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ml.chartshape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R:\MORA\2026 Reporting Months\11-Nov2026\PUBLIC RELEASE\"/>
    </mc:Choice>
  </mc:AlternateContent>
  <xr:revisionPtr revIDLastSave="0" documentId="13_ncr:1_{E0525743-878A-48EC-AD63-6EACFA9EFFDF}" xr6:coauthVersionLast="47" xr6:coauthVersionMax="47" xr10:uidLastSave="{00000000-0000-0000-0000-000000000000}"/>
  <bookViews>
    <workbookView xWindow="32715" yWindow="1965" windowWidth="23010" windowHeight="12825" tabRatio="809" firstSheet="1" activeTab="3" xr2:uid="{00000000-000D-0000-FFFF-FFFF00000000}"/>
  </bookViews>
  <sheets>
    <sheet name="CB_DATA_" sheetId="42" state="veryHidden" r:id="rId1"/>
    <sheet name="Cover" sheetId="47" r:id="rId2"/>
    <sheet name="Monthly Outlook" sheetId="40" r:id="rId3"/>
    <sheet name="Low Wind and BESS Risk Profile" sheetId="58" r:id="rId4"/>
    <sheet name="Capacity by Resource Category" sheetId="55" r:id="rId5"/>
    <sheet name="Resource Details" sheetId="52" r:id="rId6"/>
    <sheet name="PRRM Percentile Results" sheetId="57" r:id="rId7"/>
    <sheet name="Background" sheetId="56" r:id="rId8"/>
  </sheets>
  <definedNames>
    <definedName name="_xlnm._FilterDatabase" localSheetId="5" hidden="1">'Resource Details'!$A$2:$J$1946</definedName>
    <definedName name="CB_Block_00000000000000000000000000000000" localSheetId="2" hidden="1">"'7.0.0.0"</definedName>
    <definedName name="CB_Block_00000000000000000000000000000001" localSheetId="0" hidden="1">"'638683002938244008"</definedName>
    <definedName name="CB_Block_00000000000000000000000000000001" localSheetId="2" hidden="1">"'638215591213552411"</definedName>
    <definedName name="CB_Block_00000000000000000000000000000003" localSheetId="2" hidden="1">"'11.1.5046.0"</definedName>
    <definedName name="CB_BlockExt_00000000000000000000000000000003" localSheetId="2" hidden="1">"'11.1.2.4.900"</definedName>
    <definedName name="CBWorkbookPriority" localSheetId="0" hidden="1">-2719650021923140</definedName>
    <definedName name="CBx_12115544690e42fd8adb150c253b8934" localSheetId="0" hidden="1">"'Summary'!$A$1"</definedName>
    <definedName name="CBx_162bf5f6f4214de085f4d908ee7629cc" localSheetId="0" hidden="1">"'CB_DATA_'!$A$1"</definedName>
    <definedName name="CBx_Sheet_Guid" localSheetId="0" hidden="1">"'162bf5f6-f421-4de0-85f4-d908ee7629cc"</definedName>
    <definedName name="CBx_Sheet_Guid" localSheetId="2" hidden="1">"'12115544-690e-42fd-8adb-150c253b8934"</definedName>
    <definedName name="CBx_SheetRef" localSheetId="0" hidden="1">CB_DATA_!$A$14</definedName>
    <definedName name="CBx_SheetRef" localSheetId="2" hidden="1">CB_DATA_!$B$14</definedName>
    <definedName name="CBx_StorageType" localSheetId="0" hidden="1">2</definedName>
    <definedName name="CBx_StorageType" localSheetId="2" hidden="1">2</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7">Background!$B$1:$N$30</definedName>
    <definedName name="_xlnm.Print_Area" localSheetId="4">'Capacity by Resource Category'!$A$2:$D$55</definedName>
    <definedName name="_xlnm.Print_Area" localSheetId="3">'Low Wind and BESS Risk Profile'!$A$1:$J$41</definedName>
    <definedName name="_xlnm.Print_Area" localSheetId="2">'Monthly Outlook'!$A$1:$K$106</definedName>
    <definedName name="_xlnm.Print_Area" localSheetId="5">'Resource Details'!$A$1:$J$1889</definedName>
    <definedName name="_xlnm.Print_Titles" localSheetId="5">'Resource Details'!$2:$2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1" i="55" l="1"/>
  <c r="D40" i="55"/>
  <c r="D39" i="55"/>
  <c r="D19" i="55"/>
  <c r="D18" i="55"/>
  <c r="D17" i="55"/>
  <c r="D15" i="55"/>
  <c r="D43" i="55" l="1"/>
  <c r="D24" i="55"/>
  <c r="C43" i="55" l="1"/>
  <c r="C41" i="55"/>
  <c r="C40" i="55"/>
  <c r="C39" i="55"/>
  <c r="D37" i="55"/>
  <c r="C37" i="55"/>
  <c r="D35" i="55"/>
  <c r="C35" i="55"/>
  <c r="D33" i="55"/>
  <c r="C33" i="55"/>
  <c r="D32" i="55"/>
  <c r="C32" i="55"/>
  <c r="D31" i="55"/>
  <c r="C31" i="55"/>
  <c r="D30" i="55"/>
  <c r="C30" i="55"/>
  <c r="D26" i="55"/>
  <c r="C26" i="55"/>
  <c r="C24" i="55"/>
  <c r="D21" i="55"/>
  <c r="C21" i="55"/>
  <c r="C19" i="55"/>
  <c r="C18" i="55"/>
  <c r="C17" i="55"/>
  <c r="C15" i="55"/>
  <c r="D13" i="55"/>
  <c r="C13" i="55"/>
  <c r="D12" i="55"/>
  <c r="C12" i="55"/>
  <c r="D11" i="55"/>
  <c r="C11" i="55"/>
  <c r="D9" i="55"/>
  <c r="C9" i="55"/>
  <c r="D8" i="55"/>
  <c r="C8" i="55"/>
  <c r="D7" i="55"/>
  <c r="C7" i="55"/>
  <c r="D6" i="55"/>
  <c r="C6" i="55"/>
  <c r="J418" i="52"/>
  <c r="J1946" i="52"/>
  <c r="I1946" i="52"/>
  <c r="J1942" i="52"/>
  <c r="I1942" i="52"/>
  <c r="J1925" i="52"/>
  <c r="I1925" i="52"/>
  <c r="J1798" i="52"/>
  <c r="I1798" i="52"/>
  <c r="J1663" i="52"/>
  <c r="I1663" i="52"/>
  <c r="J1628" i="52"/>
  <c r="I1628" i="52"/>
  <c r="J1610" i="52"/>
  <c r="I1610" i="52"/>
  <c r="J1601" i="52"/>
  <c r="H81" i="40" s="1"/>
  <c r="H82" i="40" s="1"/>
  <c r="I1601" i="52"/>
  <c r="J1582" i="52"/>
  <c r="I1582" i="52"/>
  <c r="J1547" i="52"/>
  <c r="I1547" i="52"/>
  <c r="J1258" i="52"/>
  <c r="I1258" i="52"/>
  <c r="J1170" i="52"/>
  <c r="I1170" i="52"/>
  <c r="J898" i="52"/>
  <c r="I898" i="52"/>
  <c r="J859" i="52"/>
  <c r="I859" i="52"/>
  <c r="J507" i="52"/>
  <c r="J484" i="52"/>
  <c r="I484" i="52"/>
  <c r="J457" i="52"/>
  <c r="I457" i="52"/>
  <c r="J451" i="52"/>
  <c r="I451" i="52"/>
  <c r="J423" i="52"/>
  <c r="I423" i="52"/>
  <c r="I418" i="52"/>
  <c r="A5" i="52"/>
  <c r="A6" i="52" s="1"/>
  <c r="A7" i="52" s="1"/>
  <c r="A8" i="52" s="1"/>
  <c r="A9" i="52" s="1"/>
  <c r="A10" i="52" s="1"/>
  <c r="A11" i="52" s="1"/>
  <c r="A12" i="52" s="1"/>
  <c r="A13" i="52" s="1"/>
  <c r="A14" i="52" s="1"/>
  <c r="A15" i="52" s="1"/>
  <c r="A16" i="52" s="1"/>
  <c r="A17" i="52" s="1"/>
  <c r="A18" i="52" s="1"/>
  <c r="A19" i="52" s="1"/>
  <c r="A20" i="52" s="1"/>
  <c r="A21" i="52" s="1"/>
  <c r="A22" i="52" s="1"/>
  <c r="A23" i="52" s="1"/>
  <c r="A24" i="52" s="1"/>
  <c r="A25" i="52" s="1"/>
  <c r="A26" i="52" s="1"/>
  <c r="A27" i="52" s="1"/>
  <c r="A28" i="52" s="1"/>
  <c r="A29" i="52" s="1"/>
  <c r="A30" i="52" s="1"/>
  <c r="A31" i="52" s="1"/>
  <c r="A32" i="52" s="1"/>
  <c r="A33" i="52" s="1"/>
  <c r="A34" i="52" s="1"/>
  <c r="A35" i="52" s="1"/>
  <c r="A36" i="52" s="1"/>
  <c r="A37" i="52" s="1"/>
  <c r="A38" i="52" s="1"/>
  <c r="A39" i="52" s="1"/>
  <c r="A40" i="52" s="1"/>
  <c r="A41" i="52" s="1"/>
  <c r="A42" i="52" s="1"/>
  <c r="A43" i="52" s="1"/>
  <c r="A44" i="52" s="1"/>
  <c r="A45" i="52" s="1"/>
  <c r="A46" i="52" s="1"/>
  <c r="A47" i="52" s="1"/>
  <c r="A48" i="52" s="1"/>
  <c r="A49" i="52" s="1"/>
  <c r="A50" i="52" s="1"/>
  <c r="A51" i="52" s="1"/>
  <c r="A52" i="52" s="1"/>
  <c r="A53" i="52" s="1"/>
  <c r="A54" i="52" s="1"/>
  <c r="A55" i="52" s="1"/>
  <c r="A56" i="52" s="1"/>
  <c r="A57" i="52" s="1"/>
  <c r="A58" i="52" s="1"/>
  <c r="A59" i="52" s="1"/>
  <c r="A60" i="52" s="1"/>
  <c r="A61" i="52" s="1"/>
  <c r="A62" i="52" s="1"/>
  <c r="A63" i="52" s="1"/>
  <c r="A64" i="52" s="1"/>
  <c r="A65" i="52" s="1"/>
  <c r="A66" i="52" s="1"/>
  <c r="A67" i="52" s="1"/>
  <c r="A68" i="52" s="1"/>
  <c r="A69" i="52" s="1"/>
  <c r="A70" i="52" s="1"/>
  <c r="A71" i="52" s="1"/>
  <c r="A72" i="52" s="1"/>
  <c r="A73" i="52" s="1"/>
  <c r="A74" i="52" s="1"/>
  <c r="A75" i="52" s="1"/>
  <c r="A76" i="52" s="1"/>
  <c r="A77" i="52" s="1"/>
  <c r="A78" i="52" s="1"/>
  <c r="A79" i="52" s="1"/>
  <c r="A80" i="52" s="1"/>
  <c r="A81" i="52" s="1"/>
  <c r="A82" i="52" s="1"/>
  <c r="A83" i="52" s="1"/>
  <c r="A84" i="52" s="1"/>
  <c r="A85" i="52" s="1"/>
  <c r="A86" i="52" s="1"/>
  <c r="A87" i="52" s="1"/>
  <c r="A88" i="52" s="1"/>
  <c r="A89" i="52" s="1"/>
  <c r="A90" i="52" s="1"/>
  <c r="A91" i="52" s="1"/>
  <c r="A92" i="52" s="1"/>
  <c r="A93" i="52" s="1"/>
  <c r="A94" i="52" s="1"/>
  <c r="A95" i="52" s="1"/>
  <c r="A96" i="52" s="1"/>
  <c r="A97" i="52" s="1"/>
  <c r="A98" i="52" s="1"/>
  <c r="A99" i="52" s="1"/>
  <c r="A100" i="52" s="1"/>
  <c r="A101" i="52" s="1"/>
  <c r="A102" i="52" s="1"/>
  <c r="A103" i="52" s="1"/>
  <c r="A104" i="52" s="1"/>
  <c r="A105" i="52" s="1"/>
  <c r="A106" i="52" s="1"/>
  <c r="A107" i="52" s="1"/>
  <c r="A108" i="52" s="1"/>
  <c r="A109" i="52" s="1"/>
  <c r="A110" i="52" s="1"/>
  <c r="A111" i="52" s="1"/>
  <c r="A112" i="52" s="1"/>
  <c r="A113" i="52" s="1"/>
  <c r="A114" i="52" s="1"/>
  <c r="A115" i="52" s="1"/>
  <c r="A116" i="52" s="1"/>
  <c r="A117" i="52" s="1"/>
  <c r="A118" i="52" s="1"/>
  <c r="A119" i="52" s="1"/>
  <c r="A120" i="52" s="1"/>
  <c r="A121" i="52" s="1"/>
  <c r="A122" i="52" s="1"/>
  <c r="A123" i="52" s="1"/>
  <c r="A124" i="52" s="1"/>
  <c r="A125" i="52" s="1"/>
  <c r="A126" i="52" s="1"/>
  <c r="A127" i="52" s="1"/>
  <c r="A128" i="52" s="1"/>
  <c r="A129" i="52" s="1"/>
  <c r="A130" i="52" s="1"/>
  <c r="A131" i="52" s="1"/>
  <c r="A132" i="52" s="1"/>
  <c r="A133" i="52" s="1"/>
  <c r="A134" i="52" s="1"/>
  <c r="A135" i="52" s="1"/>
  <c r="A136" i="52" s="1"/>
  <c r="A137" i="52" s="1"/>
  <c r="A138" i="52" s="1"/>
  <c r="A139" i="52" s="1"/>
  <c r="A140" i="52" s="1"/>
  <c r="A141" i="52" s="1"/>
  <c r="A142" i="52" s="1"/>
  <c r="A143" i="52" s="1"/>
  <c r="A144" i="52" s="1"/>
  <c r="A145" i="52" s="1"/>
  <c r="A146" i="52" s="1"/>
  <c r="A147" i="52" s="1"/>
  <c r="A148" i="52" s="1"/>
  <c r="A149" i="52" s="1"/>
  <c r="A150" i="52" s="1"/>
  <c r="A151" i="52" s="1"/>
  <c r="A152" i="52" s="1"/>
  <c r="A153" i="52" s="1"/>
  <c r="A154" i="52" s="1"/>
  <c r="A155" i="52" s="1"/>
  <c r="A156" i="52" s="1"/>
  <c r="A157" i="52" s="1"/>
  <c r="A158" i="52" s="1"/>
  <c r="A159" i="52" s="1"/>
  <c r="A160" i="52" s="1"/>
  <c r="A161" i="52" s="1"/>
  <c r="A162" i="52" s="1"/>
  <c r="A163" i="52" s="1"/>
  <c r="A164" i="52" s="1"/>
  <c r="A165" i="52" s="1"/>
  <c r="A166" i="52" s="1"/>
  <c r="A167" i="52" s="1"/>
  <c r="A168" i="52" s="1"/>
  <c r="A169" i="52" s="1"/>
  <c r="A170" i="52" s="1"/>
  <c r="A171" i="52" s="1"/>
  <c r="A172" i="52" s="1"/>
  <c r="A173" i="52" s="1"/>
  <c r="A174" i="52" s="1"/>
  <c r="A175" i="52" s="1"/>
  <c r="A176" i="52" s="1"/>
  <c r="A177" i="52" s="1"/>
  <c r="A178" i="52" s="1"/>
  <c r="A179" i="52" s="1"/>
  <c r="A180" i="52" s="1"/>
  <c r="A181" i="52" s="1"/>
  <c r="A182" i="52" s="1"/>
  <c r="A183" i="52" s="1"/>
  <c r="A184" i="52" s="1"/>
  <c r="A185" i="52" s="1"/>
  <c r="A186" i="52" s="1"/>
  <c r="A187" i="52" s="1"/>
  <c r="A188" i="52" s="1"/>
  <c r="A189" i="52" s="1"/>
  <c r="A190" i="52" s="1"/>
  <c r="A191" i="52" s="1"/>
  <c r="A192" i="52" s="1"/>
  <c r="A193" i="52" s="1"/>
  <c r="A194" i="52" s="1"/>
  <c r="A195" i="52" s="1"/>
  <c r="A196" i="52" s="1"/>
  <c r="A197" i="52" s="1"/>
  <c r="A198" i="52" s="1"/>
  <c r="A199" i="52" s="1"/>
  <c r="A200" i="52" s="1"/>
  <c r="A201" i="52" s="1"/>
  <c r="A202" i="52" s="1"/>
  <c r="A203" i="52" s="1"/>
  <c r="A204" i="52" s="1"/>
  <c r="A205" i="52" s="1"/>
  <c r="A206" i="52" s="1"/>
  <c r="A207" i="52" s="1"/>
  <c r="A208" i="52" s="1"/>
  <c r="A209" i="52" s="1"/>
  <c r="A210" i="52" s="1"/>
  <c r="A211" i="52" s="1"/>
  <c r="A212" i="52" s="1"/>
  <c r="A213" i="52" s="1"/>
  <c r="A214" i="52" s="1"/>
  <c r="A215" i="52" s="1"/>
  <c r="A216" i="52" s="1"/>
  <c r="A217" i="52" s="1"/>
  <c r="A218" i="52" s="1"/>
  <c r="A219" i="52" s="1"/>
  <c r="A220" i="52" s="1"/>
  <c r="A221" i="52" s="1"/>
  <c r="A222" i="52" s="1"/>
  <c r="A223" i="52" s="1"/>
  <c r="A224" i="52" s="1"/>
  <c r="A225" i="52" s="1"/>
  <c r="A226" i="52" s="1"/>
  <c r="A227" i="52" s="1"/>
  <c r="A228" i="52" s="1"/>
  <c r="A229" i="52" s="1"/>
  <c r="A230" i="52" s="1"/>
  <c r="A231" i="52" s="1"/>
  <c r="A232" i="52" s="1"/>
  <c r="A233" i="52" s="1"/>
  <c r="A234" i="52" s="1"/>
  <c r="A235" i="52" s="1"/>
  <c r="A236" i="52" s="1"/>
  <c r="A237" i="52" s="1"/>
  <c r="A238" i="52" s="1"/>
  <c r="A239" i="52" s="1"/>
  <c r="A240" i="52" s="1"/>
  <c r="A241" i="52" s="1"/>
  <c r="A242" i="52" s="1"/>
  <c r="A243" i="52" s="1"/>
  <c r="A244" i="52" s="1"/>
  <c r="A245" i="52" s="1"/>
  <c r="A246" i="52" s="1"/>
  <c r="A247" i="52" s="1"/>
  <c r="A248" i="52" s="1"/>
  <c r="A249" i="52" s="1"/>
  <c r="A250" i="52" s="1"/>
  <c r="A251" i="52" s="1"/>
  <c r="A252" i="52" s="1"/>
  <c r="A253" i="52" s="1"/>
  <c r="A254" i="52" s="1"/>
  <c r="A255" i="52" s="1"/>
  <c r="A256" i="52" s="1"/>
  <c r="A257" i="52" s="1"/>
  <c r="A258" i="52" s="1"/>
  <c r="A259" i="52" s="1"/>
  <c r="A260" i="52" s="1"/>
  <c r="A261" i="52" s="1"/>
  <c r="A262" i="52" s="1"/>
  <c r="A263" i="52" s="1"/>
  <c r="A264" i="52" s="1"/>
  <c r="A265" i="52" s="1"/>
  <c r="A266" i="52" s="1"/>
  <c r="A267" i="52" s="1"/>
  <c r="A268" i="52" s="1"/>
  <c r="A269" i="52" s="1"/>
  <c r="A270" i="52" s="1"/>
  <c r="A271" i="52" s="1"/>
  <c r="A272" i="52" s="1"/>
  <c r="A273" i="52" s="1"/>
  <c r="A274" i="52" s="1"/>
  <c r="A275" i="52" s="1"/>
  <c r="A276" i="52" s="1"/>
  <c r="A277" i="52" s="1"/>
  <c r="A278" i="52" s="1"/>
  <c r="A279" i="52" s="1"/>
  <c r="A280" i="52" s="1"/>
  <c r="A281" i="52" s="1"/>
  <c r="A282" i="52" s="1"/>
  <c r="A283" i="52" s="1"/>
  <c r="A284" i="52" s="1"/>
  <c r="A285" i="52" s="1"/>
  <c r="A286" i="52" s="1"/>
  <c r="A287" i="52" s="1"/>
  <c r="A288" i="52" s="1"/>
  <c r="A289" i="52" s="1"/>
  <c r="A290" i="52" s="1"/>
  <c r="A291" i="52" s="1"/>
  <c r="A292" i="52" s="1"/>
  <c r="A293" i="52" s="1"/>
  <c r="A294" i="52" s="1"/>
  <c r="A295" i="52" s="1"/>
  <c r="A296" i="52" s="1"/>
  <c r="A297" i="52" s="1"/>
  <c r="A298" i="52" s="1"/>
  <c r="A299" i="52" s="1"/>
  <c r="A300" i="52" s="1"/>
  <c r="A301" i="52" s="1"/>
  <c r="A302" i="52" s="1"/>
  <c r="A303" i="52" s="1"/>
  <c r="A304" i="52" s="1"/>
  <c r="A305" i="52" s="1"/>
  <c r="A306" i="52" s="1"/>
  <c r="A307" i="52" s="1"/>
  <c r="A308" i="52" s="1"/>
  <c r="A309" i="52" s="1"/>
  <c r="A310" i="52" s="1"/>
  <c r="A311" i="52" s="1"/>
  <c r="A312" i="52" s="1"/>
  <c r="A313" i="52" s="1"/>
  <c r="A314" i="52" s="1"/>
  <c r="A315" i="52" s="1"/>
  <c r="A316" i="52" s="1"/>
  <c r="A317" i="52" s="1"/>
  <c r="A318" i="52" s="1"/>
  <c r="A319" i="52" s="1"/>
  <c r="A320" i="52" s="1"/>
  <c r="A321" i="52" s="1"/>
  <c r="A322" i="52" s="1"/>
  <c r="A323" i="52" s="1"/>
  <c r="A324" i="52" s="1"/>
  <c r="A325" i="52" s="1"/>
  <c r="A326" i="52" s="1"/>
  <c r="A327" i="52" s="1"/>
  <c r="A328" i="52" s="1"/>
  <c r="A329" i="52" s="1"/>
  <c r="A330" i="52" s="1"/>
  <c r="A331" i="52" s="1"/>
  <c r="A332" i="52" s="1"/>
  <c r="A333" i="52" s="1"/>
  <c r="A334" i="52" s="1"/>
  <c r="A335" i="52" s="1"/>
  <c r="A336" i="52" s="1"/>
  <c r="A337" i="52" s="1"/>
  <c r="A338" i="52" s="1"/>
  <c r="A339" i="52" s="1"/>
  <c r="A340" i="52" s="1"/>
  <c r="A341" i="52" s="1"/>
  <c r="A342" i="52" s="1"/>
  <c r="A343" i="52" s="1"/>
  <c r="A344" i="52" s="1"/>
  <c r="A345" i="52" s="1"/>
  <c r="A346" i="52" s="1"/>
  <c r="A347" i="52" s="1"/>
  <c r="A348" i="52" s="1"/>
  <c r="A349" i="52" s="1"/>
  <c r="A350" i="52" s="1"/>
  <c r="A351" i="52" s="1"/>
  <c r="A352" i="52" s="1"/>
  <c r="A353" i="52" s="1"/>
  <c r="A354" i="52" s="1"/>
  <c r="A355" i="52" s="1"/>
  <c r="A356" i="52" s="1"/>
  <c r="A357" i="52" s="1"/>
  <c r="A358" i="52" s="1"/>
  <c r="A359" i="52" s="1"/>
  <c r="A360" i="52" s="1"/>
  <c r="A361" i="52" s="1"/>
  <c r="A362" i="52" s="1"/>
  <c r="A363" i="52" s="1"/>
  <c r="A364" i="52" s="1"/>
  <c r="A365" i="52" s="1"/>
  <c r="A366" i="52" s="1"/>
  <c r="A367" i="52" s="1"/>
  <c r="A368" i="52" s="1"/>
  <c r="A369" i="52" s="1"/>
  <c r="A370" i="52" s="1"/>
  <c r="A371" i="52" s="1"/>
  <c r="A372" i="52" s="1"/>
  <c r="A373" i="52" s="1"/>
  <c r="A374" i="52" s="1"/>
  <c r="A375" i="52" s="1"/>
  <c r="A376" i="52" s="1"/>
  <c r="A377" i="52" s="1"/>
  <c r="A378" i="52" s="1"/>
  <c r="A379" i="52" s="1"/>
  <c r="A380" i="52" s="1"/>
  <c r="A381" i="52" s="1"/>
  <c r="A382" i="52" s="1"/>
  <c r="A383" i="52" s="1"/>
  <c r="A384" i="52" s="1"/>
  <c r="A385" i="52" s="1"/>
  <c r="A386" i="52" s="1"/>
  <c r="A387" i="52" s="1"/>
  <c r="A388" i="52" s="1"/>
  <c r="A389" i="52" s="1"/>
  <c r="A390" i="52" s="1"/>
  <c r="A391" i="52" s="1"/>
  <c r="A392" i="52" s="1"/>
  <c r="A393" i="52" s="1"/>
  <c r="A394" i="52" s="1"/>
  <c r="A395" i="52" s="1"/>
  <c r="A396" i="52" s="1"/>
  <c r="A397" i="52" s="1"/>
  <c r="A398" i="52" s="1"/>
  <c r="A399" i="52" s="1"/>
  <c r="A400" i="52" s="1"/>
  <c r="A401" i="52" s="1"/>
  <c r="A402" i="52" s="1"/>
  <c r="A403" i="52" s="1"/>
  <c r="A404" i="52" s="1"/>
  <c r="A405" i="52" s="1"/>
  <c r="A406" i="52" s="1"/>
  <c r="A407" i="52" s="1"/>
  <c r="A408" i="52" s="1"/>
  <c r="A409" i="52" s="1"/>
  <c r="A410" i="52" s="1"/>
  <c r="A411" i="52" s="1"/>
  <c r="A412" i="52" s="1"/>
  <c r="A413" i="52" s="1"/>
  <c r="A414" i="52" s="1"/>
  <c r="A415" i="52" s="1"/>
  <c r="A416" i="52" s="1"/>
  <c r="A417" i="52" s="1"/>
  <c r="A418" i="52" s="1"/>
  <c r="A419" i="52" s="1"/>
  <c r="A420" i="52" s="1"/>
  <c r="A421" i="52" s="1"/>
  <c r="A422" i="52" s="1"/>
  <c r="A423" i="52" s="1"/>
  <c r="A424" i="52" s="1"/>
  <c r="A425" i="52" s="1"/>
  <c r="A426" i="52" s="1"/>
  <c r="A427" i="52" s="1"/>
  <c r="A428" i="52" s="1"/>
  <c r="A429" i="52" s="1"/>
  <c r="A430" i="52" s="1"/>
  <c r="A431" i="52" s="1"/>
  <c r="A432" i="52" s="1"/>
  <c r="A433" i="52" s="1"/>
  <c r="A434" i="52" s="1"/>
  <c r="A435" i="52" s="1"/>
  <c r="A436" i="52" s="1"/>
  <c r="A437" i="52" s="1"/>
  <c r="A438" i="52" s="1"/>
  <c r="A439" i="52" s="1"/>
  <c r="A440" i="52" s="1"/>
  <c r="A441" i="52" s="1"/>
  <c r="A442" i="52" s="1"/>
  <c r="A443" i="52" s="1"/>
  <c r="A444" i="52" s="1"/>
  <c r="A445" i="52" s="1"/>
  <c r="A446" i="52" s="1"/>
  <c r="A447" i="52" s="1"/>
  <c r="A448" i="52" s="1"/>
  <c r="A449" i="52" s="1"/>
  <c r="A450" i="52" s="1"/>
  <c r="A451" i="52" s="1"/>
  <c r="A452" i="52" s="1"/>
  <c r="A453" i="52" s="1"/>
  <c r="A454" i="52" s="1"/>
  <c r="A455" i="52" s="1"/>
  <c r="A456" i="52" s="1"/>
  <c r="A457" i="52" s="1"/>
  <c r="A458" i="52" s="1"/>
  <c r="A459" i="52" s="1"/>
  <c r="A460" i="52" s="1"/>
  <c r="A461" i="52" s="1"/>
  <c r="A462" i="52" s="1"/>
  <c r="A463" i="52" s="1"/>
  <c r="A464" i="52" s="1"/>
  <c r="A465" i="52" s="1"/>
  <c r="A466" i="52" s="1"/>
  <c r="A467" i="52" s="1"/>
  <c r="A468" i="52" s="1"/>
  <c r="A469" i="52" s="1"/>
  <c r="A470" i="52" s="1"/>
  <c r="A471" i="52" s="1"/>
  <c r="A472" i="52" s="1"/>
  <c r="A473" i="52" s="1"/>
  <c r="A474" i="52" s="1"/>
  <c r="A475" i="52" s="1"/>
  <c r="A476" i="52" s="1"/>
  <c r="A477" i="52" s="1"/>
  <c r="A478" i="52" s="1"/>
  <c r="A479" i="52" s="1"/>
  <c r="A480" i="52" s="1"/>
  <c r="A481" i="52" s="1"/>
  <c r="A482" i="52" s="1"/>
  <c r="A483" i="52" s="1"/>
  <c r="A484" i="52" s="1"/>
  <c r="A485" i="52" s="1"/>
  <c r="A486" i="52" s="1"/>
  <c r="A487" i="52" s="1"/>
  <c r="A488" i="52" s="1"/>
  <c r="A489" i="52" s="1"/>
  <c r="A490" i="52" s="1"/>
  <c r="A491" i="52" s="1"/>
  <c r="A492" i="52" s="1"/>
  <c r="A493" i="52" s="1"/>
  <c r="A494" i="52" s="1"/>
  <c r="A495" i="52" s="1"/>
  <c r="A496" i="52" s="1"/>
  <c r="A497" i="52" s="1"/>
  <c r="A498" i="52" s="1"/>
  <c r="A499" i="52" s="1"/>
  <c r="A500" i="52" s="1"/>
  <c r="A501" i="52" s="1"/>
  <c r="A502" i="52" s="1"/>
  <c r="A503" i="52" s="1"/>
  <c r="A504" i="52" s="1"/>
  <c r="A505" i="52" s="1"/>
  <c r="A506" i="52" s="1"/>
  <c r="A507" i="52" s="1"/>
  <c r="A508" i="52" s="1"/>
  <c r="A509" i="52" s="1"/>
  <c r="A510" i="52" s="1"/>
  <c r="A511" i="52" s="1"/>
  <c r="A512" i="52" s="1"/>
  <c r="A513" i="52" s="1"/>
  <c r="A514" i="52" s="1"/>
  <c r="A515" i="52" s="1"/>
  <c r="A516" i="52" s="1"/>
  <c r="A517" i="52" s="1"/>
  <c r="A518" i="52" s="1"/>
  <c r="A519" i="52" s="1"/>
  <c r="A520" i="52" s="1"/>
  <c r="A521" i="52" s="1"/>
  <c r="A522" i="52" s="1"/>
  <c r="A523" i="52" s="1"/>
  <c r="A524" i="52" s="1"/>
  <c r="A525" i="52" s="1"/>
  <c r="A526" i="52" s="1"/>
  <c r="A527" i="52" s="1"/>
  <c r="A528" i="52" s="1"/>
  <c r="A529" i="52" s="1"/>
  <c r="A530" i="52" s="1"/>
  <c r="A531" i="52" s="1"/>
  <c r="A532" i="52" s="1"/>
  <c r="A533" i="52" s="1"/>
  <c r="A534" i="52" s="1"/>
  <c r="A535" i="52" s="1"/>
  <c r="A536" i="52" s="1"/>
  <c r="A537" i="52" s="1"/>
  <c r="A538" i="52" s="1"/>
  <c r="A539" i="52" s="1"/>
  <c r="A540" i="52" s="1"/>
  <c r="A541" i="52" s="1"/>
  <c r="A542" i="52" s="1"/>
  <c r="A543" i="52" s="1"/>
  <c r="A544" i="52" s="1"/>
  <c r="A545" i="52" s="1"/>
  <c r="A546" i="52" s="1"/>
  <c r="A547" i="52" s="1"/>
  <c r="A548" i="52" s="1"/>
  <c r="A549" i="52" s="1"/>
  <c r="A550" i="52" s="1"/>
  <c r="A551" i="52" s="1"/>
  <c r="A552" i="52" s="1"/>
  <c r="A553" i="52" s="1"/>
  <c r="A554" i="52" s="1"/>
  <c r="A555" i="52" s="1"/>
  <c r="A556" i="52" s="1"/>
  <c r="A557" i="52" s="1"/>
  <c r="A558" i="52" s="1"/>
  <c r="A559" i="52" s="1"/>
  <c r="A560" i="52" s="1"/>
  <c r="A561" i="52" s="1"/>
  <c r="A562" i="52" s="1"/>
  <c r="A563" i="52" s="1"/>
  <c r="A564" i="52" s="1"/>
  <c r="A565" i="52" s="1"/>
  <c r="A566" i="52" s="1"/>
  <c r="A567" i="52" s="1"/>
  <c r="A568" i="52" s="1"/>
  <c r="A569" i="52" s="1"/>
  <c r="A570" i="52" s="1"/>
  <c r="A571" i="52" s="1"/>
  <c r="A572" i="52" s="1"/>
  <c r="A573" i="52" s="1"/>
  <c r="A574" i="52" s="1"/>
  <c r="A575" i="52" s="1"/>
  <c r="A576" i="52" s="1"/>
  <c r="A577" i="52" s="1"/>
  <c r="A578" i="52" s="1"/>
  <c r="A579" i="52" s="1"/>
  <c r="A580" i="52" s="1"/>
  <c r="A581" i="52" s="1"/>
  <c r="A582" i="52" s="1"/>
  <c r="A583" i="52" s="1"/>
  <c r="A584" i="52" s="1"/>
  <c r="A585" i="52" s="1"/>
  <c r="A586" i="52" s="1"/>
  <c r="A587" i="52" s="1"/>
  <c r="A588" i="52" s="1"/>
  <c r="A589" i="52" s="1"/>
  <c r="A590" i="52" s="1"/>
  <c r="A591" i="52" s="1"/>
  <c r="A592" i="52" s="1"/>
  <c r="A593" i="52" s="1"/>
  <c r="A594" i="52" s="1"/>
  <c r="A595" i="52" s="1"/>
  <c r="A596" i="52" s="1"/>
  <c r="A597" i="52" s="1"/>
  <c r="A598" i="52" s="1"/>
  <c r="A599" i="52" s="1"/>
  <c r="A600" i="52" s="1"/>
  <c r="A601" i="52" s="1"/>
  <c r="A602" i="52" s="1"/>
  <c r="A603" i="52" s="1"/>
  <c r="A604" i="52" s="1"/>
  <c r="A605" i="52" s="1"/>
  <c r="A606" i="52" s="1"/>
  <c r="A607" i="52" s="1"/>
  <c r="A608" i="52" s="1"/>
  <c r="A609" i="52" s="1"/>
  <c r="A610" i="52" s="1"/>
  <c r="A611" i="52" s="1"/>
  <c r="A612" i="52" s="1"/>
  <c r="A613" i="52" s="1"/>
  <c r="A614" i="52" s="1"/>
  <c r="A615" i="52" s="1"/>
  <c r="A616" i="52" s="1"/>
  <c r="A617" i="52" s="1"/>
  <c r="A618" i="52" s="1"/>
  <c r="A619" i="52" s="1"/>
  <c r="A620" i="52" s="1"/>
  <c r="A621" i="52" s="1"/>
  <c r="A622" i="52" s="1"/>
  <c r="A623" i="52" s="1"/>
  <c r="A624" i="52" s="1"/>
  <c r="A625" i="52" s="1"/>
  <c r="A626" i="52" s="1"/>
  <c r="A627" i="52" s="1"/>
  <c r="A628" i="52" s="1"/>
  <c r="A629" i="52" s="1"/>
  <c r="A630" i="52" s="1"/>
  <c r="A631" i="52" s="1"/>
  <c r="A632" i="52" s="1"/>
  <c r="A633" i="52" s="1"/>
  <c r="A634" i="52" s="1"/>
  <c r="A635" i="52" s="1"/>
  <c r="A636" i="52" s="1"/>
  <c r="A637" i="52" s="1"/>
  <c r="A638" i="52" s="1"/>
  <c r="A639" i="52" s="1"/>
  <c r="A640" i="52" s="1"/>
  <c r="A641" i="52" s="1"/>
  <c r="A642" i="52" s="1"/>
  <c r="A643" i="52" s="1"/>
  <c r="A644" i="52" s="1"/>
  <c r="A645" i="52" s="1"/>
  <c r="A646" i="52" s="1"/>
  <c r="A647" i="52" s="1"/>
  <c r="A648" i="52" s="1"/>
  <c r="A649" i="52" s="1"/>
  <c r="A650" i="52" s="1"/>
  <c r="A651" i="52" s="1"/>
  <c r="A652" i="52" s="1"/>
  <c r="A653" i="52" s="1"/>
  <c r="A654" i="52" s="1"/>
  <c r="A655" i="52" s="1"/>
  <c r="A656" i="52" s="1"/>
  <c r="A657" i="52" s="1"/>
  <c r="A658" i="52" s="1"/>
  <c r="A659" i="52" s="1"/>
  <c r="A660" i="52" s="1"/>
  <c r="A661" i="52" s="1"/>
  <c r="A662" i="52" s="1"/>
  <c r="A663" i="52" s="1"/>
  <c r="A664" i="52" s="1"/>
  <c r="A665" i="52" s="1"/>
  <c r="A666" i="52" s="1"/>
  <c r="A667" i="52" s="1"/>
  <c r="A668" i="52" s="1"/>
  <c r="A669" i="52" s="1"/>
  <c r="A670" i="52" s="1"/>
  <c r="A671" i="52" s="1"/>
  <c r="A672" i="52" s="1"/>
  <c r="A673" i="52" s="1"/>
  <c r="A674" i="52" s="1"/>
  <c r="A675" i="52" s="1"/>
  <c r="A676" i="52" s="1"/>
  <c r="A677" i="52" s="1"/>
  <c r="A678" i="52" s="1"/>
  <c r="A679" i="52" s="1"/>
  <c r="A680" i="52" s="1"/>
  <c r="A681" i="52" s="1"/>
  <c r="A682" i="52" s="1"/>
  <c r="A683" i="52" s="1"/>
  <c r="A684" i="52" s="1"/>
  <c r="A685" i="52" s="1"/>
  <c r="A686" i="52" s="1"/>
  <c r="A687" i="52" s="1"/>
  <c r="A688" i="52" s="1"/>
  <c r="A689" i="52" s="1"/>
  <c r="A690" i="52" s="1"/>
  <c r="A691" i="52" s="1"/>
  <c r="A692" i="52" s="1"/>
  <c r="A693" i="52" s="1"/>
  <c r="A694" i="52" s="1"/>
  <c r="A695" i="52" s="1"/>
  <c r="A696" i="52" s="1"/>
  <c r="A697" i="52" s="1"/>
  <c r="A698" i="52" s="1"/>
  <c r="A699" i="52" s="1"/>
  <c r="A700" i="52" s="1"/>
  <c r="A701" i="52" s="1"/>
  <c r="A702" i="52" s="1"/>
  <c r="A703" i="52" s="1"/>
  <c r="A704" i="52" s="1"/>
  <c r="A705" i="52" s="1"/>
  <c r="A706" i="52" s="1"/>
  <c r="A707" i="52" s="1"/>
  <c r="A708" i="52" s="1"/>
  <c r="A709" i="52" s="1"/>
  <c r="A710" i="52" s="1"/>
  <c r="A711" i="52" s="1"/>
  <c r="A712" i="52" s="1"/>
  <c r="A713" i="52" s="1"/>
  <c r="A714" i="52" s="1"/>
  <c r="A715" i="52" s="1"/>
  <c r="A716" i="52" s="1"/>
  <c r="A717" i="52" s="1"/>
  <c r="A718" i="52" s="1"/>
  <c r="A719" i="52" s="1"/>
  <c r="A720" i="52" s="1"/>
  <c r="A721" i="52" s="1"/>
  <c r="A722" i="52" s="1"/>
  <c r="A723" i="52" s="1"/>
  <c r="A724" i="52" s="1"/>
  <c r="A725" i="52" s="1"/>
  <c r="A726" i="52" s="1"/>
  <c r="A727" i="52" s="1"/>
  <c r="A728" i="52" s="1"/>
  <c r="A729" i="52" s="1"/>
  <c r="A730" i="52" s="1"/>
  <c r="A731" i="52" s="1"/>
  <c r="A732" i="52" s="1"/>
  <c r="A733" i="52" s="1"/>
  <c r="A734" i="52" s="1"/>
  <c r="A735" i="52" s="1"/>
  <c r="A736" i="52" s="1"/>
  <c r="A737" i="52" s="1"/>
  <c r="A738" i="52" s="1"/>
  <c r="A739" i="52" s="1"/>
  <c r="A740" i="52" s="1"/>
  <c r="A741" i="52" s="1"/>
  <c r="A742" i="52" s="1"/>
  <c r="A743" i="52" s="1"/>
  <c r="A744" i="52" s="1"/>
  <c r="A745" i="52" s="1"/>
  <c r="A746" i="52" s="1"/>
  <c r="A747" i="52" s="1"/>
  <c r="A748" i="52" s="1"/>
  <c r="A749" i="52" s="1"/>
  <c r="A750" i="52" s="1"/>
  <c r="A751" i="52" s="1"/>
  <c r="A752" i="52" s="1"/>
  <c r="A753" i="52" s="1"/>
  <c r="A754" i="52" s="1"/>
  <c r="A755" i="52" s="1"/>
  <c r="A756" i="52" s="1"/>
  <c r="A757" i="52" s="1"/>
  <c r="A758" i="52" s="1"/>
  <c r="A759" i="52" s="1"/>
  <c r="A760" i="52" s="1"/>
  <c r="A761" i="52" s="1"/>
  <c r="A762" i="52" s="1"/>
  <c r="A763" i="52" s="1"/>
  <c r="A764" i="52" s="1"/>
  <c r="A765" i="52" s="1"/>
  <c r="A766" i="52" s="1"/>
  <c r="A767" i="52" s="1"/>
  <c r="A768" i="52" s="1"/>
  <c r="A769" i="52" s="1"/>
  <c r="A770" i="52" s="1"/>
  <c r="A771" i="52" s="1"/>
  <c r="A772" i="52" s="1"/>
  <c r="A773" i="52" s="1"/>
  <c r="A774" i="52" s="1"/>
  <c r="A775" i="52" s="1"/>
  <c r="A776" i="52" s="1"/>
  <c r="A777" i="52" s="1"/>
  <c r="A778" i="52" s="1"/>
  <c r="A779" i="52" s="1"/>
  <c r="A780" i="52" s="1"/>
  <c r="A781" i="52" s="1"/>
  <c r="A782" i="52" s="1"/>
  <c r="A783" i="52" s="1"/>
  <c r="A784" i="52" s="1"/>
  <c r="A785" i="52" s="1"/>
  <c r="A786" i="52" s="1"/>
  <c r="A787" i="52" s="1"/>
  <c r="A788" i="52" s="1"/>
  <c r="A789" i="52" s="1"/>
  <c r="A790" i="52" s="1"/>
  <c r="A791" i="52" s="1"/>
  <c r="A792" i="52" s="1"/>
  <c r="A793" i="52" s="1"/>
  <c r="A794" i="52" s="1"/>
  <c r="A795" i="52" s="1"/>
  <c r="A796" i="52" s="1"/>
  <c r="A797" i="52" s="1"/>
  <c r="A798" i="52" s="1"/>
  <c r="A799" i="52" s="1"/>
  <c r="A800" i="52" s="1"/>
  <c r="A801" i="52" s="1"/>
  <c r="A802" i="52" s="1"/>
  <c r="A803" i="52" s="1"/>
  <c r="A804" i="52" s="1"/>
  <c r="A805" i="52" s="1"/>
  <c r="A806" i="52" s="1"/>
  <c r="A807" i="52" s="1"/>
  <c r="A808" i="52" s="1"/>
  <c r="A809" i="52" s="1"/>
  <c r="A810" i="52" s="1"/>
  <c r="A811" i="52" s="1"/>
  <c r="A812" i="52" s="1"/>
  <c r="A813" i="52" s="1"/>
  <c r="A814" i="52" s="1"/>
  <c r="A815" i="52" s="1"/>
  <c r="A816" i="52" s="1"/>
  <c r="A817" i="52" s="1"/>
  <c r="A818" i="52" s="1"/>
  <c r="A819" i="52" s="1"/>
  <c r="A820" i="52" s="1"/>
  <c r="A821" i="52" s="1"/>
  <c r="A822" i="52" s="1"/>
  <c r="A823" i="52" s="1"/>
  <c r="A824" i="52" s="1"/>
  <c r="A825" i="52" s="1"/>
  <c r="A826" i="52" s="1"/>
  <c r="A827" i="52" s="1"/>
  <c r="A828" i="52" s="1"/>
  <c r="A829" i="52" s="1"/>
  <c r="A830" i="52" s="1"/>
  <c r="A831" i="52" s="1"/>
  <c r="A832" i="52" s="1"/>
  <c r="A833" i="52" s="1"/>
  <c r="A834" i="52" s="1"/>
  <c r="A835" i="52" s="1"/>
  <c r="A836" i="52" s="1"/>
  <c r="A837" i="52" s="1"/>
  <c r="A838" i="52" s="1"/>
  <c r="A839" i="52" s="1"/>
  <c r="A840" i="52" s="1"/>
  <c r="A841" i="52" s="1"/>
  <c r="A842" i="52" s="1"/>
  <c r="A843" i="52" s="1"/>
  <c r="A844" i="52" s="1"/>
  <c r="A845" i="52" s="1"/>
  <c r="A846" i="52" s="1"/>
  <c r="A847" i="52" s="1"/>
  <c r="A848" i="52" s="1"/>
  <c r="A849" i="52" s="1"/>
  <c r="A850" i="52" s="1"/>
  <c r="A851" i="52" s="1"/>
  <c r="A852" i="52" s="1"/>
  <c r="A853" i="52" s="1"/>
  <c r="A854" i="52" s="1"/>
  <c r="A855" i="52" s="1"/>
  <c r="A856" i="52" s="1"/>
  <c r="A857" i="52" s="1"/>
  <c r="A858" i="52" s="1"/>
  <c r="A859" i="52" s="1"/>
  <c r="A860" i="52" s="1"/>
  <c r="A861" i="52" s="1"/>
  <c r="A862" i="52" s="1"/>
  <c r="A863" i="52" s="1"/>
  <c r="A864" i="52" s="1"/>
  <c r="A865" i="52" s="1"/>
  <c r="A866" i="52" s="1"/>
  <c r="A867" i="52" s="1"/>
  <c r="A868" i="52" s="1"/>
  <c r="A869" i="52" s="1"/>
  <c r="A870" i="52" s="1"/>
  <c r="A871" i="52" s="1"/>
  <c r="A872" i="52" s="1"/>
  <c r="A873" i="52" s="1"/>
  <c r="A874" i="52" s="1"/>
  <c r="A875" i="52" s="1"/>
  <c r="A876" i="52" s="1"/>
  <c r="A877" i="52" s="1"/>
  <c r="A878" i="52" s="1"/>
  <c r="A879" i="52" s="1"/>
  <c r="A880" i="52" s="1"/>
  <c r="A881" i="52" s="1"/>
  <c r="A882" i="52" s="1"/>
  <c r="A883" i="52" s="1"/>
  <c r="A884" i="52" s="1"/>
  <c r="A885" i="52" s="1"/>
  <c r="A886" i="52" s="1"/>
  <c r="A887" i="52" s="1"/>
  <c r="A888" i="52" s="1"/>
  <c r="A889" i="52" s="1"/>
  <c r="A890" i="52" s="1"/>
  <c r="A891" i="52" s="1"/>
  <c r="A892" i="52" s="1"/>
  <c r="A893" i="52" s="1"/>
  <c r="A894" i="52" s="1"/>
  <c r="A895" i="52" s="1"/>
  <c r="A896" i="52" s="1"/>
  <c r="A897" i="52" s="1"/>
  <c r="A898" i="52" s="1"/>
  <c r="A899" i="52" s="1"/>
  <c r="A900" i="52" s="1"/>
  <c r="A901" i="52" s="1"/>
  <c r="A902" i="52" s="1"/>
  <c r="A903" i="52" s="1"/>
  <c r="A904" i="52" s="1"/>
  <c r="A905" i="52" s="1"/>
  <c r="A906" i="52" s="1"/>
  <c r="A907" i="52" s="1"/>
  <c r="A908" i="52" s="1"/>
  <c r="A909" i="52" s="1"/>
  <c r="A910" i="52" s="1"/>
  <c r="A911" i="52" s="1"/>
  <c r="A912" i="52" s="1"/>
  <c r="A913" i="52" s="1"/>
  <c r="A914" i="52" s="1"/>
  <c r="A915" i="52" s="1"/>
  <c r="A916" i="52" s="1"/>
  <c r="A917" i="52" s="1"/>
  <c r="A918" i="52" s="1"/>
  <c r="A919" i="52" s="1"/>
  <c r="A920" i="52" s="1"/>
  <c r="A921" i="52" s="1"/>
  <c r="A922" i="52" s="1"/>
  <c r="A923" i="52" s="1"/>
  <c r="A924" i="52" s="1"/>
  <c r="A925" i="52" s="1"/>
  <c r="A926" i="52" s="1"/>
  <c r="A927" i="52" s="1"/>
  <c r="A928" i="52" s="1"/>
  <c r="A929" i="52" s="1"/>
  <c r="A930" i="52" s="1"/>
  <c r="A931" i="52" s="1"/>
  <c r="A932" i="52" s="1"/>
  <c r="A933" i="52" s="1"/>
  <c r="A934" i="52" s="1"/>
  <c r="A935" i="52" s="1"/>
  <c r="A936" i="52" s="1"/>
  <c r="A937" i="52" s="1"/>
  <c r="A938" i="52" s="1"/>
  <c r="A939" i="52" s="1"/>
  <c r="A940" i="52" s="1"/>
  <c r="A941" i="52" s="1"/>
  <c r="A942" i="52" s="1"/>
  <c r="A943" i="52" s="1"/>
  <c r="A944" i="52" s="1"/>
  <c r="A945" i="52" s="1"/>
  <c r="A946" i="52" s="1"/>
  <c r="A947" i="52" s="1"/>
  <c r="A948" i="52" s="1"/>
  <c r="A949" i="52" s="1"/>
  <c r="A950" i="52" s="1"/>
  <c r="A951" i="52" s="1"/>
  <c r="A952" i="52" s="1"/>
  <c r="A953" i="52" s="1"/>
  <c r="A954" i="52" s="1"/>
  <c r="A955" i="52" s="1"/>
  <c r="A956" i="52" s="1"/>
  <c r="A957" i="52" s="1"/>
  <c r="A958" i="52" s="1"/>
  <c r="A959" i="52" s="1"/>
  <c r="A960" i="52" s="1"/>
  <c r="A961" i="52" s="1"/>
  <c r="A962" i="52" s="1"/>
  <c r="A963" i="52" s="1"/>
  <c r="A964" i="52" s="1"/>
  <c r="A965" i="52" s="1"/>
  <c r="A966" i="52" s="1"/>
  <c r="A967" i="52" s="1"/>
  <c r="A968" i="52" s="1"/>
  <c r="A969" i="52" s="1"/>
  <c r="A970" i="52" s="1"/>
  <c r="A971" i="52" s="1"/>
  <c r="A972" i="52" s="1"/>
  <c r="A973" i="52" s="1"/>
  <c r="A974" i="52" s="1"/>
  <c r="A975" i="52" s="1"/>
  <c r="A976" i="52" s="1"/>
  <c r="A977" i="52" s="1"/>
  <c r="A978" i="52" s="1"/>
  <c r="A979" i="52" s="1"/>
  <c r="A980" i="52" s="1"/>
  <c r="A981" i="52" s="1"/>
  <c r="A982" i="52" s="1"/>
  <c r="A983" i="52" s="1"/>
  <c r="A984" i="52" s="1"/>
  <c r="A985" i="52" s="1"/>
  <c r="A986" i="52" s="1"/>
  <c r="A987" i="52" s="1"/>
  <c r="A988" i="52" s="1"/>
  <c r="A989" i="52" s="1"/>
  <c r="A990" i="52" s="1"/>
  <c r="A991" i="52" s="1"/>
  <c r="A992" i="52" s="1"/>
  <c r="A993" i="52" s="1"/>
  <c r="A994" i="52" s="1"/>
  <c r="A995" i="52" s="1"/>
  <c r="A996" i="52" s="1"/>
  <c r="A997" i="52" s="1"/>
  <c r="A998" i="52" s="1"/>
  <c r="A999" i="52" s="1"/>
  <c r="A1000" i="52" s="1"/>
  <c r="A1001" i="52" s="1"/>
  <c r="A1002" i="52" s="1"/>
  <c r="A1003" i="52" s="1"/>
  <c r="A1004" i="52" s="1"/>
  <c r="A1005" i="52" s="1"/>
  <c r="A1006" i="52" s="1"/>
  <c r="A1007" i="52" s="1"/>
  <c r="A1008" i="52" s="1"/>
  <c r="A1009" i="52" s="1"/>
  <c r="A1010" i="52" s="1"/>
  <c r="A1011" i="52" s="1"/>
  <c r="A1012" i="52" s="1"/>
  <c r="A1013" i="52" s="1"/>
  <c r="A1014" i="52" s="1"/>
  <c r="A1015" i="52" s="1"/>
  <c r="A1016" i="52" s="1"/>
  <c r="A1017" i="52" s="1"/>
  <c r="A1018" i="52" s="1"/>
  <c r="A1019" i="52" s="1"/>
  <c r="A1020" i="52" s="1"/>
  <c r="A1021" i="52" s="1"/>
  <c r="A1022" i="52" s="1"/>
  <c r="A1023" i="52" s="1"/>
  <c r="A1024" i="52" s="1"/>
  <c r="A1025" i="52" s="1"/>
  <c r="A1026" i="52" s="1"/>
  <c r="A1027" i="52" s="1"/>
  <c r="A1028" i="52" s="1"/>
  <c r="A1029" i="52" s="1"/>
  <c r="A1030" i="52" s="1"/>
  <c r="A1031" i="52" s="1"/>
  <c r="A1032" i="52" s="1"/>
  <c r="A1033" i="52" s="1"/>
  <c r="A1034" i="52" s="1"/>
  <c r="A1035" i="52" s="1"/>
  <c r="A1036" i="52" s="1"/>
  <c r="A1037" i="52" s="1"/>
  <c r="A1038" i="52" s="1"/>
  <c r="A1039" i="52" s="1"/>
  <c r="A1040" i="52" s="1"/>
  <c r="A1041" i="52" s="1"/>
  <c r="A1042" i="52" s="1"/>
  <c r="A1043" i="52" s="1"/>
  <c r="A1044" i="52" s="1"/>
  <c r="A1045" i="52" s="1"/>
  <c r="A1046" i="52" s="1"/>
  <c r="A1047" i="52" s="1"/>
  <c r="A1048" i="52" s="1"/>
  <c r="A1049" i="52" s="1"/>
  <c r="A1050" i="52" s="1"/>
  <c r="A1051" i="52" s="1"/>
  <c r="A1052" i="52" s="1"/>
  <c r="A1053" i="52" s="1"/>
  <c r="A1054" i="52" s="1"/>
  <c r="A1055" i="52" s="1"/>
  <c r="A1056" i="52" s="1"/>
  <c r="A1057" i="52" s="1"/>
  <c r="A1058" i="52" s="1"/>
  <c r="A1059" i="52" s="1"/>
  <c r="A1060" i="52" s="1"/>
  <c r="A1061" i="52" s="1"/>
  <c r="A1062" i="52" s="1"/>
  <c r="A1063" i="52" s="1"/>
  <c r="A1064" i="52" s="1"/>
  <c r="A1065" i="52" s="1"/>
  <c r="A1066" i="52" s="1"/>
  <c r="A1067" i="52" s="1"/>
  <c r="A1068" i="52" s="1"/>
  <c r="A1069" i="52" s="1"/>
  <c r="A1070" i="52" s="1"/>
  <c r="A1071" i="52" s="1"/>
  <c r="A1072" i="52" s="1"/>
  <c r="A1073" i="52" s="1"/>
  <c r="A1074" i="52" s="1"/>
  <c r="A1075" i="52" s="1"/>
  <c r="A1076" i="52" s="1"/>
  <c r="A1077" i="52" s="1"/>
  <c r="A1078" i="52" s="1"/>
  <c r="A1079" i="52" s="1"/>
  <c r="A1080" i="52" s="1"/>
  <c r="A1081" i="52" s="1"/>
  <c r="A1082" i="52" s="1"/>
  <c r="A1083" i="52" s="1"/>
  <c r="A1084" i="52" s="1"/>
  <c r="A1085" i="52" s="1"/>
  <c r="A1086" i="52" s="1"/>
  <c r="A1087" i="52" s="1"/>
  <c r="A1088" i="52" s="1"/>
  <c r="A1089" i="52" s="1"/>
  <c r="A1090" i="52" s="1"/>
  <c r="A1091" i="52" s="1"/>
  <c r="A1092" i="52" s="1"/>
  <c r="A1093" i="52" s="1"/>
  <c r="A1094" i="52" s="1"/>
  <c r="A1095" i="52" s="1"/>
  <c r="A1096" i="52" s="1"/>
  <c r="A1097" i="52" s="1"/>
  <c r="A1098" i="52" s="1"/>
  <c r="A1099" i="52" s="1"/>
  <c r="A1100" i="52" s="1"/>
  <c r="A1101" i="52" s="1"/>
  <c r="A1102" i="52" s="1"/>
  <c r="A1103" i="52" s="1"/>
  <c r="A1104" i="52" s="1"/>
  <c r="A1105" i="52" s="1"/>
  <c r="A1106" i="52" s="1"/>
  <c r="A1107" i="52" s="1"/>
  <c r="A1108" i="52" s="1"/>
  <c r="A1109" i="52" s="1"/>
  <c r="A1110" i="52" s="1"/>
  <c r="A1111" i="52" s="1"/>
  <c r="A1112" i="52" s="1"/>
  <c r="A1113" i="52" s="1"/>
  <c r="A1114" i="52" s="1"/>
  <c r="A1115" i="52" s="1"/>
  <c r="A1116" i="52" s="1"/>
  <c r="A1117" i="52" s="1"/>
  <c r="A1118" i="52" s="1"/>
  <c r="A1119" i="52" s="1"/>
  <c r="A1120" i="52" s="1"/>
  <c r="A1121" i="52" s="1"/>
  <c r="A1122" i="52" s="1"/>
  <c r="A1123" i="52" s="1"/>
  <c r="A1124" i="52" s="1"/>
  <c r="A1125" i="52" s="1"/>
  <c r="A1126" i="52" s="1"/>
  <c r="A1127" i="52" s="1"/>
  <c r="A1128" i="52" s="1"/>
  <c r="A1129" i="52" s="1"/>
  <c r="A1130" i="52" s="1"/>
  <c r="A1131" i="52" s="1"/>
  <c r="A1132" i="52" s="1"/>
  <c r="A1133" i="52" s="1"/>
  <c r="A1134" i="52" s="1"/>
  <c r="A1135" i="52" s="1"/>
  <c r="A1136" i="52" s="1"/>
  <c r="A1137" i="52" s="1"/>
  <c r="A1138" i="52" s="1"/>
  <c r="A1139" i="52" s="1"/>
  <c r="A1140" i="52" s="1"/>
  <c r="A1141" i="52" s="1"/>
  <c r="A1142" i="52" s="1"/>
  <c r="A1143" i="52" s="1"/>
  <c r="A1144" i="52" s="1"/>
  <c r="A1145" i="52" s="1"/>
  <c r="A1146" i="52" s="1"/>
  <c r="A1147" i="52" s="1"/>
  <c r="A1148" i="52" s="1"/>
  <c r="A1149" i="52" s="1"/>
  <c r="A1150" i="52" s="1"/>
  <c r="A1151" i="52" s="1"/>
  <c r="A1152" i="52" s="1"/>
  <c r="A1153" i="52" s="1"/>
  <c r="A1154" i="52" s="1"/>
  <c r="A1155" i="52" s="1"/>
  <c r="A1156" i="52" s="1"/>
  <c r="A1157" i="52" s="1"/>
  <c r="A1158" i="52" s="1"/>
  <c r="A1159" i="52" s="1"/>
  <c r="A1160" i="52" s="1"/>
  <c r="A1161" i="52" s="1"/>
  <c r="A1162" i="52" s="1"/>
  <c r="A1163" i="52" s="1"/>
  <c r="A1164" i="52" s="1"/>
  <c r="A1165" i="52" s="1"/>
  <c r="A1166" i="52" s="1"/>
  <c r="A1167" i="52" s="1"/>
  <c r="A1168" i="52" s="1"/>
  <c r="A1169" i="52" s="1"/>
  <c r="A1170" i="52" s="1"/>
  <c r="A1171" i="52" s="1"/>
  <c r="A1172" i="52" s="1"/>
  <c r="A1173" i="52" s="1"/>
  <c r="A1174" i="52" s="1"/>
  <c r="A1175" i="52" s="1"/>
  <c r="A1176" i="52" s="1"/>
  <c r="A1177" i="52" s="1"/>
  <c r="A1178" i="52" s="1"/>
  <c r="A1179" i="52" s="1"/>
  <c r="A1180" i="52" s="1"/>
  <c r="A1181" i="52" s="1"/>
  <c r="A1182" i="52" s="1"/>
  <c r="A1183" i="52" s="1"/>
  <c r="A1184" i="52" s="1"/>
  <c r="A1185" i="52" s="1"/>
  <c r="A1186" i="52" s="1"/>
  <c r="A1187" i="52" s="1"/>
  <c r="A1188" i="52" s="1"/>
  <c r="A1189" i="52" s="1"/>
  <c r="A1190" i="52" s="1"/>
  <c r="A1191" i="52" s="1"/>
  <c r="A1192" i="52" s="1"/>
  <c r="A1193" i="52" s="1"/>
  <c r="A1194" i="52" s="1"/>
  <c r="A1195" i="52" s="1"/>
  <c r="A1196" i="52" s="1"/>
  <c r="A1197" i="52" s="1"/>
  <c r="A1198" i="52" s="1"/>
  <c r="A1199" i="52" s="1"/>
  <c r="A1200" i="52" s="1"/>
  <c r="A1201" i="52" s="1"/>
  <c r="A1202" i="52" s="1"/>
  <c r="A1203" i="52" s="1"/>
  <c r="A1204" i="52" s="1"/>
  <c r="A1205" i="52" s="1"/>
  <c r="A1206" i="52" s="1"/>
  <c r="A1207" i="52" s="1"/>
  <c r="A1208" i="52" s="1"/>
  <c r="A1209" i="52" s="1"/>
  <c r="A1210" i="52" s="1"/>
  <c r="A1211" i="52" s="1"/>
  <c r="A1212" i="52" s="1"/>
  <c r="A1213" i="52" s="1"/>
  <c r="A1214" i="52" s="1"/>
  <c r="A1215" i="52" s="1"/>
  <c r="A1216" i="52" s="1"/>
  <c r="A1217" i="52" s="1"/>
  <c r="A1218" i="52" s="1"/>
  <c r="A1219" i="52" s="1"/>
  <c r="A1220" i="52" s="1"/>
  <c r="A1221" i="52" s="1"/>
  <c r="A1222" i="52" s="1"/>
  <c r="A1223" i="52" s="1"/>
  <c r="A1224" i="52" s="1"/>
  <c r="A1225" i="52" s="1"/>
  <c r="A1226" i="52" s="1"/>
  <c r="A1227" i="52" s="1"/>
  <c r="A1228" i="52" s="1"/>
  <c r="A1229" i="52" s="1"/>
  <c r="A1230" i="52" s="1"/>
  <c r="A1231" i="52" s="1"/>
  <c r="A1232" i="52" s="1"/>
  <c r="A1233" i="52" s="1"/>
  <c r="A1234" i="52" s="1"/>
  <c r="A1235" i="52" s="1"/>
  <c r="A1236" i="52" s="1"/>
  <c r="A1237" i="52" s="1"/>
  <c r="A1238" i="52" s="1"/>
  <c r="A1239" i="52" s="1"/>
  <c r="A1240" i="52" s="1"/>
  <c r="A1241" i="52" s="1"/>
  <c r="A1242" i="52" s="1"/>
  <c r="A1243" i="52" s="1"/>
  <c r="A1244" i="52" s="1"/>
  <c r="A1245" i="52" s="1"/>
  <c r="A1246" i="52" s="1"/>
  <c r="A1247" i="52" s="1"/>
  <c r="A1248" i="52" s="1"/>
  <c r="A1249" i="52" s="1"/>
  <c r="A1250" i="52" s="1"/>
  <c r="A1251" i="52" s="1"/>
  <c r="A1252" i="52" s="1"/>
  <c r="A1253" i="52" s="1"/>
  <c r="A1254" i="52" s="1"/>
  <c r="A1255" i="52" s="1"/>
  <c r="A1256" i="52" s="1"/>
  <c r="A1257" i="52" s="1"/>
  <c r="A1258" i="52" s="1"/>
  <c r="A1259" i="52" s="1"/>
  <c r="A1260" i="52" s="1"/>
  <c r="A1261" i="52" s="1"/>
  <c r="A1262" i="52" s="1"/>
  <c r="A1263" i="52" s="1"/>
  <c r="A1264" i="52" s="1"/>
  <c r="A1265" i="52" s="1"/>
  <c r="A1266" i="52" s="1"/>
  <c r="A1267" i="52" s="1"/>
  <c r="A1268" i="52" s="1"/>
  <c r="A1269" i="52" s="1"/>
  <c r="A1270" i="52" s="1"/>
  <c r="A1271" i="52" s="1"/>
  <c r="A1272" i="52" s="1"/>
  <c r="A1273" i="52" s="1"/>
  <c r="A1274" i="52" s="1"/>
  <c r="A1275" i="52" s="1"/>
  <c r="A1276" i="52" s="1"/>
  <c r="A1277" i="52" s="1"/>
  <c r="A1278" i="52" s="1"/>
  <c r="A1279" i="52" s="1"/>
  <c r="A1280" i="52" s="1"/>
  <c r="A1281" i="52" s="1"/>
  <c r="A1282" i="52" s="1"/>
  <c r="A1283" i="52" s="1"/>
  <c r="A1284" i="52" s="1"/>
  <c r="A1285" i="52" s="1"/>
  <c r="A1286" i="52" s="1"/>
  <c r="A1287" i="52" s="1"/>
  <c r="A1288" i="52" s="1"/>
  <c r="A1289" i="52" s="1"/>
  <c r="A1290" i="52" s="1"/>
  <c r="A1291" i="52" s="1"/>
  <c r="A1292" i="52" s="1"/>
  <c r="A1293" i="52" s="1"/>
  <c r="A1294" i="52" s="1"/>
  <c r="A1295" i="52" s="1"/>
  <c r="A1296" i="52" s="1"/>
  <c r="A1297" i="52" s="1"/>
  <c r="A1298" i="52" s="1"/>
  <c r="A1299" i="52" s="1"/>
  <c r="A1300" i="52" s="1"/>
  <c r="A1301" i="52" s="1"/>
  <c r="A1302" i="52" s="1"/>
  <c r="A1303" i="52" s="1"/>
  <c r="A1304" i="52" s="1"/>
  <c r="A1305" i="52" s="1"/>
  <c r="A1306" i="52" s="1"/>
  <c r="A1307" i="52" s="1"/>
  <c r="A1308" i="52" s="1"/>
  <c r="A1309" i="52" s="1"/>
  <c r="A1310" i="52" s="1"/>
  <c r="A1311" i="52" s="1"/>
  <c r="A1312" i="52" s="1"/>
  <c r="A1313" i="52" s="1"/>
  <c r="A1314" i="52" s="1"/>
  <c r="A1315" i="52" s="1"/>
  <c r="A1316" i="52" s="1"/>
  <c r="A1317" i="52" s="1"/>
  <c r="A1318" i="52" s="1"/>
  <c r="A1319" i="52" s="1"/>
  <c r="A1320" i="52" s="1"/>
  <c r="A1321" i="52" s="1"/>
  <c r="A1322" i="52" s="1"/>
  <c r="A1323" i="52" s="1"/>
  <c r="A1324" i="52" s="1"/>
  <c r="A1325" i="52" s="1"/>
  <c r="A1326" i="52" s="1"/>
  <c r="A1327" i="52" s="1"/>
  <c r="A1328" i="52" s="1"/>
  <c r="A1329" i="52" s="1"/>
  <c r="A1330" i="52" s="1"/>
  <c r="A1331" i="52" s="1"/>
  <c r="A1332" i="52" s="1"/>
  <c r="A1333" i="52" s="1"/>
  <c r="A1334" i="52" s="1"/>
  <c r="A1335" i="52" s="1"/>
  <c r="A1336" i="52" s="1"/>
  <c r="A1337" i="52" s="1"/>
  <c r="A1338" i="52" s="1"/>
  <c r="A1339" i="52" s="1"/>
  <c r="A1340" i="52" s="1"/>
  <c r="A1341" i="52" s="1"/>
  <c r="A1342" i="52" s="1"/>
  <c r="A1343" i="52" s="1"/>
  <c r="A1344" i="52" s="1"/>
  <c r="A1345" i="52" s="1"/>
  <c r="A1346" i="52" s="1"/>
  <c r="A1347" i="52" s="1"/>
  <c r="A1348" i="52" s="1"/>
  <c r="A1349" i="52" s="1"/>
  <c r="A1350" i="52" s="1"/>
  <c r="A1351" i="52" s="1"/>
  <c r="A1352" i="52" s="1"/>
  <c r="A1353" i="52" s="1"/>
  <c r="A1354" i="52" s="1"/>
  <c r="A1355" i="52" s="1"/>
  <c r="A1356" i="52" s="1"/>
  <c r="A1357" i="52" s="1"/>
  <c r="A1358" i="52" s="1"/>
  <c r="A1359" i="52" s="1"/>
  <c r="A1360" i="52" s="1"/>
  <c r="A1361" i="52" s="1"/>
  <c r="A1362" i="52" s="1"/>
  <c r="A1363" i="52" s="1"/>
  <c r="A1364" i="52" s="1"/>
  <c r="A1365" i="52" s="1"/>
  <c r="A1366" i="52" s="1"/>
  <c r="A1367" i="52" s="1"/>
  <c r="A1368" i="52" s="1"/>
  <c r="A1369" i="52" s="1"/>
  <c r="A1370" i="52" s="1"/>
  <c r="A1371" i="52" s="1"/>
  <c r="A1372" i="52" s="1"/>
  <c r="A1373" i="52" s="1"/>
  <c r="A1374" i="52" s="1"/>
  <c r="A1375" i="52" s="1"/>
  <c r="A1376" i="52" s="1"/>
  <c r="A1377" i="52" s="1"/>
  <c r="A1378" i="52" s="1"/>
  <c r="A1379" i="52" s="1"/>
  <c r="A1380" i="52" s="1"/>
  <c r="A1381" i="52" s="1"/>
  <c r="A1382" i="52" s="1"/>
  <c r="A1383" i="52" s="1"/>
  <c r="A1384" i="52" s="1"/>
  <c r="A1385" i="52" s="1"/>
  <c r="A1386" i="52" s="1"/>
  <c r="A1387" i="52" s="1"/>
  <c r="A1388" i="52" s="1"/>
  <c r="A1389" i="52" s="1"/>
  <c r="A1390" i="52" s="1"/>
  <c r="A1391" i="52" s="1"/>
  <c r="A1392" i="52" s="1"/>
  <c r="A1393" i="52" s="1"/>
  <c r="A1394" i="52" s="1"/>
  <c r="A1395" i="52" s="1"/>
  <c r="A1396" i="52" s="1"/>
  <c r="A1397" i="52" s="1"/>
  <c r="A1398" i="52" s="1"/>
  <c r="A1399" i="52" s="1"/>
  <c r="A1400" i="52" s="1"/>
  <c r="A1401" i="52" s="1"/>
  <c r="A1402" i="52" s="1"/>
  <c r="A1403" i="52" s="1"/>
  <c r="A1404" i="52" s="1"/>
  <c r="A1405" i="52" s="1"/>
  <c r="A1406" i="52" s="1"/>
  <c r="A1407" i="52" s="1"/>
  <c r="A1408" i="52" s="1"/>
  <c r="A1409" i="52" s="1"/>
  <c r="A1410" i="52" s="1"/>
  <c r="A1411" i="52" s="1"/>
  <c r="A1412" i="52" s="1"/>
  <c r="A1413" i="52" s="1"/>
  <c r="A1414" i="52" s="1"/>
  <c r="A1415" i="52" s="1"/>
  <c r="A1416" i="52" s="1"/>
  <c r="A1417" i="52" s="1"/>
  <c r="A1418" i="52" s="1"/>
  <c r="A1419" i="52" s="1"/>
  <c r="A1420" i="52" s="1"/>
  <c r="A1421" i="52" s="1"/>
  <c r="A1422" i="52" s="1"/>
  <c r="A1423" i="52" s="1"/>
  <c r="A1424" i="52" s="1"/>
  <c r="A1425" i="52" s="1"/>
  <c r="A1426" i="52" s="1"/>
  <c r="A1427" i="52" s="1"/>
  <c r="A1428" i="52" s="1"/>
  <c r="A1429" i="52" s="1"/>
  <c r="A1430" i="52" s="1"/>
  <c r="A1431" i="52" s="1"/>
  <c r="A1432" i="52" s="1"/>
  <c r="A1433" i="52" s="1"/>
  <c r="A1434" i="52" s="1"/>
  <c r="A1435" i="52" s="1"/>
  <c r="A1436" i="52" s="1"/>
  <c r="A1437" i="52" s="1"/>
  <c r="A1438" i="52" s="1"/>
  <c r="A1439" i="52" s="1"/>
  <c r="A1440" i="52" s="1"/>
  <c r="A1441" i="52" s="1"/>
  <c r="A1442" i="52" s="1"/>
  <c r="A1443" i="52" s="1"/>
  <c r="A1444" i="52" s="1"/>
  <c r="A1445" i="52" s="1"/>
  <c r="A1446" i="52" s="1"/>
  <c r="A1447" i="52" s="1"/>
  <c r="A1448" i="52" s="1"/>
  <c r="A1449" i="52" s="1"/>
  <c r="A1450" i="52" s="1"/>
  <c r="A1451" i="52" s="1"/>
  <c r="A1452" i="52" s="1"/>
  <c r="A1453" i="52" s="1"/>
  <c r="A1454" i="52" s="1"/>
  <c r="A1455" i="52" s="1"/>
  <c r="A1456" i="52" s="1"/>
  <c r="A1457" i="52" s="1"/>
  <c r="A1458" i="52" s="1"/>
  <c r="A1459" i="52" s="1"/>
  <c r="A1460" i="52" s="1"/>
  <c r="A1461" i="52" s="1"/>
  <c r="A1462" i="52" s="1"/>
  <c r="A1463" i="52" s="1"/>
  <c r="A1464" i="52" s="1"/>
  <c r="A1465" i="52" s="1"/>
  <c r="A1466" i="52" s="1"/>
  <c r="A1467" i="52" s="1"/>
  <c r="A1468" i="52" s="1"/>
  <c r="A1469" i="52" s="1"/>
  <c r="A1470" i="52" s="1"/>
  <c r="A1471" i="52" s="1"/>
  <c r="A1472" i="52" s="1"/>
  <c r="A1473" i="52" s="1"/>
  <c r="A1474" i="52" s="1"/>
  <c r="A1475" i="52" s="1"/>
  <c r="A1476" i="52" s="1"/>
  <c r="A1477" i="52" s="1"/>
  <c r="A1478" i="52" s="1"/>
  <c r="A1479" i="52" s="1"/>
  <c r="A1480" i="52" s="1"/>
  <c r="A1481" i="52" s="1"/>
  <c r="A1482" i="52" s="1"/>
  <c r="A1483" i="52" s="1"/>
  <c r="A1484" i="52" s="1"/>
  <c r="A1485" i="52" s="1"/>
  <c r="A1486" i="52" s="1"/>
  <c r="A1487" i="52" s="1"/>
  <c r="A1488" i="52" s="1"/>
  <c r="A1489" i="52" s="1"/>
  <c r="A1490" i="52" s="1"/>
  <c r="A1491" i="52" s="1"/>
  <c r="A1492" i="52" s="1"/>
  <c r="A1493" i="52" s="1"/>
  <c r="A1494" i="52" s="1"/>
  <c r="A1495" i="52" s="1"/>
  <c r="A1496" i="52" s="1"/>
  <c r="A1497" i="52" s="1"/>
  <c r="A1498" i="52" s="1"/>
  <c r="A1499" i="52" s="1"/>
  <c r="A1500" i="52" s="1"/>
  <c r="A1501" i="52" s="1"/>
  <c r="A1502" i="52" s="1"/>
  <c r="A1503" i="52" s="1"/>
  <c r="A1504" i="52" s="1"/>
  <c r="A1505" i="52" s="1"/>
  <c r="A1506" i="52" s="1"/>
  <c r="A1507" i="52" s="1"/>
  <c r="A1508" i="52" s="1"/>
  <c r="A1509" i="52" s="1"/>
  <c r="A1510" i="52" s="1"/>
  <c r="A1511" i="52" s="1"/>
  <c r="A1512" i="52" s="1"/>
  <c r="A1513" i="52" s="1"/>
  <c r="A1514" i="52" s="1"/>
  <c r="A1515" i="52" s="1"/>
  <c r="A1516" i="52" s="1"/>
  <c r="A1517" i="52" s="1"/>
  <c r="A1518" i="52" s="1"/>
  <c r="A1519" i="52" s="1"/>
  <c r="A1520" i="52" s="1"/>
  <c r="A1521" i="52" s="1"/>
  <c r="A1522" i="52" s="1"/>
  <c r="A1523" i="52" s="1"/>
  <c r="A1524" i="52" s="1"/>
  <c r="A1525" i="52" s="1"/>
  <c r="A1526" i="52" s="1"/>
  <c r="A1527" i="52" s="1"/>
  <c r="A1528" i="52" s="1"/>
  <c r="A1529" i="52" s="1"/>
  <c r="A1530" i="52" s="1"/>
  <c r="A1531" i="52" s="1"/>
  <c r="A1532" i="52" s="1"/>
  <c r="A1533" i="52" s="1"/>
  <c r="A1534" i="52" s="1"/>
  <c r="A1535" i="52" s="1"/>
  <c r="A1536" i="52" s="1"/>
  <c r="A1537" i="52" s="1"/>
  <c r="A1538" i="52" s="1"/>
  <c r="A1539" i="52" s="1"/>
  <c r="A1540" i="52" s="1"/>
  <c r="A1541" i="52" s="1"/>
  <c r="A1542" i="52" s="1"/>
  <c r="A1543" i="52" s="1"/>
  <c r="A1544" i="52" s="1"/>
  <c r="A1545" i="52" s="1"/>
  <c r="A1546" i="52" s="1"/>
  <c r="A1547" i="52" s="1"/>
  <c r="A1548" i="52" s="1"/>
  <c r="A1549" i="52" s="1"/>
  <c r="A1550" i="52" s="1"/>
  <c r="A1551" i="52" s="1"/>
  <c r="A1552" i="52" s="1"/>
  <c r="A1553" i="52" s="1"/>
  <c r="A1554" i="52" s="1"/>
  <c r="A1555" i="52" s="1"/>
  <c r="A1556" i="52" s="1"/>
  <c r="A1557" i="52" s="1"/>
  <c r="A1558" i="52" s="1"/>
  <c r="A1559" i="52" s="1"/>
  <c r="A1560" i="52" s="1"/>
  <c r="A1561" i="52" s="1"/>
  <c r="A1562" i="52" s="1"/>
  <c r="A1563" i="52" s="1"/>
  <c r="A1564" i="52" s="1"/>
  <c r="A1565" i="52" s="1"/>
  <c r="A1566" i="52" s="1"/>
  <c r="A1567" i="52" s="1"/>
  <c r="A1568" i="52" s="1"/>
  <c r="A1569" i="52" s="1"/>
  <c r="A1570" i="52" s="1"/>
  <c r="A1571" i="52" s="1"/>
  <c r="A1572" i="52" s="1"/>
  <c r="A1573" i="52" s="1"/>
  <c r="A1574" i="52" s="1"/>
  <c r="A1575" i="52" s="1"/>
  <c r="A1576" i="52" s="1"/>
  <c r="A1577" i="52" s="1"/>
  <c r="A1578" i="52" s="1"/>
  <c r="A1579" i="52" s="1"/>
  <c r="A1580" i="52" s="1"/>
  <c r="A1581" i="52" s="1"/>
  <c r="A1582" i="52" s="1"/>
  <c r="A1583" i="52" s="1"/>
  <c r="A1584" i="52" s="1"/>
  <c r="A1585" i="52" s="1"/>
  <c r="A1586" i="52" s="1"/>
  <c r="A1587" i="52" s="1"/>
  <c r="A1588" i="52" s="1"/>
  <c r="A1589" i="52" s="1"/>
  <c r="A1590" i="52" s="1"/>
  <c r="A1591" i="52" s="1"/>
  <c r="A1592" i="52" s="1"/>
  <c r="A1593" i="52" s="1"/>
  <c r="A1594" i="52" s="1"/>
  <c r="A1595" i="52" s="1"/>
  <c r="A1596" i="52" s="1"/>
  <c r="A1597" i="52" s="1"/>
  <c r="A1598" i="52" s="1"/>
  <c r="A1599" i="52" s="1"/>
  <c r="A1600" i="52" s="1"/>
  <c r="A1601" i="52" s="1"/>
  <c r="A1602" i="52" s="1"/>
  <c r="A1603" i="52" s="1"/>
  <c r="A1604" i="52" s="1"/>
  <c r="A1605" i="52" s="1"/>
  <c r="A1606" i="52" s="1"/>
  <c r="A1607" i="52" s="1"/>
  <c r="A1608" i="52" s="1"/>
  <c r="A1609" i="52" s="1"/>
  <c r="A1610" i="52" s="1"/>
  <c r="A1611" i="52" s="1"/>
  <c r="A1612" i="52" s="1"/>
  <c r="A1613" i="52" s="1"/>
  <c r="A1614" i="52" s="1"/>
  <c r="A1615" i="52" s="1"/>
  <c r="A1616" i="52" s="1"/>
  <c r="A1617" i="52" s="1"/>
  <c r="A1618" i="52" s="1"/>
  <c r="A1619" i="52" s="1"/>
  <c r="A1620" i="52" s="1"/>
  <c r="A1621" i="52" s="1"/>
  <c r="A1622" i="52" s="1"/>
  <c r="A1623" i="52" s="1"/>
  <c r="A1624" i="52" s="1"/>
  <c r="A1625" i="52" s="1"/>
  <c r="A1626" i="52" s="1"/>
  <c r="A1627" i="52" s="1"/>
  <c r="A1628" i="52" s="1"/>
  <c r="A1629" i="52" s="1"/>
  <c r="A1630" i="52" s="1"/>
  <c r="A1631" i="52" s="1"/>
  <c r="A1632" i="52" s="1"/>
  <c r="A1633" i="52" s="1"/>
  <c r="A1634" i="52" s="1"/>
  <c r="A1635" i="52" s="1"/>
  <c r="A1636" i="52" s="1"/>
  <c r="A1637" i="52" s="1"/>
  <c r="A1638" i="52" s="1"/>
  <c r="A1639" i="52" s="1"/>
  <c r="A1640" i="52" s="1"/>
  <c r="A1641" i="52" s="1"/>
  <c r="A1642" i="52" s="1"/>
  <c r="A1643" i="52" s="1"/>
  <c r="A1644" i="52" s="1"/>
  <c r="A1645" i="52" s="1"/>
  <c r="A1646" i="52" s="1"/>
  <c r="A1647" i="52" s="1"/>
  <c r="A1648" i="52" s="1"/>
  <c r="A1649" i="52" s="1"/>
  <c r="A1650" i="52" s="1"/>
  <c r="A1651" i="52" s="1"/>
  <c r="A1652" i="52" s="1"/>
  <c r="A1653" i="52" s="1"/>
  <c r="A1654" i="52" s="1"/>
  <c r="A1655" i="52" s="1"/>
  <c r="A1656" i="52" s="1"/>
  <c r="A1657" i="52" s="1"/>
  <c r="A1658" i="52" s="1"/>
  <c r="A1659" i="52" s="1"/>
  <c r="A1660" i="52" s="1"/>
  <c r="A1661" i="52" s="1"/>
  <c r="A1662" i="52" s="1"/>
  <c r="A1663" i="52" s="1"/>
  <c r="A1664" i="52" s="1"/>
  <c r="A1665" i="52" s="1"/>
  <c r="A1666" i="52" s="1"/>
  <c r="A1667" i="52" s="1"/>
  <c r="A1668" i="52" s="1"/>
  <c r="A1669" i="52" s="1"/>
  <c r="A1670" i="52" s="1"/>
  <c r="A1671" i="52" s="1"/>
  <c r="A1672" i="52" s="1"/>
  <c r="A1673" i="52" s="1"/>
  <c r="A1674" i="52" s="1"/>
  <c r="A1675" i="52" s="1"/>
  <c r="A1676" i="52" s="1"/>
  <c r="A1677" i="52" s="1"/>
  <c r="A1678" i="52" s="1"/>
  <c r="A1679" i="52" s="1"/>
  <c r="A1680" i="52" s="1"/>
  <c r="A1681" i="52" s="1"/>
  <c r="A1682" i="52" s="1"/>
  <c r="A1683" i="52" s="1"/>
  <c r="A1684" i="52" s="1"/>
  <c r="A1685" i="52" s="1"/>
  <c r="A1686" i="52" s="1"/>
  <c r="A1687" i="52" s="1"/>
  <c r="A1688" i="52" s="1"/>
  <c r="A1689" i="52" s="1"/>
  <c r="A1690" i="52" s="1"/>
  <c r="A1691" i="52" s="1"/>
  <c r="A1692" i="52" s="1"/>
  <c r="A1693" i="52" s="1"/>
  <c r="A1694" i="52" s="1"/>
  <c r="A1695" i="52" s="1"/>
  <c r="A1696" i="52" s="1"/>
  <c r="A1697" i="52" s="1"/>
  <c r="A1698" i="52" s="1"/>
  <c r="A1699" i="52" s="1"/>
  <c r="A1700" i="52" s="1"/>
  <c r="A1701" i="52" s="1"/>
  <c r="A1702" i="52" s="1"/>
  <c r="A1703" i="52" s="1"/>
  <c r="A1704" i="52" s="1"/>
  <c r="A1705" i="52" s="1"/>
  <c r="A1706" i="52" s="1"/>
  <c r="A1707" i="52" s="1"/>
  <c r="A1708" i="52" s="1"/>
  <c r="A1709" i="52" s="1"/>
  <c r="A1710" i="52" s="1"/>
  <c r="A1711" i="52" s="1"/>
  <c r="A1712" i="52" s="1"/>
  <c r="A1713" i="52" s="1"/>
  <c r="A1714" i="52" s="1"/>
  <c r="A1715" i="52" s="1"/>
  <c r="A1716" i="52" s="1"/>
  <c r="A1717" i="52" s="1"/>
  <c r="A1718" i="52" s="1"/>
  <c r="A1719" i="52" s="1"/>
  <c r="A1720" i="52" s="1"/>
  <c r="A1721" i="52" s="1"/>
  <c r="A1722" i="52" s="1"/>
  <c r="A1723" i="52" s="1"/>
  <c r="A1724" i="52" s="1"/>
  <c r="A1725" i="52" s="1"/>
  <c r="A1726" i="52" s="1"/>
  <c r="A1727" i="52" s="1"/>
  <c r="A1728" i="52" s="1"/>
  <c r="A1729" i="52" s="1"/>
  <c r="A1730" i="52" s="1"/>
  <c r="A1731" i="52" s="1"/>
  <c r="A1732" i="52" s="1"/>
  <c r="A1733" i="52" s="1"/>
  <c r="A1734" i="52" s="1"/>
  <c r="A1735" i="52" s="1"/>
  <c r="A1736" i="52" s="1"/>
  <c r="A1737" i="52" s="1"/>
  <c r="A1738" i="52" s="1"/>
  <c r="A1739" i="52" s="1"/>
  <c r="A1740" i="52" s="1"/>
  <c r="A1741" i="52" s="1"/>
  <c r="A1742" i="52" s="1"/>
  <c r="A1743" i="52" s="1"/>
  <c r="A1744" i="52" s="1"/>
  <c r="A1745" i="52" s="1"/>
  <c r="A1746" i="52" s="1"/>
  <c r="A1747" i="52" s="1"/>
  <c r="A1748" i="52" s="1"/>
  <c r="A1749" i="52" s="1"/>
  <c r="A1750" i="52" s="1"/>
  <c r="A1751" i="52" s="1"/>
  <c r="A1752" i="52" s="1"/>
  <c r="A1753" i="52" s="1"/>
  <c r="A1754" i="52" s="1"/>
  <c r="A1755" i="52" s="1"/>
  <c r="A1756" i="52" s="1"/>
  <c r="A1757" i="52" s="1"/>
  <c r="A1758" i="52" s="1"/>
  <c r="A1759" i="52" s="1"/>
  <c r="A1760" i="52" s="1"/>
  <c r="A1761" i="52" s="1"/>
  <c r="A1762" i="52" s="1"/>
  <c r="A1763" i="52" s="1"/>
  <c r="A1764" i="52" s="1"/>
  <c r="A1765" i="52" s="1"/>
  <c r="A1766" i="52" s="1"/>
  <c r="A1767" i="52" s="1"/>
  <c r="A1768" i="52" s="1"/>
  <c r="A1769" i="52" s="1"/>
  <c r="A1770" i="52" s="1"/>
  <c r="A1771" i="52" s="1"/>
  <c r="A1772" i="52" s="1"/>
  <c r="A1773" i="52" s="1"/>
  <c r="A1774" i="52" s="1"/>
  <c r="A1775" i="52" s="1"/>
  <c r="A1776" i="52" s="1"/>
  <c r="A1777" i="52" s="1"/>
  <c r="A1778" i="52" s="1"/>
  <c r="A1779" i="52" s="1"/>
  <c r="A1780" i="52" s="1"/>
  <c r="A1781" i="52" s="1"/>
  <c r="A1782" i="52" s="1"/>
  <c r="A1783" i="52" s="1"/>
  <c r="A1784" i="52" s="1"/>
  <c r="A1785" i="52" s="1"/>
  <c r="A1786" i="52" s="1"/>
  <c r="A1787" i="52" s="1"/>
  <c r="A1788" i="52" s="1"/>
  <c r="A1789" i="52" s="1"/>
  <c r="A1790" i="52" s="1"/>
  <c r="A1791" i="52" s="1"/>
  <c r="A1792" i="52" s="1"/>
  <c r="A1793" i="52" s="1"/>
  <c r="A1794" i="52" s="1"/>
  <c r="A1795" i="52" s="1"/>
  <c r="A1796" i="52" s="1"/>
  <c r="A1797" i="52" s="1"/>
  <c r="A1798" i="52" s="1"/>
  <c r="A1799" i="52" s="1"/>
  <c r="A1800" i="52" s="1"/>
  <c r="A1801" i="52" s="1"/>
  <c r="A1802" i="52" s="1"/>
  <c r="A1803" i="52" s="1"/>
  <c r="A1804" i="52" s="1"/>
  <c r="A1805" i="52" s="1"/>
  <c r="A1806" i="52" s="1"/>
  <c r="A1807" i="52" s="1"/>
  <c r="A1808" i="52" s="1"/>
  <c r="A1809" i="52" s="1"/>
  <c r="A1810" i="52" s="1"/>
  <c r="A1811" i="52" s="1"/>
  <c r="A1812" i="52" s="1"/>
  <c r="A1813" i="52" s="1"/>
  <c r="A1814" i="52" s="1"/>
  <c r="A1815" i="52" s="1"/>
  <c r="A1816" i="52" s="1"/>
  <c r="A1817" i="52" s="1"/>
  <c r="A1818" i="52" s="1"/>
  <c r="A1819" i="52" s="1"/>
  <c r="A1820" i="52" s="1"/>
  <c r="A1821" i="52" s="1"/>
  <c r="A1822" i="52" s="1"/>
  <c r="A1823" i="52" s="1"/>
  <c r="A1824" i="52" s="1"/>
  <c r="A1825" i="52" s="1"/>
  <c r="A1826" i="52" s="1"/>
  <c r="A1827" i="52" s="1"/>
  <c r="A1828" i="52" s="1"/>
  <c r="A1829" i="52" s="1"/>
  <c r="A1830" i="52" s="1"/>
  <c r="A1831" i="52" s="1"/>
  <c r="A1832" i="52" s="1"/>
  <c r="A1833" i="52" s="1"/>
  <c r="A1834" i="52" s="1"/>
  <c r="A1835" i="52" s="1"/>
  <c r="A1836" i="52" s="1"/>
  <c r="A1837" i="52" s="1"/>
  <c r="A1838" i="52" s="1"/>
  <c r="A1839" i="52" s="1"/>
  <c r="A1840" i="52" s="1"/>
  <c r="A1841" i="52" s="1"/>
  <c r="A1842" i="52" s="1"/>
  <c r="A1843" i="52" s="1"/>
  <c r="A1844" i="52" s="1"/>
  <c r="A1845" i="52" s="1"/>
  <c r="A1846" i="52" s="1"/>
  <c r="A1847" i="52" s="1"/>
  <c r="A1848" i="52" s="1"/>
  <c r="A1849" i="52" s="1"/>
  <c r="A1850" i="52" s="1"/>
  <c r="A1851" i="52" s="1"/>
  <c r="A1852" i="52" s="1"/>
  <c r="A1853" i="52" s="1"/>
  <c r="A1854" i="52" s="1"/>
  <c r="A1855" i="52" s="1"/>
  <c r="A1856" i="52" s="1"/>
  <c r="A1857" i="52" s="1"/>
  <c r="A1858" i="52" s="1"/>
  <c r="A1859" i="52" s="1"/>
  <c r="A1860" i="52" s="1"/>
  <c r="A1861" i="52" s="1"/>
  <c r="A1862" i="52" s="1"/>
  <c r="A1863" i="52" s="1"/>
  <c r="A1864" i="52" s="1"/>
  <c r="A1865" i="52" s="1"/>
  <c r="A1866" i="52" s="1"/>
  <c r="A1867" i="52" s="1"/>
  <c r="A1868" i="52" s="1"/>
  <c r="A1869" i="52" s="1"/>
  <c r="A1870" i="52" s="1"/>
  <c r="A1871" i="52" s="1"/>
  <c r="A1872" i="52" s="1"/>
  <c r="A1873" i="52" s="1"/>
  <c r="A1874" i="52" s="1"/>
  <c r="A1875" i="52" s="1"/>
  <c r="A1876" i="52" s="1"/>
  <c r="A1877" i="52" s="1"/>
  <c r="A1878" i="52" s="1"/>
  <c r="A1879" i="52" s="1"/>
  <c r="A1880" i="52" s="1"/>
  <c r="A1881" i="52" s="1"/>
  <c r="A1882" i="52" s="1"/>
  <c r="A1883" i="52" s="1"/>
  <c r="A1884" i="52" s="1"/>
  <c r="A1885" i="52" s="1"/>
  <c r="A1886" i="52" s="1"/>
  <c r="A1887" i="52" s="1"/>
  <c r="A1888" i="52" s="1"/>
  <c r="A1889" i="52" s="1"/>
  <c r="A1890" i="52" s="1"/>
  <c r="A1891" i="52" s="1"/>
  <c r="A1892" i="52" s="1"/>
  <c r="A1893" i="52" s="1"/>
  <c r="A1894" i="52" s="1"/>
  <c r="A1895" i="52" s="1"/>
  <c r="A1896" i="52" s="1"/>
  <c r="A1897" i="52" s="1"/>
  <c r="A1898" i="52" s="1"/>
  <c r="A1899" i="52" s="1"/>
  <c r="A1900" i="52" s="1"/>
  <c r="A1901" i="52" s="1"/>
  <c r="A1902" i="52" s="1"/>
  <c r="A1903" i="52" s="1"/>
  <c r="A1904" i="52" s="1"/>
  <c r="A1905" i="52" s="1"/>
  <c r="A1906" i="52" s="1"/>
  <c r="A1907" i="52" s="1"/>
  <c r="A1908" i="52" s="1"/>
  <c r="A1909" i="52" s="1"/>
  <c r="A1910" i="52" s="1"/>
  <c r="A1911" i="52" s="1"/>
  <c r="A1912" i="52" s="1"/>
  <c r="A1913" i="52" s="1"/>
  <c r="A1914" i="52" s="1"/>
  <c r="A1915" i="52" s="1"/>
  <c r="A1916" i="52" s="1"/>
  <c r="A1917" i="52" s="1"/>
  <c r="A1918" i="52" s="1"/>
  <c r="A1919" i="52" s="1"/>
  <c r="A1920" i="52" s="1"/>
  <c r="A1921" i="52" s="1"/>
  <c r="A1922" i="52" s="1"/>
  <c r="A1923" i="52" s="1"/>
  <c r="A1924" i="52" s="1"/>
  <c r="A1925" i="52" s="1"/>
  <c r="A1926" i="52" s="1"/>
  <c r="A1927" i="52" s="1"/>
  <c r="A1928" i="52" s="1"/>
  <c r="A1929" i="52" s="1"/>
  <c r="A1930" i="52" s="1"/>
  <c r="A1931" i="52" s="1"/>
  <c r="A1932" i="52" s="1"/>
  <c r="A1933" i="52" s="1"/>
  <c r="A1934" i="52" s="1"/>
  <c r="A1935" i="52" s="1"/>
  <c r="A1936" i="52" s="1"/>
  <c r="A1937" i="52" s="1"/>
  <c r="A1938" i="52" s="1"/>
  <c r="A1939" i="52" s="1"/>
  <c r="A1940" i="52" s="1"/>
  <c r="A1941" i="52" s="1"/>
  <c r="A1942" i="52" s="1"/>
  <c r="A1943" i="52" s="1"/>
  <c r="A1944" i="52" s="1"/>
  <c r="A1945" i="52" s="1"/>
  <c r="A1946" i="52" s="1"/>
  <c r="I458" i="52" l="1"/>
  <c r="I461" i="52" s="1"/>
  <c r="C22" i="55" s="1"/>
  <c r="I424" i="52"/>
  <c r="J458" i="52"/>
  <c r="J461" i="52" s="1"/>
  <c r="D22" i="55" s="1"/>
  <c r="J424" i="52"/>
  <c r="H58" i="40" l="1"/>
  <c r="C11" i="40" s="1"/>
  <c r="H75" i="40"/>
  <c r="H83" i="40" s="1"/>
  <c r="H64" i="40" l="1"/>
  <c r="H67" i="40"/>
  <c r="H57" i="40"/>
  <c r="D38" i="55" l="1"/>
  <c r="D36" i="55" s="1"/>
  <c r="C29" i="55"/>
  <c r="C28" i="55" s="1"/>
  <c r="D16" i="55"/>
  <c r="C16" i="55"/>
  <c r="C14" i="55" s="1"/>
  <c r="C5" i="55"/>
  <c r="C4" i="55" s="1"/>
  <c r="D5" i="55"/>
  <c r="D4" i="55" s="1"/>
  <c r="D23" i="55"/>
  <c r="D29" i="55"/>
  <c r="D28" i="55" s="1"/>
  <c r="D42" i="55"/>
  <c r="C42" i="55"/>
  <c r="C38" i="55"/>
  <c r="C36" i="55" s="1"/>
  <c r="C23" i="55"/>
  <c r="H55" i="40" l="1"/>
  <c r="H56" i="40"/>
  <c r="H63" i="40"/>
  <c r="H65" i="40" s="1"/>
  <c r="D14" i="55"/>
  <c r="H54" i="40" l="1"/>
  <c r="D2" i="55"/>
  <c r="H61" i="40" l="1"/>
  <c r="H69" i="40" s="1"/>
  <c r="B11" i="42"/>
  <c r="A11" i="42"/>
  <c r="H85" i="40" l="1"/>
  <c r="H86" i="40" s="1"/>
  <c r="C12" i="40"/>
  <c r="C20" i="55"/>
  <c r="D20" i="55"/>
  <c r="D46" i="55" s="1"/>
  <c r="C46" i="55" l="1"/>
  <c r="C14" i="40" s="1"/>
  <c r="C15" i="4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Hayden, Ganze</author>
    <author>Mantena, Dan</author>
  </authors>
  <commentList>
    <comment ref="D7" authorId="0" shapeId="0" xr:uid="{1985C831-7A27-4805-BD84-2E634F0EEF92}">
      <text>
        <r>
          <rPr>
            <sz val="9"/>
            <color indexed="81"/>
            <rFont val="Tahoma"/>
            <family val="2"/>
          </rPr>
          <t>REMY JADE POWER STATION U6, 45.4MW, extended outage</t>
        </r>
      </text>
    </comment>
    <comment ref="D9" authorId="1" shapeId="0" xr:uid="{04180346-D93D-4048-8BAA-2CEC0D492706}">
      <text>
        <r>
          <rPr>
            <sz val="9"/>
            <color indexed="81"/>
            <rFont val="Tahoma"/>
            <family val="2"/>
          </rPr>
          <t xml:space="preserve">R W MILLER STG 1, 75 MW, extended outage
</t>
        </r>
      </text>
    </comment>
    <comment ref="D11" authorId="1" shapeId="0" xr:uid="{EAEF0184-9250-406A-9B50-30274C2DC62E}">
      <text>
        <r>
          <rPr>
            <sz val="9"/>
            <color indexed="81"/>
            <rFont val="Tahoma"/>
            <family val="2"/>
          </rPr>
          <t>SANDY CREEK U1, 933 MW, extended outage.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Hayden, Ganze</author>
  </authors>
  <commentList>
    <comment ref="I423" authorId="0" shapeId="0" xr:uid="{D02D4EF5-B766-42A5-803D-E9D3D7435D10}">
      <text>
        <r>
          <rPr>
            <sz val="9"/>
            <color indexed="81"/>
            <rFont val="Tahoma"/>
            <family val="2"/>
          </rPr>
          <t>SANDY CREEK U1, 1,008 MW, extended outage.
R W MILLER STG 1, 75 MW, extended outage.
REMY JADE POWER STATION U6, 60.5 MW, extended outage.</t>
        </r>
      </text>
    </comment>
    <comment ref="J423" authorId="0" shapeId="0" xr:uid="{61C6A3E4-AB55-4A7F-9625-16AB40D4726E}">
      <text>
        <r>
          <rPr>
            <sz val="9"/>
            <color indexed="81"/>
            <rFont val="Tahoma"/>
            <family val="2"/>
          </rPr>
          <t>SANDY CREEK U1, 933 MW, extended outage
R W MILLER STG 1, 75 MW, extended outage
REMY JADE POWER STATION U6, 45.4 MW, extended outage.</t>
        </r>
      </text>
    </comment>
  </commentList>
</comments>
</file>

<file path=xl/sharedStrings.xml><?xml version="1.0" encoding="utf-8"?>
<sst xmlns="http://schemas.openxmlformats.org/spreadsheetml/2006/main" count="9805" uniqueCount="4259">
  <si>
    <t>Crystal Ball Data</t>
  </si>
  <si>
    <t>Workbook Variables</t>
  </si>
  <si>
    <t>Last Var Column</t>
  </si>
  <si>
    <t xml:space="preserve">    Name:</t>
  </si>
  <si>
    <t xml:space="preserve">    Value:</t>
  </si>
  <si>
    <t>Worksheet Data</t>
  </si>
  <si>
    <t>Last Data Column Used</t>
  </si>
  <si>
    <t>Sheet Ref</t>
  </si>
  <si>
    <t>Sheet Guid</t>
  </si>
  <si>
    <t>162bf5f6-f421-4de0-85f4-d908ee7629cc</t>
  </si>
  <si>
    <t>12115544-690e-42fd-8adb-150c253b8934</t>
  </si>
  <si>
    <t>Deleted sheet count</t>
  </si>
  <si>
    <t>Last row used</t>
  </si>
  <si>
    <t>Data blocks</t>
  </si>
  <si>
    <t>CB_Block_0</t>
  </si>
  <si>
    <t>㜸〱敤㕣㕢㙣ㅣ㔷ㄹ摥㤹摤㔹敦慣敤搸㡤搳㑢搲㥢愱㤴㤶㍡戸㜱摡㔰ち㠴攰㑢㥣愴㌸戱ㅢ㍢㈹愸㔴㥢昱敥ㄹ㝢㥡㥤ㄹ㜷㘶搶戱㑢㐵㑢㕢愸戸㤵㡢〴愵㔰㘸㔵㈱㈴㕥戸㍣㜰㈹昰〰ㄲㄲ〸ㄵ㠹〷㜸㐰攲愱㈰〴て㕣ㄴ㠹㤷㍥㔴㉡摦㜷㘶㘶㜷㜶搷㍢㜶户㉤戸挸㈷摤攳㌳攷㌶攷晣昷昳晦㘷㥡㔱㌲㤹捣换㐸晣换㤴㘳攱慡昹㜵㍦㄰昶攸愴㕢慤㡡㜲㘰戹㡥㍦㍡敥㜹挶晡㡣攵〷㔹㜴挸㤷㉣戴晢㕡挹户敥ㄷ㠵搲慡昰㝣㜴搲㌲㤹㐲㐱㔷搱捥㐹昸ㅢ㡣ㅦ㜴㡥敡换㈱㕢㤸㥣㤸㕤扣ㄷ戳捥〷慥㈷昶て㥦つ挷ㅥㅥㅢㅢㅤㅢ㍤㜴攰戶㠳愳〷昶て㑦搶慡㐱捤ㄳ㠷ㅤ㔱ぢ㍣愳扡㝦㜸慥戶㔸戵捡敦ㄷ敢ぢ敥㜹攱ㅣㄶ㡢〷㙥㔹㌴㙥㝤攷搸慤㠷づ㤹户摦晥捥㍥扣㍡㜳㙡㜲㘲捥ㄳ愶晦ㅡ捤愹㜱挹户㑥㠹戲挵扤〹攱㔹捥搲攸攴〴晥㑢慣ㅦ㑦户㡤捥㉦ぢㄱ昰搵挲ㄳ㑥㔹昸㍡〶昶摡攳扥㕦戳㔷〸㍣摤㥥挶㔶换㠶ㅦ㘸昶愴愸㔶㜵㍢㥥戵㘰捦〲㜶㔵㘳扤捦㥥ㄷ㡥㙦〵搶慡ㄵ慣攷敤〵㑣㔴改户捦昸攲戴攱㉣㠹㔳㠶㉤㌴晢㔸捤慡攴挲㤴挹摥㄰㑦㤱㕣㤸摣晥攸戸㙦㑦㉥ㅢ㥥㕣㤱㑦挰愴昴㥤昶捡捤㝤慦敢㍣㉦㤷㉥摦挰㌹慦敦摣て㉤㘷つ慦摥㜳愴㜳捦㘸昳捤㉢戸戹㜳晦〴㡣㥡挷扣慤昳ㄸ〹捡收摥㑡㙦㐴摦ㄲ愲搸㡣㥥㘷搶挳慣挰㡣〸搴㡢捣㝡㤹昵㈱㔳㜲晦〶㤷㈴〷戲㐹㉤ㄹ㙡㘹㔱㉤㤵搵㔲㐵㉤〹戵㘴慡愵㈵戵戴慣㤶㉣戵㜴慦㕡㍡㡦㍥㜱㉡昴昴愸㔱晡晥㔱昳㘷捦㍣昰㡤改愷㥦晥晢㐷晥昹昱㐷扥摣户ぢ㥤敥㡣ㄶ㌵攵ㄹㄷ㐰㙡つ㉡〶㐷昰摦收㕣〱愶㌰て㤹户㤹㘳㘳㤵㐳〷㡣㕢っ㡤摢㑡㐱㝥ㄳ愱っ愲㙦㥦㜹㤷攵㔴摣ぢㄲ㜷㔷㑤ㄸ扥㘸〰㙥㈴㙡㥢㜰㙢㑥挵扦㜲攳挶昹挰〸挴扥搶戶挶㈴㙤挳收挱㔶挲㤷敦扢愶㜵搸㔹愳㕡ㄳ攳㙢㔶搸㝣㜵㑢戳㍤攷戹㡢㥤㕢愷㍤㜱㕦扤戵㙤㐵攳㄰㙡慢㜲敥戶㕤㠶㑤攱扡㠶㈷㤷㕤㕦㌸㜲㜹㈳昶㥣㔵㍥㉦扣㜹㐱㤱㈸㉡㜲慢㤷戲㈹攲晡㤱㔹〷ㅢ〵户㔶摥㥣慣㌵㡦慥〵㘰㘶㔱挱㝡㔷㠴ㄷ慣㉦ㄸ㡢㔵㜱㔹㔳㤷昰㥤㘸搸摢㔴㍤敤㤶㙢晥愴敢〴㥥㕢㙤㙥ㄹ慦慣ㅡ㤰㌴㤵㤳㙥㐵攴㜲ㄹ㈹ㄴ㈰㜰戳㔹㐵挹摣搴㤹ㄷ㈴㈲ㄲ㈸㈶㈳㕦搱㑣㜶愳愷戱㍢散愲㉡㐸㤳敡㕢㌶㤹㡣敢㤵㌲㈶㠵〳ㄳ㝢愲晥攰㑢㙦摣㘴摡㍡收㕥摦捥慡㍡ㄴ敤晥攸慡㜰㠲攳㠶㔳愹ち㉦㔵晢㈹㕣㤱㍥㠰㑣扢〸㠱搰ㄱ㝡㔴㜵捡㥡戲慥㕤戰㉡挱㜲㝥㔹㔸㑢换〱敡愰㈱ぢ〵㠲戶㉤改㤷愰㑡摦捤㙣〸㔹戱㤸挹敦㘱愷㝣ㄱ㈹愳㔱㍡愵昰㜲㤳㈰攷戸㈶㕥敥㌳愷慤㙡㈰㐲愱㍣㘰〲㈳愱㔶㤳攸敢㈷㠹㝡㐶㌹㔴ㄸ㝢捣㐹㔰愹㘱㌹挱㝡㠳㙦摢戸㈴㈴愲ㅤ㔹戰敤㘴〱㐵㐱戳㍣㐸攱㌵㄰㑤㡢㌴㐸敦㥣㈰㈲戲㐱㡡㘶挷捣捤㐴挶晥㈹㌲〲晤㤳㐴挸摥〷㍡换〸ㄲ㝢㍢㤱㜲㔰㐷㝥摣㤱㘶ㅢ搹昲愱㌴扢ㄴ㠰搳㉦㘳㜶㌹戳㉢㤸敤㐵愶晣ㄵㄲ㡥㔲づ攵收愴㕦㠹㘷晤㉡㘶㔷㈳㠳㝣搲㈹㜳㈲㔱㐵ㅢ㙡㉢㜶㈴晢昵挳㑥㤶㐶㜱㈸㡡㘸ㄹ搷敤捣㝥㕢㈲㍡戲㍡户㠷慥捤㐹ㅤ晢搶捥戴㤹摣づ㈹㌲愵㙢㜲慦㥢㜴㑤〲㠲㕤扢搴㕢搷㘲愸㍥捣散㑤挸㡡晡㥢㤹㐳戹搰攰摤㥡㐵㑦㤳昲つ㘱ㄶ㠵挶㔰㤷ち㍥㈲㘴ㅥ〱㔲㠴㕣摢昱㘵挷㠶愶㌹㌸㘲扥攱㙤攸晤㥤昹㍢㐲㝡㡢摥摣搱㍢昴ㄷ扤㐲㉢晡㍡戰㤷昲挷㡥㍡收㝡㌴敢㙦㘵㜶〳戲ㄶㅤ挳搳昷㉢昵ㄴ㐸戳搸㑥㘰㙥㌷扤㉥搲捡㕤㔸㕦ㄱ㔲〳昵㤹ぢ㠶户㈴〲㜸㌰㑥㑣挱ㄶ㜶㍤㑦㔴㜱愸慤挸ち㥥㕦㉥㙦慥昴愷㍤搷㘶晤㡥㡤散扦㈱ㄴ㐳㉥愷㘶㌳㉤㌶㜲㡡慤㤹昰㌹㈵㈸㠷㍡昸㤶捥㐲㈲㌱愸㤹扣㌸㉥晤㝣戹㈳㐹扡㤰㈴㙦〳㔸昵㥢㤰㐱㑡㈸扦敦㈸㔱昶戳摢摢㘵户㘶㡢㤵ㅥ扥㤴搳㐹㡢て戱㑤㡥昴㠶づ摢〹昸て晣㝥㝢摥戲敢挲愲搷㥥ㄳ㕥ㄹ扥〵慢㉡㡡愱㕢㤶愲㘶㐷㔶扣㐱㘴㐵㌶摢㜶㥥㑥昱慦㐹㍡㘹㤱ㄲ愹摣㥥摡㤸㜲ㄶ㙦㄰ㄵ摤㤰ㄴ㉡㈹慥愱扡〴㈲攵戱敦㡥㠸改㐲挴摣っ挰改〷㤸㡤㌱㍢㠸㑣晢つ㈴捤㔶〱捦㜰㔸捦㉡㕤摡愵㔲愶㐰㌴㐸ㄷ攱昳ㅤ㠵搵㈱扥收ㅤ捣㙥㐳搶㘲晥搰〱㤹㐲㠸ㄲ攵〹㐲㤴㘱っ昳慣㈵㉥㤰〶㜶㤹〸㉣㑤搶晣挰戵ㄹ㔹敡㌷愷摣㔳㙥㌰㘵昹㉢㠸㐴つ㤹㔱攱慥㘵攱㠰扡㍣搸㍥㉤㜵敥捡㡡愸攸收扣㕢㠳㘸㍢㌱戵ㅤづ收〰〷㙣㐹㜹㌶㔷ㄵ愴敥捥挷㤸㐲〱愴愵扦㤵摥搸㉤㜹扦㜹攸ㅢ㘸㐰㜴挱ち慡愲搷っ㤹㡥攵㠲〹㈸㈲㜲㔰改㌱ㄷ㤶㍤㈱愶晡捤㘳㥥㔵愹㕡㡥㈰㌲㘰㘳㌲㔸㌷㈳㤶㄰㈵㤸㜳ㄹ〳㜴㥤㝥㜳挱㌳ㅣ㝦挵㘰㐰㜱㝤㜷搳㤳っ㡢㘸收㠴攵昸㜸㡤挴㈲换〳收晣戲㝢〱ㄱ摢㥡敤ㅣ㌳㔶晣㙤㠱ㄵㄲ㝤㤸㈴㙡ㄴ㔵㔱㔵愵愰ㄶ扡挵てて攴㤹っ㜹㉦挷㑣攲㉡愳搱㘷㥥愲扤㘹搷㐷㌱ㅡ摡改㕣㔳ㅦ愲㐷昵捡㙣慡ㄴ㈶愷敡户㜳捣扢㤰摤㜱散捣㠹㐶㘴敥㔵挵慣㌵㝡昹㔳㘴扣㈴㡢㝡㈰㠴㍥扡㕤㈱愹戰㡥㤴〳づ〴挶昹搴㑡㝥㐵㔳昶㈱昵敤㙡ㄴ愷ㄱ㐹敡㌳㘷㡣㐵㔱㐵㍣摡㌶㠲㕤攱〳捤㔸摢愸晡㔱摢愴㙢摢〶㐹㡢㘴㌹㕦㌶㐸挱攳戵挰㍤㘹㌹扡㠹㑣搲㕦㔴㘵慣愱捡㔸㤳㔵㝤收㘹㠶〶㘵㤹㜳戹㑢㠶㘷〵换戶㔵㉥昰㠱攱扢㙤㐱㤳㘰㜲㑡摥㌸挵㌲㘳戸挵㥡㍦〳㤳捤ㅦ〵扡㐷㈱㐷〹㍡愲ㅦ㤴慢㉡㜹晣㔳扡㜴㉣㐱挰㐸㑦愹晥ㅥ捣愶挹摢ㄱ㄰㌹㌲㕤㡣敦㘰㕣㝣㄰㌵愱㄰㈲搶㔳㐸〴㕥挱㠴㤰愷㡢㍢㙦㥥㜱慣〰搸㈳挶愶慤㘰捡〷捡㤱愱㈸㡦户晢㈴㔶ㄳ㠳㐶敡㕡攱摡昶愶㈶㌵㜱㑤㝢㝢㔲㙦扣㘵㠳收㔰愳㈴ㄴ挹㘶㥤愴㘶搹㘰㡤摢㐹搵㈸㔲㜱挷摡㐶㐹㜳㥢㌶攰㑥㈹昲㉡ㄴ㤳愴㤹㡣晥㕥㐹㈸〸昴㐶㍡㡡㍥晢㜴昲㐸㐴㙣㘸〳ㄴ愹愷挲扡晥㈸㈴㜸〲搷㑥㉡愲ㄸ㍤㠱扦㜷㐵挵搹㕡搰搴㘲慣つ㐵㉤攳搵敡慣〳㉢愱㙣㜸㤵㙤挲搲搸㕢愸㘱㈴㜷㜶慢晤㐳昰㈶ㄸ㌱㘲㐳㠶㐵㔲晣挰㘰㐳㌰㔷㈲愲㑡敢慣㥦愰慥㔷ㄷ昸㜴㔲ㄸ㡥挴挰㝣㔰㤹ㄲ慢搲っ㙢㔸昲㐳㜲㐰晤戴㈸攵愸㙥㡥㉦晡㔰改〱攵㜸㔴㤲っ慥㥢愷改㤶挲㈵〶㠸摤愸㌴㔷づ㄰摡慤㑦挰㤳挱昶挱づ㈰ㄲ㠶㑥㘸㥤㔱㠲收㔳〸户㜹ㄳ攴㥤㉥㌱ち㐱㙡捡昴慦㈳捡㔷㥥㘴晡搶㤱㑣㕣㠸㤸㠸攱慥ㄴ敢〱挸㑤㐶㈶挹㐵㐳㜱挰㍣㤴㙣㔲㘸昵挵㜵㌴㌱晡㘹昲㜹〱㙥昱㌰㤶㌵㐰戶愹攲㥥㕢㘰㐱㥢㔶搷㜷㤹㈷㥣㜲戵㔶ㄱ㔲ㄵ挷戲㕡㙡攴㙤㠱㉦㜹〵㌰攴愶ㄴ戸㐴㐰㌹㠱愳ㄴ户㑣㈴㜵㙦㜷敢㐷㌰㕣ち㌹捣ㄱ慡㍥〶㈰㔳摣㜲㌲㈰搶㜶㑦㠱昶攱敥挶〵〶㜹㜹づ㈲慤慤㡡戲㙣〶昷昱敡㔱㘴挹㙤㠹㙥㌳敥㡣㑢㥢㍤㔱㜵摣ち慢戶〵㡥戰捦㔰攰攵昳㌰㐶扡攴づ㑥㤲戹ㄸ㐵㜷㉦㍥㈸ㅦ㌳ㄷ㠱ち㠹〱㠵㌱㕥㥥㠲㌲㠰㉡ㄸ㠹〶户摡戰扡ㄵ㐶㝦㘹㜹敢攳挸ㄴ㠶㠱㘹搰愲㘷㘸攰㑣愲扣戹㠱㜳㉤㝡愵㐴㐸㤳挱㔴挶㈸㠷攰戰〷搲挰㑤㍣㐸㉦戸㔰㐲挱ㅥ㜹㌱㉣扥㥢㌸㘲攳〸攴㝡㤷戵㔴捥ㄹ〱慥扦㌸㝢㕢慡挷㉢ㄵ㥡扢昰捦㙤ぢ慣攲敡㐶㘸㡥敥㘹戹㤴㈵昷㐴晢敥扡㤶㠶攸戲攰挱愹搱攳㐶㔰㕥㥥て搶挳㡢㕢摤㤲㠴昶㔳昸㈳㌶㝣㍢㙤收㥣挳㡢愸慢㠴㝤昱扣攳㕥㜰攴扡㌴㥦户晥㐰㈱戸㐲搹挳㐵ㄶ㌳㉦攳㥦㑣㙡㐶晢〹㘶摣捡戲㌹㐱挳㐱挲㜹㘴ち愵挱㌰捡㈹㜴〲摢扤㝥㙢㠰㜴戲愷㠵㑥愴㈰搸㈱ㄴ㘷改㌵㈳ㄴ攵挷㐰㉢㠹㈵㍣㤲〳收摦〴敢㉢捦愱㠶〸挷㜳㈴㐶戴㌷愱㤴㠲㍡㈹挸愳㉢ㅥ扣㄰昲晦㠳愵㤸㥢㌷㘴愷晦〲㌳㉢㍦㙡㐵搱㌵㐴搱て摢㔰愴昰ㅡ㠸攴摦㍢愲〲ㅦ㌴㠶㘷㕦㔱㈰㥣㝢摡㌹㠰扥敥ㄷ㝥晦㠷〷搰ㄹ㘰㤸㐹摡㘸〸戵㕤㡦㜲摤㐴挸戶㤹〸っ摥㑢ㄳ攱㈴挷㌰㡡ㅦ㥡〸㤱て㘴ㄶㄵ㥢㥢〸㡣敤愵ㄸ㠲㠹㔰㙢挲慤挱ㄳ搸㘵㌶晤㘳挷㜱昱㔶昸㠸攷㐳㘹昹㤳昰㐸㕤摥㕥㍤㘷㜸㠶扤㔷搶ㅦ昳〴㤴㤹户㠰㥢摣㜲〸㐷散摢戰㐵づ摡挰㔷ㄱ㝢搹㜷晣㈹㕢扢扦づ㑣㠵㈹㜴摦㉢〵㈵晦㉡㍣㈵ち捦つ㤹て敦昹昶戱㍦摤晦攸ㄱ摥㔶㡢㘸㔵扢〹攵㙥㐲昶戴㈷㄰搴㑤㕣ㄴ戹㤴ㅦ收㥣挴㈷㑡搶㑡㔵㑣ㄸ㥥戴㠲㝣摤㡥㡢㈱攱㈵〸㌳㈴扥敤㘰㘲攲摥㐳㘸㘲㡥戶戸㍢攵㠷㑤搲㐵㌸㥡㔸戸昴改挵㘱㐳愵愳㈲敢搲摡搴扥ぢ㔵昴ちㄷ搲㙣㈵昲搴挹愴㈸摦㘹搵㜵㠷愸敢挲㠳っ挳晥戱㤴㐲晣㠱ㄴ㤲㍣挸昰㐲㠰㤴㔲愷㔱搰㙥㐶㤶ㄲ㔹㙢つ昱搲ㅦ戰㈳〴㐴晤搲㕦㤷ㅦ戱〰㡡挰㘲散㡢敦昶㐴㑢㕢㌴㔶㑤っ搵㑡㥢㘶ㅥ〵㜹㜸㘱挵㔸㕣扢㠰㐲㥣戴㠳㈸㙤搹ㅤ挵㤷昴摢㘱攰㉤㘴㙣捤愶慦慤㘸ㅦ㜵㙡戸昹〱㍤㤳㤷ち挳搹捤㙡ㅣ㐸㘵㡣㉥散㕡っ慢㤸て㠴挵晡愰摥愸〹㍡换搹㡢㔳㈹㠲㝦晣㔲㠸敤㈳㡤愹㉦㙤㙤愱㡥㜳㝡戰㐱晥㘰㝦㕤㤳挲搸㜸㉢㌹〶ㄲ㜶㑢扤ち攱昵昰㌳ㄸ挲㑤㘷ㄴ扤㔱㤴捦捡㈱晣㠹㌹㉢慢戶改㝦㐶慦㈵㘷㥤攵㘸㠶戱㥢昴晦〷㔰戱愹晥㔷ㄸ㝢㤳㠸晣㘰㔴㤰挶㈹攳㈷㥢㠶㙣〸ㄱ㜸戶ㄱ扣㤱〷㘳㕤ㄶㄹ昲づ㑢昳昸㜸㌵㙣㤶ㄲㅣ㝥慦㕣敢搵㠸晡㔸摡戶扤ㅤ〵㈰㘳㐳摡㌷㈱㠲㍡㡥㙦㤶㕢昱改㌶㝦㌷〶敥㌹㘹㤵㍤搷㜷捤㘰㜸ㅥ㐱摦㘱㝥㝢㘶挲收ㄹ㔷扥搱㉡搴慥〳㈴晡敥挱㤸㔳戳㄰搸愷㐴昰㕡挵㈲ㄹ㔹搸㕡㈴㠳摦㈱つ㈶挲㑢搴づ晥㈵收㥤㌵愳㡡㑦㔷㘷攱敢っ㔸戵㉤㤴㕤攸㜱㙥扤愱㐱搰攱㡥搶晢攱てㄲ搵㔱〴挷攴ㄶ敥扥㠷㜰㙤㠵㐱㜳摦㘸㙦㍥㝢㜶攷㜳㉢㙡捦〲愷㕢㝢㑢㌳挹昰㥤晣㈲戹愸㤷㤸攳搲晥ㄱ晣摤扡㠳㤶戳つ㠱捥愳て扡改〸ㅢ愹挲㝤戶㠵攸昷㌹っ㔵挶㤹攱愷ㅢ㔱㠱てち扤㝣㘴㐵攵敢搸ㄶㄹ〰攵㑣扥㡣慣㌳㔵㍦戵ㄱ㔵て摥㠱㌱攴㔷㕤㈰敢捦㉡㍣㙡㤰㉡㡢捡㔷搰㥦㔰ぢ㜷扦挴㍡ㅣ㍤攴㤱〲㘵㍤㈹挹ㄵㅥ㈹攴㝡㥥挰㠰晡㝡敥㐵㙤攷昵㝣㜱愳昵㈸㌴〶攴㝥㤳昳て挶捡㐴户昹㙡㠷㤹换㙣〵搹㘰摣㜳㠰㘲㤲㝢挹㠷愱㠶攷㠸㈹愴摦㐶㝦㕦㌸昲㥢攷㤹晥㜱㐴㤱㠲ㄱ㑤捤扢愰㘰㤴扢㜸㍣戹ぢㅦ戵㥤㜷昱改㡤㜶㌱㐸㤹㈹愱㕡㐳〱㔰㉤攱㡦摣搵㉡ち〴㈸㝦捡㌹㘶昸㌵慤㘲搰㐰㡤ㅣ扢㠶㐲㝦㔶㈳㘲摥摤㔹扢搰㜸㡣㍦㠵㐵㜰愰改㥢搷愳昸㠶㜵㥤搱敥㉣㍥攱搷愴㉡捣愹敦敡㙥慥搸ㅣ愵㈶搳ㅥ挳慥㕦挵㍣摣㜴挳攷挸ㄹ昷攱㔷㐰㄰㠲㘴㈶㐱㜲㍦ち㌱愰㌴㘲㍤攵换㈶㘹ㅣ昲ㄶ㈸ㅤ㔹昹搰ㄳ㥤て㑤㠲㠲ㅤ戹愰户㠵㘰挴㤶昸愹㜰㐷㝤㤶敦昲㝡㠳昲戱㤸ち㡦ㅦ㡦㍦ㅢ㔳愳㠰ㅢ戸㈰㌴挷挹㌵〴愴昲㘸摣昹㝢㍦㘸昸㡢搱㠰〴㔶〹㍢㤳扢㘴攷㐷攲捥〷昱㐹㥡散㤳㈱㐱㌱扤㄰㜷㈶ㄷ捡捥て挷㥤晦㝥㜰㙦扤㜳捣㜴攱捣ㅡ㌹㈲挵搰㤷㐷㥦挴攷改〳攸慥㤹㌴ㅥ㝡捤戰㥡㠴㈸攳收㔵㘹㍥昴攱㈶㡣㠷て挴㘷㜰戱ぢ昷㕦愰㘱挲晦㑦挴〹㕣昸㥡㌲〲〳摦㝦慦㈲搲敥改昲㠹㠳昳收慣㠷㡡ㅥ昳㠴㡦〳㘵㘵㕢㤱〸㙣愱㕣〸摦㑤㈲ㄲ㈹㜶㜳〳ㅥ㜱㠴㔰攵〵㥡敥㌴愷㡣㉡攵㤴㠷㘲捣㘶ㅥ㙡搰㡣晥㔱㈰〷㍡〱㌹ぢ晡挳挸挳㈸搴ㅥ㔶っ㔲搸㐹㐹昶㈸ㅢ㍥挶散攳挸㡡ち㈵ㅢ改㈰晦ㄸ戲㠱昸晦搲㌱扣㉡㥤㐵慡戲ㄶ扦㉣㐹㐶晡㈷㌸攰㤳挸戲昰㕤㉢ㄱㄱㄶ昵㑦愱㈶昹㔲ちづ昹搲捦戰攱㜱㘶㥦㐵㔶搴戸搸㉤㐳㡤㝢敡㔲㙤㝦づ㐳ㄵ㠲㠲㜳攸㥦㡦ち㝣㔰〸〷㡡㜳挵挱づ㈹㐳愹㙤ち㙡㕥㈱㙣㘴㠳ㅤ㌵ㅣ㤶つ㡡㐲㜸挹㠶㙡搴㐰㕤愶㝦ㄱ㤹㐲㜸㜰㑦晡㤷昸㐴㌰挸ㄷ㍥ㄱㄵ攴ぢ〹〳㌹㝣戹攵㠵㠴㡢㙣㔸㙡㜹㈱㘱㈵ㅢ捣攴ぢ扦捡㐹攵挶㔰㘸㔶㔷摣愰㠴昷搷㔰攸捦づ㜰㙤㜷攱愷慥㈹攵㜳㤵㜳攷㕥ㅣ挸つ敦换㝤攰㝤㝤㑦扥昰敢㍦㝦攱㜷ㅦ㍡晣户㤷㥥㝡敡㜷㝦昹挲昳㉦晤㜴昱昰㉦㥦㝤昶ㄷ㜷㍣晤晣㥦㜷㥢捦愸㍦㜸㜱收㤹〷挶捥㍦㜰㥦㜹收愶㘳て㝣昰摥㍢挷收㉥ㄹ挹㘶㝢㝡㙥ㄸ晡搵ㄵ㌷づ㍥㜴摦㡦㤴㥦晦攱㜲㐷㤱摢挵ぢ㥡㤷挱㙤换㘵㍣㡤〲㤶挱ㄵ扦慥换攰㜶㈵愰捥㐵㠰㥡㐰㐵〱捥て㉥㐰㌶㤴㥡ㅢ㝡晦〳挳换扤搹</t>
  </si>
  <si>
    <t>Decisioneering:7.0.0.0</t>
  </si>
  <si>
    <t>Monthly Outlook for Resource Adequacy (MORA)</t>
  </si>
  <si>
    <t>Disclaimer</t>
  </si>
  <si>
    <t>This ERCOT report has been developed from data provided by ERCOT Market Participants, ERCOT, and ERCOT's consultants.  The data may contain errors or become obsolete shortly after the report is released.  ERCOT MAKES NO WARRANTY, EXPRESS OR IMPLIED, INCLUDING ANY WARRANTY OF MERCHANTABILITY OR FITNESS FOR ANY PARTICULAR PURPOSE, AND DISCLAIMS ANY AND ALL LIABILITY WITH RESPECT TO THE ACCURACY OF SAME OR THE FITNESS OR APPROPRIATENESS OF SAME FOR ANY PARTICULAR USE.  THIS ERCOT REPORT IS SUPPLIED WITH ALL FAULTS.  The specific suitability for any use of this report and its accuracy should be confirmed by each ERCOT Market Participant that contributed data for this report. 
Note that resource data is based on a mid-month Resource Integration and Ongoing Operations (RIOO) system snapshot. Resource quantities can differ from monthly reports prepared subsequent to the MORA report, such as the Generator Interconnection Status (GIS) report, which is released at the beginning of the subsequent month.</t>
  </si>
  <si>
    <t>MORA Release Schedule</t>
  </si>
  <si>
    <t>Report Contents</t>
  </si>
  <si>
    <t>Tab Name</t>
  </si>
  <si>
    <t>Description</t>
  </si>
  <si>
    <t>Monthly Outlook</t>
  </si>
  <si>
    <r>
      <rPr>
        <u/>
        <sz val="11"/>
        <rFont val="Calibri"/>
        <family val="2"/>
        <scheme val="minor"/>
      </rPr>
      <t>Contains the following sections</t>
    </r>
    <r>
      <rPr>
        <sz val="11"/>
        <rFont val="Calibri"/>
        <family val="2"/>
        <scheme val="minor"/>
      </rPr>
      <t xml:space="preserve">
Introduction
Risk Outlook Highlights and Resource Adequacy Measures
Hourly Risk Assessment of Capacity Available for Operating Reserves
Deterministic Scenarios
Notable Load and Resource Developments</t>
    </r>
  </si>
  <si>
    <t>Capacity by Resource Category</t>
  </si>
  <si>
    <t>Resource Details</t>
  </si>
  <si>
    <t>List of registered resources and megawatt (MW) capabilities for the reporting month</t>
  </si>
  <si>
    <t>PRRM Percentile Results</t>
  </si>
  <si>
    <t>Probabilistic model results: deciles for (1) hourly gross demand, (2) hourly solar and wind generation, and (3) daily unplanned thermal unit outages</t>
  </si>
  <si>
    <t>Background</t>
  </si>
  <si>
    <t>Covers MORA methodology topics in detail</t>
  </si>
  <si>
    <t>INTRODUCTION</t>
  </si>
  <si>
    <t>The MORA report adopts two approaches to evaluate resource adequacy for the upcoming assessment month:</t>
  </si>
  <si>
    <t>●</t>
  </si>
  <si>
    <t>Determine the risk that ERCOT may face emergency conditions for the monthly peak load day — specifically, the chances, during a range of hours, that it may need to issue an Energy Emergency Alert (EEA) or begin to order controlled outages to maintain grid reliability. This evaluation is done through probabilistic modeling using ERCOT's Probabilistic Reserve Risk Model, PRRM. (See the Background tab for more information.)</t>
  </si>
  <si>
    <t>Given a predetermined set of future grid conditions (deterministic scenarios), evaluate the extent that resource capacity can provide sufficient operating reserves for the hour with the highest risk of a reserve shortage. The focus of the MORA's deterministic scenario is on typical grid conditions.</t>
  </si>
  <si>
    <t>Deterministic scenarios allow one to gauge how individual grid conditions influence a range of fixed outcomes while probabilistic simulation quantifies the uncertainty around the outcomes and produces likelihood estimates for them. These approaches complement each other to provide a richer perspective on reserve shortage risks for the ERCOT region.</t>
  </si>
  <si>
    <t>Risk Outlook Highlights and Resource Adequacy Measures</t>
  </si>
  <si>
    <t xml:space="preserve"> Reserve Margin formula: ((Total Resources / (Peak Demand - Emergency Resources)) - 1) * 100</t>
  </si>
  <si>
    <t xml:space="preserve">The table below provides hour-by-hour probabilities that Capacity Available for Operating Reserves (CAFOR) will be at a level indicative of (1) normal system conditions, (2) the risk of an Energy Emergency Alert (EEA), and (3) the risk that ERCOT may need to order controlled outages. As a guideline to interpret these probabilities, ERCOT considers an EEA probability at or below 10% to indicate that the reserve adequacy risk is low for the monthly peak load day. An EEA probability above 10% indicates an elevated reserve adequacy risk.
Note that this probability forecast is not intended to predict specific capacity reserve outcomes. The CAFOR definition is provided at the top of the Background tab.
</t>
  </si>
  <si>
    <t>Loads and Resources (MW)</t>
  </si>
  <si>
    <t>Load Based on Average Weather [1]</t>
  </si>
  <si>
    <t>Generation Resource Stack</t>
  </si>
  <si>
    <t xml:space="preserve">          Hydro</t>
  </si>
  <si>
    <t xml:space="preserve">          Expected Thermal Outages</t>
  </si>
  <si>
    <t xml:space="preserve">                Planned    </t>
  </si>
  <si>
    <t xml:space="preserve">                Unplanned</t>
  </si>
  <si>
    <t xml:space="preserve">     Total Available Dispatchable</t>
  </si>
  <si>
    <t xml:space="preserve">          Wind</t>
  </si>
  <si>
    <t xml:space="preserve">          Solar</t>
  </si>
  <si>
    <t xml:space="preserve">     Total Available Non-Dispatchable</t>
  </si>
  <si>
    <t xml:space="preserve">     Non-Synchronous Ties, Net Imports</t>
  </si>
  <si>
    <t>Total Available Resources (Normal Conditions)</t>
  </si>
  <si>
    <t>Emergency Resources</t>
  </si>
  <si>
    <t>Emergency Response Service</t>
  </si>
  <si>
    <t>Distribution Voltage Reduction</t>
  </si>
  <si>
    <t xml:space="preserve">     Total Available prior to an Energy Emergency Alert</t>
  </si>
  <si>
    <t xml:space="preserve">     Available during an Energy Emergency Alert</t>
  </si>
  <si>
    <t>LRs providing Responsive Reserves</t>
  </si>
  <si>
    <t>LRs providing Non-spin</t>
  </si>
  <si>
    <t>LRs providing ECRS</t>
  </si>
  <si>
    <t>TDSP Load Management Programs</t>
  </si>
  <si>
    <t xml:space="preserve">     Total Available during an Energy Emergency Alert</t>
  </si>
  <si>
    <t>Total Emergency Resources</t>
  </si>
  <si>
    <t>Capacity Available for Operating Reserves, Normal Conditions</t>
  </si>
  <si>
    <t>Capacity Available for Operating Reserves, Emergency Conditions</t>
  </si>
  <si>
    <t xml:space="preserve">  Less than 2,500 MW indicates risk of EEA Level 1</t>
  </si>
  <si>
    <t xml:space="preserve">  Less than 1,500 MW indicates risk of EEA Level 3 Load Shed</t>
  </si>
  <si>
    <t>Notable Load and Resource Developments</t>
  </si>
  <si>
    <t>Background and Methodology</t>
  </si>
  <si>
    <t>Operational Resources, MW [1]</t>
  </si>
  <si>
    <t>Installed Capacity Rating [2]</t>
  </si>
  <si>
    <t>Expected Available Capacity [3]</t>
  </si>
  <si>
    <t>Thermal</t>
  </si>
  <si>
    <t>Natural Gas</t>
  </si>
  <si>
    <t>Combined-cycle</t>
  </si>
  <si>
    <t>Combustion Turbine</t>
  </si>
  <si>
    <t>Internal Combustion Engine</t>
  </si>
  <si>
    <t>Steam Turbine</t>
  </si>
  <si>
    <t>Compressed Air Energy Storage</t>
  </si>
  <si>
    <t>Coal</t>
  </si>
  <si>
    <t>Nuclear</t>
  </si>
  <si>
    <t>Renewable, Intermittent [6]</t>
  </si>
  <si>
    <t>Solar</t>
  </si>
  <si>
    <t>Wind</t>
  </si>
  <si>
    <t>Coastal</t>
  </si>
  <si>
    <t>Panhandle</t>
  </si>
  <si>
    <t>Other</t>
  </si>
  <si>
    <t>Renewable, Other</t>
  </si>
  <si>
    <t>Biomass</t>
  </si>
  <si>
    <t>Hydroelectric [4]</t>
  </si>
  <si>
    <t>Batteries</t>
  </si>
  <si>
    <t>DC Tie Net Imports</t>
  </si>
  <si>
    <t>Planned Resources [5]</t>
  </si>
  <si>
    <t>Diesel</t>
  </si>
  <si>
    <t>Total Resources, MW</t>
  </si>
  <si>
    <t>NOTES:</t>
  </si>
  <si>
    <t>[1] Operational resources are those for which ERCOT has approved grid synchronization or full commercial operations. Unit level details for each resource category can be found in the Resource Details tab.</t>
  </si>
  <si>
    <r>
      <t xml:space="preserve">[3] </t>
    </r>
    <r>
      <rPr>
        <i/>
        <sz val="14"/>
        <rFont val="Arial"/>
        <family val="2"/>
      </rPr>
      <t>Expected Available Capacity</t>
    </r>
    <r>
      <rPr>
        <sz val="14"/>
        <rFont val="Arial"/>
        <family val="2"/>
      </rPr>
      <t xml:space="preserve"> for operational units accounts for thermal seasonal sustained capability ratings, hourly capacity contribution estimates for intermittent renewables, planned retirements, reductions due to co-located loads, unavailable Switchable Generation Resources (SWGRs), mothballed capacity, and expected Private Use Network (PUN) generator net exports to the grid. For planned projects, Expected Available Capacity is based on the maximum capacity reported by the developers and accounts for net changes due to repower or upgrade projects greater than one MW, and the established limits on the total MW Injection for designated Self-Limiting Facilities. Unit level details for each resource group above can be found in the Resource Details tab.</t>
    </r>
  </si>
  <si>
    <t>[5] Planned resources are those for which ERCOT expects to be approved for grid synchronization or has been assigned a “Model Ready Date" (for Small Generators) by the first of the month.</t>
  </si>
  <si>
    <t>[6] Wind and solar values represent the 50th percentile values from hourly synthetic output profiles used in the PRRM. See the Background tab for more information.</t>
  </si>
  <si>
    <t>UNIT NAME</t>
  </si>
  <si>
    <t>UNIT CODE</t>
  </si>
  <si>
    <t>COUNTY</t>
  </si>
  <si>
    <t>FUEL</t>
  </si>
  <si>
    <t>ZONE</t>
  </si>
  <si>
    <t>INSTALLED CAPACITY RATING
(MW)</t>
  </si>
  <si>
    <t>COMANCHE PEAK U1</t>
  </si>
  <si>
    <t>CPSES_UNIT1</t>
  </si>
  <si>
    <t>SOMERVELL</t>
  </si>
  <si>
    <t>NUCLEAR</t>
  </si>
  <si>
    <t>NORTH</t>
  </si>
  <si>
    <t>COMANCHE PEAK U2</t>
  </si>
  <si>
    <t>CPSES_UNIT2</t>
  </si>
  <si>
    <t>SOUTH TEXAS U1</t>
  </si>
  <si>
    <t>STP_STP_G1</t>
  </si>
  <si>
    <t>MATAGORDA</t>
  </si>
  <si>
    <t>COASTAL</t>
  </si>
  <si>
    <t>SOUTH TEXAS U2</t>
  </si>
  <si>
    <t>STP_STP_G2</t>
  </si>
  <si>
    <t>COLETO CREEK</t>
  </si>
  <si>
    <t>COLETO_COLETOG1</t>
  </si>
  <si>
    <t>GOLIAD</t>
  </si>
  <si>
    <t>COAL</t>
  </si>
  <si>
    <t>SOUTH</t>
  </si>
  <si>
    <t>FAYETTE POWER U1</t>
  </si>
  <si>
    <t>FPPYD1_FPP_G1</t>
  </si>
  <si>
    <t>FAYETTE</t>
  </si>
  <si>
    <t>FAYETTE POWER U2</t>
  </si>
  <si>
    <t>FPPYD1_FPP_G2</t>
  </si>
  <si>
    <t>FAYETTE POWER U3</t>
  </si>
  <si>
    <t>FPPYD2_FPP_G3</t>
  </si>
  <si>
    <t>J K SPRUCE U1</t>
  </si>
  <si>
    <t>CALAVERS_JKS1</t>
  </si>
  <si>
    <t>BEXAR</t>
  </si>
  <si>
    <t>J K SPRUCE U2</t>
  </si>
  <si>
    <t>CALAVERS_JKS2</t>
  </si>
  <si>
    <t>LIMESTONE U1</t>
  </si>
  <si>
    <t>LEG_LEG_G1</t>
  </si>
  <si>
    <t>LIMESTONE</t>
  </si>
  <si>
    <t>LIMESTONE U2</t>
  </si>
  <si>
    <t>LEG_LEG_G2</t>
  </si>
  <si>
    <t>MARTIN LAKE U1</t>
  </si>
  <si>
    <t>MLSES_UNIT1</t>
  </si>
  <si>
    <t>RUSK</t>
  </si>
  <si>
    <t>MARTIN LAKE U2</t>
  </si>
  <si>
    <t>MLSES_UNIT2</t>
  </si>
  <si>
    <t>MARTIN LAKE U3</t>
  </si>
  <si>
    <t>MLSES_UNIT3</t>
  </si>
  <si>
    <t>OAK GROVE SES U1</t>
  </si>
  <si>
    <t>OGSES_UNIT1A</t>
  </si>
  <si>
    <t>ROBERTSON</t>
  </si>
  <si>
    <t>OAK GROVE SES U2</t>
  </si>
  <si>
    <t>OGSES_UNIT2</t>
  </si>
  <si>
    <t>SAN MIGUEL U1</t>
  </si>
  <si>
    <t>SANMIGL_G1</t>
  </si>
  <si>
    <t>ATASCOSA</t>
  </si>
  <si>
    <t>SANDY CREEK U1</t>
  </si>
  <si>
    <t>SCES_UNIT1</t>
  </si>
  <si>
    <t>MCLENNAN</t>
  </si>
  <si>
    <t>TWIN OAKS U1</t>
  </si>
  <si>
    <t>TNP_ONE_TNP_O_1</t>
  </si>
  <si>
    <t>TWIN OAKS U2</t>
  </si>
  <si>
    <t>TNP_ONE_TNP_O_2</t>
  </si>
  <si>
    <t>W A PARISH U5</t>
  </si>
  <si>
    <t>WAP_WAP_G5</t>
  </si>
  <si>
    <t>FORT BEND</t>
  </si>
  <si>
    <t>HOUSTON</t>
  </si>
  <si>
    <t>W A PARISH U6</t>
  </si>
  <si>
    <t>WAP_WAP_G6</t>
  </si>
  <si>
    <t>W A PARISH U7</t>
  </si>
  <si>
    <t>WAP_WAP_G7</t>
  </si>
  <si>
    <t>W A PARISH U8</t>
  </si>
  <si>
    <t>WAP_WAP_G8</t>
  </si>
  <si>
    <t>ARTHUR VON ROSENBERG 1 CTG 1</t>
  </si>
  <si>
    <t>BRAUNIG_AVR1_CT1</t>
  </si>
  <si>
    <t>GAS-CC</t>
  </si>
  <si>
    <t>ARTHUR VON ROSENBERG 1 CTG 2</t>
  </si>
  <si>
    <t>BRAUNIG_AVR1_CT2</t>
  </si>
  <si>
    <t>ARTHUR VON ROSENBERG 1 STG</t>
  </si>
  <si>
    <t>BRAUNIG_AVR1_ST</t>
  </si>
  <si>
    <t>ATKINS CTG 7</t>
  </si>
  <si>
    <t>ATKINS_ATKINSG7</t>
  </si>
  <si>
    <t>BRAZOS</t>
  </si>
  <si>
    <t>GAS-GT</t>
  </si>
  <si>
    <t>BARNEY M DAVIS CTG 3</t>
  </si>
  <si>
    <t>B_DAVIS_B_DAVIG3</t>
  </si>
  <si>
    <t>NUECES</t>
  </si>
  <si>
    <t>BARNEY M DAVIS CTG 4</t>
  </si>
  <si>
    <t>B_DAVIS_B_DAVIG4</t>
  </si>
  <si>
    <t>GAS-ST</t>
  </si>
  <si>
    <t>BARNEY M DAVIS STG 2</t>
  </si>
  <si>
    <t>B_DAVIS_B_DAVIG2</t>
  </si>
  <si>
    <t>BASTROP ENERGY CENTER CTG 1</t>
  </si>
  <si>
    <t>BASTEN_GTG1100</t>
  </si>
  <si>
    <t>BASTROP</t>
  </si>
  <si>
    <t>BASTROP ENERGY CENTER CTG 2</t>
  </si>
  <si>
    <t>BASTEN_GTG2100</t>
  </si>
  <si>
    <t>BASTROP ENERGY CENTER STG</t>
  </si>
  <si>
    <t>BASTEN_ST0100</t>
  </si>
  <si>
    <t>BEACHWOOD POWER STATION U1</t>
  </si>
  <si>
    <t>BCH_UNIT1</t>
  </si>
  <si>
    <t>BRAZORIA</t>
  </si>
  <si>
    <t>BEACHWOOD POWER STATION U2</t>
  </si>
  <si>
    <t>BCH_UNIT2</t>
  </si>
  <si>
    <t>BEACHWOOD POWER STATION U3</t>
  </si>
  <si>
    <t>BCH_UNIT3</t>
  </si>
  <si>
    <t>BEACHWOOD POWER STATION U4</t>
  </si>
  <si>
    <t>BCH_UNIT4</t>
  </si>
  <si>
    <t>BEACHWOOD POWER STATION U5</t>
  </si>
  <si>
    <t>BCH_UNIT5</t>
  </si>
  <si>
    <t>BEACHWOOD POWER STATION U6</t>
  </si>
  <si>
    <t>BCH_UNIT6</t>
  </si>
  <si>
    <t>BEACHWOOD POWER STATION U7</t>
  </si>
  <si>
    <t>BCH_UNIT7</t>
  </si>
  <si>
    <t>BEACHWOOD POWER STATION U8</t>
  </si>
  <si>
    <t>BCH_UNIT8</t>
  </si>
  <si>
    <t>BOSQUE ENERGY CENTER CTG 1</t>
  </si>
  <si>
    <t>BOSQUESW_BSQSU_1</t>
  </si>
  <si>
    <t>BOSQUE</t>
  </si>
  <si>
    <t>BOSQUE ENERGY CENTER CTG 2</t>
  </si>
  <si>
    <t>BOSQUESW_BSQSU_2</t>
  </si>
  <si>
    <t>BOSQUE ENERGY CENTER CTG 3</t>
  </si>
  <si>
    <t>BOSQUESW_BSQSU_3</t>
  </si>
  <si>
    <t>BOSQUE ENERGY CENTER STG 4</t>
  </si>
  <si>
    <t>BOSQUESW_BSQSU_4</t>
  </si>
  <si>
    <t>BOSQUE ENERGY CENTER STG 5</t>
  </si>
  <si>
    <t>BOSQUESW_BSQSU_5</t>
  </si>
  <si>
    <t>BRAZOS VALLEY CTG 1</t>
  </si>
  <si>
    <t>BVE_UNIT1</t>
  </si>
  <si>
    <t>BRAZOS VALLEY CTG 2</t>
  </si>
  <si>
    <t>BVE_UNIT2</t>
  </si>
  <si>
    <t>BRAZOS VALLEY STG 3</t>
  </si>
  <si>
    <t>BVE_UNIT3</t>
  </si>
  <si>
    <t>BROTMAN POWER STATION U1</t>
  </si>
  <si>
    <t>BTM_UNIT1</t>
  </si>
  <si>
    <t>BROTMAN POWER STATION U2</t>
  </si>
  <si>
    <t>BTM_UNIT2</t>
  </si>
  <si>
    <t>BROTMAN POWER STATION U3</t>
  </si>
  <si>
    <t>BTM_UNIT3</t>
  </si>
  <si>
    <t>BROTMAN POWER STATION U4</t>
  </si>
  <si>
    <t>BTM_UNIT4</t>
  </si>
  <si>
    <t>BROTMAN POWER STATION U5</t>
  </si>
  <si>
    <t>BTM_UNIT5</t>
  </si>
  <si>
    <t>BROTMAN POWER STATION U6</t>
  </si>
  <si>
    <t>BTM_UNIT6</t>
  </si>
  <si>
    <t>BROTMAN POWER STATION U7</t>
  </si>
  <si>
    <t>BTM_UNIT7</t>
  </si>
  <si>
    <t>BROTMAN POWER STATION U8</t>
  </si>
  <si>
    <t>BTM_UNIT8</t>
  </si>
  <si>
    <t>CALENERGY-FALCON SEABOARD CTG 1</t>
  </si>
  <si>
    <t>FLCNS_UNIT1</t>
  </si>
  <si>
    <t>HOWARD</t>
  </si>
  <si>
    <t>WEST</t>
  </si>
  <si>
    <t>CALENERGY-FALCON SEABOARD CTG 2</t>
  </si>
  <si>
    <t>FLCNS_UNIT2</t>
  </si>
  <si>
    <t>CALHOUN (PORT COMFORT) CTG 1</t>
  </si>
  <si>
    <t>CALHOUN_UNIT1</t>
  </si>
  <si>
    <t>CALHOUN</t>
  </si>
  <si>
    <t>CALHOUN (PORT COMFORT) CTG 2</t>
  </si>
  <si>
    <t>CALHOUN_UNIT2</t>
  </si>
  <si>
    <t>CASTLEMAN CHAMON CTG 1</t>
  </si>
  <si>
    <t>CHAMON_CTG_0101</t>
  </si>
  <si>
    <t>HARRIS</t>
  </si>
  <si>
    <t>CASTLEMAN CHAMON CTG 2</t>
  </si>
  <si>
    <t>CHAMON_CTG_0301</t>
  </si>
  <si>
    <t>CEDAR BAYOU 4 CTG 1</t>
  </si>
  <si>
    <t>CBY4_CT41</t>
  </si>
  <si>
    <t>CHAMBERS</t>
  </si>
  <si>
    <t>CEDAR BAYOU 4 CTG 2</t>
  </si>
  <si>
    <t>CBY4_CT42</t>
  </si>
  <si>
    <t>CEDAR BAYOU 4 STG</t>
  </si>
  <si>
    <t>CBY4_ST04</t>
  </si>
  <si>
    <t>CEDAR BAYOU STG 1</t>
  </si>
  <si>
    <t>CBY_CBY_G1</t>
  </si>
  <si>
    <t>CEDAR BAYOU STG 2</t>
  </si>
  <si>
    <t>CBY_CBY_G2</t>
  </si>
  <si>
    <t>COLORADO BEND ENERGY CENTER CTG 1</t>
  </si>
  <si>
    <t>CBEC_GT1</t>
  </si>
  <si>
    <t>WHARTON</t>
  </si>
  <si>
    <t>COLORADO BEND ENERGY CENTER CTG 2</t>
  </si>
  <si>
    <t>CBEC_GT2</t>
  </si>
  <si>
    <t>COLORADO BEND ENERGY CENTER CTG 3</t>
  </si>
  <si>
    <t>CBEC_GT3</t>
  </si>
  <si>
    <t>COLORADO BEND ENERGY CENTER CTG 4</t>
  </si>
  <si>
    <t>CBEC_GT4</t>
  </si>
  <si>
    <t>COLORADO BEND ENERGY CENTER STG 1</t>
  </si>
  <si>
    <t>CBEC_STG1</t>
  </si>
  <si>
    <t>COLORADO BEND ENERGY CENTER STG 2</t>
  </si>
  <si>
    <t>CBEC_STG2</t>
  </si>
  <si>
    <t>COLORADO BEND II CTG 7</t>
  </si>
  <si>
    <t>CBECII_CT7</t>
  </si>
  <si>
    <t>COLORADO BEND II CTG 8</t>
  </si>
  <si>
    <t>CBECII_CT8</t>
  </si>
  <si>
    <t>COLORADO BEND II STG 9</t>
  </si>
  <si>
    <t>CBECII_STG9</t>
  </si>
  <si>
    <t>COLORADO BEND ENERGY CENTER CTG 11</t>
  </si>
  <si>
    <t>CBEC_GT11</t>
  </si>
  <si>
    <t>COLORADO BEND ENERGY CENTER CTG 12</t>
  </si>
  <si>
    <t>CBEC_GT12</t>
  </si>
  <si>
    <t>CVC CHANNELVIEW CTG 1</t>
  </si>
  <si>
    <t>CVC_CVC_G1</t>
  </si>
  <si>
    <t>CVC CHANNELVIEW CTG 2</t>
  </si>
  <si>
    <t>CVC_CVC_G2</t>
  </si>
  <si>
    <t>CVC CHANNELVIEW CTG 3</t>
  </si>
  <si>
    <t>CVC_CVC_G3</t>
  </si>
  <si>
    <t>CVC CHANNELVIEW STG 5</t>
  </si>
  <si>
    <t>CVC_CVC_G5</t>
  </si>
  <si>
    <t>DANSBY CTG 2</t>
  </si>
  <si>
    <t>DANSBY_DANSBYG2</t>
  </si>
  <si>
    <t>DANSBY CTG 3</t>
  </si>
  <si>
    <t>DANSBY_DANSBYG3</t>
  </si>
  <si>
    <t>DANSBY STG 1</t>
  </si>
  <si>
    <t>DANSBY_DANSBYG1</t>
  </si>
  <si>
    <t>DECKER CREEK CTG 1</t>
  </si>
  <si>
    <t>DECKER_DPGT_1</t>
  </si>
  <si>
    <t>TRAVIS</t>
  </si>
  <si>
    <t>DECKER CREEK CTG 2</t>
  </si>
  <si>
    <t>DECKER_DPGT_2</t>
  </si>
  <si>
    <t>DECKER CREEK CTG 3</t>
  </si>
  <si>
    <t>DECKER_DPGT_3</t>
  </si>
  <si>
    <t>DECKER CREEK CTG 4</t>
  </si>
  <si>
    <t>DECKER_DPGT_4</t>
  </si>
  <si>
    <t>DECORDOVA CTG 1</t>
  </si>
  <si>
    <t>DCSES_CT10</t>
  </si>
  <si>
    <t>HOOD</t>
  </si>
  <si>
    <t>DECORDOVA CTG 2</t>
  </si>
  <si>
    <t>DCSES_CT20</t>
  </si>
  <si>
    <t>DECORDOVA CTG 3</t>
  </si>
  <si>
    <t>DCSES_CT30</t>
  </si>
  <si>
    <t>DECORDOVA CTG 4</t>
  </si>
  <si>
    <t>DCSES_CT40</t>
  </si>
  <si>
    <t>DEER PARK ENERGY CENTER CTG 1</t>
  </si>
  <si>
    <t>DDPEC_GT1</t>
  </si>
  <si>
    <t>DEER PARK ENERGY CENTER CTG 2</t>
  </si>
  <si>
    <t>DDPEC_GT2</t>
  </si>
  <si>
    <t>DEER PARK ENERGY CENTER CTG 3</t>
  </si>
  <si>
    <t>DDPEC_GT3</t>
  </si>
  <si>
    <t>DEER PARK ENERGY CENTER CTG 4</t>
  </si>
  <si>
    <t>DDPEC_GT4</t>
  </si>
  <si>
    <t>DEER PARK ENERGY CENTER CTG 6</t>
  </si>
  <si>
    <t>DDPEC_GT6</t>
  </si>
  <si>
    <t>DEER PARK ENERGY CENTER STG 1</t>
  </si>
  <si>
    <t>DDPEC_ST1</t>
  </si>
  <si>
    <t>DENTON ENERGY CENTER IC A</t>
  </si>
  <si>
    <t>DEC_AGR_A</t>
  </si>
  <si>
    <t>DENTON</t>
  </si>
  <si>
    <t>GAS-IC</t>
  </si>
  <si>
    <t>DENTON ENERGY CENTER IC B</t>
  </si>
  <si>
    <t>DEC_AGR_B</t>
  </si>
  <si>
    <t>DENTON ENERGY CENTER IC C</t>
  </si>
  <si>
    <t>DEC_AGR_C</t>
  </si>
  <si>
    <t>DENTON ENERGY CENTER IC D</t>
  </si>
  <si>
    <t>DEC_AGR_D</t>
  </si>
  <si>
    <t>ECTOR COUNTY ENERGY CTG 1</t>
  </si>
  <si>
    <t>ECEC_G1</t>
  </si>
  <si>
    <t>ECTOR</t>
  </si>
  <si>
    <t>ECTOR COUNTY ENERGY CTG 2</t>
  </si>
  <si>
    <t>ECEC_G2</t>
  </si>
  <si>
    <t>ENNIS POWER STATION CTG 2</t>
  </si>
  <si>
    <t>ETCCS_CT1</t>
  </si>
  <si>
    <t>ELLIS</t>
  </si>
  <si>
    <t>ENNIS POWER STATION STG 1</t>
  </si>
  <si>
    <t>ETCCS_UNIT1</t>
  </si>
  <si>
    <t>EXTEX LAPORTE GEN STN CTG 1</t>
  </si>
  <si>
    <t>AZ_AZ_G1</t>
  </si>
  <si>
    <t>EXTEX LAPORTE GEN STN CTG 2</t>
  </si>
  <si>
    <t>AZ_AZ_G2</t>
  </si>
  <si>
    <t>EXTEX LAPORTE GEN STN CTG 3</t>
  </si>
  <si>
    <t>AZ_AZ_G3</t>
  </si>
  <si>
    <t>EXTEX LAPORTE GEN STN CTG 4</t>
  </si>
  <si>
    <t>AZ_AZ_G4</t>
  </si>
  <si>
    <t>FERGUSON REPLACEMENT CTG 1</t>
  </si>
  <si>
    <t>FERGCC_FERGGT1</t>
  </si>
  <si>
    <t>LLANO</t>
  </si>
  <si>
    <t>FERGUSON REPLACEMENT CTG 2</t>
  </si>
  <si>
    <t>FERGCC_FERGGT2</t>
  </si>
  <si>
    <t>FERGUSON REPLACEMENT STG 1</t>
  </si>
  <si>
    <t>FERGCC_FERGST1</t>
  </si>
  <si>
    <t>FORNEY ENERGY CENTER CTG 11</t>
  </si>
  <si>
    <t>FRNYPP_GT11</t>
  </si>
  <si>
    <t>KAUFMAN</t>
  </si>
  <si>
    <t>FORNEY ENERGY CENTER CTG 12</t>
  </si>
  <si>
    <t>FRNYPP_GT12</t>
  </si>
  <si>
    <t>FORNEY ENERGY CENTER CTG 13</t>
  </si>
  <si>
    <t>FRNYPP_GT13</t>
  </si>
  <si>
    <t>FORNEY ENERGY CENTER CTG 21</t>
  </si>
  <si>
    <t>FRNYPP_GT21</t>
  </si>
  <si>
    <t>FORNEY ENERGY CENTER CTG 22</t>
  </si>
  <si>
    <t>FRNYPP_GT22</t>
  </si>
  <si>
    <t>FORNEY ENERGY CENTER CTG 23</t>
  </si>
  <si>
    <t>FRNYPP_GT23</t>
  </si>
  <si>
    <t>FORNEY ENERGY CENTER STG 10</t>
  </si>
  <si>
    <t>FRNYPP_ST10</t>
  </si>
  <si>
    <t>FORNEY ENERGY CENTER STG 20</t>
  </si>
  <si>
    <t>FRNYPP_ST20</t>
  </si>
  <si>
    <t>FREESTONE ENERGY CENTER CTG 1</t>
  </si>
  <si>
    <t>FREC_GT1</t>
  </si>
  <si>
    <t>FREESTONE</t>
  </si>
  <si>
    <t>FREESTONE ENERGY CENTER CTG 2</t>
  </si>
  <si>
    <t>FREC_GT2</t>
  </si>
  <si>
    <t>FREESTONE ENERGY CENTER CTG 4</t>
  </si>
  <si>
    <t>FREC_GT4</t>
  </si>
  <si>
    <t>FREESTONE ENERGY CENTER CTG 5</t>
  </si>
  <si>
    <t>FREC_GT5</t>
  </si>
  <si>
    <t>FREESTONE ENERGY CENTER STG 3</t>
  </si>
  <si>
    <t>FREC_ST3</t>
  </si>
  <si>
    <t>FREESTONE ENERGY CENTER STG 6</t>
  </si>
  <si>
    <t>FREC_ST6</t>
  </si>
  <si>
    <t>FRIENDSWOOD G CTG 1 (FORMERLY TEJAS POWER GENERATION)</t>
  </si>
  <si>
    <t>FEGC_UNIT1</t>
  </si>
  <si>
    <t>FRONTERA ENERGY CENTER CTG 1</t>
  </si>
  <si>
    <t>FRONT_EC_CT1</t>
  </si>
  <si>
    <t>HIDALGO</t>
  </si>
  <si>
    <t>FRONTERA ENERGY CENTER CTG 2</t>
  </si>
  <si>
    <t>FRONT_EC_CT2</t>
  </si>
  <si>
    <t>FRONTERA ENERGY CENTER STG</t>
  </si>
  <si>
    <t>FRONT_EC_ST</t>
  </si>
  <si>
    <t>GRAHAM STG 1</t>
  </si>
  <si>
    <t>GRSES_UNIT1</t>
  </si>
  <si>
    <t>YOUNG</t>
  </si>
  <si>
    <t>GRAHAM STG 2</t>
  </si>
  <si>
    <t>GRSES_UNIT2</t>
  </si>
  <si>
    <t>GREENS BAYOU CTG 73</t>
  </si>
  <si>
    <t>GBY_GBYGT73</t>
  </si>
  <si>
    <t>GREENS BAYOU CTG 74</t>
  </si>
  <si>
    <t>GBY_GBYGT74</t>
  </si>
  <si>
    <t>GREENS BAYOU CTG 81</t>
  </si>
  <si>
    <t>GBY_GBYGT81</t>
  </si>
  <si>
    <t>GREENS BAYOU CTG 82</t>
  </si>
  <si>
    <t>GBY_GBYGT82</t>
  </si>
  <si>
    <t>GREENS BAYOU CTG 83</t>
  </si>
  <si>
    <t>GBY_GBYGT83</t>
  </si>
  <si>
    <t>GREENS BAYOU CTG 84</t>
  </si>
  <si>
    <t>GBY_GBYGT84</t>
  </si>
  <si>
    <t>GREENVILLE IC ENGINE PLANT IC 1</t>
  </si>
  <si>
    <t>STEAM_ENGINE_1</t>
  </si>
  <si>
    <t>HUNT</t>
  </si>
  <si>
    <t>GREENVILLE IC ENGINE PLANT IC 2</t>
  </si>
  <si>
    <t>STEAM_ENGINE_2</t>
  </si>
  <si>
    <t>GREENVILLE IC ENGINE PLANT IC 3</t>
  </si>
  <si>
    <t>STEAM_ENGINE_3</t>
  </si>
  <si>
    <t>GREGORY POWER PARTNERS GT1</t>
  </si>
  <si>
    <t>LGE_LGE_GT1</t>
  </si>
  <si>
    <t>SAN PATRICIO</t>
  </si>
  <si>
    <t>GREGORY POWER PARTNERS GT2</t>
  </si>
  <si>
    <t>LGE_LGE_GT2</t>
  </si>
  <si>
    <t>GREGORY POWER PARTNERS STG</t>
  </si>
  <si>
    <t>LGE_LGE_STG</t>
  </si>
  <si>
    <t>GUADALUPE ENERGY CENTER CTG 1</t>
  </si>
  <si>
    <t>GUADG_GAS1</t>
  </si>
  <si>
    <t>GUADALUPE</t>
  </si>
  <si>
    <t>GUADALUPE ENERGY CENTER CTG 2</t>
  </si>
  <si>
    <t>GUADG_GAS2</t>
  </si>
  <si>
    <t>GUADALUPE ENERGY CENTER CTG 3</t>
  </si>
  <si>
    <t>GUADG_GAS3</t>
  </si>
  <si>
    <t>GUADALUPE ENERGY CENTER CTG 4</t>
  </si>
  <si>
    <t>GUADG_GAS4</t>
  </si>
  <si>
    <t>GUADALUPE ENERGY CENTER STG 5</t>
  </si>
  <si>
    <t>GUADG_STM5</t>
  </si>
  <si>
    <t>GUADALUPE ENERGY CENTER STG 6</t>
  </si>
  <si>
    <t>GUADG_STM6</t>
  </si>
  <si>
    <t>HANDLEY STG 3</t>
  </si>
  <si>
    <t>HLSES_UNIT3</t>
  </si>
  <si>
    <t>TARRANT</t>
  </si>
  <si>
    <t>HANDLEY STG 4</t>
  </si>
  <si>
    <t>HLSES_UNIT4</t>
  </si>
  <si>
    <t>HANDLEY STG 5</t>
  </si>
  <si>
    <t>HLSES_UNIT5</t>
  </si>
  <si>
    <t>HAYS ENERGY FACILITY CSG 1</t>
  </si>
  <si>
    <t>HAYSEN_HAYSENG1</t>
  </si>
  <si>
    <t>HAYS</t>
  </si>
  <si>
    <t>HAYS ENERGY FACILITY CSG 2</t>
  </si>
  <si>
    <t>HAYSEN_HAYSENG2</t>
  </si>
  <si>
    <t>HAYS ENERGY FACILITY CSG 3</t>
  </si>
  <si>
    <t>HAYSEN_HAYSENG3</t>
  </si>
  <si>
    <t>HAYS ENERGY FACILITY CSG 4</t>
  </si>
  <si>
    <t>HAYSEN_HAYSENG4</t>
  </si>
  <si>
    <t>HIDALGO ENERGY CENTER CTG 1</t>
  </si>
  <si>
    <t>DUKE_DUKE_GT1</t>
  </si>
  <si>
    <t>HIDALGO ENERGY CENTER CTG 2</t>
  </si>
  <si>
    <t>DUKE_DUKE_GT2</t>
  </si>
  <si>
    <t>HIDALGO ENERGY CENTER STG 1</t>
  </si>
  <si>
    <t>DUKE_DUKE_ST1</t>
  </si>
  <si>
    <t>JACK COUNTY GEN FACILITY CTG 1</t>
  </si>
  <si>
    <t>JACKCNTY_CT1</t>
  </si>
  <si>
    <t>JACK</t>
  </si>
  <si>
    <t>JACK COUNTY GEN FACILITY CTG 2</t>
  </si>
  <si>
    <t>JACKCNTY_CT2</t>
  </si>
  <si>
    <t>JACK COUNTY GEN FACILITY CTG 3</t>
  </si>
  <si>
    <t>JCKCNTY2_CT3</t>
  </si>
  <si>
    <t>JACK COUNTY GEN FACILITY CTG 4</t>
  </si>
  <si>
    <t>JCKCNTY2_CT4</t>
  </si>
  <si>
    <t>JACK COUNTY GEN FACILITY STG 1</t>
  </si>
  <si>
    <t>JACKCNTY_STG</t>
  </si>
  <si>
    <t>JACK COUNTY GEN FACILITY STG 2</t>
  </si>
  <si>
    <t>JCKCNTY2_ST2</t>
  </si>
  <si>
    <t>JOHNSON COUNTY GEN FACILITY CTG 1</t>
  </si>
  <si>
    <t>TEN_CT1</t>
  </si>
  <si>
    <t>JOHNSON</t>
  </si>
  <si>
    <t>JOHNSON COUNTY GEN FACILITY STG 1</t>
  </si>
  <si>
    <t>TEN_STG</t>
  </si>
  <si>
    <t>LAKE HUBBARD STG 1</t>
  </si>
  <si>
    <t>LHSES_UNIT1</t>
  </si>
  <si>
    <t>DALLAS</t>
  </si>
  <si>
    <t>LAKE HUBBARD STG 2</t>
  </si>
  <si>
    <t>LHSES_UNIT2A</t>
  </si>
  <si>
    <t>LAMAR ENERGY CENTER CTG 11</t>
  </si>
  <si>
    <t>LPCCS_CT11</t>
  </si>
  <si>
    <t>LAMAR</t>
  </si>
  <si>
    <t>LAMAR ENERGY CENTER CTG 12</t>
  </si>
  <si>
    <t>LPCCS_CT12</t>
  </si>
  <si>
    <t>LAMAR ENERGY CENTER CTG 21</t>
  </si>
  <si>
    <t>LPCCS_CT21</t>
  </si>
  <si>
    <t>LAMAR ENERGY CENTER CTG 22</t>
  </si>
  <si>
    <t>LPCCS_CT22</t>
  </si>
  <si>
    <t>LAMAR ENERGY CENTER STG 1</t>
  </si>
  <si>
    <t>LPCCS_UNIT1</t>
  </si>
  <si>
    <t>LAMAR ENERGY CENTER STG 2</t>
  </si>
  <si>
    <t>LPCCS_UNIT2</t>
  </si>
  <si>
    <t>LAREDO CTG 4</t>
  </si>
  <si>
    <t>LARDVFTN_G4</t>
  </si>
  <si>
    <t>WEBB</t>
  </si>
  <si>
    <t>LAREDO CTG 5</t>
  </si>
  <si>
    <t>LARDVFTN_G5</t>
  </si>
  <si>
    <t>LEON CREEK PEAKER CTG 1</t>
  </si>
  <si>
    <t>LEON_CRK_LCPCT1</t>
  </si>
  <si>
    <t>LEON CREEK PEAKER CTG 2</t>
  </si>
  <si>
    <t>LEON_CRK_LCPCT2</t>
  </si>
  <si>
    <t>LEON CREEK PEAKER CTG 3</t>
  </si>
  <si>
    <t>LEON_CRK_LCPCT3</t>
  </si>
  <si>
    <t>LEON CREEK PEAKER CTG 4</t>
  </si>
  <si>
    <t>LEON_CRK_LCPCT4</t>
  </si>
  <si>
    <t>LIGNIN (CHAMON 2) U1</t>
  </si>
  <si>
    <t>LIG_UNIT1</t>
  </si>
  <si>
    <t>LIGNIN (CHAMON 2) U2</t>
  </si>
  <si>
    <t>LIG_UNIT2</t>
  </si>
  <si>
    <t>LOST PINES POWER CTG 1</t>
  </si>
  <si>
    <t>LOSTPI_LOSTPGT1</t>
  </si>
  <si>
    <t>LOST PINES POWER CTG 2</t>
  </si>
  <si>
    <t>LOSTPI_LOSTPGT2</t>
  </si>
  <si>
    <t>LOST PINES POWER STG 1</t>
  </si>
  <si>
    <t>LOSTPI_LOSTPST1</t>
  </si>
  <si>
    <t>MAGIC VALLEY STATION CTG 1</t>
  </si>
  <si>
    <t>NEDIN_NEDIN_G1</t>
  </si>
  <si>
    <t>MAGIC VALLEY STATION CTG 2</t>
  </si>
  <si>
    <t>NEDIN_NEDIN_G2</t>
  </si>
  <si>
    <t>MAGIC VALLEY STATION STG 3</t>
  </si>
  <si>
    <t>NEDIN_NEDIN_G3</t>
  </si>
  <si>
    <t>MIDLOTHIAN ENERGY FACILITY CTG 1</t>
  </si>
  <si>
    <t>MDANP_CT1</t>
  </si>
  <si>
    <t>MIDLOTHIAN ENERGY FACILITY CTG 2</t>
  </si>
  <si>
    <t>MDANP_CT2</t>
  </si>
  <si>
    <t>MIDLOTHIAN ENERGY FACILITY CTG 3</t>
  </si>
  <si>
    <t>MDANP_CT3</t>
  </si>
  <si>
    <t>MIDLOTHIAN ENERGY FACILITY CTG 4</t>
  </si>
  <si>
    <t>MDANP_CT4</t>
  </si>
  <si>
    <t>MIDLOTHIAN ENERGY FACILITY CTG 5</t>
  </si>
  <si>
    <t>MDANP_CT5</t>
  </si>
  <si>
    <t>MIDLOTHIAN ENERGY FACILITY CTG 6</t>
  </si>
  <si>
    <t>MDANP_CT6</t>
  </si>
  <si>
    <t>MORGAN CREEK CTG 1</t>
  </si>
  <si>
    <t>MGSES_CT1</t>
  </si>
  <si>
    <t>MITCHELL</t>
  </si>
  <si>
    <t>MORGAN CREEK CTG 2</t>
  </si>
  <si>
    <t>MGSES_CT2</t>
  </si>
  <si>
    <t>MORGAN CREEK CTG 3</t>
  </si>
  <si>
    <t>MGSES_CT3</t>
  </si>
  <si>
    <t>MORGAN CREEK CTG 4</t>
  </si>
  <si>
    <t>MGSES_CT4</t>
  </si>
  <si>
    <t>MORGAN CREEK CTG 5</t>
  </si>
  <si>
    <t>MGSES_CT5</t>
  </si>
  <si>
    <t>MORGAN CREEK CTG 6</t>
  </si>
  <si>
    <t>MGSES_CT6</t>
  </si>
  <si>
    <t>MOUNTAIN CREEK STG 6</t>
  </si>
  <si>
    <t>MCSES_UNIT6</t>
  </si>
  <si>
    <t>MOUNTAIN CREEK STG 7</t>
  </si>
  <si>
    <t>MCSES_UNIT7</t>
  </si>
  <si>
    <t>MOUNTAIN CREEK STG 8</t>
  </si>
  <si>
    <t>MCSES_UNIT8</t>
  </si>
  <si>
    <t>NUECES_B_NUECESG8</t>
  </si>
  <si>
    <t>NUECES_B_NUECESG9</t>
  </si>
  <si>
    <t>NUECES_B_NUECESG7</t>
  </si>
  <si>
    <t>O W SOMMERS STG 1</t>
  </si>
  <si>
    <t>CALAVERS_OWS1</t>
  </si>
  <si>
    <t>O W SOMMERS STG 2</t>
  </si>
  <si>
    <t>CALAVERS_OWS2</t>
  </si>
  <si>
    <t>ODESSA-ECTOR POWER CTG 11</t>
  </si>
  <si>
    <t>OECCS_CT11</t>
  </si>
  <si>
    <t>ODESSA-ECTOR POWER CTG 12</t>
  </si>
  <si>
    <t>OECCS_CT12</t>
  </si>
  <si>
    <t>ODESSA-ECTOR POWER CTG 21</t>
  </si>
  <si>
    <t>OECCS_CT21</t>
  </si>
  <si>
    <t>ODESSA-ECTOR POWER CTG 22</t>
  </si>
  <si>
    <t>OECCS_CT22</t>
  </si>
  <si>
    <t>ODESSA-ECTOR POWER STG 1</t>
  </si>
  <si>
    <t>OECCS_UNIT1</t>
  </si>
  <si>
    <t>ODESSA-ECTOR POWER STG 2</t>
  </si>
  <si>
    <t>OECCS_UNIT2</t>
  </si>
  <si>
    <t>OLD BLOOMINGTON ROAD CTG 1 (VICTORIA PORT 2)</t>
  </si>
  <si>
    <t>VICTPRT2_UNIT1</t>
  </si>
  <si>
    <t>VICTORIA</t>
  </si>
  <si>
    <t>OLD BLOOMINGTON ROAD CTG 2 (VICTORIA PORT 2)</t>
  </si>
  <si>
    <t>VICTPRT2_UNIT2</t>
  </si>
  <si>
    <t>PANDA SHERMAN POWER CTG 1</t>
  </si>
  <si>
    <t>PANDA_S_SHER1CT1</t>
  </si>
  <si>
    <t>GRAYSON</t>
  </si>
  <si>
    <t>PANDA SHERMAN POWER CTG 2</t>
  </si>
  <si>
    <t>PANDA_S_SHER1CT2</t>
  </si>
  <si>
    <t>PANDA SHERMAN POWER STG 1</t>
  </si>
  <si>
    <t>PANDA_S_SHER1ST1</t>
  </si>
  <si>
    <t>PANDA TEMPLE I POWER CTG 1</t>
  </si>
  <si>
    <t>PANDA_T1_TMPL1CT1</t>
  </si>
  <si>
    <t>BELL</t>
  </si>
  <si>
    <t>PANDA TEMPLE I POWER CTG 2</t>
  </si>
  <si>
    <t>PANDA_T1_TMPL1CT2</t>
  </si>
  <si>
    <t>PANDA TEMPLE I POWER STG 1</t>
  </si>
  <si>
    <t>PANDA_T1_TMPL1ST1</t>
  </si>
  <si>
    <t>PANDA TEMPLE II POWER CTG 1</t>
  </si>
  <si>
    <t>PANDA_T2_TMPL2CT1</t>
  </si>
  <si>
    <t>PANDA TEMPLE II POWER CTG 2</t>
  </si>
  <si>
    <t>PANDA_T2_TMPL2CT2</t>
  </si>
  <si>
    <t>PANDA TEMPLE II POWER STG 1</t>
  </si>
  <si>
    <t>PANDA_T2_TMPL2ST1</t>
  </si>
  <si>
    <t>PARIS ENERGY CENTER CTG 1</t>
  </si>
  <si>
    <t>TNSKA_GT1</t>
  </si>
  <si>
    <t>PARIS ENERGY CENTER CTG 2</t>
  </si>
  <si>
    <t>TNSKA_GT2</t>
  </si>
  <si>
    <t>PARIS ENERGY CENTER STG 1</t>
  </si>
  <si>
    <t>TNSKA_STG</t>
  </si>
  <si>
    <t>PASADENA COGEN FACILITY CTG 2</t>
  </si>
  <si>
    <t>PSG_PSG_GT2</t>
  </si>
  <si>
    <t>PASADENA COGEN FACILITY CTG 3</t>
  </si>
  <si>
    <t>PSG_PSG_GT3</t>
  </si>
  <si>
    <t>PASADENA COGEN FACILITY STG 2</t>
  </si>
  <si>
    <t>PSG_PSG_ST2</t>
  </si>
  <si>
    <t>PEARSALL ENGINE PLANT IC A</t>
  </si>
  <si>
    <t>PEARSAL2_AGR_A</t>
  </si>
  <si>
    <t>FRIO</t>
  </si>
  <si>
    <t>PEARSALL ENGINE PLANT IC B</t>
  </si>
  <si>
    <t>PEARSAL2_AGR_B</t>
  </si>
  <si>
    <t>PEARSALL ENGINE PLANT IC C</t>
  </si>
  <si>
    <t>PEARSAL2_AGR_C</t>
  </si>
  <si>
    <t>PEARSALL ENGINE PLANT IC D</t>
  </si>
  <si>
    <t>PEARSAL2_AGR_D</t>
  </si>
  <si>
    <t>PERMIAN BASIN CTG 1</t>
  </si>
  <si>
    <t>PB2SES_CT1</t>
  </si>
  <si>
    <t>WARD</t>
  </si>
  <si>
    <t>PERMIAN BASIN CTG 2</t>
  </si>
  <si>
    <t>PB2SES_CT2</t>
  </si>
  <si>
    <t>PERMIAN BASIN CTG 3</t>
  </si>
  <si>
    <t>PB2SES_CT3</t>
  </si>
  <si>
    <t>PERMIAN BASIN CTG 4</t>
  </si>
  <si>
    <t>PB2SES_CT4</t>
  </si>
  <si>
    <t>PERMIAN BASIN CTG 5</t>
  </si>
  <si>
    <t>PB2SES_CT5</t>
  </si>
  <si>
    <t>PROENERGY SOUTH 1 (PES1) CTG 1</t>
  </si>
  <si>
    <t>PRO_UNIT1</t>
  </si>
  <si>
    <t>PROENERGY SOUTH 1 (PES1) CTG 2</t>
  </si>
  <si>
    <t>PRO_UNIT2</t>
  </si>
  <si>
    <t>PROENERGY SOUTH 1 (PES1) CTG 3</t>
  </si>
  <si>
    <t>PRO_UNIT3</t>
  </si>
  <si>
    <t>PROENERGY SOUTH 1 (PES1) CTG 4</t>
  </si>
  <si>
    <t>PRO_UNIT4</t>
  </si>
  <si>
    <t>PROENERGY SOUTH 1 (PES1) CTG 5</t>
  </si>
  <si>
    <t>PRO_UNIT5</t>
  </si>
  <si>
    <t>PROENERGY SOUTH 1 (PES1) CTG 6</t>
  </si>
  <si>
    <t>PRO_UNIT6</t>
  </si>
  <si>
    <t>PROENERGY SOUTH 2 (PES2) CTG 7</t>
  </si>
  <si>
    <t>PRO_UNIT7</t>
  </si>
  <si>
    <t>PROENERGY SOUTH 2 (PES2) CTG 8</t>
  </si>
  <si>
    <t>PRO_UNIT8</t>
  </si>
  <si>
    <t>PHR PEAKERS (BAC) CTG 1</t>
  </si>
  <si>
    <t>BAC_CTG1</t>
  </si>
  <si>
    <t>GALVESTON</t>
  </si>
  <si>
    <t>PHR PEAKERS (BAC) CTG 2</t>
  </si>
  <si>
    <t>BAC_CTG2</t>
  </si>
  <si>
    <t>PHR PEAKERS (BAC) CTG 3</t>
  </si>
  <si>
    <t>BAC_CTG3</t>
  </si>
  <si>
    <t>PHR PEAKERS (BAC) CTG 4</t>
  </si>
  <si>
    <t>BAC_CTG4</t>
  </si>
  <si>
    <t>PHR PEAKERS (BAC) CTG 5</t>
  </si>
  <si>
    <t>BAC_CTG5</t>
  </si>
  <si>
    <t>PHR PEAKERS (BAC) CTG 6</t>
  </si>
  <si>
    <t>BAC_CTG6</t>
  </si>
  <si>
    <t>POWERLANE PLANT STG 2</t>
  </si>
  <si>
    <t>STEAM_STEAM_2</t>
  </si>
  <si>
    <t>POWERLANE PLANT STG 3</t>
  </si>
  <si>
    <t>STEAM_STEAM_3</t>
  </si>
  <si>
    <t>QUAIL RUN ENERGY CTG 1</t>
  </si>
  <si>
    <t>QALSW_GT1</t>
  </si>
  <si>
    <t>QUAIL RUN ENERGY CTG 2</t>
  </si>
  <si>
    <t>QALSW_GT2</t>
  </si>
  <si>
    <t>QUAIL RUN ENERGY CTG 3</t>
  </si>
  <si>
    <t>QALSW_GT3</t>
  </si>
  <si>
    <t>QUAIL RUN ENERGY CTG 4</t>
  </si>
  <si>
    <t>QALSW_GT4</t>
  </si>
  <si>
    <t>QUAIL RUN ENERGY STG 1</t>
  </si>
  <si>
    <t>QALSW_STG1</t>
  </si>
  <si>
    <t>QUAIL RUN ENERGY STG 2</t>
  </si>
  <si>
    <t>QALSW_STG2</t>
  </si>
  <si>
    <t>R W MILLER CTG 4</t>
  </si>
  <si>
    <t>MIL_MILLERG4</t>
  </si>
  <si>
    <t>PALO PINTO</t>
  </si>
  <si>
    <t>R W MILLER CTG 5</t>
  </si>
  <si>
    <t>MIL_MILLERG5</t>
  </si>
  <si>
    <t>MIL_MILLERG1</t>
  </si>
  <si>
    <t>R W MILLER STG 2</t>
  </si>
  <si>
    <t>MIL_MILLERG2</t>
  </si>
  <si>
    <t>R W MILLER STG 3</t>
  </si>
  <si>
    <t>MIL_MILLERG3</t>
  </si>
  <si>
    <t>RAY OLINGER CTG 4</t>
  </si>
  <si>
    <t>OLINGR_OLING_4</t>
  </si>
  <si>
    <t>COLLIN</t>
  </si>
  <si>
    <t>RAY OLINGER STG 2</t>
  </si>
  <si>
    <t>OLINGR_OLING_2</t>
  </si>
  <si>
    <t>RAY OLINGER STG 3</t>
  </si>
  <si>
    <t>OLINGR_OLING_3</t>
  </si>
  <si>
    <t>RABBS POWER STATION U1</t>
  </si>
  <si>
    <t>RAB_UNIT1</t>
  </si>
  <si>
    <t>RABBS POWER STATION U2</t>
  </si>
  <si>
    <t>RAB_UNIT2</t>
  </si>
  <si>
    <t>RABBS POWER STATION U3</t>
  </si>
  <si>
    <t>RAB_UNIT3</t>
  </si>
  <si>
    <t>RABBS POWER STATION U4</t>
  </si>
  <si>
    <t>RAB_UNIT4</t>
  </si>
  <si>
    <t>RABBS POWER STATION U5</t>
  </si>
  <si>
    <t>RAB_UNIT5</t>
  </si>
  <si>
    <t>RABBS POWER STATION U6</t>
  </si>
  <si>
    <t>RAB_UNIT6</t>
  </si>
  <si>
    <t>RABBS POWER STATION U7</t>
  </si>
  <si>
    <t>RAB_UNIT7</t>
  </si>
  <si>
    <t>RABBS POWER STATION U8</t>
  </si>
  <si>
    <t>RAB_UNIT8</t>
  </si>
  <si>
    <t>REDGATE IC A</t>
  </si>
  <si>
    <t>REDGATE_AGR_A</t>
  </si>
  <si>
    <t>REDGATE IC B</t>
  </si>
  <si>
    <t>REDGATE_AGR_B</t>
  </si>
  <si>
    <t>REDGATE IC C</t>
  </si>
  <si>
    <t>REDGATE_AGR_C</t>
  </si>
  <si>
    <t>REDGATE IC D</t>
  </si>
  <si>
    <t>REDGATE_AGR_D</t>
  </si>
  <si>
    <t>REMY JADE POWER STATION U1</t>
  </si>
  <si>
    <t>JAD_UNIT1</t>
  </si>
  <si>
    <t>REMY JADE POWER STATION U2</t>
  </si>
  <si>
    <t>JAD_UNIT2</t>
  </si>
  <si>
    <t>REMY JADE POWER STATION U3</t>
  </si>
  <si>
    <t>JAD_UNIT3</t>
  </si>
  <si>
    <t>REMY JADE POWER STATION U4</t>
  </si>
  <si>
    <t>JAD_UNIT4</t>
  </si>
  <si>
    <t>REMY JADE POWER STATION U5</t>
  </si>
  <si>
    <t>JAD_UNIT5</t>
  </si>
  <si>
    <t>REMY JADE POWER STATION U6</t>
  </si>
  <si>
    <t>JAD_UNIT6</t>
  </si>
  <si>
    <t>REMY JADE POWER STATION U7</t>
  </si>
  <si>
    <t>JAD_UNIT7</t>
  </si>
  <si>
    <t>REMY JADE POWER STATION U8</t>
  </si>
  <si>
    <t>JAD_UNIT8</t>
  </si>
  <si>
    <t>RIO NOGALES POWER CTG 1</t>
  </si>
  <si>
    <t>RIONOG_CT1</t>
  </si>
  <si>
    <t>RIO NOGALES POWER CTG 2</t>
  </si>
  <si>
    <t>RIONOG_CT2</t>
  </si>
  <si>
    <t>RIO NOGALES POWER CTG 3</t>
  </si>
  <si>
    <t>RIONOG_CT3</t>
  </si>
  <si>
    <t>RIO NOGALES POWER STG 4</t>
  </si>
  <si>
    <t>RIONOG_ST1</t>
  </si>
  <si>
    <t>SAM RAYBURN POWER CTG 7</t>
  </si>
  <si>
    <t>RAYBURN_RAYBURG7</t>
  </si>
  <si>
    <t>SAM RAYBURN POWER CTG 8</t>
  </si>
  <si>
    <t>RAYBURN_RAYBURG8</t>
  </si>
  <si>
    <t>SAM RAYBURN POWER CTG 9</t>
  </si>
  <si>
    <t>RAYBURN_RAYBURG9</t>
  </si>
  <si>
    <t>SAM RAYBURN POWER STG 10</t>
  </si>
  <si>
    <t>RAYBURN_RAYBURG10</t>
  </si>
  <si>
    <t>SAN JACINTO SES CTG 1</t>
  </si>
  <si>
    <t>SJS_SJS_G1</t>
  </si>
  <si>
    <t>SAN JACINTO SES CTG 2</t>
  </si>
  <si>
    <t>SJS_SJS_G2</t>
  </si>
  <si>
    <t>SANDHILL ENERGY CENTER CTG 1</t>
  </si>
  <si>
    <t>SANDHSYD_SH1</t>
  </si>
  <si>
    <t>SANDHILL ENERGY CENTER CTG 2</t>
  </si>
  <si>
    <t>SANDHSYD_SH2</t>
  </si>
  <si>
    <t>SANDHILL ENERGY CENTER CTG 3</t>
  </si>
  <si>
    <t>SANDHSYD_SH3</t>
  </si>
  <si>
    <t>SANDHILL ENERGY CENTER CTG 4</t>
  </si>
  <si>
    <t>SANDHSYD_SH4</t>
  </si>
  <si>
    <t>SANDHILL ENERGY CENTER CTG 5A</t>
  </si>
  <si>
    <t>SANDHSYD_SH_5A</t>
  </si>
  <si>
    <t>SANDHILL ENERGY CENTER CTG 6</t>
  </si>
  <si>
    <t>SANDHSYD_SH6</t>
  </si>
  <si>
    <t>SANDHILL ENERGY CENTER CTG 7</t>
  </si>
  <si>
    <t>SANDHSYD_SH7</t>
  </si>
  <si>
    <t>SANDHILL ENERGY CENTER STG 5C</t>
  </si>
  <si>
    <t>SANDHSYD_SH_5C</t>
  </si>
  <si>
    <t>SILAS RAY CTG 10</t>
  </si>
  <si>
    <t>SILASRAY_SILAS_10</t>
  </si>
  <si>
    <t>CAMERON</t>
  </si>
  <si>
    <t>SIM GIDEON STG 1</t>
  </si>
  <si>
    <t>GIDEON_GIDEONG1</t>
  </si>
  <si>
    <t>SIM GIDEON STG 2</t>
  </si>
  <si>
    <t>GIDEON_GIDEONG2</t>
  </si>
  <si>
    <t>SIM GIDEON STG 3</t>
  </si>
  <si>
    <t>GIDEON_GIDEONG3</t>
  </si>
  <si>
    <t>SKY GLOBAL POWER ONE IC A</t>
  </si>
  <si>
    <t>SKY1_SKY1A</t>
  </si>
  <si>
    <t>COLORADO</t>
  </si>
  <si>
    <t>SKY GLOBAL POWER ONE IC B</t>
  </si>
  <si>
    <t>SKY1_SKY1B</t>
  </si>
  <si>
    <t>STRYKER CREEK STG 1</t>
  </si>
  <si>
    <t>SCSES_UNIT1A</t>
  </si>
  <si>
    <t>CHEROKEE</t>
  </si>
  <si>
    <t>STRYKER CREEK STG 2</t>
  </si>
  <si>
    <t>SCSES_UNIT2</t>
  </si>
  <si>
    <t>T H WHARTON CTG 1</t>
  </si>
  <si>
    <t>THW_THWGT_1</t>
  </si>
  <si>
    <t>T H WHARTON POWER CTG 31</t>
  </si>
  <si>
    <t>THW_THWGT31</t>
  </si>
  <si>
    <t>T H WHARTON POWER CTG 32</t>
  </si>
  <si>
    <t>THW_THWGT32</t>
  </si>
  <si>
    <t>T H WHARTON POWER CTG 33</t>
  </si>
  <si>
    <t>THW_THWGT33</t>
  </si>
  <si>
    <t>T H WHARTON POWER CTG 34</t>
  </si>
  <si>
    <t>THW_THWGT34</t>
  </si>
  <si>
    <t>T H WHARTON POWER CTG 41</t>
  </si>
  <si>
    <t>THW_THWGT41</t>
  </si>
  <si>
    <t>T H WHARTON POWER CTG 42</t>
  </si>
  <si>
    <t>THW_THWGT42</t>
  </si>
  <si>
    <t>T H WHARTON POWER CTG 43</t>
  </si>
  <si>
    <t>THW_THWGT43</t>
  </si>
  <si>
    <t>T H WHARTON POWER CTG 44</t>
  </si>
  <si>
    <t>THW_THWGT44</t>
  </si>
  <si>
    <t>T H WHARTON POWER CTG 51</t>
  </si>
  <si>
    <t>THW_THWGT51</t>
  </si>
  <si>
    <t>T H WHARTON POWER CTG 52</t>
  </si>
  <si>
    <t>THW_THWGT52</t>
  </si>
  <si>
    <t>T H WHARTON POWER CTG 53</t>
  </si>
  <si>
    <t>THW_THWGT53</t>
  </si>
  <si>
    <t>T H WHARTON POWER CTG 54</t>
  </si>
  <si>
    <t>THW_THWGT54</t>
  </si>
  <si>
    <t>T H WHARTON POWER CTG 55</t>
  </si>
  <si>
    <t>THW_THWGT55</t>
  </si>
  <si>
    <t>T H WHARTON POWER CTG 56</t>
  </si>
  <si>
    <t>THW_THWGT56</t>
  </si>
  <si>
    <t>T H WHARTON POWER STG 3</t>
  </si>
  <si>
    <t>THW_THWST_3</t>
  </si>
  <si>
    <t>T H WHARTON POWER STG 4</t>
  </si>
  <si>
    <t>THW_THWST_4</t>
  </si>
  <si>
    <t>TEXAS CITY POWER CTG A</t>
  </si>
  <si>
    <t>TXCTY_CTA</t>
  </si>
  <si>
    <t>TEXAS CITY POWER CTG B</t>
  </si>
  <si>
    <t>TXCTY_CTB</t>
  </si>
  <si>
    <t>TEXAS CITY POWER CTG C</t>
  </si>
  <si>
    <t>TXCTY_CTC</t>
  </si>
  <si>
    <t>TEXAS CITY POWER STG</t>
  </si>
  <si>
    <t>TXCTY_ST</t>
  </si>
  <si>
    <t>TEXAS GULF SULPHUR CTG 1</t>
  </si>
  <si>
    <t>TGS_GT01</t>
  </si>
  <si>
    <t>TRINIDAD STG 6</t>
  </si>
  <si>
    <t>TRSES_UNIT6</t>
  </si>
  <si>
    <t>HENDERSON</t>
  </si>
  <si>
    <t>TOPAZ POWER PLANT U1</t>
  </si>
  <si>
    <t>TOPAZ_UNIT1</t>
  </si>
  <si>
    <t>TOPAZ POWER PLANT U2</t>
  </si>
  <si>
    <t>TOPAZ_UNIT2</t>
  </si>
  <si>
    <t>TOPAZ POWER PLANT U3</t>
  </si>
  <si>
    <t>TOPAZ_UNIT3</t>
  </si>
  <si>
    <t>TOPAZ POWER PLANT U4</t>
  </si>
  <si>
    <t>TOPAZ_UNIT4</t>
  </si>
  <si>
    <t>TOPAZ POWER PLANT U5</t>
  </si>
  <si>
    <t>TOPAZ_UNIT5</t>
  </si>
  <si>
    <t>TOPAZ POWER PLANT U6</t>
  </si>
  <si>
    <t>TOPAZ_UNIT6</t>
  </si>
  <si>
    <t>TOPAZ POWER PLANT U7</t>
  </si>
  <si>
    <t>TOPAZ_UNIT7</t>
  </si>
  <si>
    <t>TOPAZ POWER PLANT U8</t>
  </si>
  <si>
    <t>TOPAZ_UNIT8</t>
  </si>
  <si>
    <t>TOPAZ POWER PLANT U9</t>
  </si>
  <si>
    <t>TOPAZ_UNIT9</t>
  </si>
  <si>
    <t>TOPAZ POWER PLANT U10</t>
  </si>
  <si>
    <t>TOPAZ_UNIT10</t>
  </si>
  <si>
    <t>V H BRAUNIG CTG 5</t>
  </si>
  <si>
    <t>BRAUNIG_VHB6CT5</t>
  </si>
  <si>
    <t>V H BRAUNIG CTG 6</t>
  </si>
  <si>
    <t>BRAUNIG_VHB6CT6</t>
  </si>
  <si>
    <t>V H BRAUNIG CTG 7</t>
  </si>
  <si>
    <t>BRAUNIG_VHB6CT7</t>
  </si>
  <si>
    <t>V H BRAUNIG CTG 8</t>
  </si>
  <si>
    <t>BRAUNIG_VHB6CT8</t>
  </si>
  <si>
    <t>BRAUNIG_VHB1</t>
  </si>
  <si>
    <t>BRAUNIG_VHB2</t>
  </si>
  <si>
    <t>VICTORIA CITY (CITYVICT) CTG 1</t>
  </si>
  <si>
    <t>CITYVICT_CTG01</t>
  </si>
  <si>
    <t>VICTORIA CITY (CITYVICT) CTG 2</t>
  </si>
  <si>
    <t>CITYVICT_CTG02</t>
  </si>
  <si>
    <t>VICTORIA PORT (VICTPORT) CTG 1</t>
  </si>
  <si>
    <t>VICTPORT_CTG01</t>
  </si>
  <si>
    <t>VICTORIA PORT (VICTPORT) CTG 2</t>
  </si>
  <si>
    <t>VICTPORT_CTG02</t>
  </si>
  <si>
    <t>VICTORIA POWER CTG 6</t>
  </si>
  <si>
    <t>VICTORIA_VICTORG6</t>
  </si>
  <si>
    <t>VICTORIA POWER STG 5</t>
  </si>
  <si>
    <t>VICTORIA_VICTORG5</t>
  </si>
  <si>
    <t>W A PARISH CTG 1</t>
  </si>
  <si>
    <t>WAP_WAPGT_1</t>
  </si>
  <si>
    <t>W A PARISH STG 1</t>
  </si>
  <si>
    <t>WAP_WAP_G1</t>
  </si>
  <si>
    <t>W A PARISH STG 2</t>
  </si>
  <si>
    <t>WAP_WAP_G2</t>
  </si>
  <si>
    <t>W A PARISH STG 3</t>
  </si>
  <si>
    <t>WAP_WAP_G3</t>
  </si>
  <si>
    <t>W A PARISH STG 4</t>
  </si>
  <si>
    <t>WAP_WAP_G4</t>
  </si>
  <si>
    <t>WICHITA FALLS CTG 1</t>
  </si>
  <si>
    <t>WFCOGEN_UNIT1</t>
  </si>
  <si>
    <t>WICHITA</t>
  </si>
  <si>
    <t>WICHITA FALLS CTG 2</t>
  </si>
  <si>
    <t>WFCOGEN_UNIT2</t>
  </si>
  <si>
    <t>WICHITA FALLS CTG 3</t>
  </si>
  <si>
    <t>WFCOGEN_UNIT3</t>
  </si>
  <si>
    <t>WINCHESTER POWER PARK CTG 1</t>
  </si>
  <si>
    <t>WIPOPA_WPP_G1</t>
  </si>
  <si>
    <t>WINCHESTER POWER PARK CTG 2</t>
  </si>
  <si>
    <t>WIPOPA_WPP_G2</t>
  </si>
  <si>
    <t>WINCHESTER POWER PARK CTG 3</t>
  </si>
  <si>
    <t>WIPOPA_WPP_G3</t>
  </si>
  <si>
    <t>WINCHESTER POWER PARK CTG 4</t>
  </si>
  <si>
    <t>WIPOPA_WPP_G4</t>
  </si>
  <si>
    <t>WISE-TRACTEBEL POWER CTG 1</t>
  </si>
  <si>
    <t>WCPP_CT1</t>
  </si>
  <si>
    <t>WISE</t>
  </si>
  <si>
    <t>WISE-TRACTEBEL POWER CTG 2</t>
  </si>
  <si>
    <t>WCPP_CT2</t>
  </si>
  <si>
    <t>WISE-TRACTEBEL POWER STG 1</t>
  </si>
  <si>
    <t>WCPP_ST1</t>
  </si>
  <si>
    <t>WOLF HOLLOW POWER CTG 1</t>
  </si>
  <si>
    <t>WHCCS_CT1</t>
  </si>
  <si>
    <t>WOLF HOLLOW POWER CTG 2</t>
  </si>
  <si>
    <t>WHCCS_CT2</t>
  </si>
  <si>
    <t>WOLF HOLLOW POWER STG</t>
  </si>
  <si>
    <t>WHCCS_STG</t>
  </si>
  <si>
    <t>WOLF HOLLOW 2 CTG 4</t>
  </si>
  <si>
    <t>WHCCS2_CT4</t>
  </si>
  <si>
    <t>WOLF HOLLOW 2 CTG 5</t>
  </si>
  <si>
    <t>WHCCS2_CT5</t>
  </si>
  <si>
    <t>WOLF HOLLOW 2 STG 6</t>
  </si>
  <si>
    <t>WHCCS2_STG6</t>
  </si>
  <si>
    <t>NACOGDOCHES POWER</t>
  </si>
  <si>
    <t>NACPW_UNIT1</t>
  </si>
  <si>
    <t>NACOGDOCHES</t>
  </si>
  <si>
    <t>BIOMASS</t>
  </si>
  <si>
    <t>FARMERS BRANCH LANDFILL GAS TO ENERGY</t>
  </si>
  <si>
    <t>NELSON GARDENS LFG</t>
  </si>
  <si>
    <t>WM RENEWABLE-AUSTIN LFG</t>
  </si>
  <si>
    <t>WM RENEWABLE-MESQUITE CREEK LFG</t>
  </si>
  <si>
    <t>COMAL</t>
  </si>
  <si>
    <t>WM RENEWABLE-WESTSIDE LFG</t>
  </si>
  <si>
    <t>PARKER</t>
  </si>
  <si>
    <t>Operational Capacity Total (Nuclear, Coal, Gas, Biomass)</t>
  </si>
  <si>
    <t>Operational Capacity - Synchronized but not Approved for Commercial Operations Total (Nuclear, Coal, Gas, Biomass)</t>
  </si>
  <si>
    <t>Operational Capacity Thermal Unavailable due to Extended Outage or Derate</t>
  </si>
  <si>
    <t>THERMAL_UNAVAIL</t>
  </si>
  <si>
    <t>Operational Capacity Thermal Total</t>
  </si>
  <si>
    <t>THERMAL_OPERATIONAL</t>
  </si>
  <si>
    <t>Operational Resources (Hydro)</t>
  </si>
  <si>
    <t>AMISTAD HYDRO 1</t>
  </si>
  <si>
    <t>AMISTAD_AMISTAG1</t>
  </si>
  <si>
    <t>VAL VERDE</t>
  </si>
  <si>
    <t>HYDRO</t>
  </si>
  <si>
    <t>AMISTAD HYDRO 2</t>
  </si>
  <si>
    <t>AMISTAD_AMISTAG2</t>
  </si>
  <si>
    <t>AUSTIN HYDRO 1</t>
  </si>
  <si>
    <t>AUSTPL_AUSTING1</t>
  </si>
  <si>
    <t>AUSTIN HYDRO 2</t>
  </si>
  <si>
    <t>AUSTPL_AUSTING2</t>
  </si>
  <si>
    <t>BUCHANAN HYDRO 1</t>
  </si>
  <si>
    <t>BUCHAN_BUCHANG1</t>
  </si>
  <si>
    <t>BUCHANAN HYDRO 2</t>
  </si>
  <si>
    <t>BUCHAN_BUCHANG2</t>
  </si>
  <si>
    <t>BUCHANAN HYDRO 3</t>
  </si>
  <si>
    <t>BUCHAN_BUCHANG3</t>
  </si>
  <si>
    <t>DENISON DAM 1</t>
  </si>
  <si>
    <t>DNDAM_DENISOG1</t>
  </si>
  <si>
    <t>DENISON DAM 2</t>
  </si>
  <si>
    <t>DNDAM_DENISOG2</t>
  </si>
  <si>
    <t>EAGLE PASS HYDRO</t>
  </si>
  <si>
    <t>EAGLE_HY_EAGLE_HY1</t>
  </si>
  <si>
    <t>MAVERICK</t>
  </si>
  <si>
    <t>FALCON HYDRO 1</t>
  </si>
  <si>
    <t>FALCON_FALCONG1</t>
  </si>
  <si>
    <t>STARR</t>
  </si>
  <si>
    <t>FALCON HYDRO 2</t>
  </si>
  <si>
    <t>FALCON_FALCONG2</t>
  </si>
  <si>
    <t>FALCON HYDRO 3</t>
  </si>
  <si>
    <t>FALCON_FALCONG3</t>
  </si>
  <si>
    <t>GRANITE SHOALS HYDRO 1</t>
  </si>
  <si>
    <t>WIRTZ_WIRTZ_G1</t>
  </si>
  <si>
    <t>BURNET</t>
  </si>
  <si>
    <t>GRANITE SHOALS HYDRO 2</t>
  </si>
  <si>
    <t>WIRTZ_WIRTZ_G2</t>
  </si>
  <si>
    <t>GUADALUPE BLANCO RIVER AUTH-CANYON</t>
  </si>
  <si>
    <t>CANYHY_CANYHYG1</t>
  </si>
  <si>
    <t>INKS HYDRO 1</t>
  </si>
  <si>
    <t>INKSDA_INKS_G1</t>
  </si>
  <si>
    <t>MARBLE FALLS HYDRO 1</t>
  </si>
  <si>
    <t>MARBFA_MARBFAG1</t>
  </si>
  <si>
    <t>MARBLE FALLS HYDRO 2</t>
  </si>
  <si>
    <t>MARBFA_MARBFAG2</t>
  </si>
  <si>
    <t>MARSHALL FORD HYDRO 1</t>
  </si>
  <si>
    <t>MARSFO_MARSFOG1</t>
  </si>
  <si>
    <t>MARSHALL FORD HYDRO 2</t>
  </si>
  <si>
    <t>MARSFO_MARSFOG2</t>
  </si>
  <si>
    <t>MARSHALL FORD HYDRO 3</t>
  </si>
  <si>
    <t>MARSFO_MARSFOG3</t>
  </si>
  <si>
    <t>WHITNEY DAM HYDRO</t>
  </si>
  <si>
    <t>WND_WHITNEY1</t>
  </si>
  <si>
    <t>WHITNEY DAM HYDRO 2</t>
  </si>
  <si>
    <t>WND_WHITNEY2</t>
  </si>
  <si>
    <t>Operational Capacity Total (Hydro)</t>
  </si>
  <si>
    <t>Hydro Capacity Contribution (Top 20 Hours)</t>
  </si>
  <si>
    <t>HYDRO_CAP_CONT</t>
  </si>
  <si>
    <t>Operational Hydro Resources, Settlement Only Distributed Generators (SODGs)</t>
  </si>
  <si>
    <t>GUADALUPE BLANCO RIVER AUTH-MCQUEENEY</t>
  </si>
  <si>
    <t>GUADALUPE BLANCO RIVER AUTH-SCHUMANSVILLE</t>
  </si>
  <si>
    <t>Operational Hydro Resources Total, Settlement Only Distributed Generators (SODGs)</t>
  </si>
  <si>
    <t>Hydro SODG Capacity Contribution (Highest 20 Peak Load Hours)</t>
  </si>
  <si>
    <t>Operational Capacity Hydroelectric Unavailable due to Extended Outage or Derate</t>
  </si>
  <si>
    <t>HYDRO_UNAVAIL</t>
  </si>
  <si>
    <t>Operational Capacity Hydroelectric Total</t>
  </si>
  <si>
    <t>HYDRO_OPERATIONAL</t>
  </si>
  <si>
    <t>Operational Resources (Switchable)</t>
  </si>
  <si>
    <t>ANTELOPE IC 1</t>
  </si>
  <si>
    <t>AEEC_ANTLP_1</t>
  </si>
  <si>
    <t>HALE</t>
  </si>
  <si>
    <t>PANHANDLE</t>
  </si>
  <si>
    <t>ANTELOPE IC 2</t>
  </si>
  <si>
    <t>AEEC_ANTLP_2</t>
  </si>
  <si>
    <t>ANTELOPE IC 3</t>
  </si>
  <si>
    <t>AEEC_ANTLP_3</t>
  </si>
  <si>
    <t>ELK STATION CTG 1</t>
  </si>
  <si>
    <t>AEEC_ELK_1</t>
  </si>
  <si>
    <t>ELK STATION CTG 2</t>
  </si>
  <si>
    <t>AEEC_ELK_2</t>
  </si>
  <si>
    <t>ELK STATION CTG 3</t>
  </si>
  <si>
    <t>AEEC_ELK_3</t>
  </si>
  <si>
    <t>TENASKA FRONTIER STATION CTG 1</t>
  </si>
  <si>
    <t>FTR_FTR_G1</t>
  </si>
  <si>
    <t>GRIMES</t>
  </si>
  <si>
    <t>TENASKA FRONTIER STATION CTG 2</t>
  </si>
  <si>
    <t>FTR_FTR_G2</t>
  </si>
  <si>
    <t>TENASKA FRONTIER STATION CTG 3</t>
  </si>
  <si>
    <t>FTR_FTR_G3</t>
  </si>
  <si>
    <t>TENASKA FRONTIER STATION STG 4</t>
  </si>
  <si>
    <t>FTR_FTR_G4</t>
  </si>
  <si>
    <t>TENASKA GATEWAY STATION CTG 1</t>
  </si>
  <si>
    <t>TGCCS_CT1</t>
  </si>
  <si>
    <t>TENASKA GATEWAY STATION CTG 2</t>
  </si>
  <si>
    <t>TGCCS_CT2</t>
  </si>
  <si>
    <t>TENASKA GATEWAY STATION CTG 3</t>
  </si>
  <si>
    <t>TGCCS_CT3</t>
  </si>
  <si>
    <t>TENASKA GATEWAY STATION STG 4</t>
  </si>
  <si>
    <t>TGCCS_UNIT4</t>
  </si>
  <si>
    <t>TENASKA KIAMICHI STATION 1CT101</t>
  </si>
  <si>
    <t>KMCHI_1CT101</t>
  </si>
  <si>
    <t>FANNIN</t>
  </si>
  <si>
    <t>TENASKA KIAMICHI STATION 1CT201</t>
  </si>
  <si>
    <t>KMCHI_1CT201</t>
  </si>
  <si>
    <t>TENASKA KIAMICHI STATION 1ST</t>
  </si>
  <si>
    <t>KMCHI_1ST</t>
  </si>
  <si>
    <t>TENASKA KIAMICHI STATION 2CT101</t>
  </si>
  <si>
    <t>KMCHI_2CT101</t>
  </si>
  <si>
    <t>TENASKA KIAMICHI STATION 2CT201</t>
  </si>
  <si>
    <t>KMCHI_2CT201</t>
  </si>
  <si>
    <t>TENASKA KIAMICHI STATION 2ST</t>
  </si>
  <si>
    <t>KMCHI_2ST</t>
  </si>
  <si>
    <t>Switchable Capacity Total</t>
  </si>
  <si>
    <t>Switchable Capacity Unavailable to ERCOT</t>
  </si>
  <si>
    <t>AEEC_ANTLP_1_UNAVAIL</t>
  </si>
  <si>
    <t>AEEC_ANTLP_2_UNAVAIL</t>
  </si>
  <si>
    <t>AEEC_ANTLP_3_UNAVAIL</t>
  </si>
  <si>
    <t>AEEC_ELK_1_UNAVAIL</t>
  </si>
  <si>
    <t>AEEC_ELK_2_UNAVAIL</t>
  </si>
  <si>
    <t>AEEC_ELK_3_UNAVAIL</t>
  </si>
  <si>
    <t>TGCCS_CT2_UNAVAIL</t>
  </si>
  <si>
    <t>TGCCS_CT3_UNAVAIL</t>
  </si>
  <si>
    <t>KMCHI_2CT101_UNAVAIL</t>
  </si>
  <si>
    <t>KMCHI_2CT201_UNAVAIL</t>
  </si>
  <si>
    <t>KMCHI_2ST_UNAVAIL</t>
  </si>
  <si>
    <t>KMCHI_1CT101_UNAVAIL</t>
  </si>
  <si>
    <t>Switchable Capacity Unavailable to ERCOT Total</t>
  </si>
  <si>
    <t>Available Mothball Capacity based on Owner's Return Probability</t>
  </si>
  <si>
    <t>MOTH_AVAIL</t>
  </si>
  <si>
    <t>PUN_CAP_CONT</t>
  </si>
  <si>
    <t>Operational Resources (Wind)</t>
  </si>
  <si>
    <t>AGUAYO WIND U1</t>
  </si>
  <si>
    <t>AGUAYO_UNIT1</t>
  </si>
  <si>
    <t>MILLS</t>
  </si>
  <si>
    <t>WIND-O</t>
  </si>
  <si>
    <t>AMADEUS WIND 1 U1</t>
  </si>
  <si>
    <t>AMADEUS1_UNIT1</t>
  </si>
  <si>
    <t>FISHER</t>
  </si>
  <si>
    <t>AMADEUS WIND 1 U2</t>
  </si>
  <si>
    <t>AMADEUS1_UNIT2</t>
  </si>
  <si>
    <t>AMADEUS WIND 2 U1</t>
  </si>
  <si>
    <t>AMADEUS2_UNIT3</t>
  </si>
  <si>
    <t>ANACACHO WIND</t>
  </si>
  <si>
    <t>ANACACHO_ANA</t>
  </si>
  <si>
    <t>KINNEY</t>
  </si>
  <si>
    <t>ANCHOR WIND U2</t>
  </si>
  <si>
    <t>ANCHOR_WIND2</t>
  </si>
  <si>
    <t>CALLAHAN</t>
  </si>
  <si>
    <t>ANCHOR WIND U3</t>
  </si>
  <si>
    <t>ANCHOR_WIND3</t>
  </si>
  <si>
    <t>ANCHOR WIND U4</t>
  </si>
  <si>
    <t>ANCHOR_WIND4</t>
  </si>
  <si>
    <t>ANCHOR WIND U5</t>
  </si>
  <si>
    <t>ANCHOR_WIND5</t>
  </si>
  <si>
    <t>APOGEE WIND U1</t>
  </si>
  <si>
    <t>APOGEE_UNIT1</t>
  </si>
  <si>
    <t>THROCKMORTON</t>
  </si>
  <si>
    <t>APOGEE WIND U2</t>
  </si>
  <si>
    <t>APOGEE_UNIT2</t>
  </si>
  <si>
    <t>APOGEE WIND U3</t>
  </si>
  <si>
    <t>APOGEE_UNIT3</t>
  </si>
  <si>
    <t>APOGEE WIND U4</t>
  </si>
  <si>
    <t>APOGEE_UNIT4</t>
  </si>
  <si>
    <t>APOGEE WIND U5</t>
  </si>
  <si>
    <t>APOGEE_UNIT5</t>
  </si>
  <si>
    <t>APOGEE WIND U6</t>
  </si>
  <si>
    <t>APOGEE_UNIT6</t>
  </si>
  <si>
    <t>APOGEE WIND U7</t>
  </si>
  <si>
    <t>APOGEE_UNIT7</t>
  </si>
  <si>
    <t>APPALOOSA RUN WIND U1</t>
  </si>
  <si>
    <t>APPALOSA_UNIT1</t>
  </si>
  <si>
    <t>UPTON</t>
  </si>
  <si>
    <t>APPALOOSA RUN WIND U2</t>
  </si>
  <si>
    <t>APPALOSA_UNIT2</t>
  </si>
  <si>
    <t>AQUILLA LAKE WIND U1</t>
  </si>
  <si>
    <t>AQUILLA_U1_23</t>
  </si>
  <si>
    <t>HILL &amp; LIMESTONE</t>
  </si>
  <si>
    <t>AQUILLA LAKE WIND U2</t>
  </si>
  <si>
    <t>AQUILLA_U1_28</t>
  </si>
  <si>
    <t>AQUILLA LAKE 2 WIND U1</t>
  </si>
  <si>
    <t>AQUILLA_U2_23</t>
  </si>
  <si>
    <t>AQUILLA LAKE 2 WIND U2</t>
  </si>
  <si>
    <t>AQUILLA_U2_28</t>
  </si>
  <si>
    <t>AVIATOR WIND U1</t>
  </si>
  <si>
    <t>AVIATOR_UNIT1</t>
  </si>
  <si>
    <t>COKE</t>
  </si>
  <si>
    <t>AVIATOR WIND U2</t>
  </si>
  <si>
    <t>AVIATOR_UNIT2</t>
  </si>
  <si>
    <t>AVIATOR WIND U3</t>
  </si>
  <si>
    <t>DEWOLF_UNIT1</t>
  </si>
  <si>
    <t>BLACKJACK CREEK WIND U1</t>
  </si>
  <si>
    <t>BLACKJAK_UNIT1</t>
  </si>
  <si>
    <t>BEE</t>
  </si>
  <si>
    <t>BLACKJACK CREEK WIND U2</t>
  </si>
  <si>
    <t>BLACKJAK_UNIT2</t>
  </si>
  <si>
    <t>BAFFIN WIND UNIT1</t>
  </si>
  <si>
    <t>BAFFIN_UNIT1</t>
  </si>
  <si>
    <t>KENEDY</t>
  </si>
  <si>
    <t>WIND-C</t>
  </si>
  <si>
    <t>BAFFIN WIND UNIT2</t>
  </si>
  <si>
    <t>BAFFIN_UNIT2</t>
  </si>
  <si>
    <t>BARROW RANCH (JUMBO HILL WIND) 1</t>
  </si>
  <si>
    <t>BARROW_UNIT1</t>
  </si>
  <si>
    <t>ANDREWS</t>
  </si>
  <si>
    <t>BARROW RANCH (JUMBO HILL WIND) 2</t>
  </si>
  <si>
    <t>BARROW_UNIT2</t>
  </si>
  <si>
    <t>BARTON CHAPEL WIND</t>
  </si>
  <si>
    <t>BRTSW_BCW1</t>
  </si>
  <si>
    <t>BLUE SUMMIT WIND 1 A</t>
  </si>
  <si>
    <t>BLSUMMIT_BLSMT1_5</t>
  </si>
  <si>
    <t>WILBARGER</t>
  </si>
  <si>
    <t>BLUE SUMMIT WIND 1 B</t>
  </si>
  <si>
    <t>BLSUMMIT_BLSMT1_6</t>
  </si>
  <si>
    <t>BLUE SUMMIT WIND 2 A</t>
  </si>
  <si>
    <t>BLSUMMIT_UNIT2_25</t>
  </si>
  <si>
    <t>BLUE SUMMIT WIND 2 B</t>
  </si>
  <si>
    <t>BLSUMMIT_UNIT2_17</t>
  </si>
  <si>
    <t>BLUE SUMMIT WIND 3 A</t>
  </si>
  <si>
    <t>BLSUMIT3_UNIT_17</t>
  </si>
  <si>
    <t>BLUE SUMMIT WIND 3 B</t>
  </si>
  <si>
    <t>BLSUMIT3_UNIT_25</t>
  </si>
  <si>
    <t>BOBCAT BLUFF WIND</t>
  </si>
  <si>
    <t>BCATWIND_WIND_1</t>
  </si>
  <si>
    <t>ARCHER</t>
  </si>
  <si>
    <t>BRISCOE WIND</t>
  </si>
  <si>
    <t>BRISCOE_WIND</t>
  </si>
  <si>
    <t>BRISCOE</t>
  </si>
  <si>
    <t>WIND-P</t>
  </si>
  <si>
    <t>BRUENNING'S BREEZE A</t>
  </si>
  <si>
    <t>BBREEZE_UNIT1</t>
  </si>
  <si>
    <t>WILLACY</t>
  </si>
  <si>
    <t>BRUENNING'S BREEZE B</t>
  </si>
  <si>
    <t>BBREEZE_UNIT2</t>
  </si>
  <si>
    <t>BUCKTHORN WIND 1 A</t>
  </si>
  <si>
    <t>BUCKTHRN_UNIT1</t>
  </si>
  <si>
    <t>ERATH</t>
  </si>
  <si>
    <t>BUCKTHORN WIND 1 B</t>
  </si>
  <si>
    <t>BUCKTHRN_UNIT2</t>
  </si>
  <si>
    <t>BUFFALO GAP WIND 1</t>
  </si>
  <si>
    <t>BUFF_GAP_UNIT1</t>
  </si>
  <si>
    <t>TAYLOR</t>
  </si>
  <si>
    <t>BUFFALO GAP WIND 2_1</t>
  </si>
  <si>
    <t>BUFF_GAP_UNIT2_1</t>
  </si>
  <si>
    <t>BUFFALO GAP WIND 2_2</t>
  </si>
  <si>
    <t>BUFF_GAP_UNIT2_2</t>
  </si>
  <si>
    <t>BUFFALO GAP WIND 3</t>
  </si>
  <si>
    <t>BUFF_GAP_UNIT3</t>
  </si>
  <si>
    <t>BULL CREEK WIND U1</t>
  </si>
  <si>
    <t>BULLCRK_WND1</t>
  </si>
  <si>
    <t>BORDEN</t>
  </si>
  <si>
    <t>BULL CREEK WIND U2</t>
  </si>
  <si>
    <t>BULLCRK_WND2</t>
  </si>
  <si>
    <t>CABEZON WIND (RIO BRAVO I WIND) 1 A</t>
  </si>
  <si>
    <t>CABEZON_WIND1</t>
  </si>
  <si>
    <t>CABEZON WIND (RIO BRAVO I WIND) 1 B</t>
  </si>
  <si>
    <t>CABEZON_WIND2</t>
  </si>
  <si>
    <t>CACTUS FLATS WIND U1</t>
  </si>
  <si>
    <t>CFLATS_U1</t>
  </si>
  <si>
    <t>CONCHO</t>
  </si>
  <si>
    <t>CALLAHAN WIND</t>
  </si>
  <si>
    <t>CALLAHAN_WND1</t>
  </si>
  <si>
    <t>CAMERON COUNTY WIND</t>
  </si>
  <si>
    <t>CAMWIND_UNIT1</t>
  </si>
  <si>
    <t>CAMP SPRINGS WIND 1</t>
  </si>
  <si>
    <t>CSEC_CSECG1</t>
  </si>
  <si>
    <t>SCURRY</t>
  </si>
  <si>
    <t>CAMP SPRINGS WIND 2</t>
  </si>
  <si>
    <t>CSEC_CSECG2</t>
  </si>
  <si>
    <t>CANADIAN BREAKS WIND</t>
  </si>
  <si>
    <t>CN_BRKS_UNIT_1</t>
  </si>
  <si>
    <t>OLDHAM</t>
  </si>
  <si>
    <t>CAPRICORN RIDGE WIND 1</t>
  </si>
  <si>
    <t>CAPRIDGE_CR1</t>
  </si>
  <si>
    <t>STERLING</t>
  </si>
  <si>
    <t>CAPRICORN RIDGE WIND 2</t>
  </si>
  <si>
    <t>CAPRIDGE_CR2</t>
  </si>
  <si>
    <t>CAPRICORN RIDGE WIND 3</t>
  </si>
  <si>
    <t>CAPRIDGE_CR3</t>
  </si>
  <si>
    <t>CAPRICORN RIDGE WIND 4</t>
  </si>
  <si>
    <t>CAPRIDG4_CR4</t>
  </si>
  <si>
    <t>CEDRO HILL WIND 1</t>
  </si>
  <si>
    <t>CEDROHIL_CHW1</t>
  </si>
  <si>
    <t>CEDRO HILL WIND 2</t>
  </si>
  <si>
    <t>CEDROHIL_CHW2</t>
  </si>
  <si>
    <t>CHALUPA WIND</t>
  </si>
  <si>
    <t>CHALUPA_UNIT1</t>
  </si>
  <si>
    <t>CHAMPION_UNIT1</t>
  </si>
  <si>
    <t>NOLAN</t>
  </si>
  <si>
    <t>CHAPMAN RANCH WIND IA (SANTA CRUZ)</t>
  </si>
  <si>
    <t>SANTACRU_UNIT1</t>
  </si>
  <si>
    <t>CHAPMAN RANCH WIND IB (SANTA CRUZ)</t>
  </si>
  <si>
    <t>SANTACRU_UNIT2</t>
  </si>
  <si>
    <t>COTTON PLAINS WIND</t>
  </si>
  <si>
    <t>COTPLNS_COTTONPL</t>
  </si>
  <si>
    <t>FLOYD</t>
  </si>
  <si>
    <t>CRANELL WIND</t>
  </si>
  <si>
    <t>CRANELL_UNIT1</t>
  </si>
  <si>
    <t>REFUGIO</t>
  </si>
  <si>
    <t>DERMOTT WIND 1_1</t>
  </si>
  <si>
    <t>DERMOTT_UNIT1</t>
  </si>
  <si>
    <t>DERMOTT WIND 1_2</t>
  </si>
  <si>
    <t>DERMOTT_UNIT2</t>
  </si>
  <si>
    <t>DESERT SKY WIND 1 A</t>
  </si>
  <si>
    <t>DSKYWND1_UNIT_1A</t>
  </si>
  <si>
    <t>PECOS</t>
  </si>
  <si>
    <t>DESERT SKY WIND 1 B</t>
  </si>
  <si>
    <t>DSKYWND2_UNIT_2A</t>
  </si>
  <si>
    <t>DESERT SKY WIND 2 A</t>
  </si>
  <si>
    <t>DSKYWND1_UNIT_1B</t>
  </si>
  <si>
    <t>DESERT SKY WIND 2 B</t>
  </si>
  <si>
    <t>DSKYWND2_UNIT_2B</t>
  </si>
  <si>
    <t>DOUG COLBECK'S CORNER (CONWAY) A</t>
  </si>
  <si>
    <t>GRANDVW1_COLA</t>
  </si>
  <si>
    <t>CARSON</t>
  </si>
  <si>
    <t>DOUG COLBECK'S CORNER (CONWAY) B</t>
  </si>
  <si>
    <t>GRANDVW1_COLB</t>
  </si>
  <si>
    <t>EAST RAYMOND WIND (EL RAYO) U1</t>
  </si>
  <si>
    <t>EL_RAYO_UNIT1</t>
  </si>
  <si>
    <t>EAST RAYMOND WIND (EL RAYO) U2</t>
  </si>
  <si>
    <t>EL_RAYO_UNIT2</t>
  </si>
  <si>
    <t>ELBOW CREEK WIND</t>
  </si>
  <si>
    <t>ELB_ELBCREEK</t>
  </si>
  <si>
    <t>ELECTRA WIND 1</t>
  </si>
  <si>
    <t>DIGBY_UNIT1</t>
  </si>
  <si>
    <t>ELECTRA WIND 2</t>
  </si>
  <si>
    <t>DIGBY_UNIT2</t>
  </si>
  <si>
    <t>EL ALGODON ALTO W U1</t>
  </si>
  <si>
    <t>ALGODON_UNIT1</t>
  </si>
  <si>
    <t>EL ALGODON ALTO W U2</t>
  </si>
  <si>
    <t>ALGODON_UNIT2</t>
  </si>
  <si>
    <t>ESPIRITU WIND</t>
  </si>
  <si>
    <t>CHALUPA_UNIT2</t>
  </si>
  <si>
    <t>FALVEZ ASTRA WIND</t>
  </si>
  <si>
    <t>ASTRA_UNIT1</t>
  </si>
  <si>
    <t>RANDALL</t>
  </si>
  <si>
    <t>FLAT TOP WIND I</t>
  </si>
  <si>
    <t>FTWIND_UNIT_1</t>
  </si>
  <si>
    <t>FLUVANNA RENEWABLE 1 A</t>
  </si>
  <si>
    <t>FLUVANNA_UNIT1</t>
  </si>
  <si>
    <t>FLUVANNA RENEWABLE 1 B</t>
  </si>
  <si>
    <t>FLUVANNA_UNIT2</t>
  </si>
  <si>
    <t>FOARD CITY WIND 1 A</t>
  </si>
  <si>
    <t>FOARDCTY_UNIT1</t>
  </si>
  <si>
    <t>FOARD</t>
  </si>
  <si>
    <t>FOARD CITY WIND 1 B</t>
  </si>
  <si>
    <t>FOARDCTY_UNIT2</t>
  </si>
  <si>
    <t>FOREST CREEK WIND</t>
  </si>
  <si>
    <t>MCDLD_FCW1</t>
  </si>
  <si>
    <t>GLASSCOCK</t>
  </si>
  <si>
    <t>GOAT_GOATWIND</t>
  </si>
  <si>
    <t>GOAT_GOATWIN2</t>
  </si>
  <si>
    <t>GOLDTHWAITE WIND 1</t>
  </si>
  <si>
    <t>GWEC_GWEC_G1</t>
  </si>
  <si>
    <t>GOODNIGHT WIND U1</t>
  </si>
  <si>
    <t>GOODNIT1_UNIT1</t>
  </si>
  <si>
    <t>ARMSTRONG</t>
  </si>
  <si>
    <t>GOODNIGHT WIND U2</t>
  </si>
  <si>
    <t>GOODNIT1_UNIT2</t>
  </si>
  <si>
    <t>GOPHER CREEK WIND 1</t>
  </si>
  <si>
    <t>GOPHER_UNIT1</t>
  </si>
  <si>
    <t>GOPHER CREEK WIND 2</t>
  </si>
  <si>
    <t>GOPHER_UNIT2</t>
  </si>
  <si>
    <t>GRANDVIEW WIND 1 (CONWAY) GV1A</t>
  </si>
  <si>
    <t>GRANDVW1_GV1A</t>
  </si>
  <si>
    <t>GRANDVIEW WIND 1 (CONWAY) GV1B</t>
  </si>
  <si>
    <t>GRANDVW1_GV1B</t>
  </si>
  <si>
    <t>GREEN MOUNTAIN WIND (BRAZOS) U1</t>
  </si>
  <si>
    <t>GREEN MOUNTAIN WIND (BRAZOS) U2</t>
  </si>
  <si>
    <t>GREEN PASTURES WIND I</t>
  </si>
  <si>
    <t>GPASTURE_WIND_I</t>
  </si>
  <si>
    <t>BAYLOR</t>
  </si>
  <si>
    <t>GRIFFIN TRAIL WIND U1</t>
  </si>
  <si>
    <t>GRIF_TRL_UNIT1</t>
  </si>
  <si>
    <t>KNOX</t>
  </si>
  <si>
    <t>GRIFFIN TRAIL WIND U2</t>
  </si>
  <si>
    <t>GRIF_TRL_UNIT2</t>
  </si>
  <si>
    <t>GULF WIND I</t>
  </si>
  <si>
    <t>TGW_T1</t>
  </si>
  <si>
    <t>GULF WIND II</t>
  </si>
  <si>
    <t>TGW_T2</t>
  </si>
  <si>
    <t>GUNSIGHT MOUNTAIN WIND</t>
  </si>
  <si>
    <t>GUNMTN_G1</t>
  </si>
  <si>
    <t>HACKBERRY WIND</t>
  </si>
  <si>
    <t>HWF_HWFG1</t>
  </si>
  <si>
    <t>SHACKELFORD</t>
  </si>
  <si>
    <t>HEREFORD WIND G</t>
  </si>
  <si>
    <t>HRFDWIND_WIND_G</t>
  </si>
  <si>
    <t>DEAF SMITH</t>
  </si>
  <si>
    <t>HEREFORD WIND V</t>
  </si>
  <si>
    <t>HRFDWIND_WIND_V</t>
  </si>
  <si>
    <t>HICKMAN (SANTA RITA WIND) 1</t>
  </si>
  <si>
    <t>HICKMAN_G1</t>
  </si>
  <si>
    <t>REAGAN</t>
  </si>
  <si>
    <t>HICKMAN (SANTA RITA WIND) 2</t>
  </si>
  <si>
    <t>HICKMAN_G2</t>
  </si>
  <si>
    <t>HIDALGO &amp; STARR WIND 11</t>
  </si>
  <si>
    <t>MIRASOLE_MIR11</t>
  </si>
  <si>
    <t>HIDALGO &amp; STARR WIND 12</t>
  </si>
  <si>
    <t>MIRASOLE_MIR12</t>
  </si>
  <si>
    <t>HIDALGO &amp; STARR WIND 21</t>
  </si>
  <si>
    <t>MIRASOLE_MIR21</t>
  </si>
  <si>
    <t>HIDALGO II WIND</t>
  </si>
  <si>
    <t>MIRASOLE_MIR13</t>
  </si>
  <si>
    <t>HIGH LONESOME W 1A</t>
  </si>
  <si>
    <t>HI_LONE_WGR1A</t>
  </si>
  <si>
    <t>CROCKETT</t>
  </si>
  <si>
    <t>HIGH LONESOME W 1B</t>
  </si>
  <si>
    <t>HI_LONE_WGR1B</t>
  </si>
  <si>
    <t>HIGH LONESOME W 1C</t>
  </si>
  <si>
    <t>HI_LONE_WGR1C</t>
  </si>
  <si>
    <t>HIGH LONESOME W 2</t>
  </si>
  <si>
    <t>HI_LONE_WGR2</t>
  </si>
  <si>
    <t>HIGH LONESOME W 2A</t>
  </si>
  <si>
    <t>HI_LONE_WGR2A</t>
  </si>
  <si>
    <t>HIGH LONESOME W 3</t>
  </si>
  <si>
    <t>HI_LONE_WGR3</t>
  </si>
  <si>
    <t>HIGH LONESOME W 4</t>
  </si>
  <si>
    <t>HI_LONE_WGR4</t>
  </si>
  <si>
    <t>HORSE CREEK WIND 1</t>
  </si>
  <si>
    <t>HORSECRK_UNIT1</t>
  </si>
  <si>
    <t>HASKELL</t>
  </si>
  <si>
    <t>HORSE CREEK WIND 2</t>
  </si>
  <si>
    <t>HORSECRK_UNIT2</t>
  </si>
  <si>
    <t>HORSE HOLLOW WIND 1</t>
  </si>
  <si>
    <t>HORSE HOLLOW WIND 2</t>
  </si>
  <si>
    <t>HORSE HOLLOW WIND 3</t>
  </si>
  <si>
    <t>HORSE HOLLOW WIND 4</t>
  </si>
  <si>
    <t>INADALE WIND 1</t>
  </si>
  <si>
    <t>INDL_INADALE1</t>
  </si>
  <si>
    <t>INADALE WIND 2</t>
  </si>
  <si>
    <t>INDL_INADALE2</t>
  </si>
  <si>
    <t>INDIAN MESA WIND</t>
  </si>
  <si>
    <t>INDNNWP_INDNNWP2</t>
  </si>
  <si>
    <t>INERTIA WIND U1</t>
  </si>
  <si>
    <t>INRT_W_UNIT1</t>
  </si>
  <si>
    <t>INERTIA WIND U2</t>
  </si>
  <si>
    <t>INRT_W_UNIT2</t>
  </si>
  <si>
    <t>INERTIA WIND U3</t>
  </si>
  <si>
    <t>INRT_W_UNIT3</t>
  </si>
  <si>
    <t>JAVELINA I WIND 18</t>
  </si>
  <si>
    <t>BORDAS_JAVEL18</t>
  </si>
  <si>
    <t>JAVELINA I WIND 20</t>
  </si>
  <si>
    <t>BORDAS_JAVEL20</t>
  </si>
  <si>
    <t>JAVELINA II WIND 1</t>
  </si>
  <si>
    <t>BORDAS2_JAVEL2_A</t>
  </si>
  <si>
    <t>JAVELINA II WIND 2</t>
  </si>
  <si>
    <t>BORDAS2_JAVEL2_B</t>
  </si>
  <si>
    <t>JAVELINA II WIND 3</t>
  </si>
  <si>
    <t>BORDAS2_JAVEL2_C</t>
  </si>
  <si>
    <t>JUMBO ROAD WIND 1</t>
  </si>
  <si>
    <t>HRFDWIND_JRDWIND1</t>
  </si>
  <si>
    <t>JUMBO ROAD WIND 2</t>
  </si>
  <si>
    <t>HRFDWIND_JRDWIND2</t>
  </si>
  <si>
    <t>KARANKAWA WIND 1A</t>
  </si>
  <si>
    <t>KARAKAW1_UNIT1</t>
  </si>
  <si>
    <t>KARANKAWA WIND 1B</t>
  </si>
  <si>
    <t>KARAKAW1_UNIT2</t>
  </si>
  <si>
    <t>KARANKAWA WIND 2</t>
  </si>
  <si>
    <t>KARAKAW2_UNIT3</t>
  </si>
  <si>
    <t>KEECHI WIND</t>
  </si>
  <si>
    <t>KEECHI_U1</t>
  </si>
  <si>
    <t>KING MOUNTAIN WIND (NE)</t>
  </si>
  <si>
    <t>KING_NE_KINGNE</t>
  </si>
  <si>
    <t>KING MOUNTAIN WIND (NW)</t>
  </si>
  <si>
    <t>KING_NW_KINGNW</t>
  </si>
  <si>
    <t>KING MOUNTAIN WIND (SE)</t>
  </si>
  <si>
    <t>KING_SE_KINGSE</t>
  </si>
  <si>
    <t>KING MOUNTAIN WIND (SW)</t>
  </si>
  <si>
    <t>KING_SW_KINGSW</t>
  </si>
  <si>
    <t>LANGFORD WIND POWER</t>
  </si>
  <si>
    <t>LGD_LANGFORD</t>
  </si>
  <si>
    <t>TOM GREEN</t>
  </si>
  <si>
    <t>LACY CREEK WIND U1</t>
  </si>
  <si>
    <t>LACY_CRK_UNIT1</t>
  </si>
  <si>
    <t>LACY CREEK WIND U2</t>
  </si>
  <si>
    <t>LACY_CRK_UNIT2</t>
  </si>
  <si>
    <t>LACY CREEK WIND U3</t>
  </si>
  <si>
    <t>LACY_CRK_UNIT3</t>
  </si>
  <si>
    <t>LACY CREEK WIND U4</t>
  </si>
  <si>
    <t>LACY_CRK_UNIT4</t>
  </si>
  <si>
    <t>LAS MAJADAS WIND U1</t>
  </si>
  <si>
    <t>LMAJADAS_UNIT1</t>
  </si>
  <si>
    <t>LAS MAJADAS WIND U2</t>
  </si>
  <si>
    <t>LMAJADAS_UNIT2</t>
  </si>
  <si>
    <t>LAS MAJADAS WIND U3</t>
  </si>
  <si>
    <t>LMAJADAS_UNIT3</t>
  </si>
  <si>
    <t>LOCKETT WIND FARM</t>
  </si>
  <si>
    <t>LOCKETT_UNIT1</t>
  </si>
  <si>
    <t>LOGANS GAP WIND I U1</t>
  </si>
  <si>
    <t>LGW_UNIT1</t>
  </si>
  <si>
    <t>COMANCHE</t>
  </si>
  <si>
    <t>LOGANS GAP WIND I U2</t>
  </si>
  <si>
    <t>LGW_UNIT2</t>
  </si>
  <si>
    <t>LONE STAR WIND 1 (MESQUITE)</t>
  </si>
  <si>
    <t>LNCRK_G83</t>
  </si>
  <si>
    <t>LONE STAR WIND 2 (POST OAK) U1</t>
  </si>
  <si>
    <t>LNCRK2_G871</t>
  </si>
  <si>
    <t>LONE STAR WIND 2 (POST OAK) U2</t>
  </si>
  <si>
    <t>LNCRK2_G872</t>
  </si>
  <si>
    <t>LONGHORN WIND NORTH U1</t>
  </si>
  <si>
    <t>LHORN_N_UNIT1</t>
  </si>
  <si>
    <t>LONGHORN WIND NORTH U2</t>
  </si>
  <si>
    <t>LHORN_N_UNIT2</t>
  </si>
  <si>
    <t>LORAINE WINDPARK I</t>
  </si>
  <si>
    <t>LONEWOLF_G1</t>
  </si>
  <si>
    <t>LORAINE WINDPARK II</t>
  </si>
  <si>
    <t>LONEWOLF_G2</t>
  </si>
  <si>
    <t>LORAINE WINDPARK III</t>
  </si>
  <si>
    <t>LONEWOLF_G3</t>
  </si>
  <si>
    <t>LORAINE WINDPARK IV</t>
  </si>
  <si>
    <t>LONEWOLF_G4</t>
  </si>
  <si>
    <t>LOS VIENTOS III WIND</t>
  </si>
  <si>
    <t>LV3_UNIT_1</t>
  </si>
  <si>
    <t>LOS VIENTOS IV WIND</t>
  </si>
  <si>
    <t>LV4_UNIT_1</t>
  </si>
  <si>
    <t>LOS VIENTOS V WIND</t>
  </si>
  <si>
    <t>LV5_UNIT_1</t>
  </si>
  <si>
    <t>LOS VIENTOS WIND I</t>
  </si>
  <si>
    <t>LV1_LV1A</t>
  </si>
  <si>
    <t>LOS VIENTOS WIND II</t>
  </si>
  <si>
    <t>LV2_LV2</t>
  </si>
  <si>
    <t>MAGIC VALLEY WIND (REDFISH) 1A</t>
  </si>
  <si>
    <t>REDFISH_MV1A</t>
  </si>
  <si>
    <t>MAGIC VALLEY WIND (REDFISH) 1B</t>
  </si>
  <si>
    <t>REDFISH_MV1B</t>
  </si>
  <si>
    <t>MARIAH DEL NORTE 1</t>
  </si>
  <si>
    <t>MARIAH_NORTE1</t>
  </si>
  <si>
    <t>PARMER</t>
  </si>
  <si>
    <t>MARIAH DEL NORTE 2</t>
  </si>
  <si>
    <t>MARIAH_NORTE2</t>
  </si>
  <si>
    <t>MAVERICK CREEK WIND WEST U1</t>
  </si>
  <si>
    <t>MAVCRK_W_UNIT1</t>
  </si>
  <si>
    <t>MAVERICK CREEK WIND WEST U2</t>
  </si>
  <si>
    <t>MAVCRK_W_UNIT2</t>
  </si>
  <si>
    <t>MAVERICK CREEK WIND WEST U3</t>
  </si>
  <si>
    <t>MAVCRK_W_UNIT3</t>
  </si>
  <si>
    <t>MAVERICK CREEK WIND WEST U4</t>
  </si>
  <si>
    <t>MAVCRK_W_UNIT4</t>
  </si>
  <si>
    <t>MAVERICK CREEK WIND EAST U1</t>
  </si>
  <si>
    <t>MAVCRK_E_UNIT5</t>
  </si>
  <si>
    <t>MAVERICK CREEK WIND EAST U2</t>
  </si>
  <si>
    <t>MAVCRK_E_UNIT6</t>
  </si>
  <si>
    <t>MAVERICK CREEK WIND EAST U3</t>
  </si>
  <si>
    <t>MAVCRK_E_UNIT7</t>
  </si>
  <si>
    <t>MAVERICK CREEK WIND EAST U4</t>
  </si>
  <si>
    <t>MAVCRK_E_UNIT8</t>
  </si>
  <si>
    <t>MAVERICK CREEK WIND EAST U5</t>
  </si>
  <si>
    <t>MAVCRK_E_UNIT9</t>
  </si>
  <si>
    <t>MCADOO WIND</t>
  </si>
  <si>
    <t>MWEC_G1</t>
  </si>
  <si>
    <t>DICKENS</t>
  </si>
  <si>
    <t>MESQUITE CREEK WIND 1</t>
  </si>
  <si>
    <t>MESQCRK_WND1</t>
  </si>
  <si>
    <t>DAWSON</t>
  </si>
  <si>
    <t>MESQUITE CREEK WIND 2</t>
  </si>
  <si>
    <t>MESQCRK_WND2</t>
  </si>
  <si>
    <t>MIAMI WIND G1</t>
  </si>
  <si>
    <t>MIAM1_G1</t>
  </si>
  <si>
    <t>ROBERTS</t>
  </si>
  <si>
    <t>MIAMI WIND G2</t>
  </si>
  <si>
    <t>MIAM1_G2</t>
  </si>
  <si>
    <t>MIDWAY WIND</t>
  </si>
  <si>
    <t>MIDWIND_UNIT1</t>
  </si>
  <si>
    <t>MONTGOMERY RANCH WIND U1</t>
  </si>
  <si>
    <t>MONT_WND_UNIT1</t>
  </si>
  <si>
    <t>MONTGOMERY RANCH WIND U2</t>
  </si>
  <si>
    <t>MONT_WND_UNIT2</t>
  </si>
  <si>
    <t>NIELS BOHR WIND A (BEARKAT WIND A)</t>
  </si>
  <si>
    <t>NBOHR_UNIT1</t>
  </si>
  <si>
    <t>NOTREES WIND 1</t>
  </si>
  <si>
    <t>NWF_NWF1</t>
  </si>
  <si>
    <t>WINKLER</t>
  </si>
  <si>
    <t>NOTREES WIND 2</t>
  </si>
  <si>
    <t>NWF_NWF2</t>
  </si>
  <si>
    <t>OCOTILLO WIND</t>
  </si>
  <si>
    <t>OWF_OWF</t>
  </si>
  <si>
    <t>OLD SETTLER WIND</t>
  </si>
  <si>
    <t>COTPLNS_OLDSETLR</t>
  </si>
  <si>
    <t>OVEJA WIND U1</t>
  </si>
  <si>
    <t>OVEJA_G1</t>
  </si>
  <si>
    <t>IRION</t>
  </si>
  <si>
    <t>OVEJA WIND U2</t>
  </si>
  <si>
    <t>OVEJA_G2</t>
  </si>
  <si>
    <t>PALMAS ALTAS WIND</t>
  </si>
  <si>
    <t>PALMWIND_UNIT1</t>
  </si>
  <si>
    <t>PANHANDLE WIND 1 U1</t>
  </si>
  <si>
    <t>PH1_UNIT1</t>
  </si>
  <si>
    <t>PANHANDLE WIND 1 U2</t>
  </si>
  <si>
    <t>PH1_UNIT2</t>
  </si>
  <si>
    <t>PANHANDLE WIND 2 U1</t>
  </si>
  <si>
    <t>PH2_UNIT1</t>
  </si>
  <si>
    <t>PANHANDLE WIND 2 U2</t>
  </si>
  <si>
    <t>PH2_UNIT2</t>
  </si>
  <si>
    <t>PANTHER CREEK WIND 1</t>
  </si>
  <si>
    <t>PC_NORTH_PANTHER1</t>
  </si>
  <si>
    <t>PANTHER CREEK WIND 2</t>
  </si>
  <si>
    <t>PC_SOUTH_PANTHER2</t>
  </si>
  <si>
    <t>PANTHER CREEK WIND 3 A</t>
  </si>
  <si>
    <t>PC_SOUTH_PANTH31</t>
  </si>
  <si>
    <t>PANTHER CREEK WIND 3 B</t>
  </si>
  <si>
    <t>PC_SOUTH_PANTH32</t>
  </si>
  <si>
    <t>PAPALOTE CREEK WIND</t>
  </si>
  <si>
    <t>PAP1_PAP1</t>
  </si>
  <si>
    <t>PAPALOTE CREEK WIND II</t>
  </si>
  <si>
    <t>COTTON_PAP2</t>
  </si>
  <si>
    <t>PECOS WIND 1 (WOODWARD)</t>
  </si>
  <si>
    <t>WOODWRD1_WOODWRD1</t>
  </si>
  <si>
    <t>PECOS WIND 2 (WOODWARD)</t>
  </si>
  <si>
    <t>WOODWRD2_WOODWRD2</t>
  </si>
  <si>
    <t>PENASCAL WIND 1</t>
  </si>
  <si>
    <t>PENA_UNIT1</t>
  </si>
  <si>
    <t>PENASCAL WIND 2</t>
  </si>
  <si>
    <t>PENA_UNIT2</t>
  </si>
  <si>
    <t>PENASCAL WIND 3</t>
  </si>
  <si>
    <t>PENA3_UNIT3</t>
  </si>
  <si>
    <t>PEYTON CREEK WIND</t>
  </si>
  <si>
    <t>PEY_UNIT1</t>
  </si>
  <si>
    <t>PYRON WIND 1</t>
  </si>
  <si>
    <t>PYR_PYRON1</t>
  </si>
  <si>
    <t>PYRON WIND 2</t>
  </si>
  <si>
    <t>PYR_PYRON2</t>
  </si>
  <si>
    <t>RANCHERO WIND U1</t>
  </si>
  <si>
    <t>RANCHERO_UNIT1</t>
  </si>
  <si>
    <t>RANCHERO WIND U2</t>
  </si>
  <si>
    <t>RANCHERO_UNIT2</t>
  </si>
  <si>
    <t>RATTLESNAKE I WIND ENERGY CENTER G1</t>
  </si>
  <si>
    <t>RSNAKE_G1</t>
  </si>
  <si>
    <t>RATTLESNAKE I WIND ENERGY CENTER G2</t>
  </si>
  <si>
    <t>RSNAKE_G2</t>
  </si>
  <si>
    <t>RED CANYON WIND</t>
  </si>
  <si>
    <t>RDCANYON_RDCNY1</t>
  </si>
  <si>
    <t>RELOJ DEL SOL WIND U1</t>
  </si>
  <si>
    <t>RELOJ_UNIT1</t>
  </si>
  <si>
    <t>ZAPATA</t>
  </si>
  <si>
    <t>RELOJ DEL SOL WIND U2</t>
  </si>
  <si>
    <t>RELOJ_UNIT2</t>
  </si>
  <si>
    <t>RELOJ DEL SOL WIND U3</t>
  </si>
  <si>
    <t>RELOJ_UNIT3</t>
  </si>
  <si>
    <t>RELOJ DEL SOL WIND U4</t>
  </si>
  <si>
    <t>RELOJ_UNIT4</t>
  </si>
  <si>
    <t>ROCK SPRINGS VAL VERDE WIND (FERMI) 1</t>
  </si>
  <si>
    <t>FERMI_WIND1</t>
  </si>
  <si>
    <t>ROCK SPRINGS VAL VERDE WIND (FERMI) 2</t>
  </si>
  <si>
    <t>FERMI_WIND2</t>
  </si>
  <si>
    <t>ROSCOE WIND</t>
  </si>
  <si>
    <t>TKWSW1_ROSCOE</t>
  </si>
  <si>
    <t>ROSCOE WIND 2A</t>
  </si>
  <si>
    <t>TKWSW1_ROSCOE2A</t>
  </si>
  <si>
    <t>ROUTE 66 WIND</t>
  </si>
  <si>
    <t>ROUTE_66_WIND1</t>
  </si>
  <si>
    <t>RTS 2 WIND (HEART OF TEXAS WIND) U1</t>
  </si>
  <si>
    <t>RTS2_U1</t>
  </si>
  <si>
    <t>MCCULLOCH</t>
  </si>
  <si>
    <t>RTS 2 WIND (HEART OF TEXAS WIND) U2</t>
  </si>
  <si>
    <t>RTS2_U2</t>
  </si>
  <si>
    <t>RTS WIND</t>
  </si>
  <si>
    <t>RTS_U1</t>
  </si>
  <si>
    <t>SAGE DRAW WIND U1</t>
  </si>
  <si>
    <t>SAGEDRAW_UNIT1</t>
  </si>
  <si>
    <t>LYNN</t>
  </si>
  <si>
    <t>SAGE DRAW WIND U2</t>
  </si>
  <si>
    <t>SAGEDRAW_UNIT2</t>
  </si>
  <si>
    <t>SALT FORK 1 WIND U1</t>
  </si>
  <si>
    <t>SALTFORK_UNIT1</t>
  </si>
  <si>
    <t>DONLEY</t>
  </si>
  <si>
    <t>SALT FORK 1 WIND U2</t>
  </si>
  <si>
    <t>SALTFORK_UNIT2</t>
  </si>
  <si>
    <t>SAN ROMAN WIND</t>
  </si>
  <si>
    <t>SANROMAN_WIND_1</t>
  </si>
  <si>
    <t>SAND BLUFF WIND U1</t>
  </si>
  <si>
    <t>MCDLD_SB1_2</t>
  </si>
  <si>
    <t>SAND BLUFF WIND U2</t>
  </si>
  <si>
    <t>MCDLD_SB3_282</t>
  </si>
  <si>
    <t>SAND BLUFF WIND U3</t>
  </si>
  <si>
    <t>MCDLD_SB4_G87</t>
  </si>
  <si>
    <t>SENATE WIND</t>
  </si>
  <si>
    <t>SENATEWD_UNIT1</t>
  </si>
  <si>
    <t>SENDERO WIND ENERGY</t>
  </si>
  <si>
    <t>EXGNSND_WIND_1</t>
  </si>
  <si>
    <t>JIM HOGG</t>
  </si>
  <si>
    <t>SEYMOUR HILLS WIND (S_HILLS WIND)</t>
  </si>
  <si>
    <t>S_HILLS_UNIT1</t>
  </si>
  <si>
    <t>SHAFFER (PATRIOT WIND/PETRONILLA)</t>
  </si>
  <si>
    <t>SHAFFER_UNIT1</t>
  </si>
  <si>
    <t>SHANNON WIND</t>
  </si>
  <si>
    <t>SHANNONW_UNIT_1</t>
  </si>
  <si>
    <t>CLAY</t>
  </si>
  <si>
    <t>SHEEP CREEK WIND</t>
  </si>
  <si>
    <t>SHEEPCRK_UNIT1</t>
  </si>
  <si>
    <t>EASTLAND</t>
  </si>
  <si>
    <t>SHERBINO 2 WIND</t>
  </si>
  <si>
    <t>KEO_SHRBINO2</t>
  </si>
  <si>
    <t>SILVER STAR WIND</t>
  </si>
  <si>
    <t>FLTCK_SSI</t>
  </si>
  <si>
    <t>SOUTH PLAINS WIND 1 U1</t>
  </si>
  <si>
    <t>SPLAIN1_WIND1</t>
  </si>
  <si>
    <t>SOUTH PLAINS WIND 1 U2</t>
  </si>
  <si>
    <t>SPLAIN1_WIND2</t>
  </si>
  <si>
    <t>SOUTH PLAINS WIND 2 U1</t>
  </si>
  <si>
    <t>SPLAIN2_WIND21</t>
  </si>
  <si>
    <t>SOUTH PLAINS WIND 2 U2</t>
  </si>
  <si>
    <t>SPLAIN2_WIND22</t>
  </si>
  <si>
    <t>SOUTH TRENT WIND</t>
  </si>
  <si>
    <t>STWF_T1</t>
  </si>
  <si>
    <t>SPINNING SPUR WIND TWO A</t>
  </si>
  <si>
    <t>SSPURTWO_WIND_1</t>
  </si>
  <si>
    <t>SPINNING SPUR WIND TWO B</t>
  </si>
  <si>
    <t>SSPURTWO_SS3WIND2</t>
  </si>
  <si>
    <t>SPINNING SPUR WIND TWO C</t>
  </si>
  <si>
    <t>SSPURTWO_SS3WIND1</t>
  </si>
  <si>
    <t>STANTON WIND ENERGY</t>
  </si>
  <si>
    <t>SWEC_G1</t>
  </si>
  <si>
    <t>MARTIN</t>
  </si>
  <si>
    <t>STELLA WIND</t>
  </si>
  <si>
    <t>STELLA_UNIT1</t>
  </si>
  <si>
    <t>STEPHENS RANCH WIND 1</t>
  </si>
  <si>
    <t>SRWE1_UNIT1</t>
  </si>
  <si>
    <t>STEPHENS RANCH WIND 2</t>
  </si>
  <si>
    <t>SRWE1_SRWE2</t>
  </si>
  <si>
    <t>SWEETWATER WIND 1</t>
  </si>
  <si>
    <t>SWEETWND_WND1</t>
  </si>
  <si>
    <t>SWEETWATER WIND 2A</t>
  </si>
  <si>
    <t>SWEETWN2_WND24</t>
  </si>
  <si>
    <t>SWEETWATER WIND 2B</t>
  </si>
  <si>
    <t>SWEETWN2_WND2</t>
  </si>
  <si>
    <t>SWEETWATER WIND 3A</t>
  </si>
  <si>
    <t>SWEETWN3_WND3A</t>
  </si>
  <si>
    <t>SWEETWATER WIND 3B</t>
  </si>
  <si>
    <t>SWEETWN3_WND3B</t>
  </si>
  <si>
    <t>SWEETWATER WIND 4-4A</t>
  </si>
  <si>
    <t>SWEETWN4_WND4A</t>
  </si>
  <si>
    <t>SWEETWATER WIND 4-4B</t>
  </si>
  <si>
    <t>SWEETWN4_WND4B</t>
  </si>
  <si>
    <t>SWEETWATER WIND 4-5</t>
  </si>
  <si>
    <t>SWEETWN5_WND5</t>
  </si>
  <si>
    <t>TAHOKA WIND 1</t>
  </si>
  <si>
    <t>TAHOKA_UNIT_1</t>
  </si>
  <si>
    <t>TAHOKA WIND 2</t>
  </si>
  <si>
    <t>TAHOKA_UNIT_2</t>
  </si>
  <si>
    <t>TEXAS BIG SPRING WIND A</t>
  </si>
  <si>
    <t>SGMTN_SIGNALMT</t>
  </si>
  <si>
    <t>TG EAST WIND U1</t>
  </si>
  <si>
    <t>TRUSGILL_UNIT1</t>
  </si>
  <si>
    <t>TG EAST WIND U2</t>
  </si>
  <si>
    <t>TRUSGILL_UNIT2</t>
  </si>
  <si>
    <t>TG EAST WIND U3</t>
  </si>
  <si>
    <t>TRUSGILL_UNIT3</t>
  </si>
  <si>
    <t>TG EAST WIND U4</t>
  </si>
  <si>
    <t>TRUSGILL_UNIT4</t>
  </si>
  <si>
    <t>TORRECILLAS WIND 1</t>
  </si>
  <si>
    <t>TORR_UNIT1_25</t>
  </si>
  <si>
    <t>TORRECILLAS WIND 2</t>
  </si>
  <si>
    <t>TORR_UNIT2_23</t>
  </si>
  <si>
    <t>TORRECILLAS WIND 3</t>
  </si>
  <si>
    <t>TORR_UNIT2_25</t>
  </si>
  <si>
    <t>TRENT WIND 1 A</t>
  </si>
  <si>
    <t>TRENT_TRENT</t>
  </si>
  <si>
    <t>TRENT WIND 1 B</t>
  </si>
  <si>
    <t>TRENT_UNIT_1B</t>
  </si>
  <si>
    <t>TRENT WIND 2</t>
  </si>
  <si>
    <t>TRENT_UNIT_2</t>
  </si>
  <si>
    <t>TRENT WIND 3 A</t>
  </si>
  <si>
    <t>TRENT_UNIT_3A</t>
  </si>
  <si>
    <t>TRENT WIND 3 B</t>
  </si>
  <si>
    <t>TRENT_UNIT_3B</t>
  </si>
  <si>
    <t>TRINITY HILLS WIND 1</t>
  </si>
  <si>
    <t>TRINITY_TH1_BUS1</t>
  </si>
  <si>
    <t>TRINITY HILLS WIND 2</t>
  </si>
  <si>
    <t>TRINITY_TH1_BUS2</t>
  </si>
  <si>
    <t>TSTC WEST TEXAS WIND</t>
  </si>
  <si>
    <t>TURKEY TRACK WIND</t>
  </si>
  <si>
    <t>TTWEC_G1</t>
  </si>
  <si>
    <t>TYLER BLUFF WIND</t>
  </si>
  <si>
    <t>TYLRWIND_UNIT1</t>
  </si>
  <si>
    <t>COOKE</t>
  </si>
  <si>
    <t>VENADO WIND U1</t>
  </si>
  <si>
    <t>VENADO_UNIT1</t>
  </si>
  <si>
    <t>VENADO WIND U2</t>
  </si>
  <si>
    <t>VENADO_UNIT2</t>
  </si>
  <si>
    <t>VERA WIND 1</t>
  </si>
  <si>
    <t>VERAWIND_UNIT1</t>
  </si>
  <si>
    <t>VERA WIND 2</t>
  </si>
  <si>
    <t>VERAWIND_UNIT2</t>
  </si>
  <si>
    <t>VERA WIND 3</t>
  </si>
  <si>
    <t>VERAWIND_UNIT3</t>
  </si>
  <si>
    <t>VERA WIND 4</t>
  </si>
  <si>
    <t>VERAWIND_UNIT4</t>
  </si>
  <si>
    <t>VERA WIND 5</t>
  </si>
  <si>
    <t>VERAWIND_UNIT5</t>
  </si>
  <si>
    <t>VERTIGO WIND (FORMERLY GREEN PASTURES WIND 2)</t>
  </si>
  <si>
    <t>VERTIGO_WIND_I</t>
  </si>
  <si>
    <t>VORTEX WIND U1</t>
  </si>
  <si>
    <t>VORTEX_WIND1</t>
  </si>
  <si>
    <t>VORTEX WIND U2</t>
  </si>
  <si>
    <t>VORTEX_WIND2</t>
  </si>
  <si>
    <t>VORTEX WIND U3</t>
  </si>
  <si>
    <t>VORTEX_WIND3</t>
  </si>
  <si>
    <t>VORTEX WIND U4</t>
  </si>
  <si>
    <t>VORTEX_WIND4</t>
  </si>
  <si>
    <t>WAKE WIND 1</t>
  </si>
  <si>
    <t>WAKEWE_G1</t>
  </si>
  <si>
    <t>WAKE WIND 2</t>
  </si>
  <si>
    <t>WAKEWE_G2</t>
  </si>
  <si>
    <t>WEST RAYMOND (EL TRUENO) WIND U1</t>
  </si>
  <si>
    <t>TRUENO_UNIT1</t>
  </si>
  <si>
    <t>WEST RAYMOND (EL TRUENO) WIND U2</t>
  </si>
  <si>
    <t>TRUENO_UNIT2</t>
  </si>
  <si>
    <t>WESTERN TRAIL WIND (AJAX WIND) U1</t>
  </si>
  <si>
    <t>AJAXWIND_UNIT1</t>
  </si>
  <si>
    <t>WESTERN TRAIL WIND (AJAX WIND) U2</t>
  </si>
  <si>
    <t>AJAXWIND_UNIT2</t>
  </si>
  <si>
    <t>WHIRLWIND ENERGY</t>
  </si>
  <si>
    <t>WEC_WECG1</t>
  </si>
  <si>
    <t>WHITETAIL WIND</t>
  </si>
  <si>
    <t>EXGNWTL_WIND_1</t>
  </si>
  <si>
    <t>WHITE MESA WIND U1</t>
  </si>
  <si>
    <t>WHMESA_UNIT1</t>
  </si>
  <si>
    <t>WHITE MESA 2 WIND U1</t>
  </si>
  <si>
    <t>WHMESA_UNIT2_23</t>
  </si>
  <si>
    <t>WHITE MESA 2 WIND U2</t>
  </si>
  <si>
    <t>WHMESA_UNIT2_28</t>
  </si>
  <si>
    <t>WHITE MESA 2 WIND U3</t>
  </si>
  <si>
    <t>WHMESA_UNIT3_23</t>
  </si>
  <si>
    <t>WHITE MESA 2 WIND U4</t>
  </si>
  <si>
    <t>WHMESA_UNIT3_28</t>
  </si>
  <si>
    <t>WILLOW SPRINGS WIND A</t>
  </si>
  <si>
    <t>SALVTION_UNIT1</t>
  </si>
  <si>
    <t>WILLOW SPRINGS WIND B</t>
  </si>
  <si>
    <t>SALVTION_UNIT2</t>
  </si>
  <si>
    <t>WILSON RANCH (INFINITY LIVE OAK WIND)</t>
  </si>
  <si>
    <t>WL_RANCH_UNIT1</t>
  </si>
  <si>
    <t>SCHLEICHER</t>
  </si>
  <si>
    <t>WINDTHORST 2 WIND</t>
  </si>
  <si>
    <t>WNDTHST2_UNIT1</t>
  </si>
  <si>
    <t>WKN MOZART WIND</t>
  </si>
  <si>
    <t>MOZART_WIND_1</t>
  </si>
  <si>
    <t>KENT</t>
  </si>
  <si>
    <t>WOLF RIDGE WIND</t>
  </si>
  <si>
    <t>WHTTAIL_WR1</t>
  </si>
  <si>
    <t>Operational Capacity Total (Wind)</t>
  </si>
  <si>
    <t>Operational Resources (Wind) - Synchronized but not Approved for Commercial Operations</t>
  </si>
  <si>
    <t>ANCHOR WIND U1</t>
  </si>
  <si>
    <t>ANCHOR_WIND1</t>
  </si>
  <si>
    <t>BAIRD NORTH WIND U1</t>
  </si>
  <si>
    <t>BAIRDWND_UNIT1</t>
  </si>
  <si>
    <t>BAIRD NORTH WIND U2</t>
  </si>
  <si>
    <t>BAIRDWND_UNIT2</t>
  </si>
  <si>
    <t>BOARD CREEK WP U1</t>
  </si>
  <si>
    <t>BOARDCRK_UNIT1</t>
  </si>
  <si>
    <t>NAVARRO</t>
  </si>
  <si>
    <t>BOARD CREEK WP U2</t>
  </si>
  <si>
    <t>BOARDCRK_UNIT2</t>
  </si>
  <si>
    <t>CANYON WIND U1</t>
  </si>
  <si>
    <t>CANYONWD_UNIT1</t>
  </si>
  <si>
    <t>CANYON WIND U2</t>
  </si>
  <si>
    <t>CANYONWD_UNIT2</t>
  </si>
  <si>
    <t>CANYON WIND U3</t>
  </si>
  <si>
    <t>CANYONWD_UNIT3</t>
  </si>
  <si>
    <t>CANYON WIND U4</t>
  </si>
  <si>
    <t>CANYONWD_UNIT4</t>
  </si>
  <si>
    <t>CANYON WIND U5</t>
  </si>
  <si>
    <t>CANYONWD_UNIT5</t>
  </si>
  <si>
    <t>CANYON WIND U6</t>
  </si>
  <si>
    <t>CANYONWD_UNIT6</t>
  </si>
  <si>
    <t>COYOTE WIND U1</t>
  </si>
  <si>
    <t>COYOTE_W_UNIT1</t>
  </si>
  <si>
    <t>COYOTE WIND U2</t>
  </si>
  <si>
    <t>COYOTE_W_UNIT2</t>
  </si>
  <si>
    <t>COYOTE WIND U3</t>
  </si>
  <si>
    <t>COYOTE_W_UNIT3</t>
  </si>
  <si>
    <t>CRAWFISH U1</t>
  </si>
  <si>
    <t>CRAWFISH_UNIT1</t>
  </si>
  <si>
    <t>EL SUAZ RANCH U1</t>
  </si>
  <si>
    <t>ELSAUZ_UNIT1</t>
  </si>
  <si>
    <t>EL SUAZ RANCH U2</t>
  </si>
  <si>
    <t>ELSAUZ_UNIT2</t>
  </si>
  <si>
    <t>FOXTROT WIND U1</t>
  </si>
  <si>
    <t>FOXTROT_UNIT1</t>
  </si>
  <si>
    <t>FOXTROT WIND U2</t>
  </si>
  <si>
    <t>FOXTROT_UNIT2</t>
  </si>
  <si>
    <t>FOXTROT WIND U3</t>
  </si>
  <si>
    <t>FOXTROT_UNIT3</t>
  </si>
  <si>
    <t>HARALD (BEARKAT WIND B)</t>
  </si>
  <si>
    <t>HARALD_UNIT1</t>
  </si>
  <si>
    <t>MARYNEAL WINDPOWER</t>
  </si>
  <si>
    <t>MARYNEAL_UNIT1</t>
  </si>
  <si>
    <t>PRAIRIE HILL WIND U1</t>
  </si>
  <si>
    <t>PHILLWND_UNIT1</t>
  </si>
  <si>
    <t>PRAIRIE HILL WIND U2</t>
  </si>
  <si>
    <t>PHILLWND_UNIT2</t>
  </si>
  <si>
    <t>PRIDDY WIND U1</t>
  </si>
  <si>
    <t>PRIDDY_UNIT1</t>
  </si>
  <si>
    <t>PRIDDY WIND U2</t>
  </si>
  <si>
    <t>PRIDDY_UNIT2</t>
  </si>
  <si>
    <t>RRC_WIND_UNIT1</t>
  </si>
  <si>
    <t>ROADRUNNER CROSSING WIND U2</t>
  </si>
  <si>
    <t>RRC_WIND_UNIT2</t>
  </si>
  <si>
    <t>RRC_WIND_UNIT3</t>
  </si>
  <si>
    <t>SHAMROCK WIND U1</t>
  </si>
  <si>
    <t>SHAMROCK_UNIT1</t>
  </si>
  <si>
    <t>SHAMROCK WIND U2</t>
  </si>
  <si>
    <t>SHAMROCK_UNIT2</t>
  </si>
  <si>
    <t>WHITEHORSE WIND U1</t>
  </si>
  <si>
    <t>WH_WIND_UNIT1</t>
  </si>
  <si>
    <t>WHITEHORSE WIND U2</t>
  </si>
  <si>
    <t>WH_WIND_UNIT2</t>
  </si>
  <si>
    <t>WILDWIND U1</t>
  </si>
  <si>
    <t>WILDWIND_UNIT1</t>
  </si>
  <si>
    <t>WILDWIND U2</t>
  </si>
  <si>
    <t>WILDWIND_UNIT2</t>
  </si>
  <si>
    <t>WILDWIND U3</t>
  </si>
  <si>
    <t>WILDWIND_UNIT3</t>
  </si>
  <si>
    <t>WILDWIND U4</t>
  </si>
  <si>
    <t>WILDWIND_UNIT4</t>
  </si>
  <si>
    <t>WILDWIND U5</t>
  </si>
  <si>
    <t>WILDWIND_UNIT5</t>
  </si>
  <si>
    <t>YOUNG WIND U1</t>
  </si>
  <si>
    <t>YNG_WND_UNIT1</t>
  </si>
  <si>
    <t>YOUNG WIND U2</t>
  </si>
  <si>
    <t>YNG_WND_UNIT2</t>
  </si>
  <si>
    <t>YOUNG WIND U3</t>
  </si>
  <si>
    <t>YNG_WND_UNIT3</t>
  </si>
  <si>
    <t>Operational Capacity - Synchronized but not Approved for Commercial Operations Total (Wind)</t>
  </si>
  <si>
    <t>Operational Resources (Solar)</t>
  </si>
  <si>
    <t>ACACIA SOLAR</t>
  </si>
  <si>
    <t>ACACIA_UNIT_1</t>
  </si>
  <si>
    <t>PRESIDIO</t>
  </si>
  <si>
    <t>SOLAR</t>
  </si>
  <si>
    <t>AIRPORT ROAD LONEWOLFE PHASE ONE</t>
  </si>
  <si>
    <t>AIRPRTRD_LONEWOLFE</t>
  </si>
  <si>
    <t>ALEXIS SOLAR</t>
  </si>
  <si>
    <t>BROOKS</t>
  </si>
  <si>
    <t>ANDROMEDA SOLAR U1</t>
  </si>
  <si>
    <t>ANDMDSLR_UNIT1</t>
  </si>
  <si>
    <t>ANDROMEDA SOLAR U2</t>
  </si>
  <si>
    <t>ANDMDSLR_UNIT2</t>
  </si>
  <si>
    <t>ANSON SOLAR U1</t>
  </si>
  <si>
    <t>ANSON1_UNIT1</t>
  </si>
  <si>
    <t>JONES</t>
  </si>
  <si>
    <t>ANSON SOLAR U2</t>
  </si>
  <si>
    <t>ANSON1_UNIT2</t>
  </si>
  <si>
    <t>ARAGORN SOLAR</t>
  </si>
  <si>
    <t>ARAGORN_UNIT1</t>
  </si>
  <si>
    <t>CULBERSON</t>
  </si>
  <si>
    <t>AUREOLA SOLAR U1</t>
  </si>
  <si>
    <t>AURO_SLR_UNIT1</t>
  </si>
  <si>
    <t>MILAM</t>
  </si>
  <si>
    <t>AZURE SKY SOLAR U1</t>
  </si>
  <si>
    <t>AZURE_SOLAR1</t>
  </si>
  <si>
    <t>AZURE SKY SOLAR U2</t>
  </si>
  <si>
    <t>AZURE_SOLAR2</t>
  </si>
  <si>
    <t>BECK 1</t>
  </si>
  <si>
    <t>BHE SOLAR PEARL PROJECT (SIRIUS 2)</t>
  </si>
  <si>
    <t>SIRIUS_UNIT2</t>
  </si>
  <si>
    <t>BKVSOLAR_BKVSOLAR1</t>
  </si>
  <si>
    <t>BLUE WING 1 SOLAR</t>
  </si>
  <si>
    <t>BLUE WING 2 SOLAR</t>
  </si>
  <si>
    <t>BLUEBELL SOLAR (CAPRICORN RIDGE SOLAR)</t>
  </si>
  <si>
    <t>CAPRIDG4_BB_PV</t>
  </si>
  <si>
    <t>BLUEBELL SOLAR II 1 (CAPRICORN RIDGE 4)</t>
  </si>
  <si>
    <t>CAPRIDG4_BB2_PV1</t>
  </si>
  <si>
    <t>BLUEBELL SOLAR II 2 (CAPRICORN RIDGE 4)</t>
  </si>
  <si>
    <t>CAPRIDG4_BB2_PV2</t>
  </si>
  <si>
    <t>BNB LAMESA SOLAR (PHASE I)</t>
  </si>
  <si>
    <t>LMESASLR_UNIT1</t>
  </si>
  <si>
    <t>BNB LAMESA SOLAR (PHASE II)</t>
  </si>
  <si>
    <t>LMESASLR_IVORY</t>
  </si>
  <si>
    <t>BOVINE SOLAR LLC</t>
  </si>
  <si>
    <t>AUSTIN</t>
  </si>
  <si>
    <t>BPL FILES SOLAR</t>
  </si>
  <si>
    <t>FILESSLR_PV1</t>
  </si>
  <si>
    <t>HILL</t>
  </si>
  <si>
    <t>BRIGHTSIDE SOLAR</t>
  </si>
  <si>
    <t>BRIGHTSD_UNIT1</t>
  </si>
  <si>
    <t>BRONSON SOLAR I</t>
  </si>
  <si>
    <t>BRONSON SOLAR II</t>
  </si>
  <si>
    <t>CASCADE SOLAR I</t>
  </si>
  <si>
    <t>CASCADE SOLAR II</t>
  </si>
  <si>
    <t>CASTLE GAP SOLAR</t>
  </si>
  <si>
    <t>CASL_GAP_UNIT1</t>
  </si>
  <si>
    <t>CATAN SOLAR</t>
  </si>
  <si>
    <t>KARNES</t>
  </si>
  <si>
    <t>CHISUM SOLAR</t>
  </si>
  <si>
    <t>COMMERCE_SOLAR</t>
  </si>
  <si>
    <t>CONIGLIO SOLAR</t>
  </si>
  <si>
    <t>CONIGLIO_UNIT1</t>
  </si>
  <si>
    <t>CORAL SOLAR U1</t>
  </si>
  <si>
    <t>CORALSLR_SOLAR1</t>
  </si>
  <si>
    <t>FALLS</t>
  </si>
  <si>
    <t>CORAL SOLAR U2</t>
  </si>
  <si>
    <t>CORALSLR_SOLAR2</t>
  </si>
  <si>
    <t>CORAZON SOLAR PHASE I</t>
  </si>
  <si>
    <t>CORAZON_UNIT1</t>
  </si>
  <si>
    <t>CROWN SOLAR</t>
  </si>
  <si>
    <t>CRWN_SLR_UNIT1</t>
  </si>
  <si>
    <t>DANCIGER SOLAR U1</t>
  </si>
  <si>
    <t>DAG_UNIT1</t>
  </si>
  <si>
    <t>DANCIGER SOLAR U2</t>
  </si>
  <si>
    <t>DAG_UNIT2</t>
  </si>
  <si>
    <t>DILEO SOLAR</t>
  </si>
  <si>
    <t>DILEOSLR_UNIT1</t>
  </si>
  <si>
    <t>EAST BLACKLAND SOLAR (PFLUGERVILLE SOLAR)</t>
  </si>
  <si>
    <t>E_BLACK_UNIT_1</t>
  </si>
  <si>
    <t>EDDY SOLAR II</t>
  </si>
  <si>
    <t>EIFFEL SOLAR</t>
  </si>
  <si>
    <t>EIFSLR_UNIT1</t>
  </si>
  <si>
    <t>ELARA SOLAR</t>
  </si>
  <si>
    <t>ELARA_SL_UNIT1</t>
  </si>
  <si>
    <t>EMERALD GROVE SOLAR (PECOS SOLAR POWER I)</t>
  </si>
  <si>
    <t>EGROVESL_UNIT1</t>
  </si>
  <si>
    <t>CRANE</t>
  </si>
  <si>
    <t>EUNICE SOLAR U1</t>
  </si>
  <si>
    <t>EUNICE_PV1</t>
  </si>
  <si>
    <t>EUNICE SOLAR U2</t>
  </si>
  <si>
    <t>EUNICE_PV2</t>
  </si>
  <si>
    <t>FIFTH GENERATION SOLAR 1</t>
  </si>
  <si>
    <t>FOWLER RANCH</t>
  </si>
  <si>
    <t>FWLR_SLR_UNIT1</t>
  </si>
  <si>
    <t>FRFWS_FAIRFIELD</t>
  </si>
  <si>
    <t>FRYE SOLAR U1</t>
  </si>
  <si>
    <t>FRYE_SLR_UNIT1</t>
  </si>
  <si>
    <t>SWISHER</t>
  </si>
  <si>
    <t>FRYE SOLAR U2</t>
  </si>
  <si>
    <t>FRYE_SLR_UNIT2</t>
  </si>
  <si>
    <t>FS BARILLA SOLAR-PECOS</t>
  </si>
  <si>
    <t>HOVEY_UNIT1</t>
  </si>
  <si>
    <t>FS EAST PECOS SOLAR</t>
  </si>
  <si>
    <t>BOOTLEG_UNIT1</t>
  </si>
  <si>
    <t>GALLOWAY 1 SOLAR</t>
  </si>
  <si>
    <t>GALLOWAY_SOLAR1</t>
  </si>
  <si>
    <t>GALLOWAY 2 SOLAR</t>
  </si>
  <si>
    <t>GALLOWAY_SOLAR2</t>
  </si>
  <si>
    <t>GOLINDA SOLAR</t>
  </si>
  <si>
    <t>GOLINDA_UNIT1</t>
  </si>
  <si>
    <t>GREASEWOOD SOLAR 1</t>
  </si>
  <si>
    <t>GREASWOD_UNIT1</t>
  </si>
  <si>
    <t>GREASEWOOD SOLAR 2</t>
  </si>
  <si>
    <t>GREASWOD_UNIT2</t>
  </si>
  <si>
    <t>GRIFFIN SOLAR</t>
  </si>
  <si>
    <t>GRIZZLY RIDGE SOLAR</t>
  </si>
  <si>
    <t>GRIZZLY_SOLAR1</t>
  </si>
  <si>
    <t>HAMILTON</t>
  </si>
  <si>
    <t>HALO SOLAR</t>
  </si>
  <si>
    <t>HALO_SLR_UNIT1</t>
  </si>
  <si>
    <t>HIGHWAY 56</t>
  </si>
  <si>
    <t>HM SEALY SOLAR 1</t>
  </si>
  <si>
    <t>HOLLYWOOD SOLAR U1</t>
  </si>
  <si>
    <t>HOL_UNIT1</t>
  </si>
  <si>
    <t>HOLLYWOOD SOLAR U2</t>
  </si>
  <si>
    <t>HOL_UNIT2</t>
  </si>
  <si>
    <t>HOLSTEIN SOLAR 1</t>
  </si>
  <si>
    <t>HOLSTEIN_SOLAR1</t>
  </si>
  <si>
    <t>HOLSTEIN SOLAR 2</t>
  </si>
  <si>
    <t>HOLSTEIN_SOLAR2</t>
  </si>
  <si>
    <t>HOPKINS SOLAR U1</t>
  </si>
  <si>
    <t>HOPKNSLR_UNIT1</t>
  </si>
  <si>
    <t>HOPKINS</t>
  </si>
  <si>
    <t>HOPKINS SOLAR U2</t>
  </si>
  <si>
    <t>HOPKNSLR_UNIT2</t>
  </si>
  <si>
    <t>HORIZON SOLAR</t>
  </si>
  <si>
    <t>HRZN_SLR_UNIT1</t>
  </si>
  <si>
    <t>HPWHSOL_WILDHORSESOLAR</t>
  </si>
  <si>
    <t>IMPACT SOLAR</t>
  </si>
  <si>
    <t>IMPACT_UNIT1</t>
  </si>
  <si>
    <t>JADE SOLAR U1</t>
  </si>
  <si>
    <t>JADE_SLR_UNIT1</t>
  </si>
  <si>
    <t>JADE SOLAR U2</t>
  </si>
  <si>
    <t>JADE_SLR_UNIT2</t>
  </si>
  <si>
    <t>JUNO SOLAR PHASE I</t>
  </si>
  <si>
    <t>JUNO_UNIT1</t>
  </si>
  <si>
    <t>JUNO SOLAR PHASE II</t>
  </si>
  <si>
    <t>JUNO_UNIT2</t>
  </si>
  <si>
    <t>KELLAM SOLAR</t>
  </si>
  <si>
    <t>KELAM_SL_UNIT1</t>
  </si>
  <si>
    <t>VAN ZANDT</t>
  </si>
  <si>
    <t>MENARD</t>
  </si>
  <si>
    <t>LAPETUS SOLAR</t>
  </si>
  <si>
    <t>LAPETUS_UNIT_1</t>
  </si>
  <si>
    <t>LEON</t>
  </si>
  <si>
    <t>LILY SOLAR</t>
  </si>
  <si>
    <t>LILY_SOLAR1</t>
  </si>
  <si>
    <t>LONG DRAW SOLAR U1</t>
  </si>
  <si>
    <t>LGDRAW_S_UNIT1_1</t>
  </si>
  <si>
    <t>LONG DRAW SOLAR U2</t>
  </si>
  <si>
    <t>LGDRAW_S_UNIT1_2</t>
  </si>
  <si>
    <t>LONGBOW SOLAR</t>
  </si>
  <si>
    <t>LON_SOLAR1</t>
  </si>
  <si>
    <t>MALAKOFF</t>
  </si>
  <si>
    <t>MANDORLA SOLAR</t>
  </si>
  <si>
    <t>MAND_SLR_UNIT1</t>
  </si>
  <si>
    <t>MARLIN</t>
  </si>
  <si>
    <t>MARS SOLAR (DG)</t>
  </si>
  <si>
    <t>MCLEAN (SHAKES) SOLAR</t>
  </si>
  <si>
    <t>MCLNSLR_UNIT1</t>
  </si>
  <si>
    <t>DIMMIT</t>
  </si>
  <si>
    <t>MEXIA_MEXIA</t>
  </si>
  <si>
    <t>MEXIA1_MEXIA1</t>
  </si>
  <si>
    <t>MEXIA2_MEXIA2</t>
  </si>
  <si>
    <t>MISAE SOLAR U1</t>
  </si>
  <si>
    <t>MISAE_UNIT1</t>
  </si>
  <si>
    <t>CHILDRESS</t>
  </si>
  <si>
    <t>MISAE SOLAR U2</t>
  </si>
  <si>
    <t>MISAE_UNIT2</t>
  </si>
  <si>
    <t>MLKF1_MALAKOFF1</t>
  </si>
  <si>
    <t>MLKF2_MALAKOFF2</t>
  </si>
  <si>
    <t>MUSTANG CREEK SOLAR U1</t>
  </si>
  <si>
    <t>MUSTNGCK_SOLAR1</t>
  </si>
  <si>
    <t>JACKSON</t>
  </si>
  <si>
    <t>MUSTANG CREEK SOLAR U2</t>
  </si>
  <si>
    <t>MUSTNGCK_SOLAR2</t>
  </si>
  <si>
    <t>NEBULA SOLAR (RAYOS DEL SOL) U1</t>
  </si>
  <si>
    <t>NEBULA_UNIT1</t>
  </si>
  <si>
    <t>NOBLE SOLAR U1</t>
  </si>
  <si>
    <t>NOBLESLR_SOLAR1</t>
  </si>
  <si>
    <t>NOBLE SOLAR U2</t>
  </si>
  <si>
    <t>NOBLESLR_SOLAR2</t>
  </si>
  <si>
    <t>NORTH GAINESVILLE</t>
  </si>
  <si>
    <t>OBERON SOLAR</t>
  </si>
  <si>
    <t>OBERON_UNIT_1</t>
  </si>
  <si>
    <t>OCI ALAMO 1 SOLAR</t>
  </si>
  <si>
    <t>OCI_ALM1_UNIT1</t>
  </si>
  <si>
    <t>OCI ALAMO 2 SOLAR-ST. HEDWIG</t>
  </si>
  <si>
    <t>OCI ALAMO 3-WALZEM SOLAR</t>
  </si>
  <si>
    <t>OCI ALAMO 4 SOLAR-BRACKETVILLE</t>
  </si>
  <si>
    <t>ECLIPSE_UNIT1</t>
  </si>
  <si>
    <t>OCI ALAMO 5 (DOWNIE RANCH)</t>
  </si>
  <si>
    <t>HELIOS_UNIT1</t>
  </si>
  <si>
    <t>UVALDE</t>
  </si>
  <si>
    <t>OCI ALAMO 6 (SIRIUS/WEST TEXAS)</t>
  </si>
  <si>
    <t>SIRIUS_UNIT1</t>
  </si>
  <si>
    <t>OCI ALAMO 7 (PAINT CREEK)</t>
  </si>
  <si>
    <t>SOLARA_UNIT1</t>
  </si>
  <si>
    <t>PEGASUS_PEGASUS</t>
  </si>
  <si>
    <t>PHOEBE SOLAR 1</t>
  </si>
  <si>
    <t>PHOEBE_UNIT1</t>
  </si>
  <si>
    <t>PHOEBE SOLAR 2</t>
  </si>
  <si>
    <t>PHOEBE_UNIT2</t>
  </si>
  <si>
    <t>PHOENIX SOLAR</t>
  </si>
  <si>
    <t>PHOENIX_UNIT1</t>
  </si>
  <si>
    <t>PISGAH RIDGE SOLAR U1</t>
  </si>
  <si>
    <t>PISGAH_SOLAR1</t>
  </si>
  <si>
    <t>PISGAH RIDGE SOLAR U2</t>
  </si>
  <si>
    <t>PISGAH_SOLAR2</t>
  </si>
  <si>
    <t>PITTS DUDIK SOLAR U1</t>
  </si>
  <si>
    <t>PITTSDDK_UNIT1</t>
  </si>
  <si>
    <t>POWERFIN KINGSBERY</t>
  </si>
  <si>
    <t>PROSPERO SOLAR 1 U1</t>
  </si>
  <si>
    <t>PROSPERO_UNIT1</t>
  </si>
  <si>
    <t>PROSPERO SOLAR 1 U2</t>
  </si>
  <si>
    <t>PROSPERO_UNIT2</t>
  </si>
  <si>
    <t>PROSPERO SOLAR 2 U1</t>
  </si>
  <si>
    <t>PRSPERO2_UNIT1</t>
  </si>
  <si>
    <t>PROSPERO SOLAR 2 U2</t>
  </si>
  <si>
    <t>PRSPERO2_UNIT2</t>
  </si>
  <si>
    <t>QUEEN SOLAR U1</t>
  </si>
  <si>
    <t>QUEEN_SL_SOLAR1</t>
  </si>
  <si>
    <t>QUEEN SOLAR U2</t>
  </si>
  <si>
    <t>QUEEN_SL_SOLAR2</t>
  </si>
  <si>
    <t>QUEEN SOLAR U3</t>
  </si>
  <si>
    <t>QUEEN_SL_SOLAR3</t>
  </si>
  <si>
    <t>QUEEN SOLAR U4</t>
  </si>
  <si>
    <t>QUEEN_SL_SOLAR4</t>
  </si>
  <si>
    <t>RADIAN SOLAR U1</t>
  </si>
  <si>
    <t>RADN_SLR_UNIT1</t>
  </si>
  <si>
    <t>BROWN</t>
  </si>
  <si>
    <t>RADIAN SOLAR U2</t>
  </si>
  <si>
    <t>RADN_SLR_UNIT2</t>
  </si>
  <si>
    <t>RAMBLER SOLAR</t>
  </si>
  <si>
    <t>RAMBLER_UNIT1</t>
  </si>
  <si>
    <t>RATLIFF SOLAR (CONCHO VALLEY SOLAR)</t>
  </si>
  <si>
    <t>RATLIFF_SOLAR1</t>
  </si>
  <si>
    <t>RE ROSEROCK SOLAR 1</t>
  </si>
  <si>
    <t>REROCK_UNIT1</t>
  </si>
  <si>
    <t>RE ROSEROCK SOLAR 2</t>
  </si>
  <si>
    <t>REROCK_UNIT2</t>
  </si>
  <si>
    <t>REDBARN SOLAR 1 (RE MAPLEWOOD 2A SOLAR)</t>
  </si>
  <si>
    <t>REDBARN_UNIT_1</t>
  </si>
  <si>
    <t>REDBARN SOLAR 2 (RE MAPLEWOOD 2B SOLAR)</t>
  </si>
  <si>
    <t>REDBARN_UNIT_2</t>
  </si>
  <si>
    <t>RENEWABLE ENERGY ALTERNATIVES-CCS1</t>
  </si>
  <si>
    <t>RIGGINS (SE BUCKTHORN WESTEX SOLAR)</t>
  </si>
  <si>
    <t>RIGGINS_UNIT1</t>
  </si>
  <si>
    <t>RIPPEY SOLAR</t>
  </si>
  <si>
    <t>RIPPEY_UNIT1</t>
  </si>
  <si>
    <t>ROWLAND SOLAR I</t>
  </si>
  <si>
    <t>ROW_UNIT1</t>
  </si>
  <si>
    <t>ROWLAND SOLAR II</t>
  </si>
  <si>
    <t>ROW_UNIT2</t>
  </si>
  <si>
    <t>SOLAIREHOLMAN 1</t>
  </si>
  <si>
    <t>LASSO_UNIT1</t>
  </si>
  <si>
    <t>BREWSTER</t>
  </si>
  <si>
    <t>SPARTA SOLAR U1</t>
  </si>
  <si>
    <t>SPARTA_UNIT1</t>
  </si>
  <si>
    <t>SPARTA SOLAR U2</t>
  </si>
  <si>
    <t>SPARTA_UNIT2</t>
  </si>
  <si>
    <t>SPTX12B_UNIT1</t>
  </si>
  <si>
    <t>STRATEGIC SOLAR 1</t>
  </si>
  <si>
    <t>STRATEGC_UNIT1</t>
  </si>
  <si>
    <t>SUN VALLEY U1</t>
  </si>
  <si>
    <t>SUNVASLR_UNIT1</t>
  </si>
  <si>
    <t>SUN VALLEY U2</t>
  </si>
  <si>
    <t>SUNVASLR_UNIT2</t>
  </si>
  <si>
    <t>SUNEDISON CPS3 SOMERSET 1 SOLAR</t>
  </si>
  <si>
    <t>SUNEDISON RABEL ROAD SOLAR</t>
  </si>
  <si>
    <t>SUNEDISON SOMERSET 2 SOLAR</t>
  </si>
  <si>
    <t>SUNEDISON VALLEY ROAD SOLAR</t>
  </si>
  <si>
    <t>SUNRAY</t>
  </si>
  <si>
    <t>SUN_SLR_UNIT_1</t>
  </si>
  <si>
    <t>TALCOWST_TALCO</t>
  </si>
  <si>
    <t>TITUS</t>
  </si>
  <si>
    <t>TAV_UNIT1</t>
  </si>
  <si>
    <t>TAV_UNIT2</t>
  </si>
  <si>
    <t>TAYGETE SOLAR 1 U1</t>
  </si>
  <si>
    <t>TAYGETE_UNIT1</t>
  </si>
  <si>
    <t>TAYGETE SOLAR 1 U2</t>
  </si>
  <si>
    <t>TAYGETE_UNIT2</t>
  </si>
  <si>
    <t>TAYGETE SOLAR 2 U1</t>
  </si>
  <si>
    <t>TAYGETE2_UNIT1</t>
  </si>
  <si>
    <t>TAYGETE SOLAR 2 U2</t>
  </si>
  <si>
    <t>TAYGETE2_UNIT2</t>
  </si>
  <si>
    <t>TEXAS SOLAR NOVA U1</t>
  </si>
  <si>
    <t>NOVA1SLR_UNIT1</t>
  </si>
  <si>
    <t>TEXAS SOLAR NOVA U2</t>
  </si>
  <si>
    <t>NOVA1SLR_UNIT2</t>
  </si>
  <si>
    <t>TITAN SOLAR (IP TITAN) U1</t>
  </si>
  <si>
    <t>TI_SOLAR_UNIT1</t>
  </si>
  <si>
    <t>TITAN SOLAR (IP TITAN) U2</t>
  </si>
  <si>
    <t>TI_SOLAR_UNIT2</t>
  </si>
  <si>
    <t>TPE ERATH SOLAR</t>
  </si>
  <si>
    <t>TRN_TRINITYBAY</t>
  </si>
  <si>
    <t>VANCOURT SOLAR</t>
  </si>
  <si>
    <t>VANCOURT_UNIT1</t>
  </si>
  <si>
    <t>VISION SOLAR 1</t>
  </si>
  <si>
    <t>VISION_UNIT1</t>
  </si>
  <si>
    <t>WAGYU SOLAR</t>
  </si>
  <si>
    <t>WGU_UNIT1</t>
  </si>
  <si>
    <t>WALNUT SPRINGS</t>
  </si>
  <si>
    <t>WAYMARK SOLAR</t>
  </si>
  <si>
    <t>WAYMARK_UNIT1</t>
  </si>
  <si>
    <t>WEBBERVILLE SOLAR</t>
  </si>
  <si>
    <t>WEBBER_S_WSP1</t>
  </si>
  <si>
    <t>WEST MOORE II</t>
  </si>
  <si>
    <t>WEST OF PECOS SOLAR</t>
  </si>
  <si>
    <t>W_PECOS_UNIT1</t>
  </si>
  <si>
    <t>REEVES</t>
  </si>
  <si>
    <t>WESTORIA SOLAR U1</t>
  </si>
  <si>
    <t>WES_UNIT1</t>
  </si>
  <si>
    <t>WESTORIA SOLAR U2</t>
  </si>
  <si>
    <t>WES_UNIT2</t>
  </si>
  <si>
    <t>WHITESBORO</t>
  </si>
  <si>
    <t>WHITESBORO II</t>
  </si>
  <si>
    <t>WHITEWRIGHT</t>
  </si>
  <si>
    <t>WHSOLAR_WILDHORSE_SOLAR</t>
  </si>
  <si>
    <t>YELLOW JACKET SOLAR</t>
  </si>
  <si>
    <t>ZIER SOLAR</t>
  </si>
  <si>
    <t>ZIER_SLR_PV1</t>
  </si>
  <si>
    <t>Operational Capacity Total (Solar)</t>
  </si>
  <si>
    <t>Operational Resources (Solar) - Synchronized but not Approved for Commercial Operations</t>
  </si>
  <si>
    <t>7RNCHSLR_UNIT1</t>
  </si>
  <si>
    <t>7V SOLAR U2</t>
  </si>
  <si>
    <t>7RNCHSLR_UNIT2</t>
  </si>
  <si>
    <t>7V SOLAR U3</t>
  </si>
  <si>
    <t>7RNCHSLR_UNIT3</t>
  </si>
  <si>
    <t>ANGELO SOLAR</t>
  </si>
  <si>
    <t>ANG_SLR_UNIT1</t>
  </si>
  <si>
    <t>BAKER BRANCH SOLAR U1</t>
  </si>
  <si>
    <t>BAKE_SLR_UNIT1</t>
  </si>
  <si>
    <t>BAKER BRANCH SOLAR U2</t>
  </si>
  <si>
    <t>BAKE_SLR_UNIT2</t>
  </si>
  <si>
    <t>BIG ELM SOLAR</t>
  </si>
  <si>
    <t>BELM_SLR_UNIT1</t>
  </si>
  <si>
    <t>BIG STAR SOLAR U1</t>
  </si>
  <si>
    <t>BIG_STAR_UNIT1</t>
  </si>
  <si>
    <t>BIG STAR SOLAR U2</t>
  </si>
  <si>
    <t>BIG_STAR_UNIT2</t>
  </si>
  <si>
    <t>BLUE JAY SOLAR I</t>
  </si>
  <si>
    <t>BLUEJAY_UNIT1</t>
  </si>
  <si>
    <t>BLUE JAY SOLAR II</t>
  </si>
  <si>
    <t>BLUEJAY_UNIT2</t>
  </si>
  <si>
    <t>BRIGHT ARROW SOLAR U1</t>
  </si>
  <si>
    <t>BR_ARROW_UNIT1</t>
  </si>
  <si>
    <t>BRIGHT ARROW SOLAR U2</t>
  </si>
  <si>
    <t>BR_ARROW_UNIT2</t>
  </si>
  <si>
    <t>BUFFALO CREEK (OLD 300 SOLAR CENTER) U1</t>
  </si>
  <si>
    <t>BCK_UNIT1</t>
  </si>
  <si>
    <t>BUFFALO CREEK (OLD 300 SOLAR CENTER) U2</t>
  </si>
  <si>
    <t>BCK_UNIT2</t>
  </si>
  <si>
    <t>CHILLINGHAM SOLAR U1</t>
  </si>
  <si>
    <t>CHIL_SLR_SOLAR1</t>
  </si>
  <si>
    <t>CHILLINGHAM SOLAR U2</t>
  </si>
  <si>
    <t>CHIL_SLR_SOLAR2</t>
  </si>
  <si>
    <t>COMPADRE SOLAR U1</t>
  </si>
  <si>
    <t>CMPD_SLR_SOLAR1</t>
  </si>
  <si>
    <t>COMPADRE SOLAR U2</t>
  </si>
  <si>
    <t>CMPD_SLR_SOLAR2</t>
  </si>
  <si>
    <t>COTTONWOOD BAYOU SOLAR I U1</t>
  </si>
  <si>
    <t>CTW_SOLAR1</t>
  </si>
  <si>
    <t>COTTONWOOD BAYOU SOLAR I U2</t>
  </si>
  <si>
    <t>CTW_SOLAR2</t>
  </si>
  <si>
    <t>DAMAZO (SECOND DIVISION) SOLAR</t>
  </si>
  <si>
    <t>DMA_SOLAR1</t>
  </si>
  <si>
    <t>DANISH FIELDS SOLAR U1</t>
  </si>
  <si>
    <t>DAN_UNIT1</t>
  </si>
  <si>
    <t>DANISH FIELDS SOLAR U2</t>
  </si>
  <si>
    <t>DAN_UNIT2</t>
  </si>
  <si>
    <t>DANISH FIELDS SOLAR U3</t>
  </si>
  <si>
    <t>DAN_UNIT3</t>
  </si>
  <si>
    <t>DELILAH SOLAR 1 U1</t>
  </si>
  <si>
    <t>DELILA_1_G1</t>
  </si>
  <si>
    <t>DELILAH SOLAR 1 U2</t>
  </si>
  <si>
    <t>DELILA_1_G2</t>
  </si>
  <si>
    <t>EASTBELL MILAM SOLAR</t>
  </si>
  <si>
    <t>EBELLSLR_UNIT1</t>
  </si>
  <si>
    <t>EASTBELL MILAM SOLAR II</t>
  </si>
  <si>
    <t>EBELLSL2_UNIT1</t>
  </si>
  <si>
    <t>ELIZA SOLAR</t>
  </si>
  <si>
    <t>ELZA_SLR_SOLAR1</t>
  </si>
  <si>
    <t>ESTONIAN SOLAR FARM U1</t>
  </si>
  <si>
    <t>ESTONIAN_SOLAR1</t>
  </si>
  <si>
    <t>DELTA</t>
  </si>
  <si>
    <t>ESTONIAN SOLAR FARM U2</t>
  </si>
  <si>
    <t>ESTONIAN_SOLAR2</t>
  </si>
  <si>
    <t>FENCE POST SOLAR U1</t>
  </si>
  <si>
    <t>FENCESLR_SOLAR1</t>
  </si>
  <si>
    <t>FENCE POST SOLAR U2</t>
  </si>
  <si>
    <t>FENCESLR_SOLAR2</t>
  </si>
  <si>
    <t>FIGHTING JAYS SOLAR U1</t>
  </si>
  <si>
    <t>JAY_UNIT1</t>
  </si>
  <si>
    <t>FIGHTING JAYS SOLAR U2</t>
  </si>
  <si>
    <t>JAY_UNIT2</t>
  </si>
  <si>
    <t>FIVE WELLS SOLAR U1</t>
  </si>
  <si>
    <t>FIVEWSLR_UNIT1</t>
  </si>
  <si>
    <t>FIVE WELLS SOLAR U2</t>
  </si>
  <si>
    <t>FIVEWSLR_UNIT2</t>
  </si>
  <si>
    <t>MARKUM SOLAR</t>
  </si>
  <si>
    <t>MRKM_SLR_PV1</t>
  </si>
  <si>
    <t>MERCURY SOLAR U1</t>
  </si>
  <si>
    <t>MERCURY_PV1</t>
  </si>
  <si>
    <t>MERCURY SOLAR U2</t>
  </si>
  <si>
    <t>MERCURY_PV2</t>
  </si>
  <si>
    <t>MORROW LAKE SOLAR</t>
  </si>
  <si>
    <t>MROW_SLR_SOLAR1</t>
  </si>
  <si>
    <t>MYRTLE SOLAR U1</t>
  </si>
  <si>
    <t>MYR_UNIT1</t>
  </si>
  <si>
    <t>MYRTLE SOLAR U2</t>
  </si>
  <si>
    <t>MYR_UNIT2</t>
  </si>
  <si>
    <t>PEREGRINE SOLAR U1</t>
  </si>
  <si>
    <t>PERE_SLR_UNIT1</t>
  </si>
  <si>
    <t>PEREGRINE SOLAR U2</t>
  </si>
  <si>
    <t>PERE_SLR_UNIT2</t>
  </si>
  <si>
    <t>PHOTON SOLAR U1</t>
  </si>
  <si>
    <t>PHO_SOLAR1</t>
  </si>
  <si>
    <t>PHOTON SOLAR U2</t>
  </si>
  <si>
    <t>PHO_SOLAR2</t>
  </si>
  <si>
    <t>PHOTON SOLAR U3</t>
  </si>
  <si>
    <t>PHO_SOLAR3</t>
  </si>
  <si>
    <t>PHOTON SOLAR U4</t>
  </si>
  <si>
    <t>PHO_SOLAR4</t>
  </si>
  <si>
    <t>PLAINVIEW SOLAR (RAMSEY SOLAR) U1</t>
  </si>
  <si>
    <t>PLN_UNIT1</t>
  </si>
  <si>
    <t>PLAINVIEW SOLAR (RAMSEY SOLAR) U2</t>
  </si>
  <si>
    <t>PLN_UNIT2</t>
  </si>
  <si>
    <t>PORTER SOLAR U1</t>
  </si>
  <si>
    <t>PORT_SLR_UNIT1</t>
  </si>
  <si>
    <t>ROSELAND SOLAR U1</t>
  </si>
  <si>
    <t>ROSELAND_SOLAR1</t>
  </si>
  <si>
    <t>ROSELAND SOLAR U2</t>
  </si>
  <si>
    <t>ROSELAND_SOLAR2</t>
  </si>
  <si>
    <t>ROSELAND SOLAR U3</t>
  </si>
  <si>
    <t>ROSELAND_SOLAR3</t>
  </si>
  <si>
    <t>SAMSON SOLAR 1 U1</t>
  </si>
  <si>
    <t>SAMSON_1_G1</t>
  </si>
  <si>
    <t>SAMSON SOLAR 1 U2</t>
  </si>
  <si>
    <t>SAMSON_1_G2</t>
  </si>
  <si>
    <t>SAMSON SOLAR 2 U1</t>
  </si>
  <si>
    <t>SAMSON_1_G3</t>
  </si>
  <si>
    <t>SAMSON SOLAR 2 U2</t>
  </si>
  <si>
    <t>SAMSON_1_G4</t>
  </si>
  <si>
    <t>SAMSON SOLAR 3 U1</t>
  </si>
  <si>
    <t>SAMSON_3_G1</t>
  </si>
  <si>
    <t>SAMSON SOLAR 3 U2</t>
  </si>
  <si>
    <t>SAMSON_3_G2</t>
  </si>
  <si>
    <t>SBRANCH SOLAR PROJECT</t>
  </si>
  <si>
    <t>SBE_UNIT1</t>
  </si>
  <si>
    <t>SIGNAL SOLAR</t>
  </si>
  <si>
    <t>SIG_SLR_UNIT1</t>
  </si>
  <si>
    <t>STAMPEDE SOLAR U1</t>
  </si>
  <si>
    <t>STAM_SLR_SOLAR1</t>
  </si>
  <si>
    <t>STAMPEDE SOLAR U2</t>
  </si>
  <si>
    <t>STAM_SLR_SOLAR2</t>
  </si>
  <si>
    <t>STARR SOLAR RANCH U1</t>
  </si>
  <si>
    <t>STAR_SLR_UNIT1</t>
  </si>
  <si>
    <t>STARR SOLAR RANCH U2</t>
  </si>
  <si>
    <t>STAR_SLR_UNIT2</t>
  </si>
  <si>
    <t>TEXAS SOLAR NOVA 2 U1</t>
  </si>
  <si>
    <t>NOVA2SLR_UNIT1</t>
  </si>
  <si>
    <t>TIERRA BONITA SOLAR U1</t>
  </si>
  <si>
    <t>TRBT_SLR_PV1</t>
  </si>
  <si>
    <t>TIERRA BONITA SOLAR U2</t>
  </si>
  <si>
    <t>TRBT_SLR_PV2</t>
  </si>
  <si>
    <t>TRES BAHIAS SOLAR</t>
  </si>
  <si>
    <t>TREB_SLR_SOLAR1</t>
  </si>
  <si>
    <t>TRUE NORTH SOLAR U1</t>
  </si>
  <si>
    <t>TNS_SLR_UNIT1</t>
  </si>
  <si>
    <t>TRUE NORTH SOLAR U2</t>
  </si>
  <si>
    <t>TNS_SLR_UNIT2</t>
  </si>
  <si>
    <t>TULSITA SOLAR U1</t>
  </si>
  <si>
    <t>TUL_SLR_UNIT1</t>
  </si>
  <si>
    <t>TULSITA SOLAR U2</t>
  </si>
  <si>
    <t>TUL_SLR_UNIT2</t>
  </si>
  <si>
    <t>XE MURAT [ADLONG] SOLAR</t>
  </si>
  <si>
    <t>ADL_SOLAR1</t>
  </si>
  <si>
    <t>Operational Capacity - Synchronized but not Approved for Commercial Operations Total (Solar)</t>
  </si>
  <si>
    <t>Operational Resources (Storage)</t>
  </si>
  <si>
    <t>TV_BESS</t>
  </si>
  <si>
    <t>STORAGE</t>
  </si>
  <si>
    <t>AL PASTOR BESS</t>
  </si>
  <si>
    <t>ALP_BESS_BESS1</t>
  </si>
  <si>
    <t>ANCHOR BESS U1</t>
  </si>
  <si>
    <t>ANCHOR_BESS1</t>
  </si>
  <si>
    <t>ANCHOR BESS U2</t>
  </si>
  <si>
    <t>ANCHOR_BESS2</t>
  </si>
  <si>
    <t>ANEMOI ENERGY STORAGE</t>
  </si>
  <si>
    <t>ANEM_ESS_BESS1</t>
  </si>
  <si>
    <t>AZURE SKY BESS</t>
  </si>
  <si>
    <t>AZURE_BESS1</t>
  </si>
  <si>
    <t>BAT CAVE</t>
  </si>
  <si>
    <t>BATCAVE_BES1</t>
  </si>
  <si>
    <t>MASON</t>
  </si>
  <si>
    <t>BAY_CITY_BESS</t>
  </si>
  <si>
    <t>BELD_BELU1</t>
  </si>
  <si>
    <t>BLUE JAY BESS</t>
  </si>
  <si>
    <t>BLUEJAY_BESS1</t>
  </si>
  <si>
    <t>BLUE SUMMIT BATTERY</t>
  </si>
  <si>
    <t>BLSUMMIT_BATTERY</t>
  </si>
  <si>
    <t>BOCO BESS</t>
  </si>
  <si>
    <t>BOCO_ESS_ESS1</t>
  </si>
  <si>
    <t>ALVIN_UNIT1</t>
  </si>
  <si>
    <t>ANGLETON_UNIT1</t>
  </si>
  <si>
    <t>BRP BRAZORIA</t>
  </si>
  <si>
    <t>BRAZORIA_UNIT1</t>
  </si>
  <si>
    <t>DICKNSON_UNIT1</t>
  </si>
  <si>
    <t>BRP DICKENS BESS U1</t>
  </si>
  <si>
    <t>DKNS_ESS_BES1</t>
  </si>
  <si>
    <t>BRP DICKENS BESS U2</t>
  </si>
  <si>
    <t>DKNS_ESS_BES2</t>
  </si>
  <si>
    <t>BRP DICKENS BESS U3</t>
  </si>
  <si>
    <t>DKNS_ESS_BES3</t>
  </si>
  <si>
    <t>BRP DICKENS BESS U4</t>
  </si>
  <si>
    <t>DKNS_ESS_BES4</t>
  </si>
  <si>
    <t>HEIGHTTN_UNIT1</t>
  </si>
  <si>
    <t>BRP HYDRA BESS</t>
  </si>
  <si>
    <t>HYDR_ESS_BES1</t>
  </si>
  <si>
    <t>BRP LIBRA BESS</t>
  </si>
  <si>
    <t>LBRA_ESS_BES1</t>
  </si>
  <si>
    <t>L_463S_UNIT1</t>
  </si>
  <si>
    <t>LOPENO_UNIT1</t>
  </si>
  <si>
    <t>MAGNO_TN_UNIT1</t>
  </si>
  <si>
    <t>ODESW_UNIT1</t>
  </si>
  <si>
    <t>BRP PALEO BESS</t>
  </si>
  <si>
    <t>PALE_ESS_BES1</t>
  </si>
  <si>
    <t>BRP PAVO BESS U1</t>
  </si>
  <si>
    <t>PAVO_ESS_BESS1</t>
  </si>
  <si>
    <t>BRP PAVO BESS U2</t>
  </si>
  <si>
    <t>PAVO_ESS_BESS2</t>
  </si>
  <si>
    <t>K0_UNIT1</t>
  </si>
  <si>
    <t>SWEENY_UNIT1</t>
  </si>
  <si>
    <t>BYRD RANCH STORAGE</t>
  </si>
  <si>
    <t>BYRDR_ES_BESS1</t>
  </si>
  <si>
    <t>CALLISTO I ENERGY CENTER U1</t>
  </si>
  <si>
    <t>CLO_BESS1</t>
  </si>
  <si>
    <t>CALLISTO I ENERGY CENTER U2</t>
  </si>
  <si>
    <t>CLO_BESS2</t>
  </si>
  <si>
    <t>CAMERON STORAGE (SABAL STORAGE)</t>
  </si>
  <si>
    <t>CAMWIND_BESS1</t>
  </si>
  <si>
    <t>CASTLE GAP BATTERY</t>
  </si>
  <si>
    <t>CASL_GAP_BATTERY1</t>
  </si>
  <si>
    <t>CATARINA_BESS</t>
  </si>
  <si>
    <t>CEDRVALE_BESS</t>
  </si>
  <si>
    <t>CHISMGRD_BES1</t>
  </si>
  <si>
    <t>CISC_BESS</t>
  </si>
  <si>
    <t>CONTINEN_BESS1</t>
  </si>
  <si>
    <t>X4_SWRI</t>
  </si>
  <si>
    <t>CONNOLLY STORAGE</t>
  </si>
  <si>
    <t>CNLY_ESS_BESS_1</t>
  </si>
  <si>
    <t>CORAL STORAGE U1</t>
  </si>
  <si>
    <t>CORALSLR_BESS1</t>
  </si>
  <si>
    <t>CORAL STORAGE U2</t>
  </si>
  <si>
    <t>CORALSLR_BESS2</t>
  </si>
  <si>
    <t>COYOTSPR_BESS</t>
  </si>
  <si>
    <t>CROCKETT BESS</t>
  </si>
  <si>
    <t>CR_BESS1</t>
  </si>
  <si>
    <t>CROSSETT POWER U1</t>
  </si>
  <si>
    <t>CROSSETT_BES1</t>
  </si>
  <si>
    <t>CROSSETT POWER U2</t>
  </si>
  <si>
    <t>CROSSETT_BES2</t>
  </si>
  <si>
    <t>DECORDOVA BESS U1</t>
  </si>
  <si>
    <t>DCSES_BES1</t>
  </si>
  <si>
    <t>DECORDOVA BESS U2</t>
  </si>
  <si>
    <t>DCSES_BES2</t>
  </si>
  <si>
    <t>DECORDOVA BESS U3</t>
  </si>
  <si>
    <t>DCSES_BES3</t>
  </si>
  <si>
    <t>DECORDOVA BESS U4</t>
  </si>
  <si>
    <t>DCSES_BES4</t>
  </si>
  <si>
    <t>DIBOL_BESS</t>
  </si>
  <si>
    <t>ANGELINA</t>
  </si>
  <si>
    <t>EBONY ENERGY STORAGE</t>
  </si>
  <si>
    <t>EBNY_ESS_BESS1</t>
  </si>
  <si>
    <t>ENDURANCE PARK STORAGE</t>
  </si>
  <si>
    <t>ENDPARKS_ESS1</t>
  </si>
  <si>
    <t>EUNICE STORAGE</t>
  </si>
  <si>
    <t>EUNICE_BES1</t>
  </si>
  <si>
    <t>FALFUR_BESS</t>
  </si>
  <si>
    <t>FRMRSVLW_BESS</t>
  </si>
  <si>
    <t>FAULKNER_BESS</t>
  </si>
  <si>
    <t>FENCE POST BESS U1</t>
  </si>
  <si>
    <t>FENCESLR_BESS1</t>
  </si>
  <si>
    <t>FIVE WELLS STORAGE</t>
  </si>
  <si>
    <t>FIVEWSLR_BESS1</t>
  </si>
  <si>
    <t>FLAT_TOP_FLATU1</t>
  </si>
  <si>
    <t>FLOWER VALLEY II BATT</t>
  </si>
  <si>
    <t>FLOWERII_BESS1</t>
  </si>
  <si>
    <t>GAMBIT BATTERY</t>
  </si>
  <si>
    <t>GAMBIT_BESS1</t>
  </si>
  <si>
    <t>GRDNE_BESS</t>
  </si>
  <si>
    <t>GEORSO_ESS_1</t>
  </si>
  <si>
    <t>WILLIAMSON</t>
  </si>
  <si>
    <t>GIGA TEXAS ENERGY STORAGE</t>
  </si>
  <si>
    <t>GIGA_ESS_BESS_1</t>
  </si>
  <si>
    <t>GOMZ_BESS</t>
  </si>
  <si>
    <t>GREGORY BESS</t>
  </si>
  <si>
    <t>GREGORY_BESS1</t>
  </si>
  <si>
    <t>HAMILTON_BESS</t>
  </si>
  <si>
    <t>HIGH LONESOME BESS</t>
  </si>
  <si>
    <t>HI_LONEB_BESS1</t>
  </si>
  <si>
    <t>HOLCOMB_BESS</t>
  </si>
  <si>
    <t>LA SALLE</t>
  </si>
  <si>
    <t>HOUSE MOUNTAIN BESS</t>
  </si>
  <si>
    <t>HOUSEMTN_BESS1</t>
  </si>
  <si>
    <t>HUMMINGBIRD STORAGE</t>
  </si>
  <si>
    <t>HMNG_ESS_BESS1</t>
  </si>
  <si>
    <t>INADALE ESS</t>
  </si>
  <si>
    <t>INDL_ESS</t>
  </si>
  <si>
    <t>JOHNCI_UNIT_1</t>
  </si>
  <si>
    <t>BLANCO</t>
  </si>
  <si>
    <t>JDKNS_BESS</t>
  </si>
  <si>
    <t>JUNCTION_BESS</t>
  </si>
  <si>
    <t>KIMBLE</t>
  </si>
  <si>
    <t>KINGSBERY ENERGY STORAGE SYSTEM</t>
  </si>
  <si>
    <t>LILY STORAGE</t>
  </si>
  <si>
    <t>LILY_BESS1</t>
  </si>
  <si>
    <t>LIMOUSIN OAK STORAGE</t>
  </si>
  <si>
    <t>LMO_BESS1</t>
  </si>
  <si>
    <t>LONESTAR_BESS</t>
  </si>
  <si>
    <t>LFSTH_BESS</t>
  </si>
  <si>
    <t>MADERO GRID U1</t>
  </si>
  <si>
    <t>MADERO_UNIT1</t>
  </si>
  <si>
    <t>MADERO GRID U2 (IGNACIO GRID)</t>
  </si>
  <si>
    <t>MADERO_UNIT2</t>
  </si>
  <si>
    <t>MAINLAND_BESS</t>
  </si>
  <si>
    <t>MNWLE_BESS</t>
  </si>
  <si>
    <t>MU ENERGY STORAGE SYSTEM</t>
  </si>
  <si>
    <t>MUSTANG CREEK STORAGE</t>
  </si>
  <si>
    <t>MUSTNGCK_BES1</t>
  </si>
  <si>
    <t>NOBLE STORAGE U1</t>
  </si>
  <si>
    <t>NOBLESLR_BESS1</t>
  </si>
  <si>
    <t>NOBLE STORAGE U2</t>
  </si>
  <si>
    <t>NOBLESLR_BESS2</t>
  </si>
  <si>
    <t>N_ALAMO_BESS</t>
  </si>
  <si>
    <t>NORTH COLUMBIA (ROUGHNECK STORAGE)</t>
  </si>
  <si>
    <t>NCO_ESS1</t>
  </si>
  <si>
    <t>NORTH FORK</t>
  </si>
  <si>
    <t>NF_BRP_BES1</t>
  </si>
  <si>
    <t>N_MERCED_BESS</t>
  </si>
  <si>
    <t>NOTREES BATTERY FACILITY</t>
  </si>
  <si>
    <t>NWF_NBS</t>
  </si>
  <si>
    <t>OLNEYTN_BESS</t>
  </si>
  <si>
    <t>PAULN_BESS</t>
  </si>
  <si>
    <t>PAVLOV_BESS</t>
  </si>
  <si>
    <t>PRTLAVS_BESS1</t>
  </si>
  <si>
    <t>PYOTE_SWOOSEU1</t>
  </si>
  <si>
    <t>PYRON BESS 2A</t>
  </si>
  <si>
    <t>PYR_ESS2A</t>
  </si>
  <si>
    <t>PYRON BESS 2B</t>
  </si>
  <si>
    <t>PYR_ESS2B</t>
  </si>
  <si>
    <t>PYRON ESS</t>
  </si>
  <si>
    <t>PYR_ESS</t>
  </si>
  <si>
    <t>QUEEN BESS</t>
  </si>
  <si>
    <t>QUEEN_BA_BESS1</t>
  </si>
  <si>
    <t>RTLSNAKE_BESS</t>
  </si>
  <si>
    <t>REGIS MOORE FIELD BESS</t>
  </si>
  <si>
    <t>MOORE_FL_BESS1</t>
  </si>
  <si>
    <t>REGIS PALACIOS BESS</t>
  </si>
  <si>
    <t>PALACIOS_BESS1</t>
  </si>
  <si>
    <t>REPUBLIC ROAD STORAGE</t>
  </si>
  <si>
    <t>RPUBRDS_ESS1</t>
  </si>
  <si>
    <t>RIVER BEND (BRAZOS BEND BESS)</t>
  </si>
  <si>
    <t>RBN_BESS1</t>
  </si>
  <si>
    <t>RIVER VALLEY STORAGE U1</t>
  </si>
  <si>
    <t>RVRVLYS_ESS1</t>
  </si>
  <si>
    <t>RIVER VALLEY STORAGE U2</t>
  </si>
  <si>
    <t>RVRVLYS_ESS2</t>
  </si>
  <si>
    <t>RODEO RANCH ENERGY STORAGE U1</t>
  </si>
  <si>
    <t>RRANCHES_UNIT1</t>
  </si>
  <si>
    <t>RODEO RANCH ENERGY STORAGE U2</t>
  </si>
  <si>
    <t>RRANCHES_UNIT2</t>
  </si>
  <si>
    <t>ROSELAND STORAGE</t>
  </si>
  <si>
    <t>ROSELAND_BESS1</t>
  </si>
  <si>
    <t>SADLBACK_BESS</t>
  </si>
  <si>
    <t>SGSA_BESS1</t>
  </si>
  <si>
    <t>SBEAN_BESS</t>
  </si>
  <si>
    <t>SHEEP CREEK STORAGE</t>
  </si>
  <si>
    <t>SHEEPCRK_BESS1</t>
  </si>
  <si>
    <t>SILICON HILL STORAGE U1</t>
  </si>
  <si>
    <t>SLCNHLS_ESS1</t>
  </si>
  <si>
    <t>SILICON HILL STORAGE U2</t>
  </si>
  <si>
    <t>SLCNHLS_ESS2</t>
  </si>
  <si>
    <t>ELSA_BESS</t>
  </si>
  <si>
    <t>GARCENO_BESS</t>
  </si>
  <si>
    <t>L_FRESNO_BESS</t>
  </si>
  <si>
    <t>MAYBERRY_BESS</t>
  </si>
  <si>
    <t>RIO_GRAN_BESS</t>
  </si>
  <si>
    <t>S_SNROSA_BESS</t>
  </si>
  <si>
    <t>DPCRK_UNIT1</t>
  </si>
  <si>
    <t>SPTX12B_BES1</t>
  </si>
  <si>
    <t>STAMPEDE BESS U1</t>
  </si>
  <si>
    <t>STAM_SLR_BESS1</t>
  </si>
  <si>
    <t>ST. GALL I ENERGY STORAGE</t>
  </si>
  <si>
    <t>SGAL_BES_BESS1</t>
  </si>
  <si>
    <t>SUN VALLEY BESS U1</t>
  </si>
  <si>
    <t>SUNVASLR_BESS1</t>
  </si>
  <si>
    <t>SUN VALLEY BESS U2</t>
  </si>
  <si>
    <t>SUNVASLR_BESS2</t>
  </si>
  <si>
    <t>SWTWR_UNIT1</t>
  </si>
  <si>
    <t>SWOOSE II</t>
  </si>
  <si>
    <t>SWOOSEII_BESS1</t>
  </si>
  <si>
    <t>TIMBERWOLF BESS</t>
  </si>
  <si>
    <t>TBWF_ESS_BES1</t>
  </si>
  <si>
    <t>TURQBESS_BESS1</t>
  </si>
  <si>
    <t>MV_VALV4_BESS</t>
  </si>
  <si>
    <t>VORTEX BESS</t>
  </si>
  <si>
    <t>VORTEX_BESS1</t>
  </si>
  <si>
    <t>WCOLLOCL_BSS_U1</t>
  </si>
  <si>
    <t>W_HARLIN_BESS</t>
  </si>
  <si>
    <t>WEIL TRACT BESS</t>
  </si>
  <si>
    <t>WEIL_TRC_BESS</t>
  </si>
  <si>
    <t>WOLF TANK STORAGE</t>
  </si>
  <si>
    <t>WFTANK_ESS1</t>
  </si>
  <si>
    <t>WORSHAM_BESS1</t>
  </si>
  <si>
    <t>ZIER STORAGE U1</t>
  </si>
  <si>
    <t>ZIER_SLR_BES1</t>
  </si>
  <si>
    <t>Operational Capacity Total (Storage)</t>
  </si>
  <si>
    <t>Operational Resources (Storage) - Synchronized but not Approved for Commercial Operations</t>
  </si>
  <si>
    <t>ANGELO STORAGE</t>
  </si>
  <si>
    <t>ANG_SLR_BESS1</t>
  </si>
  <si>
    <t>BIG STAR STORAGE</t>
  </si>
  <si>
    <t>BIG_STAR_BESS</t>
  </si>
  <si>
    <t>BRIGHT ARROW STORAGE U1</t>
  </si>
  <si>
    <t>BR_ARROW_BESS1</t>
  </si>
  <si>
    <t>BRIGHT ARROW STORAGE U2</t>
  </si>
  <si>
    <t>BR_ARROW_BESS2</t>
  </si>
  <si>
    <t>BRP TORTOLAS BESS</t>
  </si>
  <si>
    <t>TORT_ESS_BESS1</t>
  </si>
  <si>
    <t>CENTURY BESS</t>
  </si>
  <si>
    <t>CNTRY_BESS1</t>
  </si>
  <si>
    <t>DAMON STORAGE</t>
  </si>
  <si>
    <t>DA_BESS</t>
  </si>
  <si>
    <t>DANISH FIELDS STORAGE U1</t>
  </si>
  <si>
    <t>DAN_BESS1</t>
  </si>
  <si>
    <t>DANISH FIELDS STORAGE U2</t>
  </si>
  <si>
    <t>DAN_BESS2</t>
  </si>
  <si>
    <t>ELIZA STORAGE</t>
  </si>
  <si>
    <t>ELZA_SLR_BES1</t>
  </si>
  <si>
    <t>ESTONIAN ENERGY STORAGE</t>
  </si>
  <si>
    <t>ESTONIAN_BES1</t>
  </si>
  <si>
    <t>FARMERSVILLE WEST BESS 2</t>
  </si>
  <si>
    <t>FORT MASON BESS</t>
  </si>
  <si>
    <t>FORTMA_BESS1</t>
  </si>
  <si>
    <t>GREAT KISKADEE STORAGE</t>
  </si>
  <si>
    <t>GKS_BESS_BESS1</t>
  </si>
  <si>
    <t>HOLY ESS U1</t>
  </si>
  <si>
    <t>HLY_BESS1</t>
  </si>
  <si>
    <t>HOLY ESS U2</t>
  </si>
  <si>
    <t>HLY_BESS2</t>
  </si>
  <si>
    <t>IEP ORCHARD BESS</t>
  </si>
  <si>
    <t>OR_BESS</t>
  </si>
  <si>
    <t>INERTIA BESS</t>
  </si>
  <si>
    <t>INRT_W_BESS_1</t>
  </si>
  <si>
    <t>JADE STORAGE U1</t>
  </si>
  <si>
    <t>JADE_SLR_BESS1</t>
  </si>
  <si>
    <t>JADE_SLR_BESS2</t>
  </si>
  <si>
    <t>JARVIS BESS U1</t>
  </si>
  <si>
    <t>JAR_BES1</t>
  </si>
  <si>
    <t>JARVIS BESS U2</t>
  </si>
  <si>
    <t>JAR_BES2</t>
  </si>
  <si>
    <t>JUNCTION NORTH BESS</t>
  </si>
  <si>
    <t>LIGGETT SWITCH BESS</t>
  </si>
  <si>
    <t>LIGSW_BESS1</t>
  </si>
  <si>
    <t>LONGBOW BESS</t>
  </si>
  <si>
    <t>LON_BES1</t>
  </si>
  <si>
    <t>MAYBERRY II BESS</t>
  </si>
  <si>
    <t>MAYBERRY_BESS2</t>
  </si>
  <si>
    <t>MIDWAY BESS U1</t>
  </si>
  <si>
    <t>MIDWY_BESS1</t>
  </si>
  <si>
    <t>MUENSTER BESS</t>
  </si>
  <si>
    <t>MUENSTER_BESS1</t>
  </si>
  <si>
    <t>MYRTLE STORAGE U1</t>
  </si>
  <si>
    <t>MYR_BES1</t>
  </si>
  <si>
    <t>MYRTLE STORAGE U2</t>
  </si>
  <si>
    <t>MYR_BES2</t>
  </si>
  <si>
    <t>PHOTON STORAGE U1</t>
  </si>
  <si>
    <t>PHO_BES1</t>
  </si>
  <si>
    <t>PHOTON STORAGE U2</t>
  </si>
  <si>
    <t>PHO_BES2</t>
  </si>
  <si>
    <t>RUSSEKST_BESS</t>
  </si>
  <si>
    <t>SHAMROCK ENERGY STORAGE (SLF)</t>
  </si>
  <si>
    <t>SHAMROCK_BESS1</t>
  </si>
  <si>
    <t>WIGEON WHISTLE BESS</t>
  </si>
  <si>
    <t>WIG_ESS_BES1</t>
  </si>
  <si>
    <t>Operational Capacity - Synchronized but not Approved for Commercial Operations Total (Storage)</t>
  </si>
  <si>
    <t>Capacity Pending Retirement</t>
  </si>
  <si>
    <t>PENDRETIRE_CAP</t>
  </si>
  <si>
    <t>Non-Synchronous Tie Resources</t>
  </si>
  <si>
    <t>EAST TIE</t>
  </si>
  <si>
    <t>DC_E</t>
  </si>
  <si>
    <t>OTHER</t>
  </si>
  <si>
    <t>NORTH TIE</t>
  </si>
  <si>
    <t>DC_N</t>
  </si>
  <si>
    <t>LAREDO VFT TIE</t>
  </si>
  <si>
    <t>DC_L</t>
  </si>
  <si>
    <t>SHARYLAND RAILROAD TIE</t>
  </si>
  <si>
    <t>DC_R</t>
  </si>
  <si>
    <t>Non-Synchronous Ties Total</t>
  </si>
  <si>
    <t>23INR0029</t>
  </si>
  <si>
    <t>24INR0645</t>
  </si>
  <si>
    <t>DIESEL</t>
  </si>
  <si>
    <t>ENCHANTED ROCK NEWPP</t>
  </si>
  <si>
    <t>22INR0546</t>
  </si>
  <si>
    <t>24INR0646</t>
  </si>
  <si>
    <t>CALDWELL</t>
  </si>
  <si>
    <t>Planned Thermal Resources Total (Nuclear, Coal, Gas, Diesel, Biomass)</t>
  </si>
  <si>
    <t>AQUILLA LAKE 3 WIND</t>
  </si>
  <si>
    <t>22INR0499</t>
  </si>
  <si>
    <t>GOODNIGHT WIND II</t>
  </si>
  <si>
    <t>23INR0637</t>
  </si>
  <si>
    <t>HART  WIND 2</t>
  </si>
  <si>
    <t>CASTRO</t>
  </si>
  <si>
    <t>HONEY MESQUITE WIND FARM</t>
  </si>
  <si>
    <t>26INR0447</t>
  </si>
  <si>
    <t>STEPHENS</t>
  </si>
  <si>
    <t>MONTE ALTO 2 WIND</t>
  </si>
  <si>
    <t>19INR0023</t>
  </si>
  <si>
    <t>MONTE CRISTO 1 WIND</t>
  </si>
  <si>
    <t>PEYTON CREEK WIND II</t>
  </si>
  <si>
    <t>RUBICON ALPHA WIND</t>
  </si>
  <si>
    <t>24INR0291</t>
  </si>
  <si>
    <t>SIETE</t>
  </si>
  <si>
    <t>20INR0047</t>
  </si>
  <si>
    <t>YELLOW CAT WIND</t>
  </si>
  <si>
    <t>25INR0018</t>
  </si>
  <si>
    <t>Planned Capacity Total (Wind)</t>
  </si>
  <si>
    <t>ARGENTA SOLAR</t>
  </si>
  <si>
    <t>25INR0060</t>
  </si>
  <si>
    <t>ARMADILLO SOLAR</t>
  </si>
  <si>
    <t>21INR0421</t>
  </si>
  <si>
    <t>ARROYO SOLAR</t>
  </si>
  <si>
    <t>20INR0086</t>
  </si>
  <si>
    <t>AZALEA SPRINGS SOLAR</t>
  </si>
  <si>
    <t>BLUE SKY SOL</t>
  </si>
  <si>
    <t>22INR0455</t>
  </si>
  <si>
    <t>MOTLEY</t>
  </si>
  <si>
    <t>CACHENA SOLAR SLF</t>
  </si>
  <si>
    <t>23INR0027</t>
  </si>
  <si>
    <t>WILSON</t>
  </si>
  <si>
    <t>CALICHE MOUND SOLAR</t>
  </si>
  <si>
    <t>23INR0056</t>
  </si>
  <si>
    <t>CANTALOUPE SOLAR</t>
  </si>
  <si>
    <t>23INR0116</t>
  </si>
  <si>
    <t>CHARGER SOLAR</t>
  </si>
  <si>
    <t>23INR0047</t>
  </si>
  <si>
    <t>CRADLE SOLAR</t>
  </si>
  <si>
    <t>23INR0150</t>
  </si>
  <si>
    <t>CROWDED STAR SOLAR</t>
  </si>
  <si>
    <t>CUCHILLAS SOLAR</t>
  </si>
  <si>
    <t>24INR0059</t>
  </si>
  <si>
    <t>DIAMONDBACK SOLAR</t>
  </si>
  <si>
    <t>20INR0162</t>
  </si>
  <si>
    <t>22INR0454</t>
  </si>
  <si>
    <t>DRY CREEK SOLAR I</t>
  </si>
  <si>
    <t>DUFFY SOLAR</t>
  </si>
  <si>
    <t>23INR0057</t>
  </si>
  <si>
    <t>ELDORA SOLAR</t>
  </si>
  <si>
    <t>24INR0337</t>
  </si>
  <si>
    <t>ERATH COUNTY SOLAR</t>
  </si>
  <si>
    <t>23INR0202</t>
  </si>
  <si>
    <t>26INR0524</t>
  </si>
  <si>
    <t>FEWELL SOLAR</t>
  </si>
  <si>
    <t>23INR0367</t>
  </si>
  <si>
    <t>29INR0015</t>
  </si>
  <si>
    <t>GAIA SOLAR</t>
  </si>
  <si>
    <t>GLASGOW SOLAR</t>
  </si>
  <si>
    <t>24INR0206</t>
  </si>
  <si>
    <t>23INR0045</t>
  </si>
  <si>
    <t>GRANSOLAR TEXAS ONE</t>
  </si>
  <si>
    <t>HANSON SOLAR</t>
  </si>
  <si>
    <t>23INR0086</t>
  </si>
  <si>
    <t>COLEMAN</t>
  </si>
  <si>
    <t>HIGH NOON SOLAR</t>
  </si>
  <si>
    <t>24INR0124</t>
  </si>
  <si>
    <t>HONEYCOMB SOLAR</t>
  </si>
  <si>
    <t>22INR0559</t>
  </si>
  <si>
    <t>HORNET SOLAR II SLF</t>
  </si>
  <si>
    <t>25INR0282</t>
  </si>
  <si>
    <t>HOYTE SOLAR</t>
  </si>
  <si>
    <t>23INR0235</t>
  </si>
  <si>
    <t>INDIGO SOLAR</t>
  </si>
  <si>
    <t>21INR0031</t>
  </si>
  <si>
    <t>INERTIA SOLAR</t>
  </si>
  <si>
    <t>22INR0374</t>
  </si>
  <si>
    <t>ISAAC SOLAR</t>
  </si>
  <si>
    <t>25INR0232</t>
  </si>
  <si>
    <t>JUNGMANN SOLAR</t>
  </si>
  <si>
    <t>LEIGHTON SOLAR SLF</t>
  </si>
  <si>
    <t>24INR0298</t>
  </si>
  <si>
    <t>LIMEWOOD SOLAR</t>
  </si>
  <si>
    <t>LONG POINT SOLAR</t>
  </si>
  <si>
    <t>25INR0400</t>
  </si>
  <si>
    <t>MALEZA SOLAR</t>
  </si>
  <si>
    <t>21INR0220</t>
  </si>
  <si>
    <t>MATAGORDA SOLAR</t>
  </si>
  <si>
    <t>22INR0342</t>
  </si>
  <si>
    <t>MIDPOINT SOLAR</t>
  </si>
  <si>
    <t>MOCCASIN SOLAR</t>
  </si>
  <si>
    <t>26INR0269</t>
  </si>
  <si>
    <t>STONEWALL</t>
  </si>
  <si>
    <t>21INR0428</t>
  </si>
  <si>
    <t>NAZARETH SOLAR</t>
  </si>
  <si>
    <t>16INR0049</t>
  </si>
  <si>
    <t>NEW HICKORY SOLAR</t>
  </si>
  <si>
    <t>20INR0236</t>
  </si>
  <si>
    <t>NIGHTFALL SOLAR SLF</t>
  </si>
  <si>
    <t>21INR0334</t>
  </si>
  <si>
    <t>NORTHINGTON SOLAR</t>
  </si>
  <si>
    <t>25INR0319</t>
  </si>
  <si>
    <t>NORTON SOLAR</t>
  </si>
  <si>
    <t>RUNNELS</t>
  </si>
  <si>
    <t>ORANGE GROVE SOLAR</t>
  </si>
  <si>
    <t>JIM WELLS</t>
  </si>
  <si>
    <t>ORIANA SOLAR</t>
  </si>
  <si>
    <t>WALLER</t>
  </si>
  <si>
    <t>PITTS DUDIK II</t>
  </si>
  <si>
    <t>20INR0255</t>
  </si>
  <si>
    <t>GONZALES</t>
  </si>
  <si>
    <t>RODEO SOLAR</t>
  </si>
  <si>
    <t>19INR0103</t>
  </si>
  <si>
    <t>SANPAT SOLAR</t>
  </si>
  <si>
    <t>25INR0052</t>
  </si>
  <si>
    <t>SANPAT SOLAR II</t>
  </si>
  <si>
    <t>25INR0081</t>
  </si>
  <si>
    <t>SHAULA I SOLAR</t>
  </si>
  <si>
    <t>22INR0251</t>
  </si>
  <si>
    <t>DEWITT</t>
  </si>
  <si>
    <t>SHAULA II SOLAR</t>
  </si>
  <si>
    <t>22INR0267</t>
  </si>
  <si>
    <t>SHORT CREEK SOLAR</t>
  </si>
  <si>
    <t>24INR0201</t>
  </si>
  <si>
    <t>24INR0038</t>
  </si>
  <si>
    <t>SPACE CITY SOLAR</t>
  </si>
  <si>
    <t>21INR0341</t>
  </si>
  <si>
    <t>STILLHOUSE SOLAR</t>
  </si>
  <si>
    <t>THREE W SOLAR</t>
  </si>
  <si>
    <t>TIGER SOLAR</t>
  </si>
  <si>
    <t>23INR0244</t>
  </si>
  <si>
    <t>TOKIO SOLAR</t>
  </si>
  <si>
    <t>23INR0349</t>
  </si>
  <si>
    <t>TYSON NICK SOLAR</t>
  </si>
  <si>
    <t>ULYSSES SOLAR</t>
  </si>
  <si>
    <t>21INR0253</t>
  </si>
  <si>
    <t>UVA CREEK SOLAR</t>
  </si>
  <si>
    <t>26INR0359</t>
  </si>
  <si>
    <t>YAUPON SOLAR SLF</t>
  </si>
  <si>
    <t>24INR0042</t>
  </si>
  <si>
    <t>ZEISSEL SOLAR</t>
  </si>
  <si>
    <t>24INR0258</t>
  </si>
  <si>
    <t>Planned Capacity Total (Solar)</t>
  </si>
  <si>
    <t>ABILENE ELMCREEK BESS</t>
  </si>
  <si>
    <t>ABILENE INDUSTRIAL PARK BESS</t>
  </si>
  <si>
    <t>ALDRIN 138 BESS</t>
  </si>
  <si>
    <t>25INR0421</t>
  </si>
  <si>
    <t>ALDRIN 345 BESS</t>
  </si>
  <si>
    <t>25INR0425</t>
  </si>
  <si>
    <t>AMADOR STORAGE</t>
  </si>
  <si>
    <t>24INR0472</t>
  </si>
  <si>
    <t>ANGLETON BESS</t>
  </si>
  <si>
    <t>ANOLE BESS</t>
  </si>
  <si>
    <t>ANSON BAT</t>
  </si>
  <si>
    <t>22INR0457</t>
  </si>
  <si>
    <t>ANTLIA BESS</t>
  </si>
  <si>
    <t>APACHE HILL BESS</t>
  </si>
  <si>
    <t>25INR0231</t>
  </si>
  <si>
    <t>ARGENTA STORAGE</t>
  </si>
  <si>
    <t>25INR0061</t>
  </si>
  <si>
    <t>ARROYO STORAGE</t>
  </si>
  <si>
    <t>AVILA BESS</t>
  </si>
  <si>
    <t>BEXAR ESS</t>
  </si>
  <si>
    <t>BIG ELM STORAGE</t>
  </si>
  <si>
    <t>23INR0469</t>
  </si>
  <si>
    <t>BIRD DOG BESS</t>
  </si>
  <si>
    <t>22INR0467</t>
  </si>
  <si>
    <t>LIVE OAK</t>
  </si>
  <si>
    <t>BLACK &amp; GOLD ENERGY STORAGE</t>
  </si>
  <si>
    <t>24INR0386</t>
  </si>
  <si>
    <t>BLACK SPRINGS BESS SLF</t>
  </si>
  <si>
    <t>BLANQUILLA BESS</t>
  </si>
  <si>
    <t>24INR0528</t>
  </si>
  <si>
    <t>BLEVINS STORAGE</t>
  </si>
  <si>
    <t>BLUE SKIES BESS</t>
  </si>
  <si>
    <t>25INR0046</t>
  </si>
  <si>
    <t>BOCANOVA BESS</t>
  </si>
  <si>
    <t>BRACERO PECAN STORAGE</t>
  </si>
  <si>
    <t>26INR0034</t>
  </si>
  <si>
    <t>BURKSOL BESS (DONEGAL BESS)</t>
  </si>
  <si>
    <t>BYPASS BATTERY STORAGE</t>
  </si>
  <si>
    <t>CACHI BESS</t>
  </si>
  <si>
    <t>CALLISTO II ENERGY CENTER</t>
  </si>
  <si>
    <t>22INR0558</t>
  </si>
  <si>
    <t>CARINA BESS</t>
  </si>
  <si>
    <t>CARRIZO SPRINGS BESS</t>
  </si>
  <si>
    <t>CARTWHEEL BESS 1</t>
  </si>
  <si>
    <t>CASTOR BESS</t>
  </si>
  <si>
    <t>CHILLINGHAM STORAGE</t>
  </si>
  <si>
    <t>CITRUS CITY BESS</t>
  </si>
  <si>
    <t>CITRUS FLATTS BESS</t>
  </si>
  <si>
    <t>CITY BREEZE BESS</t>
  </si>
  <si>
    <t>25INR0271</t>
  </si>
  <si>
    <t>CONEFLOWER STORAGE PROJECT</t>
  </si>
  <si>
    <t>23INR0425</t>
  </si>
  <si>
    <t>COTTONWOOD BAYOU STORAGE</t>
  </si>
  <si>
    <t>CROSBY BESS</t>
  </si>
  <si>
    <t>CROSS TRAILS STORAGE</t>
  </si>
  <si>
    <t>23INR0603</t>
  </si>
  <si>
    <t>DESERT WILLOW BESS</t>
  </si>
  <si>
    <t>DESNA BESS</t>
  </si>
  <si>
    <t>DOGFISH BESS</t>
  </si>
  <si>
    <t>ELDORA BESS</t>
  </si>
  <si>
    <t>24INR0338</t>
  </si>
  <si>
    <t>ELIO BESS</t>
  </si>
  <si>
    <t>25INR0103</t>
  </si>
  <si>
    <t>ESCONDIDO BESS</t>
  </si>
  <si>
    <t>EVAL STORAGE</t>
  </si>
  <si>
    <t>22INR0401</t>
  </si>
  <si>
    <t>EVELYN BATTERY ENERGY STORAGE SYSTEM</t>
  </si>
  <si>
    <t>FERDINAND GRID BESS</t>
  </si>
  <si>
    <t>FORT DUNCAN BESS</t>
  </si>
  <si>
    <t>GAIA STORAGE</t>
  </si>
  <si>
    <t>GLASGOW STORAGE</t>
  </si>
  <si>
    <t>24INR0207</t>
  </si>
  <si>
    <t>GOODWIN BESS</t>
  </si>
  <si>
    <t>22INR0596</t>
  </si>
  <si>
    <t>GUNNAR BESS</t>
  </si>
  <si>
    <t>24INR0491</t>
  </si>
  <si>
    <t>HIGH NOON STORAGE</t>
  </si>
  <si>
    <t>24INR0126</t>
  </si>
  <si>
    <t>HONEYCOMB STORAGE SLF</t>
  </si>
  <si>
    <t>23INR0392</t>
  </si>
  <si>
    <t>HORNET STORAGE II SLF</t>
  </si>
  <si>
    <t>25INR0283</t>
  </si>
  <si>
    <t>HOUSTON IV BESS</t>
  </si>
  <si>
    <t>LIMEWOOD STORAGE</t>
  </si>
  <si>
    <t>23INR0248</t>
  </si>
  <si>
    <t>LOWER RIO BESS</t>
  </si>
  <si>
    <t>LUCKY BLUFF BESS SLF</t>
  </si>
  <si>
    <t>BANDERA</t>
  </si>
  <si>
    <t>MIDPOINT STORAGE</t>
  </si>
  <si>
    <t>MRG GOODY STORAGE</t>
  </si>
  <si>
    <t>ORANGE GROVE BESS</t>
  </si>
  <si>
    <t>23INR0331</t>
  </si>
  <si>
    <t>PADUA GRID BESS</t>
  </si>
  <si>
    <t>PALMVIEW BESS</t>
  </si>
  <si>
    <t>PEARSALL BESS</t>
  </si>
  <si>
    <t>PINE FOREST BESS</t>
  </si>
  <si>
    <t>PINTAIL PASS BESS</t>
  </si>
  <si>
    <t>PROJECT LYNX BESS</t>
  </si>
  <si>
    <t>RAMSEY STORAGE</t>
  </si>
  <si>
    <t>21INR0505</t>
  </si>
  <si>
    <t>RED EGRET BESS</t>
  </si>
  <si>
    <t>24INR0281</t>
  </si>
  <si>
    <t>RIO GRANDE CITY BESS 2</t>
  </si>
  <si>
    <t>ROCK ROSE ENERGY BESS</t>
  </si>
  <si>
    <t>26INR0201</t>
  </si>
  <si>
    <t>ROCKEFELLER STORAGE</t>
  </si>
  <si>
    <t>22INR0239</t>
  </si>
  <si>
    <t>RYAN ENERGY STORAGE</t>
  </si>
  <si>
    <t>20INR0246</t>
  </si>
  <si>
    <t>CORYELL</t>
  </si>
  <si>
    <t>SE EDINBURG BESS</t>
  </si>
  <si>
    <t>SEVEN FLAGS BESS</t>
  </si>
  <si>
    <t>SHEPARD ENERGY STORAGE</t>
  </si>
  <si>
    <t>25INR0262</t>
  </si>
  <si>
    <t>SHERBINO II BESS SLF</t>
  </si>
  <si>
    <t>26INR0296</t>
  </si>
  <si>
    <t>SODA LAKE BESS 1</t>
  </si>
  <si>
    <t>SOSA STORAGE</t>
  </si>
  <si>
    <t>25INR0131</t>
  </si>
  <si>
    <t>MADISON</t>
  </si>
  <si>
    <t>SOWERS STORAGE</t>
  </si>
  <si>
    <t>22INR0552</t>
  </si>
  <si>
    <t>SPENCER BESS</t>
  </si>
  <si>
    <t>ST. GALL II ENERGY STORAGE</t>
  </si>
  <si>
    <t>STOCKYARD GRID BATT</t>
  </si>
  <si>
    <t>21INR0492</t>
  </si>
  <si>
    <t>STONERIDGE BESS</t>
  </si>
  <si>
    <t>TE SMITH STORAGE</t>
  </si>
  <si>
    <t>ROCKWALL</t>
  </si>
  <si>
    <t>THIRD COAST BESS</t>
  </si>
  <si>
    <t>23INR0361</t>
  </si>
  <si>
    <t>TIERRA SECA BESS</t>
  </si>
  <si>
    <t>TORRECILLAS BESS</t>
  </si>
  <si>
    <t>TWO BROTHERS BATTERY ENERGY STORAGE SYSTEM</t>
  </si>
  <si>
    <t>24INR0425</t>
  </si>
  <si>
    <t>TWO FORKS BESS</t>
  </si>
  <si>
    <t>24INR0198</t>
  </si>
  <si>
    <t>TYNAN BESS</t>
  </si>
  <si>
    <t>VERTUS ENERGY STORAGE</t>
  </si>
  <si>
    <t>WALSTROM BESS</t>
  </si>
  <si>
    <t>WIZARD BESS</t>
  </si>
  <si>
    <t>SMALL GENERATORS WITH SIGNED IAs AND 'MODEL READY DATES' PENDING *</t>
  </si>
  <si>
    <t>Planned Capacity Total (Storage)</t>
  </si>
  <si>
    <t>SPNCER_SPNCE_4</t>
  </si>
  <si>
    <t>SPNCER_SPNCE_5</t>
  </si>
  <si>
    <t>Mothballed Resources</t>
  </si>
  <si>
    <t>BRANDON_UNIT1</t>
  </si>
  <si>
    <t>LUBBOCK</t>
  </si>
  <si>
    <t>R MASSENGALE CTG 1 (LP&amp;L) (INDEFINITE MOTHBALL AS OF 10/2/2023)</t>
  </si>
  <si>
    <t>MASSENGL_G6</t>
  </si>
  <si>
    <t>R MASSENGALE CTG 2 (LP&amp;L) (INDEFINITE MOTHBALL AS OF 10/2/2023)</t>
  </si>
  <si>
    <t>MASSENGL_G7</t>
  </si>
  <si>
    <t>R MASSENGALE STG (LP&amp;L) (INDEFINITE MOTHBALL AS OF 10/2/2023)</t>
  </si>
  <si>
    <t>MASSENGL_G8</t>
  </si>
  <si>
    <t>RAY OLINGER STG 1 (INDEFINITE MOTHBALL AS OF 4/5/22)</t>
  </si>
  <si>
    <t>OLINGR_OLING_1</t>
  </si>
  <si>
    <t>TEXAS BIG SPRING WIND B (INDEFINITE MOTHBALL STATUS AS ON 1/1/24)</t>
  </si>
  <si>
    <t>SGMTN_SIGNALM2</t>
  </si>
  <si>
    <t>TY COOKE CTG 1 (LP&amp;L) (INDEFINITE MOTHBALL AS OF 10/2/2023)</t>
  </si>
  <si>
    <t>TY_COOKE_GT2</t>
  </si>
  <si>
    <t>TY COOKE CTG 2 (LP&amp;L) (INDEFINITE MOTHBALL AS OF 10/2/2023)</t>
  </si>
  <si>
    <t>TY_COOKE_GT3</t>
  </si>
  <si>
    <t>WFCOGEN_UNIT4</t>
  </si>
  <si>
    <t>Total Mothballed Capacity</t>
  </si>
  <si>
    <t>Total Retiring Capacity</t>
  </si>
  <si>
    <t>Probabilistic Reserve Risk Model (PRRM) Percentile Results</t>
  </si>
  <si>
    <t>Gross Demand by Hour, MW (Accounts for rooftop solar, electric vehicle, and Large Load electricity consumption adjustments; excludes demand response program deployments)</t>
  </si>
  <si>
    <t>Percentiles</t>
  </si>
  <si>
    <t>Solar Generation by Hour, MW</t>
  </si>
  <si>
    <t>Wind Generation by Hour, MW</t>
  </si>
  <si>
    <t>Unplanned Thermal Outages</t>
  </si>
  <si>
    <t>Capacity Available for Operating Reserves (CAFOR)</t>
  </si>
  <si>
    <t xml:space="preserve">CAFOR Formula:
=  Monthly Maximum Expected Resource Generation Capability
    – Demand
    – Thermal Outages
    + Pre-EEA Resources if CAFOR &lt; 3,000 MW
    + EEA Resources if CAFOR &lt; 2,500 MW
Note that winter storm scenarios also account for incremental unplanned wind outages due to severe storm events. The synthetic wind profiles used in the Probabilistic Reserve Risk Model (PRRM) account for normal availability.
</t>
  </si>
  <si>
    <t>The MORA uses CAFOR reserve thresholds of 2,500 and 1,500 MW to indicate, respectively, the risk that an Energy Emergency Alert and controlled outages may be triggered during the time of the forecasted monthly peak load day. These threshold levels are intended to be proxies to the 2,500 and 1,500 MW Physical Responsive Capability (PRC) thresholds. While PRC is a real-time capability measure for Resources that can quickly respond to system disturbance, ERCOT believes that the 2,500 and 1,500 MW CAFOR thresholds are appropriate indicators for the risk of Emergency Conditions given the uncertainties in predicting system conditions months in advance.</t>
  </si>
  <si>
    <t>Wind and Solar Capacity Values</t>
  </si>
  <si>
    <t>Hourly capacity contributions for specific wind and solar capacity values come from hourly synthetic generation profiles prepared for existing sites and planned sites expected to generate power by the beginning of the month. Every site has multiple profiles representing hourly generation for each historical weather year going back to 1980. The profiles are used to develop hourly probability distributions for the Probabilistic Reserve Risk Model.</t>
  </si>
  <si>
    <t>Probabilistic Modeling</t>
  </si>
  <si>
    <t>For MORA development, ERCOT uses an in-house-developed model called the Probabilistic Reserve Risk Model (PRRM). The model uses Monte Carlo simulation techniques to generate 10,000 outcomes for Capacity Available for Operating Reserves (CAFOR). The model incorporates hourly risk variables, which are the load and resource-specific capacity amounts expressed as hourly or daily probability distributions based on historical data and forecast assumptions.</t>
  </si>
  <si>
    <t>The risk variables comprise the following:</t>
  </si>
  <si>
    <r>
      <rPr>
        <i/>
        <sz val="12"/>
        <color theme="1"/>
        <rFont val="Calibri"/>
        <family val="2"/>
        <scheme val="minor"/>
      </rPr>
      <t>Monthly Peak Load</t>
    </r>
    <r>
      <rPr>
        <sz val="12"/>
        <color theme="1"/>
        <rFont val="Calibri"/>
        <family val="2"/>
        <scheme val="minor"/>
      </rPr>
      <t xml:space="preserve">  - The Peak load variable is negatively correlated with a system-average temperature probability distribution. (For the winter months, the lower the temperature selected by the model for a simulation, the higher the peak load selected.) The model also uses multiple normalized hourly load shapes to simulate loads for the hourly range; load shapes reflect actual hourly loads for historical monthly peak load days.</t>
    </r>
  </si>
  <si>
    <r>
      <rPr>
        <i/>
        <sz val="12"/>
        <color theme="1"/>
        <rFont val="Calibri"/>
        <family val="2"/>
        <scheme val="minor"/>
      </rPr>
      <t>Wind Production</t>
    </r>
    <r>
      <rPr>
        <sz val="12"/>
        <color theme="1"/>
        <rFont val="Calibri"/>
        <family val="2"/>
        <scheme val="minor"/>
      </rPr>
      <t xml:space="preserve"> - Hourly probability distributions are fitted to hourly synthetic production profiles. Profiles are developed for each operational and planned wind site with wind output values aggregated to system values. The profiles reflect weather-year variability back to 1980. Temporal correlations between hourly probability distributions are applied to simulate hourly wind speed persistence effects. Note that synthetic wind profiles do not reflect actual observed generation. They are based on meteorological and power conversion models that together simulate what wind production would be for existing and planned sites at the start of the month based on historical hourly weather patterns.</t>
    </r>
  </si>
  <si>
    <r>
      <rPr>
        <i/>
        <sz val="12"/>
        <color theme="1"/>
        <rFont val="Calibri"/>
        <family val="2"/>
        <scheme val="minor"/>
      </rPr>
      <t>Solar Production</t>
    </r>
    <r>
      <rPr>
        <sz val="12"/>
        <color theme="1"/>
        <rFont val="Calibri"/>
        <family val="2"/>
        <scheme val="minor"/>
      </rPr>
      <t xml:space="preserve"> - Hourly probability distributions are fitted to hourly synthetic production profiles lust like wind. Temporal correlations between hourly probability distributions are applied to simulate hourly solar irradiance persistence effects. Note that synthetic solar profiles do not reflect actual observed generation. They are based on meteorological and power conversion models that together simulate what solar production would be for the existing and planned sites at the start of the month based on historical hourly weather patterns.</t>
    </r>
  </si>
  <si>
    <r>
      <rPr>
        <i/>
        <sz val="12"/>
        <color theme="1"/>
        <rFont val="Calibri"/>
        <family val="2"/>
        <scheme val="minor"/>
      </rPr>
      <t>Low Ambient Temperature Curve</t>
    </r>
    <r>
      <rPr>
        <sz val="12"/>
        <color theme="1"/>
        <rFont val="Calibri"/>
        <family val="2"/>
        <scheme val="minor"/>
      </rPr>
      <t xml:space="preserve"> - A range of hourly average Texas-wide low temperatures (for the winter months). The low temperature probability distribution is correlated with both the peak load and cold-weather-related thermal outage probability distributions.</t>
    </r>
  </si>
  <si>
    <r>
      <rPr>
        <i/>
        <sz val="12"/>
        <color theme="1"/>
        <rFont val="Calibri"/>
        <family val="2"/>
        <scheme val="minor"/>
      </rPr>
      <t>Remaining Non-Synchronous Tie Transfers</t>
    </r>
    <r>
      <rPr>
        <sz val="12"/>
        <color theme="1"/>
        <rFont val="Calibri"/>
        <family val="2"/>
        <scheme val="minor"/>
      </rPr>
      <t xml:space="preserve"> - The model uses the DC Tie capacity contribution amounts cited in recent Capacity, Demand and Reserves (CDR) reports as the base amounts. A probability distribution represents the remaining transfer capability that may be available during an ERCOT Energy Emergency. This variable is treated is an available Pre-EEA resource in the model.</t>
    </r>
  </si>
  <si>
    <t>The model also includes several resource variables that are not associated with probability distributions, but are dynamic in that their capacity values are dependent on other variable values calculated by the model. These include the following:</t>
  </si>
  <si>
    <t>Modeling of Coastal Wind Generation Curtailment due to New Generic Transmission Constraints</t>
  </si>
  <si>
    <t>Data Corrections/Updates</t>
  </si>
  <si>
    <t>NUECES BAY CTG 8</t>
  </si>
  <si>
    <t>NUECES BAY CTG 9</t>
  </si>
  <si>
    <t>NUECES BAY STG 7</t>
  </si>
  <si>
    <t>GRAN_SLR_UNIT1</t>
  </si>
  <si>
    <t>JUNG_SLR_UNIT1</t>
  </si>
  <si>
    <t>AE_BESS</t>
  </si>
  <si>
    <t>BKSL_ESS_BESS1</t>
  </si>
  <si>
    <t>Planned Thermal Resources with Executed SGIA, Air Permit, GHG Permit, Proof of Adequate Water Supplies, Financial Commitment, and Notice to Proceed</t>
  </si>
  <si>
    <t>Planned Wind Resources with Executed SGIA, Financial Commitment, and Notice to Proceed</t>
  </si>
  <si>
    <t>Planned Solar Resources with Executed SGIA, Financial Commitment, and Notice to Proceed</t>
  </si>
  <si>
    <t>Planned Storage Resources with Executed SGIA, Financial Commitment, and Notice to Proceed</t>
  </si>
  <si>
    <t>ANATOLE RENEWABLE ENERGY STORAGE</t>
  </si>
  <si>
    <t>24INR0355</t>
  </si>
  <si>
    <t>BLUE SUMMIT ENERGY STORAGE</t>
  </si>
  <si>
    <t>PURPLE SAGE BESS 1</t>
  </si>
  <si>
    <t>25INR0391</t>
  </si>
  <si>
    <t>PURPLE SAGE BESS 2</t>
  </si>
  <si>
    <t>25INR0392</t>
  </si>
  <si>
    <t>STARLING STORAGE</t>
  </si>
  <si>
    <t>23INR0181</t>
  </si>
  <si>
    <r>
      <rPr>
        <i/>
        <sz val="12"/>
        <color theme="1"/>
        <rFont val="Calibri"/>
        <family val="2"/>
        <scheme val="minor"/>
      </rPr>
      <t>Planned Thermal Outage Adjustments due to ERCOT Advance Action Notices (Spring and Fall Months)</t>
    </r>
    <r>
      <rPr>
        <sz val="12"/>
        <color theme="1"/>
        <rFont val="Calibri"/>
        <family val="2"/>
        <scheme val="minor"/>
      </rPr>
      <t xml:space="preserve"> - A sufficient inventory of "post-mortem" reports for Advance Action Notices have been accumulated since AANs were enacted to provide reasonable estimates of reduced planned outages due to (1) voluntary postponement by generation operators due to AAN issuance, and (2) required postponements due to issuance of ERCOT Outage Adjustment Schedules. Voluntary planned outage postponements are triggered by high hourly net loads indicative of a potential Energy Condition.</t>
    </r>
  </si>
  <si>
    <t>Operational Resources - Synchronized but not Approved for Commercial Operations (Thermal)</t>
  </si>
  <si>
    <t>7V SOLAR</t>
  </si>
  <si>
    <t>ASH CREEK SOLAR U1</t>
  </si>
  <si>
    <t>ASCK_SLR_SOLAR1</t>
  </si>
  <si>
    <t>ASH CREEK SOLAR U2</t>
  </si>
  <si>
    <t>ASCK_SLR_SOLAR2</t>
  </si>
  <si>
    <t>DELILAH SOLAR 2 U1</t>
  </si>
  <si>
    <t>DELILA_2_G1</t>
  </si>
  <si>
    <t>RED RIVER</t>
  </si>
  <si>
    <t>DELILAH SOLAR 2 U2</t>
  </si>
  <si>
    <t>DELILA_2_G2</t>
  </si>
  <si>
    <t>DELILAH SOLAR 2 U3</t>
  </si>
  <si>
    <t>DELILA_2_G3</t>
  </si>
  <si>
    <t>HORNET SOLAR U1</t>
  </si>
  <si>
    <t>HRNT_SLR_UNIT1</t>
  </si>
  <si>
    <t>HORNET SOLAR U2</t>
  </si>
  <si>
    <t>HRNT_SLR_UNIT2</t>
  </si>
  <si>
    <t>HORNET SOLAR U3</t>
  </si>
  <si>
    <t>HRNT_SLR_UNIT3</t>
  </si>
  <si>
    <t>CS_BESS</t>
  </si>
  <si>
    <t>DSWL_ESS_BES1</t>
  </si>
  <si>
    <t>PIRATE BESS</t>
  </si>
  <si>
    <t>HIDDEN VALLEY BESS</t>
  </si>
  <si>
    <t>MUSTANG BAYOU BESS</t>
  </si>
  <si>
    <t>V H BRAUNIG STG 3 (RMR FROM 3/1/25 TO 3/1/27)</t>
  </si>
  <si>
    <t>HBR_2UNITS</t>
  </si>
  <si>
    <t>78252_4UNITS</t>
  </si>
  <si>
    <t>SPRIN_4UNITS</t>
  </si>
  <si>
    <t>FREIH_2UNITS</t>
  </si>
  <si>
    <t>WSTHL_3UNITS</t>
  </si>
  <si>
    <t>MCQUE_5UNITS</t>
  </si>
  <si>
    <t>SCHUM_2UNITS</t>
  </si>
  <si>
    <t>ROSC2_1UNIT</t>
  </si>
  <si>
    <t>PCT_UNIT1</t>
  </si>
  <si>
    <t>ALEXIS_ALEXIS</t>
  </si>
  <si>
    <t>CECSOLAR_BECK1</t>
  </si>
  <si>
    <t>BROOK_1UNIT</t>
  </si>
  <si>
    <t>ELMEN_1UNIT</t>
  </si>
  <si>
    <t>BOVINE_BOVINE</t>
  </si>
  <si>
    <t>BOVINE2_BOVINE2</t>
  </si>
  <si>
    <t>BRNSN_BRNSN</t>
  </si>
  <si>
    <t>BRNSN2_BRNSN2</t>
  </si>
  <si>
    <t>CS10_CATAN</t>
  </si>
  <si>
    <t>CHISUM_CHISUM</t>
  </si>
  <si>
    <t>X443PV1_SWRI_PV1</t>
  </si>
  <si>
    <t>EDDYII_EDDYII</t>
  </si>
  <si>
    <t>FIFTHGS1_FGSOLAR1</t>
  </si>
  <si>
    <t>GRIFFIN_GRIFFIN</t>
  </si>
  <si>
    <t>HWY56_HWY56</t>
  </si>
  <si>
    <t>SEALY_1UNIT</t>
  </si>
  <si>
    <t>LAMPASAS_HIGHWAY183LAMPASAS</t>
  </si>
  <si>
    <t>LAMPASAS_HIGHWAY183</t>
  </si>
  <si>
    <t>LEON_LEON</t>
  </si>
  <si>
    <t>MARLIN_MARLIN</t>
  </si>
  <si>
    <t>MARS_MARS</t>
  </si>
  <si>
    <t>NGNSVL_NGAINESV</t>
  </si>
  <si>
    <t>STHWG_UNIT1</t>
  </si>
  <si>
    <t>WALZM_UNIT1</t>
  </si>
  <si>
    <t>PFK_PFKPV</t>
  </si>
  <si>
    <t>COSERVSS_CSS1</t>
  </si>
  <si>
    <t>STRLING_STRLING</t>
  </si>
  <si>
    <t>SOME1_1UNIT</t>
  </si>
  <si>
    <t>VALL1_1UNIT</t>
  </si>
  <si>
    <t>SOME2_1UNIT</t>
  </si>
  <si>
    <t>VALL2_1UNIT</t>
  </si>
  <si>
    <t>ERATH_ERATH21</t>
  </si>
  <si>
    <t>WLNTSPRG_1UNIT</t>
  </si>
  <si>
    <t>WMOOREII_WMOOREII</t>
  </si>
  <si>
    <t>WBORO_WHTSBORO</t>
  </si>
  <si>
    <t>WBOROII_WHBOROII</t>
  </si>
  <si>
    <t>WHTRT_WHTRGHT</t>
  </si>
  <si>
    <t>YLWJACKET_YLWJACKET</t>
  </si>
  <si>
    <t>AZSP_SLR_SOLAR1</t>
  </si>
  <si>
    <t>AE-TELVIEW ESS</t>
  </si>
  <si>
    <t>BAY CITY BESS</t>
  </si>
  <si>
    <t>BELDING TNP (TRIPLE BUTTE BATTERY)</t>
  </si>
  <si>
    <t>BRP ALVIN</t>
  </si>
  <si>
    <t>BRP ANGLETON</t>
  </si>
  <si>
    <t>BRP DICKINSON</t>
  </si>
  <si>
    <t>BRP HEIGHTS</t>
  </si>
  <si>
    <t>BRP LOOP 463</t>
  </si>
  <si>
    <t>BRP LOPENO</t>
  </si>
  <si>
    <t>BRP MAGNOLIA</t>
  </si>
  <si>
    <t>BRP ODESSA SW</t>
  </si>
  <si>
    <t>BRP PUEBLO I</t>
  </si>
  <si>
    <t>BRP PUEBLO II</t>
  </si>
  <si>
    <t>BRP RANCHTOWN</t>
  </si>
  <si>
    <t>BRP SWEENY</t>
  </si>
  <si>
    <t>BRP ZAPATA I</t>
  </si>
  <si>
    <t>BRP ZAPATA II</t>
  </si>
  <si>
    <t>CATARINA BESS</t>
  </si>
  <si>
    <t>CEDARVALE BESS</t>
  </si>
  <si>
    <t>CISCO BESS</t>
  </si>
  <si>
    <t>CONTINENTAL BESS</t>
  </si>
  <si>
    <t>COMMERCE ST ESS</t>
  </si>
  <si>
    <t>COYOTE SPRINGS BESS</t>
  </si>
  <si>
    <t>DIBOLL BESS</t>
  </si>
  <si>
    <t>FALFURRIAS BESS</t>
  </si>
  <si>
    <t>FARMERSVILLE BESS</t>
  </si>
  <si>
    <t>FAULKNER BESS</t>
  </si>
  <si>
    <t>FLAT TOP BATTERY</t>
  </si>
  <si>
    <t>GARDEN CITY EAST BESS</t>
  </si>
  <si>
    <t>GEORGETOWN SOUTH (RABBIT HILL ESS)</t>
  </si>
  <si>
    <t>GOMEZ BESS</t>
  </si>
  <si>
    <t>HOLCOMB BESS</t>
  </si>
  <si>
    <t>JOHNSON CITY BESS</t>
  </si>
  <si>
    <t>JUDKINS BESS</t>
  </si>
  <si>
    <t>JUNCTION BESS</t>
  </si>
  <si>
    <t>KB_ESS_KB_ESS</t>
  </si>
  <si>
    <t>LONESTAR BESS</t>
  </si>
  <si>
    <t>LUFKIN SOUTH BESS</t>
  </si>
  <si>
    <t>MAINLAND BESS</t>
  </si>
  <si>
    <t>MINERAL WELLS EAST BESS</t>
  </si>
  <si>
    <t>MU_ESS_MU_ESS</t>
  </si>
  <si>
    <t>NORTH ALAMO BESS</t>
  </si>
  <si>
    <t>NORTH MERCEDES BESS</t>
  </si>
  <si>
    <t>OLNEY BESS</t>
  </si>
  <si>
    <t>PAULINE BESS</t>
  </si>
  <si>
    <t>PAVLOV BESS</t>
  </si>
  <si>
    <t>PORT LAVACA BATTERY</t>
  </si>
  <si>
    <t>PYOTE TNP (SWOOSE BATTERY)</t>
  </si>
  <si>
    <t>RATTLESNAKE BESS</t>
  </si>
  <si>
    <t>RUSSEK STREET BESS</t>
  </si>
  <si>
    <t>SADDLEBACK BESS</t>
  </si>
  <si>
    <t>SANDLAKE BESS</t>
  </si>
  <si>
    <t>SARAGOSA BESS</t>
  </si>
  <si>
    <t>SCREWBEAN BESS</t>
  </si>
  <si>
    <t>SMT ELSA</t>
  </si>
  <si>
    <t>SMT GARCENO BESS</t>
  </si>
  <si>
    <t>SMT LOS FRESNOS</t>
  </si>
  <si>
    <t>SMT MAYBERRY BESS</t>
  </si>
  <si>
    <t>SMT RIO GRANDE CITY BESS</t>
  </si>
  <si>
    <t>SMT SANTA ROSA</t>
  </si>
  <si>
    <t>SNYDER</t>
  </si>
  <si>
    <t>SWEETWATER BESS</t>
  </si>
  <si>
    <t>TOYAH POWER STATION</t>
  </si>
  <si>
    <t>VAL VERDE BESS</t>
  </si>
  <si>
    <t>WEST COLUMBIA (PROSPECT STORAGE)</t>
  </si>
  <si>
    <t>WEST HARLINGEN BESS</t>
  </si>
  <si>
    <t>WESTOVER BESS</t>
  </si>
  <si>
    <t>WORSHAM BATTERY</t>
  </si>
  <si>
    <t>DGFS_ESR_BESS1</t>
  </si>
  <si>
    <t>FALFUR BESS</t>
  </si>
  <si>
    <t>COYOTE SPRINGS AGR1</t>
  </si>
  <si>
    <t>OLNEY AGR1</t>
  </si>
  <si>
    <t>SADDLEBACK AGR1</t>
  </si>
  <si>
    <t>DUNDEE NORTH WIND</t>
  </si>
  <si>
    <t>27INR0004</t>
  </si>
  <si>
    <t>DUNDEE SOUTH A WIND</t>
  </si>
  <si>
    <t>27INR0005</t>
  </si>
  <si>
    <t>DUNDEE SOUTH B WIND</t>
  </si>
  <si>
    <t>27INR0011</t>
  </si>
  <si>
    <t>BIGWAY SOLAR I</t>
  </si>
  <si>
    <t>27INR0127</t>
  </si>
  <si>
    <t>KING</t>
  </si>
  <si>
    <t>BIGWAY SOLAR II</t>
  </si>
  <si>
    <t>27INR0128</t>
  </si>
  <si>
    <t>CANNIBAL DRAW SOLAR</t>
  </si>
  <si>
    <t>26INR0452</t>
  </si>
  <si>
    <t>FELIX EAST SOLAR</t>
  </si>
  <si>
    <t>27INR0007</t>
  </si>
  <si>
    <t>FELIX NORTH SOLAR</t>
  </si>
  <si>
    <t>22INR0209</t>
  </si>
  <si>
    <t>FELIX WEST SOLAR</t>
  </si>
  <si>
    <t>27INR0012</t>
  </si>
  <si>
    <t>LAMKIN SOLAR</t>
  </si>
  <si>
    <t>22INR0220</t>
  </si>
  <si>
    <t>MILLERS BRANCH SOLAR III</t>
  </si>
  <si>
    <t>26INR0521</t>
  </si>
  <si>
    <t>25INR0166</t>
  </si>
  <si>
    <t>TEHUACANA CREEK SOLAR SLF</t>
  </si>
  <si>
    <t>24INR0188</t>
  </si>
  <si>
    <t>CANNIBAL DRAW STORAGE</t>
  </si>
  <si>
    <t>26INR0453</t>
  </si>
  <si>
    <t>DAMON BESS 2</t>
  </si>
  <si>
    <t>EMPIRE CENTRAL BESS</t>
  </si>
  <si>
    <t>FIRST CAPITOL BESS</t>
  </si>
  <si>
    <t>26INR0226</t>
  </si>
  <si>
    <t>HEARN ROAD BESS</t>
  </si>
  <si>
    <t>LANTANA BESS</t>
  </si>
  <si>
    <t>LAURELES BESS</t>
  </si>
  <si>
    <t>MEDINA LAKE BESS</t>
  </si>
  <si>
    <t>MILTON BESS</t>
  </si>
  <si>
    <t>OLMITO BESS</t>
  </si>
  <si>
    <t>PRAIRIE CREEK BESS</t>
  </si>
  <si>
    <t>SKIPJACK ENERGY STORAGE</t>
  </si>
  <si>
    <t>26INR0189</t>
  </si>
  <si>
    <t>WHARTON BESS</t>
  </si>
  <si>
    <t>BRANDON (LP&amp;L)  (INDEFINITE MOTHBALL AS OF 10/2/2023)</t>
  </si>
  <si>
    <t>V H BRAUNIG STG 1 (INDEFINITE MOTHBALL AS OF 3/31/2025)</t>
  </si>
  <si>
    <t>V H BRAUNIG STG 2 (INDEFINITE MOTHBALL AS OF 3/31/2025)</t>
  </si>
  <si>
    <r>
      <rPr>
        <i/>
        <sz val="12"/>
        <color theme="1"/>
        <rFont val="Calibri"/>
        <family val="2"/>
        <scheme val="minor"/>
      </rPr>
      <t>Incremental Price Responsive Demand Reduction (Summer Months)</t>
    </r>
    <r>
      <rPr>
        <sz val="12"/>
        <color theme="1"/>
        <rFont val="Calibri"/>
        <family val="2"/>
        <scheme val="minor"/>
      </rPr>
      <t xml:space="preserve"> - The summer monthly load forecasts account for historically typical price-responsive demand reduction, largely driven by customers participating in Transmission and Distribution Provider (TDSP) "Four-Coincident Peak" programs. To account for incremental price responsive demand reduction that may occur during a summer month with high load and/or wholesale electricity prices, ERCOT developed incremental PRD load reductions based on data gathered from the 2024 PRD survey and other meter data. The 2024 PRD report (https://www.ercot.com/mp/data-products/data-product-details?id=NP3-110) provides data for summer month peak load and net peak load hours, which was used to shape PRD reduction amounts for each of the 24 simulation hours. This load reduction amount is assumed to become available when CAFOR drops below the 2,500 MW threshold. The incremental PRD-based load reductions are triggered when an hourly net load exceeds a high threshold indicative of reserve capacity scarcity conditions.</t>
    </r>
  </si>
  <si>
    <t>SPENCER STG U4 (AS OF 10/24/2022, AVAILABLE 3/1 THROUGH 11/30)</t>
  </si>
  <si>
    <t>SPENCER STG U5 (AS OF 10/24/2022, AVAILABLE 3/1 THROUGH 11/30)</t>
  </si>
  <si>
    <t>TGCCS_UNIT4_UNAVAIL</t>
  </si>
  <si>
    <t>CASCADE</t>
  </si>
  <si>
    <t>CASCADE2</t>
  </si>
  <si>
    <t>GRIMES COUNTY SOLAR U1</t>
  </si>
  <si>
    <t>GRIM_SLR_UNIT1</t>
  </si>
  <si>
    <t>GRIMES COUNTY SOLAR U2</t>
  </si>
  <si>
    <t>GRIM_SLR_UNIT2</t>
  </si>
  <si>
    <t>GRIMES COUNTY SOLAR U3</t>
  </si>
  <si>
    <t>GRIM_SLR_UNIT3</t>
  </si>
  <si>
    <t>OGS_SLR_UNIT1</t>
  </si>
  <si>
    <t>OUTPOST SOLAR U1</t>
  </si>
  <si>
    <t>OUTP_SLR_UNIT1</t>
  </si>
  <si>
    <t>OUTPOST SOLAR U2</t>
  </si>
  <si>
    <t>OUTP_SLR_UNIT2</t>
  </si>
  <si>
    <t>STONERIDGE SOLAR U1</t>
  </si>
  <si>
    <t>STRG_SLR_UNIT1</t>
  </si>
  <si>
    <t>STONERIDGE SOLAR U2</t>
  </si>
  <si>
    <t>STRG_SLR_UNIT2</t>
  </si>
  <si>
    <t>ANDROMEDA STORAGE SLF U1</t>
  </si>
  <si>
    <t>ANDMDSLR_BESS1</t>
  </si>
  <si>
    <t>ANDROMEDA STORAGE SLF U2</t>
  </si>
  <si>
    <t>ANDMDSLR_BESS2</t>
  </si>
  <si>
    <t>ANOL_ESS_BES1</t>
  </si>
  <si>
    <t>ANTL_ESS_BES1</t>
  </si>
  <si>
    <t>BLVN_SLR_BESS1</t>
  </si>
  <si>
    <t>CACH_ESS_BESS1</t>
  </si>
  <si>
    <t>CARN_ESS_BES1</t>
  </si>
  <si>
    <t>CITRUSCY_BESS1</t>
  </si>
  <si>
    <t>CROSSTRL_BESS1</t>
  </si>
  <si>
    <t>FTDUNCAN_BESS_GEN</t>
  </si>
  <si>
    <t>HEARN_RD_BESS1</t>
  </si>
  <si>
    <t>JADE STORAGE U2</t>
  </si>
  <si>
    <t>MEDILA_BESS1</t>
  </si>
  <si>
    <t>MILTON_BESS1</t>
  </si>
  <si>
    <t>MU_BESS</t>
  </si>
  <si>
    <t>PAD1_ESS_BESS1</t>
  </si>
  <si>
    <t>RADIAN STORAGE SLF U1</t>
  </si>
  <si>
    <t>RADN_SLR_BESS1</t>
  </si>
  <si>
    <t>RADIAN STORAGE SLF U2</t>
  </si>
  <si>
    <t>RADN_SLR_BESS2</t>
  </si>
  <si>
    <t>RIO_GRAN_BESS2</t>
  </si>
  <si>
    <t>TANZANITE STORAGE U1</t>
  </si>
  <si>
    <t>TANZ_ESS_BES1</t>
  </si>
  <si>
    <t>TANZANITE STORAGE U2</t>
  </si>
  <si>
    <t>TANZ_ESS_BES2</t>
  </si>
  <si>
    <t>XE MURAT [ADLONG] STORAGE</t>
  </si>
  <si>
    <t>CEDARVALE GAS</t>
  </si>
  <si>
    <t>LAUREL WIND ENERGY CENTER</t>
  </si>
  <si>
    <t>27INR0056</t>
  </si>
  <si>
    <t>BARRETT SOLAR</t>
  </si>
  <si>
    <t>RAINS</t>
  </si>
  <si>
    <t>BRIGGS SOLAR</t>
  </si>
  <si>
    <t>23INR0059</t>
  </si>
  <si>
    <t>BYNUM SOLAR PROJECT</t>
  </si>
  <si>
    <t>HOLLOW BRANCH CREEK SOLAR</t>
  </si>
  <si>
    <t>24INR0422</t>
  </si>
  <si>
    <t>MIRANDA SOLAR PROJECT</t>
  </si>
  <si>
    <t>24INR0161</t>
  </si>
  <si>
    <t>MCMULLEN</t>
  </si>
  <si>
    <t>SHAW SOLAR</t>
  </si>
  <si>
    <t>23INR0078</t>
  </si>
  <si>
    <t>BACKBONE CREEK BESS</t>
  </si>
  <si>
    <t>24INR0313</t>
  </si>
  <si>
    <t>BRIGGS STORAGE</t>
  </si>
  <si>
    <t>24INR0058</t>
  </si>
  <si>
    <t>BUDA BESS</t>
  </si>
  <si>
    <t>EAST HARRISON BESS</t>
  </si>
  <si>
    <t>GRIZZLY RIDGE BESS SLF</t>
  </si>
  <si>
    <t xml:space="preserve">     Dispatchable [2]</t>
  </si>
  <si>
    <t xml:space="preserve">          Energy Storage [3]</t>
  </si>
  <si>
    <t>[2] Dispatchable resources comprise nuclear, coal, gas, biomass and energy storage. Non-dispatchable resources comprise wind and solar. Dispatchable in this context means that the resource can both increase or decrease output based on ERCOT dispatch instructions.</t>
  </si>
  <si>
    <t>Energy Storage</t>
  </si>
  <si>
    <t>OLNEYTN_AGR1</t>
  </si>
  <si>
    <t>TGCCS_CT1_UNAVAIL</t>
  </si>
  <si>
    <t>GOLD_SPIKE 1</t>
  </si>
  <si>
    <t>19599_1_GOLD_SPIKE</t>
  </si>
  <si>
    <t>GOLD_SPIKE 2</t>
  </si>
  <si>
    <t>19599_2_GOLD_SPIKE</t>
  </si>
  <si>
    <t>GOLD_SPIKE 3</t>
  </si>
  <si>
    <t>19599_GOLD_SPIKE</t>
  </si>
  <si>
    <t>BLEVINS SOLAR U2</t>
  </si>
  <si>
    <t>BLVN_SLR_SOLAR2</t>
  </si>
  <si>
    <t>BLEVINS SOLAR U3</t>
  </si>
  <si>
    <t>BLVN_SLR_SOLAR3</t>
  </si>
  <si>
    <t>DRCK_SLR_SOLAR1</t>
  </si>
  <si>
    <t>WOVER_UNIT1</t>
  </si>
  <si>
    <t>CTW_BESS1</t>
  </si>
  <si>
    <t>LOWR_ESS_BESS1</t>
  </si>
  <si>
    <t>SP JAGUAR BESS U1</t>
  </si>
  <si>
    <t>JAG_SLR_BESS1</t>
  </si>
  <si>
    <t>SP JAGUAR BESS U2</t>
  </si>
  <si>
    <t>JAG_SLR_BESS2</t>
  </si>
  <si>
    <t>WAL_BESS_1</t>
  </si>
  <si>
    <t>ROCK ISLAND GENERATING (TEF)</t>
  </si>
  <si>
    <t>27INR0321</t>
  </si>
  <si>
    <t>PYOTE GAS</t>
  </si>
  <si>
    <t>WATER VALLEY WIND ENERGY</t>
  </si>
  <si>
    <t>20INR0247</t>
  </si>
  <si>
    <t>CAMINO SANTIAGO SOLAR</t>
  </si>
  <si>
    <t>22INR0605</t>
  </si>
  <si>
    <t>OCI COBB CREEK SOLAR</t>
  </si>
  <si>
    <t>25INR0229</t>
  </si>
  <si>
    <t>PIEDRA SOLAR</t>
  </si>
  <si>
    <t>25INR0168</t>
  </si>
  <si>
    <t>25INR0199</t>
  </si>
  <si>
    <t>BESS STADIUM</t>
  </si>
  <si>
    <t>BRP DIRAN BESS</t>
  </si>
  <si>
    <t>23INR0137</t>
  </si>
  <si>
    <t>COUNTY ROAD BESS</t>
  </si>
  <si>
    <t>DIOS BESS</t>
  </si>
  <si>
    <t>25INR0441</t>
  </si>
  <si>
    <t>ELM STREET BESS</t>
  </si>
  <si>
    <t>HIGHWAY 6 BESS</t>
  </si>
  <si>
    <t>KNAPP BESS</t>
  </si>
  <si>
    <t>LONGFELLOW BESS I</t>
  </si>
  <si>
    <t>24INR0453</t>
  </si>
  <si>
    <t>LONGFELLOW BESS II</t>
  </si>
  <si>
    <t>24INR0455</t>
  </si>
  <si>
    <t>FRANKLIN</t>
  </si>
  <si>
    <t>LYSSY BESS</t>
  </si>
  <si>
    <t>MESQUITE BESS</t>
  </si>
  <si>
    <t>OCI COBB CREEK ESS</t>
  </si>
  <si>
    <t>25INR0233</t>
  </si>
  <si>
    <t>PIEDRA BESS</t>
  </si>
  <si>
    <t>25INR0169</t>
  </si>
  <si>
    <t>POTEET BESS</t>
  </si>
  <si>
    <t>RESACA OASIS STORAGE</t>
  </si>
  <si>
    <t>27INR0399</t>
  </si>
  <si>
    <t>SEINE BESS</t>
  </si>
  <si>
    <t>23INR0140</t>
  </si>
  <si>
    <t>THOMAS CAMERON BESS</t>
  </si>
  <si>
    <t>24INR0543</t>
  </si>
  <si>
    <t>LAMPASAS</t>
  </si>
  <si>
    <t>R W MILLER STG 1</t>
  </si>
  <si>
    <r>
      <rPr>
        <b/>
        <sz val="11"/>
        <color theme="1"/>
        <rFont val="Calibri"/>
        <family val="2"/>
        <scheme val="minor"/>
      </rPr>
      <t>MORA releases are targeted for the first Friday of each month, or the next business day if the Friday is a holiday.</t>
    </r>
    <r>
      <rPr>
        <sz val="11"/>
        <color theme="1"/>
        <rFont val="Calibri"/>
        <family val="2"/>
        <scheme val="minor"/>
      </rPr>
      <t xml:space="preserve"> A MORA is released two months prior to the reporting month; for example, the planned release of the MORA report for August would be the first Friday in June.
ERCOT may post one or more revised versions of a MORA report if material data errors are discovered. ERCOT recommends that readers check for postings of a revised report around mid-month. Information about one or more data corrections for a revised report will be summarized in the box below.</t>
    </r>
  </si>
  <si>
    <t>Large Flexible Load Consumption Forecast</t>
  </si>
  <si>
    <t>The LFL Forecast is derived using a linear model driven by seasonal variables and observed LFL behavior. The LFL pattern indicates a reduction to 50% over the coincident peak hours for the months of June, July, August, and September and to 15% over the net-load peak hours for these months.</t>
  </si>
  <si>
    <t>[3] See the Background tab for a description of battery storage system capacity contribution modeling.</t>
  </si>
  <si>
    <t xml:space="preserve">     Non-Dispatchable [4]</t>
  </si>
  <si>
    <t>TIMMERMAN POWER PLANT U2</t>
  </si>
  <si>
    <t>TIMPP_AGR2</t>
  </si>
  <si>
    <t>TIMMERMAN POWER PLANT U3</t>
  </si>
  <si>
    <t>TIMPP_AGR3</t>
  </si>
  <si>
    <t>TIMMERMAN POWER PLANT U4</t>
  </si>
  <si>
    <t>TIMPP_AGR4</t>
  </si>
  <si>
    <t>BIG SAMPSON WIND U1</t>
  </si>
  <si>
    <t>BIGSAMWD_UNIT1</t>
  </si>
  <si>
    <t>BIG SAMPSON WIND U2</t>
  </si>
  <si>
    <t>BIGSAMWD_UNIT2</t>
  </si>
  <si>
    <t>INFINITE PHOTON ENERGY</t>
  </si>
  <si>
    <t>INFINITE_PHOTON_ENERGY</t>
  </si>
  <si>
    <t>PARLIAMENT SOLAR U1</t>
  </si>
  <si>
    <t>PAR_UNIT1</t>
  </si>
  <si>
    <t>PARLIAMENT SOLAR U2</t>
  </si>
  <si>
    <t>PAR_UNIT2</t>
  </si>
  <si>
    <t>TYSN_SLR_UNIT1</t>
  </si>
  <si>
    <t>CHERRYCR_BESS</t>
  </si>
  <si>
    <t>AVIL_ESS_BES1</t>
  </si>
  <si>
    <t>BEXAR_ES_BESS1</t>
  </si>
  <si>
    <t>BCNV_ESS_BESS1</t>
  </si>
  <si>
    <t>CORAZON STORAGE</t>
  </si>
  <si>
    <t>CORAZON_BESS1</t>
  </si>
  <si>
    <t>EVLN_ESS_BESS1</t>
  </si>
  <si>
    <t>PLATINUM STORAGE U1</t>
  </si>
  <si>
    <t>PLATINUM_BES1</t>
  </si>
  <si>
    <t>PLATINUM STORAGE U2</t>
  </si>
  <si>
    <t>PLATINUM_BES2</t>
  </si>
  <si>
    <t>SP_BESS</t>
  </si>
  <si>
    <t>CASCABEL WIND 1</t>
  </si>
  <si>
    <t>24INR0424</t>
  </si>
  <si>
    <t>CASCABEL WIND 2</t>
  </si>
  <si>
    <t>23INR0561</t>
  </si>
  <si>
    <t>CORRALITOS WIND 1</t>
  </si>
  <si>
    <t>24INR0505</t>
  </si>
  <si>
    <t>CORRALITOS WIND 2</t>
  </si>
  <si>
    <t>24INR0506</t>
  </si>
  <si>
    <t>APPLE BESS</t>
  </si>
  <si>
    <t>26INR0574</t>
  </si>
  <si>
    <t>GEARS BESS</t>
  </si>
  <si>
    <t>NORTH EDINBURG BESS 1</t>
  </si>
  <si>
    <t>26INR0682</t>
  </si>
  <si>
    <t>LEOPARD BESS</t>
  </si>
  <si>
    <t>27INR0224</t>
  </si>
  <si>
    <t>HARLINGEN #1 BESS 1</t>
  </si>
  <si>
    <t>26INR0691</t>
  </si>
  <si>
    <t>TAORMINA STORAGE</t>
  </si>
  <si>
    <t>23INR0479</t>
  </si>
  <si>
    <t>Deterministic results based on normal system conditions for the hour with highest risk of reserve shortages</t>
  </si>
  <si>
    <r>
      <rPr>
        <i/>
        <sz val="12"/>
        <color theme="1"/>
        <rFont val="Calibri"/>
        <family val="2"/>
        <scheme val="minor"/>
      </rPr>
      <t>Typical Unplanned Thermal Outages based on Normal Weather</t>
    </r>
    <r>
      <rPr>
        <sz val="12"/>
        <color theme="1"/>
        <rFont val="Calibri"/>
        <family val="2"/>
        <scheme val="minor"/>
      </rPr>
      <t xml:space="preserve"> - A range of daily unplanned outage amounts based on assessment month history for the past three years. For the winter months, outages during major winter storms are excluded from the probability distributions. The Expected Thermal Outages - Unplanned line item in 'Deterministic results based on normal system conditions for the hour with highest risk of reserve shortages' table in the Monthly Outlook tab are based on the P50 output from the PRRM run for the reporting month.</t>
    </r>
  </si>
  <si>
    <t>[2] Installed capacity ratings are based on the maximum power that a generating unit can produce during normal sustained operating conditions as specified by the equipment manufacturer. All gas-fired Private-Use Network (PUNs) units are reflected in the combined cycle fuel type row above. Generation and battery storage resources under extended outages with projected return dates longer than 3 years beyond the forecast month are excluded from the installed capacity totals.</t>
  </si>
  <si>
    <t>Operational Resources (Thermal)</t>
  </si>
  <si>
    <t>ROADRUNNER CROSSING WIND U1</t>
  </si>
  <si>
    <t>ROADRUNNER CROSSING WIND U3</t>
  </si>
  <si>
    <t>HART_WND_UNIT1</t>
  </si>
  <si>
    <t>MAG_UNIT1</t>
  </si>
  <si>
    <t>MAGNET WING U2 (LANE CITY WIND)</t>
  </si>
  <si>
    <t>MAG_UNIT2</t>
  </si>
  <si>
    <t>MONTECR1_WIND1</t>
  </si>
  <si>
    <t>DIVER SOLAR U1</t>
  </si>
  <si>
    <t>DIVR_SLR_SOLAR1</t>
  </si>
  <si>
    <t>DIVER SOLAR U2</t>
  </si>
  <si>
    <t>DIVR_SLR_SOLAR2</t>
  </si>
  <si>
    <t>FAGUSSLR_UNIT2</t>
  </si>
  <si>
    <t>NRTN_SLR_SOLAR1</t>
  </si>
  <si>
    <t>ORIANA_UNIT1</t>
  </si>
  <si>
    <t>PINE FOREST SOLAR U1</t>
  </si>
  <si>
    <t>PINEFRST_UNIT1</t>
  </si>
  <si>
    <t>PINE FOREST SOLAR U2</t>
  </si>
  <si>
    <t>PINEFRST_UNIT2</t>
  </si>
  <si>
    <t>STLHS_SL_PV1</t>
  </si>
  <si>
    <t>ZAPATA_UNIT1</t>
  </si>
  <si>
    <t>ZAPATA_UNIT2</t>
  </si>
  <si>
    <t>CARRIZO_BESS1</t>
  </si>
  <si>
    <t>GZ_BESS1</t>
  </si>
  <si>
    <t>GOODWIN_BESS1</t>
  </si>
  <si>
    <t>LAURELES_BESS</t>
  </si>
  <si>
    <t>OLMITO_BESS1</t>
  </si>
  <si>
    <t>PINEFRST_BESS1</t>
  </si>
  <si>
    <t>PRCRK_BESS1</t>
  </si>
  <si>
    <t>SGAL_BES_BESS2</t>
  </si>
  <si>
    <t>STRG_SLR_BESS1</t>
  </si>
  <si>
    <t>TORR_BESS1</t>
  </si>
  <si>
    <t>HYFUELS WESTERN FARMLAND WIND</t>
  </si>
  <si>
    <t>26INR0021</t>
  </si>
  <si>
    <t>CIBELES SOLAR</t>
  </si>
  <si>
    <t>24INR0356</t>
  </si>
  <si>
    <t>22INR0262</t>
  </si>
  <si>
    <t>ECHOLS CREEK SOLAR</t>
  </si>
  <si>
    <t>25INR0368</t>
  </si>
  <si>
    <t>LUPINUS SOLAR 1</t>
  </si>
  <si>
    <t>24INR0150</t>
  </si>
  <si>
    <t>ROCINANTE SOLAR</t>
  </si>
  <si>
    <t>23INR0231</t>
  </si>
  <si>
    <t>ROWDY CREEK SOLAR</t>
  </si>
  <si>
    <t>24INR0186</t>
  </si>
  <si>
    <t>SOL MARINA ENERGY CENTER</t>
  </si>
  <si>
    <t>26INR0241</t>
  </si>
  <si>
    <t>BARTON BRANCH IA</t>
  </si>
  <si>
    <t>22INR0504</t>
  </si>
  <si>
    <t>BERRY BESS1</t>
  </si>
  <si>
    <t>BROTHERTON STORAGE</t>
  </si>
  <si>
    <t>25INR0432</t>
  </si>
  <si>
    <t>ANDERSON</t>
  </si>
  <si>
    <t>ELM STREET BESS2</t>
  </si>
  <si>
    <t>GEARS BESS2</t>
  </si>
  <si>
    <t>LOUISA ENERGY STORAGE</t>
  </si>
  <si>
    <t>24INR0108</t>
  </si>
  <si>
    <t>25INR0101</t>
  </si>
  <si>
    <t>MEADOW PARK BESS</t>
  </si>
  <si>
    <t>MIDNIGHT SUN ENERGY STORAGE</t>
  </si>
  <si>
    <t>24INR0442</t>
  </si>
  <si>
    <t>PARADISO BESS</t>
  </si>
  <si>
    <t>23INR0200</t>
  </si>
  <si>
    <t>ROCINANTE BESS</t>
  </si>
  <si>
    <t>23INR0232</t>
  </si>
  <si>
    <t>RUTILE BESS</t>
  </si>
  <si>
    <t>24INR0485</t>
  </si>
  <si>
    <t>22INR0503</t>
  </si>
  <si>
    <t>WILLIS STORAGE</t>
  </si>
  <si>
    <t>25INR0370</t>
  </si>
  <si>
    <t>A4_DGR1</t>
  </si>
  <si>
    <t>A4_DGR2</t>
  </si>
  <si>
    <t>P2_DGR1</t>
  </si>
  <si>
    <t>P2_DGR2</t>
  </si>
  <si>
    <t>X1_DGR1</t>
  </si>
  <si>
    <t>Z5_DGR1</t>
  </si>
  <si>
    <t xml:space="preserve">          Thermal, excluding RMR and other Emergency Generation Agreements</t>
  </si>
  <si>
    <t>K2_DGR1</t>
  </si>
  <si>
    <t>K2_DGR2</t>
  </si>
  <si>
    <t>Q1_DGR1</t>
  </si>
  <si>
    <t>V2_DGR1</t>
  </si>
  <si>
    <t>V2_DGR2</t>
  </si>
  <si>
    <t>V2_DGR3</t>
  </si>
  <si>
    <t>V4_DGR1</t>
  </si>
  <si>
    <t>Z0_DGR1</t>
  </si>
  <si>
    <t>Z0_DGR2</t>
  </si>
  <si>
    <t>Reliability Must-Run (RMR) and Other Resource Agreement Units</t>
  </si>
  <si>
    <t>RMR and Other Resource Agreement Capacity Total</t>
  </si>
  <si>
    <t>RMR and Other Resource Agreement Capacity Units</t>
  </si>
  <si>
    <t>CHAMPION WIND U1</t>
  </si>
  <si>
    <t>CHAMPION WIND U2</t>
  </si>
  <si>
    <t>CHAMPION_UNIT2</t>
  </si>
  <si>
    <t>CHAMPION WIND U3</t>
  </si>
  <si>
    <t>CHAMPION_UNIT3</t>
  </si>
  <si>
    <t>FAGUS SOLAR PARK SLF U2</t>
  </si>
  <si>
    <t>FAGUS SOLAR PARK SLF U3</t>
  </si>
  <si>
    <t>FAGUSSLR_UNIT3</t>
  </si>
  <si>
    <t>HICKERSON SOLAR U1</t>
  </si>
  <si>
    <t>HKSN_SLR_UNIT1</t>
  </si>
  <si>
    <t>HICKERSON SOLAR U2</t>
  </si>
  <si>
    <t>HKSN_SLR_UNIT2</t>
  </si>
  <si>
    <t>HICKERSON SOLAR U3</t>
  </si>
  <si>
    <t>HKSN_SLR_UNIT3</t>
  </si>
  <si>
    <t>MILLERS BRANCH SOLAR U1</t>
  </si>
  <si>
    <t>MLB_SLR_SOLAR1</t>
  </si>
  <si>
    <t>TANGLEWOOD SOLAR U1</t>
  </si>
  <si>
    <t>TNG_SOLAR1</t>
  </si>
  <si>
    <t>TANGLEWOOD SOLAR U2</t>
  </si>
  <si>
    <t>TNG_SOLAR2</t>
  </si>
  <si>
    <t>COTULLA BESS 1</t>
  </si>
  <si>
    <t>COTULLA_BESS1</t>
  </si>
  <si>
    <t>LYSSY_BESS1</t>
  </si>
  <si>
    <t>TIDWELL PRAIRIE STORAGE U1</t>
  </si>
  <si>
    <t>TDWLPR_1_BESS1</t>
  </si>
  <si>
    <t>TIDWELL PRAIRIE STORAGE U2</t>
  </si>
  <si>
    <t>TDWLPR_1_BESS2</t>
  </si>
  <si>
    <t>A4 PEARSALL DGR U1 (LIFE CYCLE POWER, LCP)</t>
  </si>
  <si>
    <t>A4 PEARSALL DGR U2 (LIFE CYCLE POWER, LCP)</t>
  </si>
  <si>
    <t>K2 NACOGDOCHES DGR U1 (LIFE CYCLE POWER, LCP)</t>
  </si>
  <si>
    <t>K2 NACOGDOCHES DGR U2 (LIFE CYCLE POWER, LCP)</t>
  </si>
  <si>
    <t>P2 HIGHLAND HILLS DGR U1 (LIFE CYCLE POWER, LCP)</t>
  </si>
  <si>
    <t>P2 HIGHLAND HILLS DGR U2 (LIFE CYCLE POWER, LCP)</t>
  </si>
  <si>
    <t>Q1 VALLEY ROAD DGR (LIFE CYCLE POWER, LCP)</t>
  </si>
  <si>
    <t>BRAUNIG_VHB3</t>
  </si>
  <si>
    <t>V2 BROOKS FIELD DGR U1 (LIFE CYCLE POWER, LCP)</t>
  </si>
  <si>
    <t>V2 BROOKS FIELD DGR U2 (LIFE CYCLE POWER, LCP)</t>
  </si>
  <si>
    <t>V2 BROOKS FIELD DGR U3 (LIFE CYCLE POWER, LCP)</t>
  </si>
  <si>
    <t>V4 PALO ALTO DGR (LIFE CYCLE POWER, LCP)</t>
  </si>
  <si>
    <t>X1 MEDINA BASE DGR (LIFE CYCLE POWER, LCP)</t>
  </si>
  <si>
    <t>Z0 BECK ROAD DGR U1 (LIFE CYCLE POWER, LCP)</t>
  </si>
  <si>
    <t>Z0 BECK ROAD DGR U2 (LIFE CYCLE POWER, LCP)</t>
  </si>
  <si>
    <t>Z5 SOUTHTON DGR (LIFE CYCLE POWER, LCP)</t>
  </si>
  <si>
    <t>PIN PEAKING ENERGY CENTER 1 (TEF)</t>
  </si>
  <si>
    <t>PIN PEAKING ENERGY CENTER 2 (TEF)</t>
  </si>
  <si>
    <t>CEDAR BAYOU 5 (TEF)</t>
  </si>
  <si>
    <t>BLUEBONNET PRAIRIE WIND</t>
  </si>
  <si>
    <t>25INR0247</t>
  </si>
  <si>
    <t>BOB CREEK WIND</t>
  </si>
  <si>
    <t>27INR0076</t>
  </si>
  <si>
    <t>ANSON SOLAR 2</t>
  </si>
  <si>
    <t>COSPER SOLAR</t>
  </si>
  <si>
    <t>25INR0281</t>
  </si>
  <si>
    <t>SEQUOIA II SOLAR</t>
  </si>
  <si>
    <t>DELAWARE RANCH SOLAR</t>
  </si>
  <si>
    <t>FAGUS SOLAR PARK SLF U1</t>
  </si>
  <si>
    <t>PEPPER SOLAR FARM</t>
  </si>
  <si>
    <t>26INR0380</t>
  </si>
  <si>
    <t>RENEGADE PROJECT</t>
  </si>
  <si>
    <t>SISTERS SOLAR</t>
  </si>
  <si>
    <t>21INR0265</t>
  </si>
  <si>
    <t>JAGUAR SOLAR</t>
  </si>
  <si>
    <t>SUNSCAPE RENEWABLE ENERGY SOLAR SLF</t>
  </si>
  <si>
    <t>27INR0047</t>
  </si>
  <si>
    <t>TORMES SOLAR</t>
  </si>
  <si>
    <t>22INR0437</t>
  </si>
  <si>
    <t>BONHAM SOLAR 1</t>
  </si>
  <si>
    <t>HERMES SOLAR</t>
  </si>
  <si>
    <t>CARAMBOLA BESS</t>
  </si>
  <si>
    <t>DAMON BESS 3</t>
  </si>
  <si>
    <t>RHAPSODY STORAGE</t>
  </si>
  <si>
    <t>HEADCAMP ENERGY STORAGE PLANT</t>
  </si>
  <si>
    <t>MESQUITE BESS2</t>
  </si>
  <si>
    <t>SAHARA BESS (SOHO BESS)</t>
  </si>
  <si>
    <t>SAHARA II BESS (SOHO II BESS)</t>
  </si>
  <si>
    <t>SUNSCAPE RENEWABLE ENERGY STORAGE SLF</t>
  </si>
  <si>
    <t>27INR0048</t>
  </si>
  <si>
    <t>TIDWELL PRAIRIE STORAGE 2</t>
  </si>
  <si>
    <t>UTOPIA BESS</t>
  </si>
  <si>
    <t>VIAL BESS</t>
  </si>
  <si>
    <t>25INR0122</t>
  </si>
  <si>
    <t>HERMES STORAGE</t>
  </si>
  <si>
    <t>POWERLANE PLANT STG 1 (AS OF 10/1/2022, AVAILABLE 5/1 THROUGH 9/30)</t>
  </si>
  <si>
    <r>
      <rPr>
        <i/>
        <sz val="12"/>
        <color theme="1"/>
        <rFont val="Calibri"/>
        <family val="2"/>
        <scheme val="minor"/>
      </rPr>
      <t>Extreme-Weather-Related Thermal Outages</t>
    </r>
    <r>
      <rPr>
        <sz val="12"/>
        <color theme="1"/>
        <rFont val="Calibri"/>
        <family val="2"/>
        <scheme val="minor"/>
      </rPr>
      <t xml:space="preserve"> - For the winter months, the probability distribution reflects a range of daily unplanned weather-related outage amounts scaled from zero MW to the maximum amount observed during Winter Storm Uri. The probability distribution is correlated with the Low Ambient Temperature curve. An outage reduction amount, reflecting availability of generating units that participate in the Firm Fuel Supply Service (FFSS) program, is also modeled. The FFSS outage reduction amounts vary based on the total capacity procured for the given winter season and the negative correlation between low temperature and weather-related outages.</t>
    </r>
  </si>
  <si>
    <t>TIMMERMAN POWER PLANT U1</t>
  </si>
  <si>
    <t>TIMPP_AGR1</t>
  </si>
  <si>
    <t>Switchable Generation Resources Currently Serving Neighboring Grids - The model includes individual probability distributions for each SWGR currently serving customers in the Southwest Power Pool that are able to switch to ERCOT if allowed based on prevailing power supply contracts. Such SWGRs are designated as the "Controlling Party" in the most current ERCOT-SPP Coordination Plan. (The Plan is consistent with the "Notices of Unavailable Capacity for Switchable Generation Resources" provided to ERCOT.) The probability distributions are binary—each unit is made available or not, with the probability of being available based on analysis of Current Operating Plan (COP) data covering Winter Storm Elliott and the EEA event on November 6, 2023.  This variable is treated as an available Pre-EEA resource in the model, and assumes that this SWGR capacity may be available if requested by ERCOT to address an Energy Emergency.</t>
  </si>
  <si>
    <t>Summary table of installed and available capacity for generation resources by resource category</t>
  </si>
  <si>
    <t>BUZIOS SOLAR U1</t>
  </si>
  <si>
    <t>BUZI_SLR_UNIT1</t>
  </si>
  <si>
    <t>BUZIOS SOLAR U2</t>
  </si>
  <si>
    <t>BUZI_SLR_UNIT2</t>
  </si>
  <si>
    <t>BUZIOS SOLAR U3</t>
  </si>
  <si>
    <t>BUZI_SLR_UNIT3</t>
  </si>
  <si>
    <t>BUZIOS SOLAR U4</t>
  </si>
  <si>
    <t>BUZI_SLR_UNIT4</t>
  </si>
  <si>
    <t>GREYHOUND SOLAR U5</t>
  </si>
  <si>
    <t>GRYH_SLR_SOLAR5</t>
  </si>
  <si>
    <t>GREYHOUND SOLAR U6</t>
  </si>
  <si>
    <t>GRYH_SLR_SOLAR6</t>
  </si>
  <si>
    <t>GREYHOUND SOLAR U7</t>
  </si>
  <si>
    <t>GRYH_SLR_SOLAR7</t>
  </si>
  <si>
    <t>GREYHOUND SOLAR U8</t>
  </si>
  <si>
    <t>GRYH_SLR_SOLAR8</t>
  </si>
  <si>
    <t>PUEBLO_UNIT1</t>
  </si>
  <si>
    <t>PUEBLO_UNIT2</t>
  </si>
  <si>
    <t>BLACKSPR_UNIT1</t>
  </si>
  <si>
    <t>CARTWHL_BESS1</t>
  </si>
  <si>
    <t>HEADCAMP_BESS1</t>
  </si>
  <si>
    <t>LUCKYBLU_UNIT1</t>
  </si>
  <si>
    <t>POTEETS_BESS</t>
  </si>
  <si>
    <t>SEVNF_ES_BESS1</t>
  </si>
  <si>
    <t>BASRANCH (TEF)</t>
  </si>
  <si>
    <t>25INR0008</t>
  </si>
  <si>
    <t>AUGUST DRAW ENERGY</t>
  </si>
  <si>
    <t>25INR0112</t>
  </si>
  <si>
    <t>ERIKA SOLAR</t>
  </si>
  <si>
    <t>24INR0303</t>
  </si>
  <si>
    <t>HALF MOON SOLAR</t>
  </si>
  <si>
    <t>28INR0127</t>
  </si>
  <si>
    <t>SEVEN SPRINGS SOLAR</t>
  </si>
  <si>
    <t>26INR0147</t>
  </si>
  <si>
    <t>CUMULUS GRID BESS</t>
  </si>
  <si>
    <t>24INR0178</t>
  </si>
  <si>
    <r>
      <rPr>
        <i/>
        <sz val="12"/>
        <rFont val="Calibri"/>
        <family val="2"/>
        <scheme val="minor"/>
      </rPr>
      <t xml:space="preserve">Weather-related Outage Reduction Success Rate due to Weatherization </t>
    </r>
    <r>
      <rPr>
        <sz val="12"/>
        <rFont val="Calibri"/>
        <family val="2"/>
        <scheme val="minor"/>
      </rPr>
      <t xml:space="preserve">- The model uses a piecewise function that varies the success rate (percentage reduction in weather-related thermal outages) based on values sampled from a low winter temperature probability distribution. For selected ("sampled") temperatures greater than five degrees </t>
    </r>
    <r>
      <rPr>
        <sz val="12"/>
        <rFont val="Arial"/>
        <family val="2"/>
      </rPr>
      <t>°</t>
    </r>
    <r>
      <rPr>
        <sz val="12"/>
        <rFont val="Calibri"/>
        <family val="2"/>
      </rPr>
      <t>F above the weatherization standard's compliance temperature threshold, the success rate is fixed at 85%. This temperature threshold is the average compliance wind chill temperatures for the North Central, East, Coast, and South Central Weatherization Zones. For sampled low temperatures between the 5th percentile historical value and 1st percentile historical value, the success rate is pulled from a probability distribution representing declining weatherization success rates across this low temperature range. (This distribution is correlated with the low temperature probability distribution.) For low temperatures at or below the historical 1st percentile value, the success rate is 0%. A 0% success rate does not imply that generation equipment is expected to fail, but rather that incremental weatherization improvements are considered to be uneffective at such low temperatures.</t>
    </r>
  </si>
  <si>
    <t>FRIENDSWOOD G CTG 2</t>
  </si>
  <si>
    <t>FEGC_CTG2</t>
  </si>
  <si>
    <t>FRIENDSWOOD G CTG 3</t>
  </si>
  <si>
    <t>FEGC_CTG3</t>
  </si>
  <si>
    <t>FRIENDSWOOD G CTG 4</t>
  </si>
  <si>
    <t>FEGC_CTG4</t>
  </si>
  <si>
    <t>HHGT_HHOLLOW1</t>
  </si>
  <si>
    <t>HHGT_HHOLLOW2</t>
  </si>
  <si>
    <t>HHGT_HHOLLOW3</t>
  </si>
  <si>
    <t>HHGT_HHOLLOW4</t>
  </si>
  <si>
    <t>MIDP_SLR_SOLAR1</t>
  </si>
  <si>
    <t>PINNINGTON SOLAR U1</t>
  </si>
  <si>
    <t>PINN_SLR_UNIT1</t>
  </si>
  <si>
    <t>PINNINGTON SOLAR U2</t>
  </si>
  <si>
    <t>PINN_SLR_UNIT2</t>
  </si>
  <si>
    <t>PINNINGTON SOLAR U3</t>
  </si>
  <si>
    <t>PINN_SLR_UNIT3</t>
  </si>
  <si>
    <t>MIDP_SLR_BESS1</t>
  </si>
  <si>
    <t>WR_BESS1</t>
  </si>
  <si>
    <t>WZRD_ESS_BES1</t>
  </si>
  <si>
    <t>STAGHORN GAS</t>
  </si>
  <si>
    <t>26INR0698</t>
  </si>
  <si>
    <t>SUGAREE SOLAR</t>
  </si>
  <si>
    <t>27INR0389</t>
  </si>
  <si>
    <t>ALTHEA STORAGE</t>
  </si>
  <si>
    <t>27INR0465</t>
  </si>
  <si>
    <t>BOCANOVA POWER II</t>
  </si>
  <si>
    <t>BOWSTRING BESS</t>
  </si>
  <si>
    <t>22INR0443</t>
  </si>
  <si>
    <t>LITTLE YORK BESS</t>
  </si>
  <si>
    <t>PAMELA HEIGHTS I</t>
  </si>
  <si>
    <t>28INR0154</t>
  </si>
  <si>
    <t>RAVEN STORAGE</t>
  </si>
  <si>
    <t>24INR0210</t>
  </si>
  <si>
    <t>ROGERS DRAW BESS</t>
  </si>
  <si>
    <t>24INR0514</t>
  </si>
  <si>
    <t>GILLESPIE</t>
  </si>
  <si>
    <r>
      <rPr>
        <i/>
        <sz val="12"/>
        <rFont val="Calibri"/>
        <family val="2"/>
        <scheme val="minor"/>
      </rPr>
      <t>Price-Responsive Demand Reduction (Winter Months)</t>
    </r>
    <r>
      <rPr>
        <sz val="12"/>
        <rFont val="Calibri"/>
        <family val="2"/>
        <scheme val="minor"/>
      </rPr>
      <t xml:space="preserve"> - ERCOT's Demand Forecasting &amp; Analysis department conducted an analysis of price responsive demand reduction that occurred during the mid-January 2024 winter storm event (WS Heather). The reduction, mainly coming from industrial/commercial sector customers and Bitcoin miners (LFLs), was driven by high market prices. The estimated reduction was approximately 7,000 MW during the January 16th peak load hour (Hour Ending 8:00 a.m.) The impact during a similar storm event in February 2026 is estimated at 5,000 MW for the peak load hour. The LFL contribution to this total is based on the methodology described in the "Estimating Peak Electricity Consumption for Operational and Planned Large Flexible Loads" section below. The model triggers this demand reduction if a severe winter storm (at least as severe as Winter Storm Elliott) or extremely high net loads occurs for a given simulation outcome. The price responsive demand impact varies for each hour based on the pattern seen during WS Heather. </t>
    </r>
  </si>
  <si>
    <t>Unplanned Thermal Outages-Daily, MW</t>
  </si>
  <si>
    <t>LA CASA WIND U1</t>
  </si>
  <si>
    <t>LACASAWD_UNIT1</t>
  </si>
  <si>
    <t>LA CASA WIND U2</t>
  </si>
  <si>
    <t>LACASAWD_UNIT2</t>
  </si>
  <si>
    <t>LA CASA WIND U3</t>
  </si>
  <si>
    <t>LACASAWD_UNIT3</t>
  </si>
  <si>
    <t>LAMPWICK SOLAR</t>
  </si>
  <si>
    <t>LAMPWICK_LAMPWICK</t>
  </si>
  <si>
    <t>ANSON2_UNIT1</t>
  </si>
  <si>
    <t>DORADO SOLAR U1</t>
  </si>
  <si>
    <t>DORA_SLR_SOLAR1</t>
  </si>
  <si>
    <t>DORADO SOLAR U2</t>
  </si>
  <si>
    <t>DORA_SLR_SOLAR2</t>
  </si>
  <si>
    <t>FALFUR_BESS1</t>
  </si>
  <si>
    <t>PIRATE_BESS1</t>
  </si>
  <si>
    <t>ELMCRK_BESS1</t>
  </si>
  <si>
    <t>BY_BESS1</t>
  </si>
  <si>
    <t>STADIUM_BESS</t>
  </si>
  <si>
    <t>BYP_BESS1</t>
  </si>
  <si>
    <t>E_HARRIS_BESS1</t>
  </si>
  <si>
    <t>GZ_BESS2</t>
  </si>
  <si>
    <t>HV_BESS1</t>
  </si>
  <si>
    <t>KNAPP_BES1</t>
  </si>
  <si>
    <t>LANTANA_BESS1</t>
  </si>
  <si>
    <t>PALMVIEW_BESS1</t>
  </si>
  <si>
    <t>ROADRUNNER CROSSING BESS SLF U1</t>
  </si>
  <si>
    <t>RRC_WIND_BESS1</t>
  </si>
  <si>
    <t>ROADRUNNER CROSSING BESS SLF U2</t>
  </si>
  <si>
    <t>RRC_WIND_BESS2</t>
  </si>
  <si>
    <t>SE_EDINB_BESS1</t>
  </si>
  <si>
    <t>SLK_BESS_BESS1</t>
  </si>
  <si>
    <t>TSECA_ES_BESS1</t>
  </si>
  <si>
    <t>EAGLE SPRINGS SOLAR</t>
  </si>
  <si>
    <t>24INR0137</t>
  </si>
  <si>
    <t>FUNSTON SOLAR</t>
  </si>
  <si>
    <t>CANEY CREEK SOLAR</t>
  </si>
  <si>
    <t>KEYS HOLLOW SOLAR PHASE II SLF</t>
  </si>
  <si>
    <t>24INR0065</t>
  </si>
  <si>
    <t>KEYS HOLLOW SOLAR SLF</t>
  </si>
  <si>
    <t>24INR0067</t>
  </si>
  <si>
    <t>LUCKY 7 SOLAR</t>
  </si>
  <si>
    <t>26INR0409</t>
  </si>
  <si>
    <t>MALDIVES SOLAR</t>
  </si>
  <si>
    <t>PECAN PRAIRIE NORTH</t>
  </si>
  <si>
    <t>OCI SUNROPER</t>
  </si>
  <si>
    <t>24INR0167</t>
  </si>
  <si>
    <t>DUFFY BESS</t>
  </si>
  <si>
    <t>26INR0250</t>
  </si>
  <si>
    <t>EAGLE SPRINGS STORAGE</t>
  </si>
  <si>
    <t>24INR0136</t>
  </si>
  <si>
    <t>KEYS HOLLOW STORAGE PHASE II SLF</t>
  </si>
  <si>
    <t>24INR0066</t>
  </si>
  <si>
    <t>KEYS HOLLOW STORAGE SLF</t>
  </si>
  <si>
    <t>24INR0068</t>
  </si>
  <si>
    <t>DRAKE BESS</t>
  </si>
  <si>
    <t>Simulation Results</t>
  </si>
  <si>
    <t>FTR_FTR_G1_UNAVAIL</t>
  </si>
  <si>
    <t>FTR_FTR_G2_UNAVAIL</t>
  </si>
  <si>
    <t>KMCHI_1CT201_UNAVAIL</t>
  </si>
  <si>
    <t>RETAMADG</t>
  </si>
  <si>
    <t>DP24X001_RETAMADG</t>
  </si>
  <si>
    <t>BART_SLR_SOLAR1</t>
  </si>
  <si>
    <t>LNP_SOLAR1</t>
  </si>
  <si>
    <t>SYPERT BRANCH SOLAR PROJECT U1</t>
  </si>
  <si>
    <t>SYBR_SLR_UNIT1</t>
  </si>
  <si>
    <t>SYPERT BRANCH SOLAR PROJECT U2</t>
  </si>
  <si>
    <t>SYBR_SLR_UNIT2</t>
  </si>
  <si>
    <t>ABINDUST_BESS1</t>
  </si>
  <si>
    <t>BECK_ROAD BESS1</t>
  </si>
  <si>
    <t>FT STOCKTON (DOWNTOWN BESS)</t>
  </si>
  <si>
    <t>TNFS_BESS1</t>
  </si>
  <si>
    <t>MESQUITE_BESS</t>
  </si>
  <si>
    <t>MESQUITE_BESS2</t>
  </si>
  <si>
    <t>SMTH_ESS_BESS_1</t>
  </si>
  <si>
    <t>TOLIVAR POWER PLANT (TEF)</t>
  </si>
  <si>
    <t>27INR0297</t>
  </si>
  <si>
    <t>BULLRING WIND 1</t>
  </si>
  <si>
    <t>28INR0037</t>
  </si>
  <si>
    <t>BULLRING WIND 2</t>
  </si>
  <si>
    <t>28INR0038</t>
  </si>
  <si>
    <t>BULLRING WIND 3</t>
  </si>
  <si>
    <t>28INR0039</t>
  </si>
  <si>
    <t>MONARCH CREEK WIND</t>
  </si>
  <si>
    <t>21INR0263</t>
  </si>
  <si>
    <t>MONTE CRISTO II WIND</t>
  </si>
  <si>
    <t>19INR0055</t>
  </si>
  <si>
    <t>ADAMSTOWN SOLAR</t>
  </si>
  <si>
    <t>21INR0210</t>
  </si>
  <si>
    <t>DONEGAL SOLAR</t>
  </si>
  <si>
    <t>23INR0089</t>
  </si>
  <si>
    <t>GRANDFALLS SOLAR</t>
  </si>
  <si>
    <t>19INR0002</t>
  </si>
  <si>
    <t>HACKBERRY CREEK SOLAR</t>
  </si>
  <si>
    <t>25INR0430</t>
  </si>
  <si>
    <t>EAGLE CLAW ENERGY CENTER</t>
  </si>
  <si>
    <t>27INR0085</t>
  </si>
  <si>
    <t>MCCAMEY'S CASTLE BATTERY</t>
  </si>
  <si>
    <t>25INR0557</t>
  </si>
  <si>
    <t>O'BANNION ENERGY STORAGE</t>
  </si>
  <si>
    <t>25INR0657</t>
  </si>
  <si>
    <t>MESTENO WIND</t>
  </si>
  <si>
    <t>MESTENO_UNIT_1</t>
  </si>
  <si>
    <t>GAIA_SLR_SOLAR1</t>
  </si>
  <si>
    <t>TROJAN SOLAR SLF U1</t>
  </si>
  <si>
    <t>TROJ_SLR_PV1</t>
  </si>
  <si>
    <t>TROJAN SOLAR SLF U2</t>
  </si>
  <si>
    <t>TROJ_SLR_PV2</t>
  </si>
  <si>
    <t>ALAMO STREET BESS</t>
  </si>
  <si>
    <t>ALAMO_ST_BESS1</t>
  </si>
  <si>
    <t>CFLAT_ES_BESS1</t>
  </si>
  <si>
    <t>CROWNED HERON BESS U1</t>
  </si>
  <si>
    <t>HEN_BESS1</t>
  </si>
  <si>
    <t>PADUA GRID BESS U2</t>
  </si>
  <si>
    <t>PAD2_ESS_BESS2</t>
  </si>
  <si>
    <t>VERT_ESS_BESS1</t>
  </si>
  <si>
    <t>AURELIUS WIND</t>
  </si>
  <si>
    <t>29INR0004</t>
  </si>
  <si>
    <t>BIG CANYON WIND</t>
  </si>
  <si>
    <t>30INR0018</t>
  </si>
  <si>
    <t>GUSTY WINDPOWER</t>
  </si>
  <si>
    <t>29INR0040</t>
  </si>
  <si>
    <t>LONGVIEW WIND</t>
  </si>
  <si>
    <t>26INR0530</t>
  </si>
  <si>
    <t>MIRANDO VALLEY WIND</t>
  </si>
  <si>
    <t>28INR0072</t>
  </si>
  <si>
    <t>SKYRIDER WIND</t>
  </si>
  <si>
    <t>29INR0025</t>
  </si>
  <si>
    <t>VIENTO BRAVO WIND</t>
  </si>
  <si>
    <t>28INR0434</t>
  </si>
  <si>
    <t>WINDJAMMER WINDPOWER</t>
  </si>
  <si>
    <t>27INR0383</t>
  </si>
  <si>
    <t>AURELIUS SOLAR</t>
  </si>
  <si>
    <t>29INR0003</t>
  </si>
  <si>
    <t>CLAIREMONT SOLAR 1</t>
  </si>
  <si>
    <t>27INR0435</t>
  </si>
  <si>
    <t>GAIL MOUNTAIN SOLAR</t>
  </si>
  <si>
    <t>28INR0176</t>
  </si>
  <si>
    <t>SELENITE SPRINGS SOLAR</t>
  </si>
  <si>
    <t>29INR0147</t>
  </si>
  <si>
    <t>SPINDLETOP SOLAR</t>
  </si>
  <si>
    <t>27INR0313</t>
  </si>
  <si>
    <t>SPRINGFIELD SOLAR</t>
  </si>
  <si>
    <t>30INR0058</t>
  </si>
  <si>
    <t>PADUA GRID BESS U3</t>
  </si>
  <si>
    <t>Retiring Resources Unavailable to ERCOT (since last CDR/MORA)</t>
  </si>
  <si>
    <t>[4] Includes a small number of hydro units that are considered intermittent resources (run-of-river Distributed Generation hydro units).</t>
  </si>
  <si>
    <t>PPEC_GT7</t>
  </si>
  <si>
    <t>PPEC_GT8</t>
  </si>
  <si>
    <t>INTERCONNECTION REQUEST NUMBER (INR)</t>
  </si>
  <si>
    <t>IN SERVICE YEAR</t>
  </si>
  <si>
    <t>STEAM_STEAM_1</t>
  </si>
  <si>
    <t>CEDRVALE_UNIT1</t>
  </si>
  <si>
    <t>TIMMERMAN POWER PLANT U5</t>
  </si>
  <si>
    <t>TIMPP_AGR5</t>
  </si>
  <si>
    <t>TIMMERMAN POWER PLANT U6</t>
  </si>
  <si>
    <t>TIMPP_AGR6</t>
  </si>
  <si>
    <t>TIMMERMAN POWER PLANT U7</t>
  </si>
  <si>
    <t>TIMPP_AGR7</t>
  </si>
  <si>
    <t>TIMMERMAN POWER PLANT U8</t>
  </si>
  <si>
    <t>TIMPP_AGR8</t>
  </si>
  <si>
    <t>BYNM_SLR_SOLAR1</t>
  </si>
  <si>
    <t>PITTSDK2_UNIT1</t>
  </si>
  <si>
    <t>SOLACE SOLAR U1</t>
  </si>
  <si>
    <t>SOLC_SLR_UNIT1</t>
  </si>
  <si>
    <t>SOLACE SOLAR U2</t>
  </si>
  <si>
    <t>SOLC_SLR_UNIT2</t>
  </si>
  <si>
    <t>ELM_ST_BESS2</t>
  </si>
  <si>
    <t>BLSUMMIT_BESS2</t>
  </si>
  <si>
    <t>BUFFALO CREEK BESS U1</t>
  </si>
  <si>
    <t>BCK_BESS1</t>
  </si>
  <si>
    <t>BUFFALO CREEK BESS U2</t>
  </si>
  <si>
    <t>BCK_BESS2</t>
  </si>
  <si>
    <t>CAST_ESS_BESS1</t>
  </si>
  <si>
    <t>DA_BESS3</t>
  </si>
  <si>
    <t>FERD_ESS_BESS1</t>
  </si>
  <si>
    <t>MDWPK_BES1</t>
  </si>
  <si>
    <t>RHA_BESS1</t>
  </si>
  <si>
    <t>SAH_BESS1</t>
  </si>
  <si>
    <t>SAH_BESS2</t>
  </si>
  <si>
    <t>SOLACE STORAGE U1</t>
  </si>
  <si>
    <t>SOLC_SLR_BESS1</t>
  </si>
  <si>
    <t>SOLACE STORAGE U2</t>
  </si>
  <si>
    <t>SOLC_SLR_BESS2</t>
  </si>
  <si>
    <t>UTOPIA_BESS1</t>
  </si>
  <si>
    <t>COYANOSA GAS</t>
  </si>
  <si>
    <t>25INR0711</t>
  </si>
  <si>
    <t>LIATRIS FLEXIBLE GAS</t>
  </si>
  <si>
    <t>26INR0408</t>
  </si>
  <si>
    <t>WEST MUNDAY WIND</t>
  </si>
  <si>
    <t>26INR0531</t>
  </si>
  <si>
    <t>ANTILA SOLAR</t>
  </si>
  <si>
    <t>27INR0500</t>
  </si>
  <si>
    <t>CASCADE SOLAR</t>
  </si>
  <si>
    <t>23INR0091</t>
  </si>
  <si>
    <t>JUNO 3 SOLAR</t>
  </si>
  <si>
    <t>26INR0621</t>
  </si>
  <si>
    <t>LYRA SOLAR</t>
  </si>
  <si>
    <t>27INR0434</t>
  </si>
  <si>
    <t>MAGNET SOLAR</t>
  </si>
  <si>
    <t>28INR0297</t>
  </si>
  <si>
    <t>NORIA SOLAR DCC</t>
  </si>
  <si>
    <t>23INR0061</t>
  </si>
  <si>
    <t>SOLEIL SOLAR</t>
  </si>
  <si>
    <t>25INR0097</t>
  </si>
  <si>
    <t>BORDERTOWN BESS</t>
  </si>
  <si>
    <t>23INR0354</t>
  </si>
  <si>
    <t>CROWDED STAR I BESS</t>
  </si>
  <si>
    <t>25INR0473</t>
  </si>
  <si>
    <t>TWO BARBARAS BESS</t>
  </si>
  <si>
    <t>27INR0109</t>
  </si>
  <si>
    <t>MONTGOMERY</t>
  </si>
  <si>
    <t>YAUPON STORAGE SLF</t>
  </si>
  <si>
    <t>24INR0169</t>
  </si>
  <si>
    <t>PLANNED_SMALL_GEN_NO_MRD</t>
  </si>
  <si>
    <r>
      <rPr>
        <i/>
        <sz val="12"/>
        <color theme="1"/>
        <rFont val="Calibri"/>
        <family val="2"/>
        <scheme val="minor"/>
      </rPr>
      <t>Private Use Network (PUN) Generator Injection</t>
    </r>
    <r>
      <rPr>
        <sz val="12"/>
        <color theme="1"/>
        <rFont val="Calibri"/>
        <family val="2"/>
        <scheme val="minor"/>
      </rPr>
      <t xml:space="preserve"> - PUN generator injection comes from hourly average historical MW output levels for the peak load day of the same month a year ago. (For example, the values for April 2026 come from output values for the peak load day for April 2025.)  The hourly output levels are converted into capacity factors that are multiplied by the expected PUN installed capacity at the start of each month to derive the hourly PUN injection amounts. A similar set of capacity factors is also calculated for the historical day with the lowest Physical Responsive Reserve (PRC) amount. Use of the alternate PUN capacity factors are triggered when there are high thermal outages combined with high net loads for a given hour. For the winter months, the model will also add an incremental amount of PUN generator capacity when the model selects an extremely low temperature, indicative of system stress conditions and opportunities for the PUN owners to take advantage of high market prices.</t>
    </r>
  </si>
  <si>
    <t>FTR_FTR_G3_UNAVAIL</t>
  </si>
  <si>
    <t>FTR_FTR_G4_UNAVAIL</t>
  </si>
  <si>
    <t>KMCHI_1ST_UNAVAIL</t>
  </si>
  <si>
    <t>BRAZ_WND_WND1</t>
  </si>
  <si>
    <t>BRAZ_WND_WND2</t>
  </si>
  <si>
    <t>MILLERS BRANCH SOLAR U2</t>
  </si>
  <si>
    <t>MLB_SLR_SOLAR2</t>
  </si>
  <si>
    <t>MRG GOODY SOLAR U1</t>
  </si>
  <si>
    <t>GODY_SLR_SOLAR1</t>
  </si>
  <si>
    <t>MRG GOODY SOLAR U2</t>
  </si>
  <si>
    <t>GODY_SLR_SOLAR2</t>
  </si>
  <si>
    <t>THREEW_S_SOLAR1</t>
  </si>
  <si>
    <t>CHIL_SLR_BESS1</t>
  </si>
  <si>
    <t>JUNORTH_BES1</t>
  </si>
  <si>
    <t>TYNAN_BESS1</t>
  </si>
  <si>
    <t>ADL_BESS1</t>
  </si>
  <si>
    <t>CARA_ESS_BESS1</t>
  </si>
  <si>
    <t>CROWNED HERON BESS U2</t>
  </si>
  <si>
    <t>HEN_BESS2</t>
  </si>
  <si>
    <t>DESN_ESS_BESS1</t>
  </si>
  <si>
    <t>GODY_SLR_BESS1</t>
  </si>
  <si>
    <t>PIN_BESS_UNIT1</t>
  </si>
  <si>
    <t>LYNX_ESS_BESS_1</t>
  </si>
  <si>
    <t>ANILA SOLAR</t>
  </si>
  <si>
    <t>26INR0074</t>
  </si>
  <si>
    <t>AUSTIN BAYOU SOLAR</t>
  </si>
  <si>
    <t>25INR0102</t>
  </si>
  <si>
    <t>DARKWOOD SOLAR</t>
  </si>
  <si>
    <t>27INR0049</t>
  </si>
  <si>
    <t>HAMBY SOLAR</t>
  </si>
  <si>
    <t>26INR0440</t>
  </si>
  <si>
    <t>MERCURY SOLAR III</t>
  </si>
  <si>
    <t>24INR0407</t>
  </si>
  <si>
    <t>MUSGRAVITE SOLAR</t>
  </si>
  <si>
    <t>27INR0198</t>
  </si>
  <si>
    <t>NOCKENUT SPRINGS SOLAR 1</t>
  </si>
  <si>
    <t>23INR0088</t>
  </si>
  <si>
    <t>NOCKENUT SPRINGS SOLAR 2</t>
  </si>
  <si>
    <t>24INR0007</t>
  </si>
  <si>
    <t>ADELITE STORAGE</t>
  </si>
  <si>
    <t>23INR0502</t>
  </si>
  <si>
    <t>ANILA BESS</t>
  </si>
  <si>
    <t>26INR0077</t>
  </si>
  <si>
    <t>ARIJI BESS</t>
  </si>
  <si>
    <t>25INR0143</t>
  </si>
  <si>
    <t>BEE BRANCH IA</t>
  </si>
  <si>
    <t>23INR0421</t>
  </si>
  <si>
    <t>BEXAR MARTINEZ BESS</t>
  </si>
  <si>
    <t>26INR0702</t>
  </si>
  <si>
    <t>DARKWOOD BESS</t>
  </si>
  <si>
    <t>27INR0050</t>
  </si>
  <si>
    <t>FAIRWAY STORAGE</t>
  </si>
  <si>
    <t>26INR0033</t>
  </si>
  <si>
    <t>FALCON ZAPATA STORAGE 138</t>
  </si>
  <si>
    <t>26INR0116</t>
  </si>
  <si>
    <t>LEAKEY BESS</t>
  </si>
  <si>
    <t>23INR0548</t>
  </si>
  <si>
    <t>REAL</t>
  </si>
  <si>
    <t>MEDINA CITY BESS</t>
  </si>
  <si>
    <t>24INR0502</t>
  </si>
  <si>
    <t>MESA VIEW STORAGE</t>
  </si>
  <si>
    <t>25INR0417</t>
  </si>
  <si>
    <t>NEUTRON STORAGE</t>
  </si>
  <si>
    <t>26INR0252</t>
  </si>
  <si>
    <t>A new contributor to reserve shortage risk is the potential need, under certain grid conditions, to limit power transfers from South Texas into the San Antonio region. Conditions could cause overloads on the lines that make up the South Texas export and import interfaces, necessitating South Texas generation curtailments and potential firm load shedding to avoid cascading outages. The risk is greatest when the ERCOT Region has extremely high net loads in the early evening hours. This issue will be addressed with mitigation measures including the construction of the San Antonio South Reliability Project, which is anticipated to be completed by Summer 2027.
To model this generation curtailment risk, ERCOT evaluated the net load and coastal wind curtailment conditions at the time of the November 6th, 2023, Energy Emergency Alert event. To simulate the risk of a similar event, the PRRM was modified in the following ways:
     1. Synthetic wind profiles by site were divided into Coastal and Non-coastal aggregation categories, and hourly probability distributions were developed accounting for time-coincident correlations between Non-coastal and Coastal hourly wind generation.
     2. With the South Texas wind curtailment functionality turned on, the model will curtail coastal wind generation when (1) total system net load for a given hour reaches a trigger amount, expressed as a percentage of the gross load, and (2) unplanned thermal outages for the hour exceed a trigger amount. Analysis of net load and unplanned thermal outages at the time of the November 6, 2023, EEA event was used to determine the two trigger criteria.</t>
  </si>
  <si>
    <t>NRG THW GT 345 (TEF) CTG 61</t>
  </si>
  <si>
    <t>THW_GT61</t>
  </si>
  <si>
    <t>NRG THW GT 345 (TEF) CTG 62</t>
  </si>
  <si>
    <t>THW_GT62</t>
  </si>
  <si>
    <t>PYOTE_UNIT1</t>
  </si>
  <si>
    <t>MAGNET WING U1 (LANE CITY WIND)</t>
  </si>
  <si>
    <t>GREYHOUND SOLAR U1</t>
  </si>
  <si>
    <t>GRYH_SLR_SOLAR1</t>
  </si>
  <si>
    <t>GREYHOUND SOLAR U2</t>
  </si>
  <si>
    <t>GRYH_SLR_SOLAR2</t>
  </si>
  <si>
    <t>GREYHOUND SOLAR U3</t>
  </si>
  <si>
    <t>GRYH_SLR_SOLAR3</t>
  </si>
  <si>
    <t>GREYHOUND SOLAR U4</t>
  </si>
  <si>
    <t>GRYH_SLR_SOLAR4</t>
  </si>
  <si>
    <t>HRMS_SLR_UNIT1</t>
  </si>
  <si>
    <t>QUANTUM SOLAR U1</t>
  </si>
  <si>
    <t>QTUM_SLR_UNIT1</t>
  </si>
  <si>
    <t>QUANTUM SOLAR U2</t>
  </si>
  <si>
    <t>QTUM_SLR_UNIT2</t>
  </si>
  <si>
    <t>HAMILTON BESS U1</t>
  </si>
  <si>
    <t>CNTYRDS_BES1</t>
  </si>
  <si>
    <t>ELM_ST_BES1</t>
  </si>
  <si>
    <t>HRMS_SLR_BESS1</t>
  </si>
  <si>
    <t>HWY6_BES1</t>
  </si>
  <si>
    <t>QUANTUM STORAGE U1</t>
  </si>
  <si>
    <t>QTUM_SLR_BESS1</t>
  </si>
  <si>
    <t>QUANTUM STORAGE U2</t>
  </si>
  <si>
    <t>QTUM_SLR_BESS2</t>
  </si>
  <si>
    <t>VAST SANDS POWER II (TEF)</t>
  </si>
  <si>
    <t>28INR0109</t>
  </si>
  <si>
    <t>VAST SANDS POWER I (TEF)</t>
  </si>
  <si>
    <t>28INR0105</t>
  </si>
  <si>
    <t>DOUIE SOLAR</t>
  </si>
  <si>
    <t>26INR0098</t>
  </si>
  <si>
    <t>EL PATRIMONIO SOLAR</t>
  </si>
  <si>
    <t>23INR0207</t>
  </si>
  <si>
    <t>LUPINUS SOLAR 2</t>
  </si>
  <si>
    <t>24INR0154</t>
  </si>
  <si>
    <t>PECAN PRAIRIE SOUTH</t>
  </si>
  <si>
    <t>21INR0371</t>
  </si>
  <si>
    <t>POSSUM KINGDOM SOLAR</t>
  </si>
  <si>
    <t>24INR0118</t>
  </si>
  <si>
    <t>VARADERO SOLAR</t>
  </si>
  <si>
    <t>28INR0013</t>
  </si>
  <si>
    <t>CHAMPAIGN BESS</t>
  </si>
  <si>
    <t>25INR0138</t>
  </si>
  <si>
    <t>LUPINUS STORAGE 2</t>
  </si>
  <si>
    <t>24INR0155</t>
  </si>
  <si>
    <t>PAVLOV BESS2</t>
  </si>
  <si>
    <t>26INR0714</t>
  </si>
  <si>
    <t>POSSUM KINGDOM BESS</t>
  </si>
  <si>
    <t>24INR0375</t>
  </si>
  <si>
    <t>ZEYA BESS</t>
  </si>
  <si>
    <t>23INR0290</t>
  </si>
  <si>
    <t>Capacity changes due to planned repower/upgrade projects are reflected in the operational units' ratings upon receipt and ERCOT approval of updated resource registration system information. Interconnection requests for existing resources that involve MW capacity changes are indicated with a code in the “INTERCONNECTION REQUEST NUMBER (INR)” column.</t>
  </si>
  <si>
    <t>For battery storage ("Energy Storage Resources"), the capacity contribution is based on PRRM simulation results for the entire BESS fleet and reported in the "Monthly Outlook" and "Capacity by Resource Category tabs."</t>
  </si>
  <si>
    <t>The capacities of planned projects that have been approved for Initial Synchronization at the time of report creation are assumed to be available for the season regardless of their projected Commercial Operations Dates.</t>
  </si>
  <si>
    <t>Planned projects for which maximum seasonal sustained capacity ratings have been provided are used in lieu of capacities entered into the online Resource Integration and Ongoing Operations - Interconnection Services (RIOO-IS) system.</t>
  </si>
  <si>
    <t>Unavailable SWGR installed capacities are set to zero to ensure that installed capacities for the SWGR units are properly reported in the "Capacity by Resource Category" natural gas resource line items.</t>
  </si>
  <si>
    <r>
      <t xml:space="preserve">Hourly Risk Assessment of </t>
    </r>
    <r>
      <rPr>
        <b/>
        <i/>
        <sz val="14"/>
        <rFont val="Arial"/>
        <family val="2"/>
      </rPr>
      <t>Capacity Available for Operating Reserves (CAFOR)</t>
    </r>
  </si>
  <si>
    <r>
      <rPr>
        <i/>
        <sz val="12"/>
        <color theme="1"/>
        <rFont val="Calibri"/>
        <family val="2"/>
        <scheme val="minor"/>
      </rPr>
      <t>Battery Energy Storage System (BESS) Capacity Contribution</t>
    </r>
    <r>
      <rPr>
        <sz val="12"/>
        <color theme="1"/>
        <rFont val="Calibri"/>
        <family val="2"/>
        <scheme val="minor"/>
      </rPr>
      <t xml:space="preserve"> - ERCOT uses the average hourly maximum SCED Base Point possible from available State of Charge (SOC), without discounting SOC needed to support Ancillary Service supply resource responsibilities. The calculations are performed for days during the prior year's reporting month that represent the peak load day, lowest operating reserve day, and/or day(s) when an EEA or winter storm event occurred. The Base Point values are expressed as capacity factors by dividing by the installed BESS capacity for the month. The final step is to multiply the capacity factors by the aggregate installed capacity values for the forecast month reported in the MORA Resource Details tab.</t>
    </r>
  </si>
  <si>
    <t>Chart that shows the risk of Energy Emergency Alerts given a range of low wind generation outcomes based on percentile values</t>
  </si>
  <si>
    <t>TAVENER U1 (FORT BEND SOLAR)</t>
  </si>
  <si>
    <t>TAVENER U2 (FORT BEND SOLAR)</t>
  </si>
  <si>
    <t>CST1_SLR_SOLAR1</t>
  </si>
  <si>
    <t>HOVEY SOLAR 2</t>
  </si>
  <si>
    <t>HOVEY_UNIT2</t>
  </si>
  <si>
    <t>LEON SOLAR PARK U1</t>
  </si>
  <si>
    <t>LEON_SLR_UNIT1</t>
  </si>
  <si>
    <t>LEON SOLAR PARK U2</t>
  </si>
  <si>
    <t>LEON_SLR_UNIT2</t>
  </si>
  <si>
    <t>BUDA_BES1</t>
  </si>
  <si>
    <t>ESCONDID_BESS1</t>
  </si>
  <si>
    <t>KEG_BESS1</t>
  </si>
  <si>
    <t>RAYBURN ENERGY STATION II GAS (TEF)</t>
  </si>
  <si>
    <t>28INR0108</t>
  </si>
  <si>
    <t>CORVUS SOLAR</t>
  </si>
  <si>
    <t>27INR0126</t>
  </si>
  <si>
    <t>TWINWOOD SOLAR 1</t>
  </si>
  <si>
    <t>26INR0425</t>
  </si>
  <si>
    <t>MADERAGEMELA BESS1</t>
  </si>
  <si>
    <t>26INR0426</t>
  </si>
  <si>
    <t>STACCATO BESS</t>
  </si>
  <si>
    <t>25INR0189</t>
  </si>
  <si>
    <t>Low Wind and BESS Risk Profile</t>
  </si>
  <si>
    <t>Risk Profile for Combined Low Wind and Limited Battery Energy Storage System Availability</t>
  </si>
  <si>
    <t>Low Wind and Battery Storage Availability Risk Profile</t>
  </si>
  <si>
    <t xml:space="preserve"> - REMY JADE POWER STATION U6, 60.5 MW, extended outage.</t>
  </si>
  <si>
    <t xml:space="preserve"> - R W MILLER STG 1, 75 MW, extended outage.</t>
  </si>
  <si>
    <t>GOAT WIND (MOTHBALLED AS OF 2/1/2026 DUE TO REPOWER PROJECT, INR270367)</t>
  </si>
  <si>
    <t>GOAT WIND 2 (MOTHBALLED AS OF 2/1/2026 DUE TO REPOWER PROJECT, INR270367)</t>
  </si>
  <si>
    <t>Private-Use Network Capacity Contribution (Based on the PRRM simulation)</t>
  </si>
  <si>
    <t xml:space="preserve"> - SANDY CREEK U1, 933 MW, Coal, extended outage.</t>
  </si>
  <si>
    <t xml:space="preserve">     Available prior to an Energy Emergency Alert [5]</t>
  </si>
  <si>
    <t>[5] Although crypto-mining load may self-curtail beyond forecasted levels in response to an imminent energy emergency, such load reduction is not dispatchable or controllable, and is therefore not considered an emergency resource for this scenario.</t>
  </si>
  <si>
    <t>20INR0286</t>
  </si>
  <si>
    <t>26INR0622</t>
  </si>
  <si>
    <t>26INR0625</t>
  </si>
  <si>
    <t>26INR0626</t>
  </si>
  <si>
    <t>CST2_SLR_SOLAR1</t>
  </si>
  <si>
    <t>CST2_SLR_SOLAR2</t>
  </si>
  <si>
    <t>ARY_BESS_BESS1</t>
  </si>
  <si>
    <t>LK_BESS1</t>
  </si>
  <si>
    <t>PAD3_ESS_BESS3</t>
  </si>
  <si>
    <t>WICHITA FALLS STG 4 (INDEFINITE MOTHBALL STATUS AS ON 11/1/23)</t>
  </si>
  <si>
    <t>21INR0469</t>
  </si>
  <si>
    <t>25INR0492</t>
  </si>
  <si>
    <t>23INR0494</t>
  </si>
  <si>
    <t>24INR0294</t>
  </si>
  <si>
    <t>24INR0405</t>
  </si>
  <si>
    <t>24INR0493</t>
  </si>
  <si>
    <t>23INR0790</t>
  </si>
  <si>
    <t>25INR0593</t>
  </si>
  <si>
    <t>24INR0365</t>
  </si>
  <si>
    <t>24INR0584</t>
  </si>
  <si>
    <t>23INR0556</t>
  </si>
  <si>
    <t>25INR0747</t>
  </si>
  <si>
    <t>25INR0766</t>
  </si>
  <si>
    <t>24INR0305</t>
  </si>
  <si>
    <t>24INR0302</t>
  </si>
  <si>
    <t>25INR0329</t>
  </si>
  <si>
    <t>26INR0310</t>
  </si>
  <si>
    <t>23INR0538</t>
  </si>
  <si>
    <t>23INR0501</t>
  </si>
  <si>
    <t>26INR0309</t>
  </si>
  <si>
    <t>25INR0389</t>
  </si>
  <si>
    <t>23INR0529</t>
  </si>
  <si>
    <t>26INR0333</t>
  </si>
  <si>
    <t>21INR0546</t>
  </si>
  <si>
    <t>20INR0083</t>
  </si>
  <si>
    <t>16INR0104</t>
  </si>
  <si>
    <t>21INR0324</t>
  </si>
  <si>
    <t>17INR0027b</t>
  </si>
  <si>
    <t>20INR0097</t>
  </si>
  <si>
    <t>20INR0129</t>
  </si>
  <si>
    <t>15INR0064b</t>
  </si>
  <si>
    <t>21INR0240</t>
  </si>
  <si>
    <t>22INR0517</t>
  </si>
  <si>
    <t>18INR0031</t>
  </si>
  <si>
    <t>16INR0081</t>
  </si>
  <si>
    <t>20INR0155</t>
  </si>
  <si>
    <t>19INR0100</t>
  </si>
  <si>
    <t>16INR0085</t>
  </si>
  <si>
    <t>19INR0080</t>
  </si>
  <si>
    <t>20INR0033</t>
  </si>
  <si>
    <t>20INR0242</t>
  </si>
  <si>
    <t>19INR0110</t>
  </si>
  <si>
    <t>23INR0026</t>
  </si>
  <si>
    <t>21INR0413</t>
  </si>
  <si>
    <t>21INR0538</t>
  </si>
  <si>
    <t>19INR0085</t>
  </si>
  <si>
    <t>24INR0399</t>
  </si>
  <si>
    <t>23INR0070</t>
  </si>
  <si>
    <t>24INR0023</t>
  </si>
  <si>
    <t>19INR0134</t>
  </si>
  <si>
    <t>20INR0241</t>
  </si>
  <si>
    <t>20INR0248</t>
  </si>
  <si>
    <t>20INR0069</t>
  </si>
  <si>
    <t>22INR0202</t>
  </si>
  <si>
    <t>22INR0203</t>
  </si>
  <si>
    <t>23INR0286</t>
  </si>
  <si>
    <t>21INR0203</t>
  </si>
  <si>
    <t>24INR0208</t>
  </si>
  <si>
    <t>20INR0091</t>
  </si>
  <si>
    <t>25INR0672</t>
  </si>
  <si>
    <t>21INR0268</t>
  </si>
  <si>
    <t>23INR0344</t>
  </si>
  <si>
    <t>26INR0736</t>
  </si>
  <si>
    <t>26INR0023</t>
  </si>
  <si>
    <t>23INR0249</t>
  </si>
  <si>
    <t>23INR0225</t>
  </si>
  <si>
    <t>19INR0041</t>
  </si>
  <si>
    <t>19INR0035</t>
  </si>
  <si>
    <t>25INR0493</t>
  </si>
  <si>
    <t>23INR0111</t>
  </si>
  <si>
    <t>25INR0673</t>
  </si>
  <si>
    <t>20INR0203</t>
  </si>
  <si>
    <t>21INR0207</t>
  </si>
  <si>
    <t>20INR0205</t>
  </si>
  <si>
    <t>22INR0506</t>
  </si>
  <si>
    <t>21INR0221</t>
  </si>
  <si>
    <t>21INR0490</t>
  </si>
  <si>
    <t>21INR0491</t>
  </si>
  <si>
    <t>22INR0205</t>
  </si>
  <si>
    <t>23INR0031</t>
  </si>
  <si>
    <t>20INR0216</t>
  </si>
  <si>
    <t>24INR0031</t>
  </si>
  <si>
    <t>24INR0070</t>
  </si>
  <si>
    <t>23INR0054</t>
  </si>
  <si>
    <t>25INR0055</t>
  </si>
  <si>
    <t>20INR0266</t>
  </si>
  <si>
    <t>21INR0223</t>
  </si>
  <si>
    <t>28INR0024</t>
  </si>
  <si>
    <t>24INR0481</t>
  </si>
  <si>
    <t>25INR0706</t>
  </si>
  <si>
    <t>24INR0306</t>
  </si>
  <si>
    <t>22INR0274</t>
  </si>
  <si>
    <t xml:space="preserve"> - GOAT WIND &amp; GOAT WIND 2, 150 MW, temporary mothball due to repowering project per interconnection request 27INR270367.</t>
  </si>
  <si>
    <t>CHISHOLM GRID (RETIREMENT NSO SUBMITTED ON 7/31/2026)</t>
  </si>
  <si>
    <t xml:space="preserve"> - CHISHOLM GRID, 101.7 MW Battery Energy Storage, mothballed.</t>
  </si>
  <si>
    <t>Unit Capacities - NOVEMBER 2026</t>
  </si>
  <si>
    <t>NOV. 2026 RATING
(MW)</t>
  </si>
  <si>
    <t>AQLA_WND_UNIT1</t>
  </si>
  <si>
    <t>SP-TX-12-PHASE B</t>
  </si>
  <si>
    <t>CHAR_SLR_UNIT1</t>
  </si>
  <si>
    <t>COMPADRE SOLAR U3 (PADRINO SOLAR)</t>
  </si>
  <si>
    <t>CMPD_SLR_SOLAR3</t>
  </si>
  <si>
    <t>CROWDED STAR SOLAR II U1</t>
  </si>
  <si>
    <t>CROWDED STAR SOLAR II U2</t>
  </si>
  <si>
    <t>GRND_SLR_UNIT1</t>
  </si>
  <si>
    <t>MLB_SLR_SOLAR3</t>
  </si>
  <si>
    <t>SHAW_SLR_UNIT1</t>
  </si>
  <si>
    <t>Z0_BESS1</t>
  </si>
  <si>
    <t>EMPCT_BESS1</t>
  </si>
  <si>
    <t>FRMRSVLW_BES2</t>
  </si>
  <si>
    <t>GAIA_SLR_BESS1</t>
  </si>
  <si>
    <t>PEARSALL_BES1</t>
  </si>
  <si>
    <t>SANDLAKE_BESS</t>
  </si>
  <si>
    <t>SP TX-12B BESS</t>
  </si>
  <si>
    <t>TURQUOISE STORAGE</t>
  </si>
  <si>
    <t>BCNV2_ES_BESS1</t>
  </si>
  <si>
    <t>LEAKEY_BESS1</t>
  </si>
  <si>
    <t>MEDINA1_BESS1</t>
  </si>
  <si>
    <t>ELK UNIT 4</t>
  </si>
  <si>
    <t>27INR0181</t>
  </si>
  <si>
    <t>NRG GREENS BAYOU 6 (TEF)</t>
  </si>
  <si>
    <t>24INR0410</t>
  </si>
  <si>
    <t>AURELIUS 2 SOLAR</t>
  </si>
  <si>
    <t>29INR0009</t>
  </si>
  <si>
    <t>BAYOU CREEK SOLAR</t>
  </si>
  <si>
    <t>28INR0223</t>
  </si>
  <si>
    <t>ELM FLATS SOLAR SLF</t>
  </si>
  <si>
    <t>26INR0130</t>
  </si>
  <si>
    <t>GRAPEFRUIT SOLAR</t>
  </si>
  <si>
    <t>27INR0118</t>
  </si>
  <si>
    <t>LA SALLE SOLAR</t>
  </si>
  <si>
    <t>26INR0088</t>
  </si>
  <si>
    <t>LUCY SOLAR</t>
  </si>
  <si>
    <t>25INR0225</t>
  </si>
  <si>
    <t>NYMPHAEA SOLAR</t>
  </si>
  <si>
    <t>25INR0154</t>
  </si>
  <si>
    <t>UTLEY SOLAR</t>
  </si>
  <si>
    <t>24INR0117</t>
  </si>
  <si>
    <t>VAULT SOLAR</t>
  </si>
  <si>
    <t>25INR0482</t>
  </si>
  <si>
    <t>YELLOW VIKING SOLAR</t>
  </si>
  <si>
    <t>21INR0520</t>
  </si>
  <si>
    <t>DIAMOND COWBOY STORAGE</t>
  </si>
  <si>
    <t>26INR0428</t>
  </si>
  <si>
    <t>EAST BERNARD BESS</t>
  </si>
  <si>
    <t>25INR0601</t>
  </si>
  <si>
    <t>ELM FLATS STORAGE SLF</t>
  </si>
  <si>
    <t>26INR0131</t>
  </si>
  <si>
    <t>INDIGO STORAGE</t>
  </si>
  <si>
    <t>24INR0496</t>
  </si>
  <si>
    <t>INDIGO STORAGE 2</t>
  </si>
  <si>
    <t>25INR0528</t>
  </si>
  <si>
    <t>INDIGO STORAGE 3</t>
  </si>
  <si>
    <t>25INR0529</t>
  </si>
  <si>
    <t>INDIGO STORAGE 4</t>
  </si>
  <si>
    <t>25INR0530</t>
  </si>
  <si>
    <t>KLEIMANN BESS</t>
  </si>
  <si>
    <t>25INR0769</t>
  </si>
  <si>
    <t>NYMPHAEA STORAGE</t>
  </si>
  <si>
    <t>25INR0155</t>
  </si>
  <si>
    <t>PHAM BESS</t>
  </si>
  <si>
    <t>28INR0094</t>
  </si>
  <si>
    <t>PLEDGER BESS</t>
  </si>
  <si>
    <t>25INR0604</t>
  </si>
  <si>
    <t>ROYAL RIVER BESS</t>
  </si>
  <si>
    <t>24INR0282</t>
  </si>
  <si>
    <t>SOUTHERN SELECT ENERGY STORAGE</t>
  </si>
  <si>
    <t>26INR0340</t>
  </si>
  <si>
    <t>STAFFORD HILL BESS</t>
  </si>
  <si>
    <t>25INR0768</t>
  </si>
  <si>
    <t>Reporting Month: November 2026</t>
  </si>
  <si>
    <r>
      <t xml:space="preserve">While the model accounts for the risk of coastal wind curtailment needed to avoid overloads on lines that make up the South Texas export interface, it does </t>
    </r>
    <r>
      <rPr>
        <u/>
        <sz val="14"/>
        <rFont val="Arial"/>
        <family val="2"/>
      </rPr>
      <t>not</t>
    </r>
    <r>
      <rPr>
        <sz val="14"/>
        <rFont val="Arial"/>
        <family val="2"/>
      </rPr>
      <t xml:space="preserve"> capture the risk of emergency conditions due to transmission constraints impacting imports into Far West Texas. Expected impacts of these transmission constraints is the need to rely on price responsive demand in certain low generation situations.
</t>
    </r>
  </si>
  <si>
    <t>Hour with the Highest Reserve Shortage Risk
(Hour Ending 7:00 p.m., CST)</t>
  </si>
  <si>
    <t>The following chart shows the relationship between EEA / EEA3 (with load shed) probabilities and the level of fixed wind generation based on percentile values. The percentiles represent the percentage of outcomes above the given values. For example, the 5th percentile indicates that 95% of all values are above a 4,497 MW wind output level. Note that the zero-percentile value reflects the minimum amount from the PRRM simulation for Hour Ending 7:00 p.m. (315 MW), rather than a zero MW outcome.</t>
  </si>
  <si>
    <t>Variability in wind generation represents the greatest risk factor for declaring an EEA in November. To create the low wind generation risk profile for Hour Ending (HE) 7:00 p.m. on the November peak load day, the model's hourly wind generation probability distributions are replaced with fixed values corresponding to a range of percentile values. The percentile values come from the base simulation, and reflect the impact of the South Texas transmission interface constraint.
BESS availability is also fixed at 4,394 MW for all the sensitivity simulations reflecting an extremely low State of Charge (SOC). This value represents a reasonable fleet-wide minimum hourly-average operational limit (20%) that could be reached due to one or a combination of such factors as sudden generation loss, sustained low solar and wind generation during the afternoon charging period, or some other grid disruption event. This level is about 2.3 GW less than the amount expected under typical grid conditions for this hour.
All 10,000 model runs are restricted to the fixed wind generation and BESS availaiblity values. No other changes have been made to the model, so probabilistic impacts of other variables such as loads, solar generation, and thermal unplanned outages are reflected in the simulation results.</t>
  </si>
  <si>
    <t>[1] The Hour Ending 7:00 p.m. load value comes from ERCOT’s monthly load forecast. The load assumes average weather conditions for the reporting month and includes new Large Loads expected to be energized by the forecast month.</t>
  </si>
  <si>
    <t>[4] Wind and solar values for Hour Ending 7:00 p.m. represent the 50th percentile values from hourly synthetic generation profiles used in the PRRM. See the Background tab for more information.</t>
  </si>
  <si>
    <t>Hourly reserve shortage risks for November are the highest during the evening hours, with EEA probabilities that remain well below the threshold indicative of "elevated" reserve shortage risk (10%). The hour with the highest EEA risk is Hour Ending (HE) 7:00 p.m. Central Standard Time (CST), with a 3.40% probability that ERCOT would need to declare an EEA. The evening EEA risk profile is similar to October, but morning risk surfaces due to the potential for cold temperatures occurring before and during sunrise when solar generation is insignificant. Relative to October, thermal outages, both planned and unplanned, are higher, with the former reflecting continuation of plant maintenance activities.</t>
  </si>
  <si>
    <t>ERCOT expects new installed fall-rated capacity to increase by 66 MW since the October MORA was prepared. Solar increased by 243 MW, wind increased by 208 MW, energy storage decreased by 395, and gas increased by 10 MW.</t>
  </si>
  <si>
    <t>Relative to October, no changes in unavailable operational capacity due to Extended Outages, Mothballs, Derates, or Retirements. Unavailable units include the following: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</si>
</sst>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_(* #,##0_);_(* \(#,##0\);_(* &quot;-&quot;??_);_(@_)"/>
    <numFmt numFmtId="165" formatCode="_(* #,##0.0_);_(* \(#,##0.0\);_(* &quot;-&quot;??_);_(@_)"/>
    <numFmt numFmtId="166" formatCode="#,##0;\ \(#,##0\)"/>
    <numFmt numFmtId="167" formatCode="_(* #,##0.0_);_(* \(#,##0.0\);_(* &quot;-&quot;?_);_(@_)"/>
    <numFmt numFmtId="168" formatCode="0.000%"/>
    <numFmt numFmtId="169" formatCode="_(* #,##0.0000_);_(* \(#,##0.0000\);_(* &quot;-&quot;??_);_(@_)"/>
    <numFmt numFmtId="170" formatCode="m/d/yyyy;@"/>
    <numFmt numFmtId="171" formatCode="_(* #,##0.000000_);_(* \(#,##0.000000\);_(* &quot;-&quot;??_);_(@_)"/>
    <numFmt numFmtId="172" formatCode="0.000000"/>
  </numFmts>
  <fonts count="73" x14ac:knownFonts="1">
    <font>
      <sz val="11"/>
      <color theme="1"/>
      <name val="Calibri"/>
      <family val="2"/>
      <scheme val="minor"/>
    </font>
    <font>
      <sz val="10"/>
      <color theme="1"/>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color theme="1"/>
      <name val="Calibri"/>
      <family val="2"/>
      <scheme val="minor"/>
    </font>
    <font>
      <b/>
      <sz val="16"/>
      <color theme="1"/>
      <name val="Calibri"/>
      <family val="2"/>
      <scheme val="minor"/>
    </font>
    <font>
      <b/>
      <sz val="14"/>
      <color theme="1"/>
      <name val="Calibri"/>
      <family val="2"/>
      <scheme val="minor"/>
    </font>
    <font>
      <b/>
      <sz val="11"/>
      <color theme="1"/>
      <name val="Calibri"/>
      <family val="2"/>
      <scheme val="minor"/>
    </font>
    <font>
      <b/>
      <sz val="24"/>
      <color theme="1"/>
      <name val="Calibri"/>
      <family val="2"/>
      <scheme val="minor"/>
    </font>
    <font>
      <b/>
      <i/>
      <sz val="26"/>
      <color theme="1"/>
      <name val="Calibri"/>
      <family val="2"/>
      <scheme val="minor"/>
    </font>
    <font>
      <b/>
      <sz val="22"/>
      <color rgb="FFFF0000"/>
      <name val="Calibri"/>
      <family val="2"/>
      <scheme val="minor"/>
    </font>
    <font>
      <sz val="10"/>
      <color indexed="8"/>
      <name val="Arial"/>
      <family val="2"/>
    </font>
    <font>
      <sz val="9"/>
      <color indexed="81"/>
      <name val="Tahoma"/>
      <family val="2"/>
    </font>
    <font>
      <sz val="11"/>
      <name val="Calibri"/>
      <family val="2"/>
      <scheme val="minor"/>
    </font>
    <font>
      <sz val="12"/>
      <name val="Arial"/>
      <family val="2"/>
    </font>
    <font>
      <u/>
      <sz val="11"/>
      <name val="Calibri"/>
      <family val="2"/>
      <scheme val="minor"/>
    </font>
    <font>
      <sz val="12"/>
      <color theme="1"/>
      <name val="Calibri"/>
      <family val="2"/>
      <scheme val="minor"/>
    </font>
    <font>
      <b/>
      <sz val="12"/>
      <color theme="1"/>
      <name val="Calibri"/>
      <family val="2"/>
      <scheme val="minor"/>
    </font>
    <font>
      <i/>
      <sz val="12"/>
      <color theme="1"/>
      <name val="Calibri"/>
      <family val="2"/>
      <scheme val="minor"/>
    </font>
    <font>
      <b/>
      <u/>
      <sz val="14"/>
      <color rgb="FF000000"/>
      <name val="Arial"/>
      <family val="2"/>
    </font>
    <font>
      <sz val="11"/>
      <color rgb="FFC00000"/>
      <name val="Calibri"/>
      <family val="2"/>
      <scheme val="minor"/>
    </font>
    <font>
      <b/>
      <sz val="18"/>
      <color theme="1"/>
      <name val="Calibri"/>
      <family val="2"/>
      <scheme val="minor"/>
    </font>
    <font>
      <b/>
      <sz val="16"/>
      <color rgb="FFC00000"/>
      <name val="Calibri"/>
      <family val="2"/>
      <scheme val="minor"/>
    </font>
    <font>
      <b/>
      <sz val="14"/>
      <name val="Arial"/>
      <family val="2"/>
    </font>
    <font>
      <sz val="14"/>
      <name val="Arial"/>
      <family val="2"/>
    </font>
    <font>
      <i/>
      <sz val="14"/>
      <name val="Arial"/>
      <family val="2"/>
    </font>
    <font>
      <u/>
      <sz val="11"/>
      <color theme="10"/>
      <name val="Calibri"/>
      <family val="2"/>
      <scheme val="minor"/>
    </font>
    <font>
      <b/>
      <sz val="12"/>
      <color rgb="FFC00000"/>
      <name val="Calibri"/>
      <family val="2"/>
      <scheme val="minor"/>
    </font>
    <font>
      <sz val="12"/>
      <name val="Calibri"/>
      <family val="2"/>
      <scheme val="minor"/>
    </font>
    <font>
      <b/>
      <sz val="11"/>
      <color rgb="FFC00000"/>
      <name val="Calibri"/>
      <family val="2"/>
      <scheme val="minor"/>
    </font>
    <font>
      <i/>
      <sz val="12"/>
      <name val="Calibri"/>
      <family val="2"/>
      <scheme val="minor"/>
    </font>
    <font>
      <sz val="12"/>
      <name val="Calibri"/>
      <family val="2"/>
    </font>
    <font>
      <sz val="12"/>
      <color rgb="FFC00000"/>
      <name val="Calibri"/>
      <family val="2"/>
      <scheme val="minor"/>
    </font>
    <font>
      <b/>
      <u/>
      <sz val="14"/>
      <name val="Arial"/>
      <family val="2"/>
    </font>
    <font>
      <b/>
      <sz val="11"/>
      <name val="Calibri"/>
      <family val="2"/>
      <scheme val="minor"/>
    </font>
    <font>
      <sz val="14"/>
      <name val="Calibri"/>
      <family val="2"/>
      <scheme val="minor"/>
    </font>
    <font>
      <b/>
      <sz val="14"/>
      <name val="Calibri"/>
      <family val="2"/>
      <scheme val="minor"/>
    </font>
    <font>
      <b/>
      <sz val="10"/>
      <color theme="1"/>
      <name val="Arial"/>
      <family val="2"/>
    </font>
    <font>
      <sz val="24"/>
      <color theme="1"/>
      <name val="Arial"/>
      <family val="2"/>
    </font>
    <font>
      <sz val="11"/>
      <color rgb="FFFF0000"/>
      <name val="Calibri"/>
      <family val="2"/>
      <scheme val="minor"/>
    </font>
    <font>
      <sz val="14"/>
      <color rgb="FFFF0000"/>
      <name val="Arial"/>
      <family val="2"/>
    </font>
    <font>
      <b/>
      <sz val="12"/>
      <color rgb="FFFF0000"/>
      <name val="Calibri"/>
      <family val="2"/>
      <scheme val="minor"/>
    </font>
    <font>
      <b/>
      <sz val="14"/>
      <color rgb="FFFF0000"/>
      <name val="Arial"/>
      <family val="2"/>
    </font>
    <font>
      <b/>
      <sz val="10"/>
      <name val="Arial"/>
      <family val="2"/>
    </font>
    <font>
      <sz val="12"/>
      <color rgb="FFFF0000"/>
      <name val="Arial"/>
      <family val="2"/>
    </font>
    <font>
      <b/>
      <i/>
      <sz val="14"/>
      <name val="Arial"/>
      <family val="2"/>
    </font>
    <font>
      <b/>
      <sz val="12"/>
      <name val="Arial"/>
      <family val="2"/>
    </font>
    <font>
      <sz val="14"/>
      <color theme="3"/>
      <name val="Arial"/>
      <family val="2"/>
    </font>
    <font>
      <b/>
      <sz val="11"/>
      <name val="Arial"/>
      <family val="2"/>
    </font>
    <font>
      <sz val="11"/>
      <name val="Arial"/>
      <family val="2"/>
    </font>
    <font>
      <b/>
      <sz val="12"/>
      <name val="Calibri"/>
      <family val="2"/>
      <scheme val="minor"/>
    </font>
    <font>
      <u/>
      <sz val="11"/>
      <name val="Arial"/>
      <family val="2"/>
    </font>
    <font>
      <sz val="11"/>
      <color rgb="FFFF0000"/>
      <name val="Arial"/>
      <family val="2"/>
    </font>
    <font>
      <b/>
      <sz val="16"/>
      <name val="Calibri"/>
      <family val="2"/>
      <scheme val="minor"/>
    </font>
    <font>
      <b/>
      <sz val="14"/>
      <color theme="1"/>
      <name val="Arial"/>
      <family val="2"/>
    </font>
    <font>
      <u/>
      <sz val="14"/>
      <name val="Arial"/>
      <family val="2"/>
    </font>
    <font>
      <b/>
      <sz val="18"/>
      <name val="Calibri"/>
      <family val="2"/>
      <scheme val="minor"/>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DEE1E2"/>
        <bgColor indexed="64"/>
      </patternFill>
    </fill>
    <fill>
      <patternFill patternType="solid">
        <fgColor theme="0"/>
        <bgColor indexed="0"/>
      </patternFill>
    </fill>
    <fill>
      <patternFill patternType="solid">
        <fgColor theme="4" tint="0.79998168889431442"/>
        <bgColor indexed="64"/>
      </patternFill>
    </fill>
    <fill>
      <patternFill patternType="solid">
        <fgColor rgb="FF00AEC7"/>
        <bgColor indexed="64"/>
      </patternFill>
    </fill>
  </fills>
  <borders count="4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bottom/>
      <diagonal/>
    </border>
    <border>
      <left style="thin">
        <color indexed="64"/>
      </left>
      <right/>
      <top style="double">
        <color indexed="64"/>
      </top>
      <bottom/>
      <diagonal/>
    </border>
    <border>
      <left/>
      <right/>
      <top style="double">
        <color indexed="64"/>
      </top>
      <bottom/>
      <diagonal/>
    </border>
    <border>
      <left style="thin">
        <color indexed="64"/>
      </left>
      <right style="thin">
        <color indexed="64"/>
      </right>
      <top style="double">
        <color indexed="64"/>
      </top>
      <bottom/>
      <diagonal/>
    </border>
    <border>
      <left/>
      <right style="thin">
        <color indexed="64"/>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double">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right/>
      <top style="thin">
        <color auto="1"/>
      </top>
      <bottom/>
      <diagonal/>
    </border>
    <border>
      <left/>
      <right style="thin">
        <color auto="1"/>
      </right>
      <top style="thin">
        <color auto="1"/>
      </top>
      <bottom/>
      <diagonal/>
    </border>
    <border>
      <left style="thin">
        <color indexed="64"/>
      </left>
      <right style="thin">
        <color indexed="64"/>
      </right>
      <top style="medium">
        <color indexed="64"/>
      </top>
      <bottom style="medium">
        <color indexed="64"/>
      </bottom>
      <diagonal/>
    </border>
  </borders>
  <cellStyleXfs count="51">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6" fillId="20" borderId="1" applyNumberFormat="0" applyAlignment="0" applyProtection="0"/>
    <xf numFmtId="0" fontId="7" fillId="21" borderId="2" applyNumberFormat="0" applyAlignment="0" applyProtection="0"/>
    <xf numFmtId="43" fontId="20" fillId="0" borderId="0" applyFont="0" applyFill="0" applyBorder="0" applyAlignment="0" applyProtection="0"/>
    <xf numFmtId="43" fontId="2" fillId="0" borderId="0" applyFont="0" applyFill="0" applyBorder="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3" fillId="7" borderId="1" applyNumberFormat="0" applyAlignment="0" applyProtection="0"/>
    <xf numFmtId="0" fontId="14" fillId="0" borderId="6" applyNumberFormat="0" applyFill="0" applyAlignment="0" applyProtection="0"/>
    <xf numFmtId="0" fontId="15" fillId="22" borderId="0" applyNumberFormat="0" applyBorder="0" applyAlignment="0" applyProtection="0"/>
    <xf numFmtId="0" fontId="2" fillId="0" borderId="0"/>
    <xf numFmtId="0" fontId="2" fillId="23" borderId="7" applyNumberFormat="0" applyFont="0" applyAlignment="0" applyProtection="0"/>
    <xf numFmtId="0" fontId="16" fillId="20" borderId="8" applyNumberFormat="0" applyAlignment="0" applyProtection="0"/>
    <xf numFmtId="9" fontId="2" fillId="0" borderId="0" applyFont="0" applyFill="0" applyBorder="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xf numFmtId="0" fontId="20" fillId="0" borderId="0"/>
    <xf numFmtId="0" fontId="20" fillId="0" borderId="0"/>
    <xf numFmtId="0" fontId="27" fillId="0" borderId="0"/>
    <xf numFmtId="0" fontId="42" fillId="0" borderId="0" applyNumberFormat="0" applyFill="0" applyBorder="0" applyAlignment="0" applyProtection="0"/>
    <xf numFmtId="9" fontId="20" fillId="0" borderId="0" applyFont="0" applyFill="0" applyBorder="0" applyAlignment="0" applyProtection="0"/>
  </cellStyleXfs>
  <cellXfs count="279">
    <xf numFmtId="0" fontId="0" fillId="0" borderId="0" xfId="0"/>
    <xf numFmtId="0" fontId="0" fillId="24" borderId="0" xfId="0" applyFill="1"/>
    <xf numFmtId="0" fontId="23" fillId="0" borderId="0" xfId="0" applyFont="1"/>
    <xf numFmtId="0" fontId="0" fillId="0" borderId="0" xfId="0" quotePrefix="1"/>
    <xf numFmtId="0" fontId="29" fillId="0" borderId="0" xfId="0" applyFont="1"/>
    <xf numFmtId="0" fontId="32" fillId="24" borderId="0" xfId="0" applyFont="1" applyFill="1"/>
    <xf numFmtId="0" fontId="26" fillId="24" borderId="0" xfId="0" applyFont="1" applyFill="1"/>
    <xf numFmtId="0" fontId="23" fillId="24" borderId="12" xfId="0" applyFont="1" applyFill="1" applyBorder="1"/>
    <xf numFmtId="0" fontId="23" fillId="24" borderId="19" xfId="0" applyFont="1" applyFill="1" applyBorder="1"/>
    <xf numFmtId="0" fontId="23" fillId="24" borderId="20" xfId="0" applyFont="1" applyFill="1" applyBorder="1"/>
    <xf numFmtId="0" fontId="35" fillId="0" borderId="0" xfId="0" applyFont="1"/>
    <xf numFmtId="0" fontId="36" fillId="24" borderId="0" xfId="0" applyFont="1" applyFill="1"/>
    <xf numFmtId="164" fontId="39" fillId="25" borderId="10" xfId="28" applyNumberFormat="1" applyFont="1" applyFill="1" applyBorder="1" applyAlignment="1">
      <alignment vertical="center"/>
    </xf>
    <xf numFmtId="164" fontId="39" fillId="25" borderId="13" xfId="28" applyNumberFormat="1" applyFont="1" applyFill="1" applyBorder="1" applyAlignment="1">
      <alignment horizontal="center" vertical="center" wrapText="1"/>
    </xf>
    <xf numFmtId="0" fontId="40" fillId="24" borderId="12" xfId="0" applyFont="1" applyFill="1" applyBorder="1" applyAlignment="1">
      <alignment horizontal="left" vertical="center" indent="7"/>
    </xf>
    <xf numFmtId="0" fontId="39" fillId="24" borderId="12" xfId="0" applyFont="1" applyFill="1" applyBorder="1" applyAlignment="1">
      <alignment horizontal="left" vertical="center"/>
    </xf>
    <xf numFmtId="0" fontId="40" fillId="24" borderId="12" xfId="0" applyFont="1" applyFill="1" applyBorder="1" applyAlignment="1">
      <alignment horizontal="left" vertical="center" indent="4"/>
    </xf>
    <xf numFmtId="164" fontId="39" fillId="24" borderId="10" xfId="28" applyNumberFormat="1" applyFont="1" applyFill="1" applyBorder="1" applyAlignment="1"/>
    <xf numFmtId="0" fontId="40" fillId="24" borderId="10" xfId="0" applyFont="1" applyFill="1" applyBorder="1" applyAlignment="1">
      <alignment horizontal="left" vertical="center" indent="4"/>
    </xf>
    <xf numFmtId="0" fontId="39" fillId="24" borderId="10" xfId="0" applyFont="1" applyFill="1" applyBorder="1" applyAlignment="1">
      <alignment horizontal="left" vertical="center"/>
    </xf>
    <xf numFmtId="0" fontId="40" fillId="24" borderId="10" xfId="0" applyFont="1" applyFill="1" applyBorder="1" applyAlignment="1">
      <alignment horizontal="left" vertical="center" indent="7"/>
    </xf>
    <xf numFmtId="0" fontId="30" fillId="24" borderId="0" xfId="0" applyFont="1" applyFill="1" applyAlignment="1">
      <alignment vertical="top"/>
    </xf>
    <xf numFmtId="164" fontId="39" fillId="25" borderId="12" xfId="28" applyNumberFormat="1" applyFont="1" applyFill="1" applyBorder="1" applyAlignment="1">
      <alignment vertical="center"/>
    </xf>
    <xf numFmtId="164" fontId="39" fillId="25" borderId="10" xfId="28" applyNumberFormat="1" applyFont="1" applyFill="1" applyBorder="1" applyAlignment="1">
      <alignment horizontal="center" vertical="center" wrapText="1"/>
    </xf>
    <xf numFmtId="0" fontId="40" fillId="24" borderId="0" xfId="0" applyFont="1" applyFill="1" applyAlignment="1">
      <alignment horizontal="left" vertical="center"/>
    </xf>
    <xf numFmtId="0" fontId="40" fillId="25" borderId="0" xfId="0" applyFont="1" applyFill="1" applyAlignment="1">
      <alignment vertical="center"/>
    </xf>
    <xf numFmtId="0" fontId="36" fillId="24" borderId="0" xfId="0" applyFont="1" applyFill="1" applyAlignment="1">
      <alignment horizontal="left" vertical="center" wrapText="1"/>
    </xf>
    <xf numFmtId="9" fontId="29" fillId="0" borderId="0" xfId="0" applyNumberFormat="1" applyFont="1" applyAlignment="1">
      <alignment horizontal="left"/>
    </xf>
    <xf numFmtId="0" fontId="38" fillId="24" borderId="0" xfId="0" applyFont="1" applyFill="1" applyAlignment="1">
      <alignment wrapText="1"/>
    </xf>
    <xf numFmtId="0" fontId="43" fillId="24" borderId="0" xfId="0" applyFont="1" applyFill="1"/>
    <xf numFmtId="0" fontId="48" fillId="24" borderId="0" xfId="0" applyFont="1" applyFill="1"/>
    <xf numFmtId="0" fontId="36" fillId="24" borderId="0" xfId="0" applyFont="1" applyFill="1" applyAlignment="1">
      <alignment vertical="top" wrapText="1"/>
    </xf>
    <xf numFmtId="0" fontId="49" fillId="0" borderId="0" xfId="0" applyFont="1"/>
    <xf numFmtId="9" fontId="29" fillId="0" borderId="0" xfId="0" applyNumberFormat="1" applyFont="1"/>
    <xf numFmtId="0" fontId="50" fillId="0" borderId="0" xfId="0" applyFont="1"/>
    <xf numFmtId="0" fontId="50" fillId="0" borderId="11" xfId="0" applyFont="1" applyBorder="1" applyAlignment="1">
      <alignment horizontal="center"/>
    </xf>
    <xf numFmtId="9" fontId="50" fillId="0" borderId="11" xfId="0" applyNumberFormat="1" applyFont="1" applyBorder="1" applyAlignment="1">
      <alignment horizontal="center"/>
    </xf>
    <xf numFmtId="3" fontId="50" fillId="0" borderId="11" xfId="0" applyNumberFormat="1" applyFont="1" applyBorder="1" applyAlignment="1">
      <alignment horizontal="center"/>
    </xf>
    <xf numFmtId="166" fontId="29" fillId="0" borderId="0" xfId="0" applyNumberFormat="1" applyFont="1" applyAlignment="1">
      <alignment horizontal="right"/>
    </xf>
    <xf numFmtId="0" fontId="29" fillId="0" borderId="0" xfId="0" applyFont="1" applyAlignment="1">
      <alignment horizontal="left"/>
    </xf>
    <xf numFmtId="9" fontId="29" fillId="0" borderId="0" xfId="0" applyNumberFormat="1" applyFont="1" applyAlignment="1">
      <alignment horizontal="right"/>
    </xf>
    <xf numFmtId="4" fontId="29" fillId="0" borderId="0" xfId="0" applyNumberFormat="1" applyFont="1" applyAlignment="1">
      <alignment horizontal="right"/>
    </xf>
    <xf numFmtId="0" fontId="50" fillId="0" borderId="11" xfId="0" applyFont="1" applyBorder="1" applyAlignment="1">
      <alignment horizontal="center" wrapText="1"/>
    </xf>
    <xf numFmtId="0" fontId="52" fillId="24" borderId="0" xfId="0" applyFont="1" applyFill="1"/>
    <xf numFmtId="43" fontId="29" fillId="0" borderId="0" xfId="0" applyNumberFormat="1" applyFont="1"/>
    <xf numFmtId="164" fontId="29" fillId="0" borderId="0" xfId="0" applyNumberFormat="1" applyFont="1"/>
    <xf numFmtId="166" fontId="0" fillId="0" borderId="0" xfId="0" applyNumberFormat="1" applyAlignment="1">
      <alignment horizontal="right"/>
    </xf>
    <xf numFmtId="168" fontId="29" fillId="0" borderId="0" xfId="50" applyNumberFormat="1" applyFont="1"/>
    <xf numFmtId="0" fontId="54" fillId="28" borderId="0" xfId="48" applyFont="1" applyFill="1" applyAlignment="1">
      <alignment horizontal="left" vertical="center"/>
    </xf>
    <xf numFmtId="165" fontId="54" fillId="28" borderId="0" xfId="28" applyNumberFormat="1" applyFont="1" applyFill="1" applyBorder="1" applyAlignment="1">
      <alignment horizontal="left" vertical="center"/>
    </xf>
    <xf numFmtId="0" fontId="53" fillId="26" borderId="0" xfId="48" applyFont="1" applyFill="1" applyAlignment="1">
      <alignment horizontal="left" vertical="center"/>
    </xf>
    <xf numFmtId="0" fontId="53" fillId="26" borderId="0" xfId="0" applyFont="1" applyFill="1" applyAlignment="1">
      <alignment horizontal="left" vertical="center" wrapText="1"/>
    </xf>
    <xf numFmtId="0" fontId="53" fillId="26" borderId="0" xfId="39" applyFont="1" applyFill="1" applyAlignment="1">
      <alignment horizontal="left" vertical="center"/>
    </xf>
    <xf numFmtId="1" fontId="53" fillId="26" borderId="0" xfId="39" applyNumberFormat="1" applyFont="1" applyFill="1" applyAlignment="1">
      <alignment horizontal="left" vertical="center" wrapText="1"/>
    </xf>
    <xf numFmtId="165" fontId="53" fillId="26" borderId="0" xfId="28" applyNumberFormat="1" applyFont="1" applyFill="1" applyAlignment="1">
      <alignment horizontal="center" vertical="center" wrapText="1"/>
    </xf>
    <xf numFmtId="0" fontId="59" fillId="0" borderId="0" xfId="0" applyFont="1"/>
    <xf numFmtId="0" fontId="59" fillId="0" borderId="0" xfId="0" applyFont="1" applyAlignment="1">
      <alignment horizontal="left"/>
    </xf>
    <xf numFmtId="1" fontId="59" fillId="0" borderId="0" xfId="0" applyNumberFormat="1" applyFont="1" applyAlignment="1">
      <alignment horizontal="left"/>
    </xf>
    <xf numFmtId="167" fontId="59" fillId="0" borderId="0" xfId="0" applyNumberFormat="1" applyFont="1" applyAlignment="1">
      <alignment horizontal="left"/>
    </xf>
    <xf numFmtId="0" fontId="2" fillId="0" borderId="0" xfId="0" applyFont="1"/>
    <xf numFmtId="0" fontId="2" fillId="0" borderId="0" xfId="0" applyFont="1" applyAlignment="1">
      <alignment horizontal="left"/>
    </xf>
    <xf numFmtId="1" fontId="2" fillId="0" borderId="0" xfId="0" applyNumberFormat="1" applyFont="1" applyAlignment="1">
      <alignment horizontal="left"/>
    </xf>
    <xf numFmtId="167" fontId="2" fillId="0" borderId="0" xfId="0" applyNumberFormat="1" applyFont="1" applyAlignment="1">
      <alignment horizontal="left"/>
    </xf>
    <xf numFmtId="165" fontId="1" fillId="0" borderId="0" xfId="28" applyNumberFormat="1" applyFont="1" applyBorder="1" applyAlignment="1">
      <alignment horizontal="right"/>
    </xf>
    <xf numFmtId="0" fontId="55" fillId="0" borderId="0" xfId="0" applyFont="1"/>
    <xf numFmtId="9" fontId="29" fillId="0" borderId="0" xfId="50" applyFont="1"/>
    <xf numFmtId="0" fontId="56" fillId="24" borderId="0" xfId="0" applyFont="1" applyFill="1"/>
    <xf numFmtId="0" fontId="56" fillId="24" borderId="0" xfId="0" applyFont="1" applyFill="1" applyAlignment="1">
      <alignment vertical="center"/>
    </xf>
    <xf numFmtId="0" fontId="56" fillId="24" borderId="14" xfId="0" applyFont="1" applyFill="1" applyBorder="1" applyAlignment="1">
      <alignment vertical="top"/>
    </xf>
    <xf numFmtId="0" fontId="56" fillId="24" borderId="0" xfId="0" applyFont="1" applyFill="1" applyAlignment="1">
      <alignment horizontal="left" vertical="center" wrapText="1"/>
    </xf>
    <xf numFmtId="0" fontId="56" fillId="24" borderId="0" xfId="0" applyFont="1" applyFill="1" applyAlignment="1">
      <alignment horizontal="left" vertical="top" wrapText="1"/>
    </xf>
    <xf numFmtId="0" fontId="56" fillId="24" borderId="0" xfId="0" applyFont="1" applyFill="1" applyAlignment="1">
      <alignment vertical="top"/>
    </xf>
    <xf numFmtId="0" fontId="56" fillId="24" borderId="0" xfId="0" applyFont="1" applyFill="1" applyAlignment="1">
      <alignment vertical="top" wrapText="1"/>
    </xf>
    <xf numFmtId="0" fontId="55" fillId="0" borderId="0" xfId="0" applyFont="1" applyAlignment="1">
      <alignment vertical="center"/>
    </xf>
    <xf numFmtId="0" fontId="56" fillId="24" borderId="0" xfId="0" applyFont="1" applyFill="1" applyAlignment="1">
      <alignment vertical="center" wrapText="1"/>
    </xf>
    <xf numFmtId="0" fontId="58" fillId="24" borderId="0" xfId="0" applyFont="1" applyFill="1"/>
    <xf numFmtId="0" fontId="58" fillId="24" borderId="0" xfId="0" applyFont="1" applyFill="1" applyAlignment="1">
      <alignment horizontal="center" vertical="center" wrapText="1"/>
    </xf>
    <xf numFmtId="0" fontId="57" fillId="24" borderId="0" xfId="0" applyFont="1" applyFill="1" applyAlignment="1">
      <alignment horizontal="center" vertical="center" wrapText="1"/>
    </xf>
    <xf numFmtId="0" fontId="58" fillId="24" borderId="0" xfId="0" applyFont="1" applyFill="1" applyAlignment="1">
      <alignment horizontal="center"/>
    </xf>
    <xf numFmtId="0" fontId="55" fillId="24" borderId="0" xfId="0" applyFont="1" applyFill="1" applyAlignment="1">
      <alignment horizontal="center"/>
    </xf>
    <xf numFmtId="0" fontId="55" fillId="24" borderId="0" xfId="0" applyFont="1" applyFill="1"/>
    <xf numFmtId="0" fontId="55" fillId="24" borderId="0" xfId="0" applyFont="1" applyFill="1" applyAlignment="1">
      <alignment vertical="center"/>
    </xf>
    <xf numFmtId="0" fontId="56" fillId="24" borderId="0" xfId="0" applyFont="1" applyFill="1" applyAlignment="1">
      <alignment horizontal="center"/>
    </xf>
    <xf numFmtId="164" fontId="56" fillId="24" borderId="0" xfId="0" applyNumberFormat="1" applyFont="1" applyFill="1" applyAlignment="1">
      <alignment vertical="center"/>
    </xf>
    <xf numFmtId="9" fontId="56" fillId="24" borderId="0" xfId="50" applyFont="1" applyFill="1"/>
    <xf numFmtId="0" fontId="60" fillId="24" borderId="0" xfId="0" applyFont="1" applyFill="1" applyAlignment="1">
      <alignment horizontal="left" vertical="center" wrapText="1"/>
    </xf>
    <xf numFmtId="0" fontId="1" fillId="28" borderId="0" xfId="0" applyFont="1" applyFill="1" applyAlignment="1">
      <alignment vertical="center"/>
    </xf>
    <xf numFmtId="0" fontId="1" fillId="26" borderId="0" xfId="0" applyFont="1" applyFill="1" applyAlignment="1">
      <alignment vertical="center"/>
    </xf>
    <xf numFmtId="0" fontId="40" fillId="24" borderId="14" xfId="0" applyFont="1" applyFill="1" applyBorder="1" applyAlignment="1">
      <alignment vertical="top"/>
    </xf>
    <xf numFmtId="0" fontId="63" fillId="24" borderId="0" xfId="0" applyFont="1" applyFill="1"/>
    <xf numFmtId="0" fontId="29" fillId="24" borderId="15" xfId="0" applyFont="1" applyFill="1" applyBorder="1" applyAlignment="1">
      <alignment horizontal="center"/>
    </xf>
    <xf numFmtId="0" fontId="40" fillId="24" borderId="0" xfId="0" applyFont="1" applyFill="1" applyAlignment="1">
      <alignment vertical="center"/>
    </xf>
    <xf numFmtId="0" fontId="29" fillId="24" borderId="0" xfId="0" applyFont="1" applyFill="1"/>
    <xf numFmtId="0" fontId="29" fillId="24" borderId="0" xfId="0" applyFont="1" applyFill="1" applyAlignment="1">
      <alignment horizontal="center"/>
    </xf>
    <xf numFmtId="164" fontId="65" fillId="24" borderId="24" xfId="28" applyNumberFormat="1" applyFont="1" applyFill="1" applyBorder="1" applyAlignment="1">
      <alignment horizontal="right"/>
    </xf>
    <xf numFmtId="0" fontId="40" fillId="24" borderId="0" xfId="0" applyFont="1" applyFill="1"/>
    <xf numFmtId="0" fontId="40" fillId="24" borderId="0" xfId="0" applyFont="1" applyFill="1" applyAlignment="1">
      <alignment horizontal="center"/>
    </xf>
    <xf numFmtId="0" fontId="64" fillId="24" borderId="0" xfId="0" applyFont="1" applyFill="1" applyAlignment="1">
      <alignment horizontal="left" vertical="center" wrapText="1"/>
    </xf>
    <xf numFmtId="0" fontId="66" fillId="24" borderId="0" xfId="0" applyFont="1" applyFill="1" applyAlignment="1">
      <alignment horizontal="center" vertical="center" wrapText="1"/>
    </xf>
    <xf numFmtId="165" fontId="62" fillId="24" borderId="14" xfId="28" applyNumberFormat="1" applyFont="1" applyFill="1" applyBorder="1" applyAlignment="1">
      <alignment horizontal="center" vertical="center" wrapText="1"/>
    </xf>
    <xf numFmtId="165" fontId="62" fillId="24" borderId="0" xfId="28" applyNumberFormat="1" applyFont="1" applyFill="1" applyBorder="1" applyAlignment="1">
      <alignment horizontal="center" vertical="center" wrapText="1"/>
    </xf>
    <xf numFmtId="165" fontId="62" fillId="24" borderId="25" xfId="28" applyNumberFormat="1" applyFont="1" applyFill="1" applyBorder="1" applyAlignment="1">
      <alignment vertical="center" wrapText="1"/>
    </xf>
    <xf numFmtId="165" fontId="62" fillId="24" borderId="26" xfId="28" applyNumberFormat="1" applyFont="1" applyFill="1" applyBorder="1" applyAlignment="1">
      <alignment vertical="center" wrapText="1"/>
    </xf>
    <xf numFmtId="0" fontId="66" fillId="24" borderId="31" xfId="0" applyFont="1" applyFill="1" applyBorder="1" applyAlignment="1">
      <alignment vertical="center" wrapText="1"/>
    </xf>
    <xf numFmtId="0" fontId="65" fillId="24" borderId="14" xfId="0" applyFont="1" applyFill="1" applyBorder="1" applyAlignment="1">
      <alignment horizontal="left" indent="4"/>
    </xf>
    <xf numFmtId="0" fontId="65" fillId="24" borderId="0" xfId="0" applyFont="1" applyFill="1" applyAlignment="1">
      <alignment horizontal="left" indent="4"/>
    </xf>
    <xf numFmtId="0" fontId="39" fillId="24" borderId="0" xfId="0" applyFont="1" applyFill="1"/>
    <xf numFmtId="0" fontId="62" fillId="24" borderId="0" xfId="0" applyFont="1" applyFill="1" applyAlignment="1">
      <alignment horizontal="center" vertical="center" wrapText="1"/>
    </xf>
    <xf numFmtId="0" fontId="29" fillId="24" borderId="0" xfId="0" applyFont="1" applyFill="1" applyAlignment="1">
      <alignment horizontal="left" vertical="center" wrapText="1"/>
    </xf>
    <xf numFmtId="0" fontId="67" fillId="24" borderId="0" xfId="49" applyFont="1" applyFill="1" applyAlignment="1">
      <alignment horizontal="left" vertical="top"/>
    </xf>
    <xf numFmtId="0" fontId="30" fillId="24" borderId="0" xfId="0" applyFont="1" applyFill="1" applyAlignment="1">
      <alignment vertical="top" wrapText="1"/>
    </xf>
    <xf numFmtId="0" fontId="40" fillId="24" borderId="16" xfId="0" applyFont="1" applyFill="1" applyBorder="1" applyAlignment="1">
      <alignment vertical="top"/>
    </xf>
    <xf numFmtId="166" fontId="0" fillId="0" borderId="0" xfId="0" applyNumberFormat="1" applyAlignment="1">
      <alignment horizontal="right" vertical="center"/>
    </xf>
    <xf numFmtId="9" fontId="29" fillId="0" borderId="0" xfId="0" applyNumberFormat="1" applyFont="1" applyAlignment="1">
      <alignment horizontal="left" vertical="center"/>
    </xf>
    <xf numFmtId="164" fontId="20" fillId="0" borderId="0" xfId="28" applyNumberFormat="1" applyFont="1" applyAlignment="1">
      <alignment vertical="center"/>
    </xf>
    <xf numFmtId="164" fontId="68" fillId="24" borderId="14" xfId="28" applyNumberFormat="1" applyFont="1" applyFill="1" applyBorder="1" applyAlignment="1">
      <alignment horizontal="right"/>
    </xf>
    <xf numFmtId="0" fontId="1" fillId="0" borderId="0" xfId="0" applyFont="1" applyAlignment="1">
      <alignment vertical="center"/>
    </xf>
    <xf numFmtId="167" fontId="1" fillId="0" borderId="0" xfId="0" applyNumberFormat="1" applyFont="1" applyAlignment="1">
      <alignment horizontal="left"/>
    </xf>
    <xf numFmtId="170" fontId="2" fillId="0" borderId="0" xfId="0" applyNumberFormat="1" applyFont="1"/>
    <xf numFmtId="167" fontId="2" fillId="0" borderId="0" xfId="0" applyNumberFormat="1" applyFont="1"/>
    <xf numFmtId="164" fontId="64" fillId="24" borderId="18" xfId="28" applyNumberFormat="1" applyFont="1" applyFill="1" applyBorder="1" applyAlignment="1">
      <alignment horizontal="right"/>
    </xf>
    <xf numFmtId="164" fontId="64" fillId="24" borderId="24" xfId="28" applyNumberFormat="1" applyFont="1" applyFill="1" applyBorder="1" applyAlignment="1">
      <alignment horizontal="right" vertical="center" wrapText="1"/>
    </xf>
    <xf numFmtId="164" fontId="64" fillId="24" borderId="18" xfId="28" applyNumberFormat="1" applyFont="1" applyFill="1" applyBorder="1" applyAlignment="1">
      <alignment horizontal="right" vertical="center" wrapText="1"/>
    </xf>
    <xf numFmtId="37" fontId="64" fillId="24" borderId="10" xfId="28" applyNumberFormat="1" applyFont="1" applyFill="1" applyBorder="1" applyAlignment="1">
      <alignment horizontal="right" vertical="center" wrapText="1"/>
    </xf>
    <xf numFmtId="164" fontId="39" fillId="0" borderId="10" xfId="28" applyNumberFormat="1" applyFont="1" applyFill="1" applyBorder="1" applyAlignment="1">
      <alignment vertical="center"/>
    </xf>
    <xf numFmtId="164" fontId="40" fillId="0" borderId="10" xfId="28" applyNumberFormat="1" applyFont="1" applyFill="1" applyBorder="1" applyAlignment="1">
      <alignment vertical="center"/>
    </xf>
    <xf numFmtId="164" fontId="39" fillId="24" borderId="10" xfId="28" applyNumberFormat="1" applyFont="1" applyFill="1" applyBorder="1" applyAlignment="1">
      <alignment vertical="center"/>
    </xf>
    <xf numFmtId="164" fontId="62" fillId="24" borderId="15" xfId="28" applyNumberFormat="1" applyFont="1" applyFill="1" applyBorder="1" applyAlignment="1">
      <alignment horizontal="center" vertical="center" wrapText="1"/>
    </xf>
    <xf numFmtId="164" fontId="62" fillId="24" borderId="36" xfId="28" applyNumberFormat="1" applyFont="1" applyFill="1" applyBorder="1" applyAlignment="1">
      <alignment horizontal="right" vertical="center" wrapText="1"/>
    </xf>
    <xf numFmtId="0" fontId="64" fillId="24" borderId="28" xfId="0" applyFont="1" applyFill="1" applyBorder="1" applyAlignment="1">
      <alignment vertical="center" wrapText="1"/>
    </xf>
    <xf numFmtId="0" fontId="65" fillId="24" borderId="27" xfId="0" applyFont="1" applyFill="1" applyBorder="1"/>
    <xf numFmtId="164" fontId="62" fillId="24" borderId="32" xfId="0" applyNumberFormat="1" applyFont="1" applyFill="1" applyBorder="1" applyAlignment="1">
      <alignment horizontal="center" vertical="center" wrapText="1"/>
    </xf>
    <xf numFmtId="164" fontId="62" fillId="24" borderId="45" xfId="0" applyNumberFormat="1" applyFont="1" applyFill="1" applyBorder="1" applyAlignment="1">
      <alignment horizontal="center" vertical="center" wrapText="1"/>
    </xf>
    <xf numFmtId="43" fontId="40" fillId="0" borderId="10" xfId="28" applyFont="1" applyFill="1" applyBorder="1" applyAlignment="1">
      <alignment vertical="center"/>
    </xf>
    <xf numFmtId="164" fontId="40" fillId="24" borderId="10" xfId="28" applyNumberFormat="1" applyFont="1" applyFill="1" applyBorder="1" applyAlignment="1">
      <alignment vertical="center"/>
    </xf>
    <xf numFmtId="164" fontId="29" fillId="24" borderId="11" xfId="28" applyNumberFormat="1" applyFont="1" applyFill="1" applyBorder="1"/>
    <xf numFmtId="0" fontId="69" fillId="24" borderId="0" xfId="0" applyFont="1" applyFill="1"/>
    <xf numFmtId="0" fontId="52" fillId="24" borderId="0" xfId="0" applyFont="1" applyFill="1" applyAlignment="1">
      <alignment vertical="center"/>
    </xf>
    <xf numFmtId="0" fontId="39" fillId="24" borderId="0" xfId="0" applyFont="1" applyFill="1" applyAlignment="1">
      <alignment horizontal="center" vertical="center"/>
    </xf>
    <xf numFmtId="0" fontId="31" fillId="0" borderId="0" xfId="49" quotePrefix="1" applyFont="1"/>
    <xf numFmtId="0" fontId="31" fillId="0" borderId="0" xfId="49" applyFont="1"/>
    <xf numFmtId="0" fontId="29" fillId="0" borderId="0" xfId="0" applyFont="1" applyAlignment="1">
      <alignment horizontal="right"/>
    </xf>
    <xf numFmtId="17" fontId="29" fillId="0" borderId="0" xfId="0" applyNumberFormat="1" applyFont="1" applyAlignment="1">
      <alignment horizontal="right"/>
    </xf>
    <xf numFmtId="171" fontId="29" fillId="0" borderId="0" xfId="28" applyNumberFormat="1" applyFont="1" applyAlignment="1">
      <alignment horizontal="right"/>
    </xf>
    <xf numFmtId="164" fontId="29" fillId="0" borderId="0" xfId="28" applyNumberFormat="1" applyFont="1" applyAlignment="1">
      <alignment horizontal="right"/>
    </xf>
    <xf numFmtId="169" fontId="29" fillId="0" borderId="0" xfId="0" applyNumberFormat="1" applyFont="1"/>
    <xf numFmtId="169" fontId="29" fillId="0" borderId="0" xfId="28" applyNumberFormat="1" applyFont="1"/>
    <xf numFmtId="164" fontId="29" fillId="0" borderId="0" xfId="28" applyNumberFormat="1" applyFont="1"/>
    <xf numFmtId="164" fontId="39" fillId="25" borderId="19" xfId="28" applyNumberFormat="1" applyFont="1" applyFill="1" applyBorder="1" applyAlignment="1">
      <alignment vertical="center"/>
    </xf>
    <xf numFmtId="164" fontId="39" fillId="25" borderId="20" xfId="28" applyNumberFormat="1" applyFont="1" applyFill="1" applyBorder="1" applyAlignment="1">
      <alignment vertical="center"/>
    </xf>
    <xf numFmtId="164" fontId="40" fillId="24" borderId="0" xfId="28" applyNumberFormat="1" applyFont="1" applyFill="1" applyBorder="1" applyAlignment="1">
      <alignment vertical="center"/>
    </xf>
    <xf numFmtId="164" fontId="40" fillId="25" borderId="0" xfId="28" applyNumberFormat="1" applyFont="1" applyFill="1" applyAlignment="1">
      <alignment vertical="center"/>
    </xf>
    <xf numFmtId="164" fontId="29" fillId="0" borderId="0" xfId="28" applyNumberFormat="1" applyFont="1" applyAlignment="1"/>
    <xf numFmtId="164" fontId="29" fillId="0" borderId="0" xfId="0" applyNumberFormat="1" applyFont="1" applyAlignment="1">
      <alignment horizontal="right"/>
    </xf>
    <xf numFmtId="172" fontId="29" fillId="0" borderId="0" xfId="0" applyNumberFormat="1" applyFont="1"/>
    <xf numFmtId="172" fontId="29" fillId="0" borderId="0" xfId="0" applyNumberFormat="1" applyFont="1" applyAlignment="1">
      <alignment horizontal="left"/>
    </xf>
    <xf numFmtId="164" fontId="68" fillId="24" borderId="24" xfId="28" applyNumberFormat="1" applyFont="1" applyFill="1" applyBorder="1" applyAlignment="1">
      <alignment horizontal="right"/>
    </xf>
    <xf numFmtId="0" fontId="42" fillId="0" borderId="0" xfId="49"/>
    <xf numFmtId="0" fontId="42" fillId="0" borderId="0" xfId="49" quotePrefix="1"/>
    <xf numFmtId="0" fontId="70" fillId="24" borderId="10" xfId="0" applyFont="1" applyFill="1" applyBorder="1" applyAlignment="1">
      <alignment horizontal="center" vertical="center" wrapText="1"/>
    </xf>
    <xf numFmtId="164" fontId="65" fillId="24" borderId="21" xfId="28" applyNumberFormat="1" applyFont="1" applyFill="1" applyBorder="1" applyAlignment="1">
      <alignment horizontal="right"/>
    </xf>
    <xf numFmtId="0" fontId="40" fillId="24" borderId="16" xfId="0" applyFont="1" applyFill="1" applyBorder="1"/>
    <xf numFmtId="0" fontId="40" fillId="24" borderId="11" xfId="0" applyFont="1" applyFill="1" applyBorder="1"/>
    <xf numFmtId="0" fontId="40" fillId="24" borderId="17" xfId="0" applyFont="1" applyFill="1" applyBorder="1"/>
    <xf numFmtId="0" fontId="62" fillId="24" borderId="10" xfId="0" applyFont="1" applyFill="1" applyBorder="1" applyAlignment="1">
      <alignment horizontal="center" vertical="center" wrapText="1"/>
    </xf>
    <xf numFmtId="0" fontId="40" fillId="24" borderId="14" xfId="0" applyFont="1" applyFill="1" applyBorder="1"/>
    <xf numFmtId="0" fontId="40" fillId="24" borderId="15" xfId="0" applyFont="1" applyFill="1" applyBorder="1"/>
    <xf numFmtId="0" fontId="40" fillId="24" borderId="14" xfId="0" quotePrefix="1" applyFont="1" applyFill="1" applyBorder="1"/>
    <xf numFmtId="0" fontId="0" fillId="24" borderId="16" xfId="0" applyFill="1" applyBorder="1" applyAlignment="1">
      <alignment horizontal="left"/>
    </xf>
    <xf numFmtId="0" fontId="0" fillId="24" borderId="11" xfId="0" applyFill="1" applyBorder="1" applyAlignment="1">
      <alignment horizontal="left"/>
    </xf>
    <xf numFmtId="0" fontId="0" fillId="24" borderId="17" xfId="0" applyFill="1" applyBorder="1" applyAlignment="1">
      <alignment horizontal="left"/>
    </xf>
    <xf numFmtId="0" fontId="22" fillId="24" borderId="0" xfId="0" applyFont="1" applyFill="1" applyAlignment="1">
      <alignment horizontal="center" vertical="top" wrapText="1"/>
    </xf>
    <xf numFmtId="0" fontId="23" fillId="24" borderId="12" xfId="0" applyFont="1" applyFill="1" applyBorder="1" applyAlignment="1">
      <alignment horizontal="center"/>
    </xf>
    <xf numFmtId="0" fontId="23" fillId="24" borderId="19" xfId="0" applyFont="1" applyFill="1" applyBorder="1" applyAlignment="1">
      <alignment horizontal="center"/>
    </xf>
    <xf numFmtId="0" fontId="23" fillId="24" borderId="20" xfId="0" applyFont="1" applyFill="1" applyBorder="1" applyAlignment="1">
      <alignment horizontal="center"/>
    </xf>
    <xf numFmtId="0" fontId="29" fillId="24" borderId="12" xfId="0" applyFont="1" applyFill="1" applyBorder="1" applyAlignment="1">
      <alignment horizontal="left" vertical="center" wrapText="1"/>
    </xf>
    <xf numFmtId="0" fontId="29" fillId="24" borderId="19" xfId="0" applyFont="1" applyFill="1" applyBorder="1" applyAlignment="1">
      <alignment horizontal="left" vertical="center" wrapText="1"/>
    </xf>
    <xf numFmtId="0" fontId="29" fillId="24" borderId="20" xfId="0" applyFont="1" applyFill="1" applyBorder="1" applyAlignment="1">
      <alignment horizontal="left" vertical="center" wrapText="1"/>
    </xf>
    <xf numFmtId="0" fontId="45" fillId="24" borderId="14" xfId="0" applyFont="1" applyFill="1" applyBorder="1" applyAlignment="1">
      <alignment horizontal="left" vertical="center" wrapText="1"/>
    </xf>
    <xf numFmtId="0" fontId="45" fillId="24" borderId="0" xfId="0" applyFont="1" applyFill="1" applyAlignment="1">
      <alignment horizontal="left" vertical="center" wrapText="1"/>
    </xf>
    <xf numFmtId="0" fontId="45" fillId="24" borderId="15" xfId="0" applyFont="1" applyFill="1" applyBorder="1" applyAlignment="1">
      <alignment horizontal="left" vertical="center" wrapText="1"/>
    </xf>
    <xf numFmtId="0" fontId="33" fillId="24" borderId="33" xfId="0" applyFont="1" applyFill="1" applyBorder="1" applyAlignment="1">
      <alignment horizontal="center"/>
    </xf>
    <xf numFmtId="0" fontId="33" fillId="24" borderId="34" xfId="0" applyFont="1" applyFill="1" applyBorder="1" applyAlignment="1">
      <alignment horizontal="center"/>
    </xf>
    <xf numFmtId="0" fontId="33" fillId="24" borderId="35" xfId="0" applyFont="1" applyFill="1" applyBorder="1" applyAlignment="1">
      <alignment horizontal="center"/>
    </xf>
    <xf numFmtId="0" fontId="0" fillId="24" borderId="0" xfId="0" applyFill="1" applyAlignment="1">
      <alignment horizontal="left" vertical="top" wrapText="1"/>
    </xf>
    <xf numFmtId="0" fontId="25" fillId="24" borderId="0" xfId="0" applyFont="1" applyFill="1" applyAlignment="1">
      <alignment horizontal="center"/>
    </xf>
    <xf numFmtId="0" fontId="24" fillId="24" borderId="0" xfId="0" applyFont="1" applyFill="1" applyAlignment="1">
      <alignment horizontal="center"/>
    </xf>
    <xf numFmtId="0" fontId="37" fillId="24" borderId="0" xfId="0" applyFont="1" applyFill="1" applyAlignment="1">
      <alignment horizontal="center"/>
    </xf>
    <xf numFmtId="0" fontId="21" fillId="24" borderId="0" xfId="0" applyFont="1" applyFill="1" applyAlignment="1">
      <alignment horizontal="center"/>
    </xf>
    <xf numFmtId="0" fontId="0" fillId="24" borderId="12" xfId="0" applyFill="1" applyBorder="1" applyAlignment="1">
      <alignment horizontal="left" vertical="center" wrapText="1"/>
    </xf>
    <xf numFmtId="0" fontId="0" fillId="24" borderId="19" xfId="0" applyFill="1" applyBorder="1" applyAlignment="1">
      <alignment horizontal="left" vertical="center" wrapText="1"/>
    </xf>
    <xf numFmtId="0" fontId="0" fillId="24" borderId="20" xfId="0" applyFill="1" applyBorder="1" applyAlignment="1">
      <alignment horizontal="left" vertical="center" wrapText="1"/>
    </xf>
    <xf numFmtId="0" fontId="29" fillId="24" borderId="12" xfId="0" applyFont="1" applyFill="1" applyBorder="1" applyAlignment="1">
      <alignment vertical="center"/>
    </xf>
    <xf numFmtId="0" fontId="29" fillId="24" borderId="19" xfId="0" applyFont="1" applyFill="1" applyBorder="1" applyAlignment="1">
      <alignment vertical="center"/>
    </xf>
    <xf numFmtId="0" fontId="29" fillId="24" borderId="20" xfId="0" applyFont="1" applyFill="1" applyBorder="1" applyAlignment="1">
      <alignment vertical="center"/>
    </xf>
    <xf numFmtId="0" fontId="0" fillId="24" borderId="12" xfId="0" applyFill="1" applyBorder="1" applyAlignment="1">
      <alignment vertical="center"/>
    </xf>
    <xf numFmtId="0" fontId="0" fillId="24" borderId="19" xfId="0" applyFill="1" applyBorder="1" applyAlignment="1">
      <alignment vertical="center"/>
    </xf>
    <xf numFmtId="0" fontId="0" fillId="24" borderId="20" xfId="0" applyFill="1" applyBorder="1" applyAlignment="1">
      <alignment vertical="center"/>
    </xf>
    <xf numFmtId="0" fontId="0" fillId="24" borderId="12" xfId="0" applyFill="1" applyBorder="1" applyAlignment="1">
      <alignment horizontal="left" vertical="center"/>
    </xf>
    <xf numFmtId="0" fontId="0" fillId="24" borderId="19" xfId="0" applyFill="1" applyBorder="1" applyAlignment="1">
      <alignment horizontal="left" vertical="center"/>
    </xf>
    <xf numFmtId="0" fontId="0" fillId="24" borderId="20" xfId="0" applyFill="1" applyBorder="1" applyAlignment="1">
      <alignment horizontal="left" vertical="center"/>
    </xf>
    <xf numFmtId="0" fontId="65" fillId="24" borderId="14" xfId="0" applyFont="1" applyFill="1" applyBorder="1" applyAlignment="1">
      <alignment horizontal="left" indent="4"/>
    </xf>
    <xf numFmtId="0" fontId="65" fillId="24" borderId="0" xfId="0" applyFont="1" applyFill="1" applyAlignment="1">
      <alignment horizontal="left" indent="4"/>
    </xf>
    <xf numFmtId="165" fontId="65" fillId="24" borderId="14" xfId="28" applyNumberFormat="1" applyFont="1" applyFill="1" applyBorder="1" applyAlignment="1">
      <alignment horizontal="left"/>
    </xf>
    <xf numFmtId="165" fontId="65" fillId="24" borderId="0" xfId="28" applyNumberFormat="1" applyFont="1" applyFill="1" applyBorder="1" applyAlignment="1">
      <alignment horizontal="left"/>
    </xf>
    <xf numFmtId="165" fontId="65" fillId="24" borderId="16" xfId="28" applyNumberFormat="1" applyFont="1" applyFill="1" applyBorder="1" applyAlignment="1">
      <alignment horizontal="left"/>
    </xf>
    <xf numFmtId="165" fontId="65" fillId="24" borderId="11" xfId="28" applyNumberFormat="1" applyFont="1" applyFill="1" applyBorder="1" applyAlignment="1">
      <alignment horizontal="left"/>
    </xf>
    <xf numFmtId="165" fontId="65" fillId="24" borderId="22" xfId="28" applyNumberFormat="1" applyFont="1" applyFill="1" applyBorder="1" applyAlignment="1">
      <alignment horizontal="left"/>
    </xf>
    <xf numFmtId="165" fontId="65" fillId="24" borderId="23" xfId="28" applyNumberFormat="1" applyFont="1" applyFill="1" applyBorder="1" applyAlignment="1">
      <alignment horizontal="left"/>
    </xf>
    <xf numFmtId="165" fontId="65" fillId="24" borderId="28" xfId="28" applyNumberFormat="1" applyFont="1" applyFill="1" applyBorder="1" applyAlignment="1">
      <alignment horizontal="left"/>
    </xf>
    <xf numFmtId="0" fontId="65" fillId="24" borderId="14" xfId="0" applyFont="1" applyFill="1" applyBorder="1" applyAlignment="1">
      <alignment horizontal="left"/>
    </xf>
    <xf numFmtId="0" fontId="65" fillId="24" borderId="0" xfId="0" applyFont="1" applyFill="1" applyAlignment="1">
      <alignment horizontal="left"/>
    </xf>
    <xf numFmtId="165" fontId="62" fillId="24" borderId="42" xfId="28" applyNumberFormat="1" applyFont="1" applyFill="1" applyBorder="1" applyAlignment="1">
      <alignment horizontal="left"/>
    </xf>
    <xf numFmtId="165" fontId="62" fillId="24" borderId="30" xfId="28" applyNumberFormat="1" applyFont="1" applyFill="1" applyBorder="1" applyAlignment="1">
      <alignment horizontal="left"/>
    </xf>
    <xf numFmtId="0" fontId="42" fillId="24" borderId="0" xfId="49" applyFill="1" applyBorder="1" applyAlignment="1">
      <alignment horizontal="left" wrapText="1"/>
    </xf>
    <xf numFmtId="0" fontId="40" fillId="24" borderId="0" xfId="0" applyFont="1" applyFill="1" applyAlignment="1">
      <alignment horizontal="left" vertical="top" wrapText="1"/>
    </xf>
    <xf numFmtId="0" fontId="40" fillId="24" borderId="15" xfId="0" applyFont="1" applyFill="1" applyBorder="1" applyAlignment="1">
      <alignment horizontal="left" vertical="top" wrapText="1"/>
    </xf>
    <xf numFmtId="0" fontId="40" fillId="24" borderId="11" xfId="0" applyFont="1" applyFill="1" applyBorder="1" applyAlignment="1">
      <alignment horizontal="left" vertical="top" wrapText="1"/>
    </xf>
    <xf numFmtId="0" fontId="40" fillId="24" borderId="17" xfId="0" applyFont="1" applyFill="1" applyBorder="1" applyAlignment="1">
      <alignment horizontal="left" vertical="top" wrapText="1"/>
    </xf>
    <xf numFmtId="0" fontId="39" fillId="27" borderId="29" xfId="0" applyFont="1" applyFill="1" applyBorder="1" applyAlignment="1">
      <alignment horizontal="center" vertical="center" wrapText="1"/>
    </xf>
    <xf numFmtId="0" fontId="39" fillId="27" borderId="30" xfId="0" applyFont="1" applyFill="1" applyBorder="1" applyAlignment="1">
      <alignment horizontal="center" vertical="center" wrapText="1"/>
    </xf>
    <xf numFmtId="0" fontId="39" fillId="27" borderId="37" xfId="0" applyFont="1" applyFill="1" applyBorder="1" applyAlignment="1">
      <alignment horizontal="center" vertical="center" wrapText="1"/>
    </xf>
    <xf numFmtId="0" fontId="58" fillId="24" borderId="0" xfId="0" applyFont="1" applyFill="1" applyAlignment="1">
      <alignment horizontal="center" vertical="top" wrapText="1"/>
    </xf>
    <xf numFmtId="0" fontId="40" fillId="24" borderId="33" xfId="0" applyFont="1" applyFill="1" applyBorder="1" applyAlignment="1">
      <alignment horizontal="left" vertical="top" wrapText="1"/>
    </xf>
    <xf numFmtId="0" fontId="40" fillId="24" borderId="43" xfId="0" applyFont="1" applyFill="1" applyBorder="1" applyAlignment="1">
      <alignment horizontal="left" vertical="top" wrapText="1"/>
    </xf>
    <xf numFmtId="0" fontId="40" fillId="24" borderId="44" xfId="0" applyFont="1" applyFill="1" applyBorder="1" applyAlignment="1">
      <alignment horizontal="left" vertical="top" wrapText="1"/>
    </xf>
    <xf numFmtId="0" fontId="30" fillId="24" borderId="0" xfId="0" applyFont="1" applyFill="1" applyAlignment="1">
      <alignment horizontal="left" vertical="top" wrapText="1"/>
    </xf>
    <xf numFmtId="0" fontId="30" fillId="0" borderId="0" xfId="0" applyFont="1" applyAlignment="1">
      <alignment horizontal="left" vertical="top" wrapText="1"/>
    </xf>
    <xf numFmtId="0" fontId="40" fillId="24" borderId="40" xfId="0" applyFont="1" applyFill="1" applyBorder="1" applyAlignment="1">
      <alignment horizontal="left" vertical="center" wrapText="1"/>
    </xf>
    <xf numFmtId="0" fontId="40" fillId="24" borderId="39" xfId="0" applyFont="1" applyFill="1" applyBorder="1" applyAlignment="1">
      <alignment horizontal="left" vertical="center" wrapText="1"/>
    </xf>
    <xf numFmtId="0" fontId="40" fillId="24" borderId="41" xfId="0" applyFont="1" applyFill="1" applyBorder="1" applyAlignment="1">
      <alignment horizontal="left" vertical="center" wrapText="1"/>
    </xf>
    <xf numFmtId="0" fontId="40" fillId="24" borderId="0" xfId="0" applyFont="1" applyFill="1" applyAlignment="1">
      <alignment horizontal="left" vertical="center" wrapText="1"/>
    </xf>
    <xf numFmtId="0" fontId="40" fillId="24" borderId="15" xfId="0" applyFont="1" applyFill="1" applyBorder="1" applyAlignment="1">
      <alignment horizontal="left" vertical="center" wrapText="1"/>
    </xf>
    <xf numFmtId="0" fontId="40" fillId="24" borderId="16" xfId="0" applyFont="1" applyFill="1" applyBorder="1" applyAlignment="1">
      <alignment horizontal="left" vertical="center" wrapText="1"/>
    </xf>
    <xf numFmtId="0" fontId="40" fillId="24" borderId="11" xfId="0" applyFont="1" applyFill="1" applyBorder="1" applyAlignment="1">
      <alignment horizontal="left" vertical="center" wrapText="1"/>
    </xf>
    <xf numFmtId="0" fontId="40" fillId="24" borderId="17" xfId="0" applyFont="1" applyFill="1" applyBorder="1" applyAlignment="1">
      <alignment horizontal="left" vertical="center" wrapText="1"/>
    </xf>
    <xf numFmtId="0" fontId="40" fillId="24" borderId="39" xfId="0" applyFont="1" applyFill="1" applyBorder="1" applyAlignment="1">
      <alignment horizontal="left" vertical="top" wrapText="1"/>
    </xf>
    <xf numFmtId="0" fontId="40" fillId="24" borderId="41" xfId="0" applyFont="1" applyFill="1" applyBorder="1" applyAlignment="1">
      <alignment horizontal="left" vertical="top" wrapText="1"/>
    </xf>
    <xf numFmtId="0" fontId="67" fillId="24" borderId="14" xfId="49" applyFont="1" applyFill="1" applyBorder="1" applyAlignment="1">
      <alignment horizontal="left" vertical="center" indent="4"/>
    </xf>
    <xf numFmtId="0" fontId="67" fillId="24" borderId="0" xfId="49" applyFont="1" applyFill="1" applyAlignment="1">
      <alignment horizontal="left" vertical="center" indent="4"/>
    </xf>
    <xf numFmtId="0" fontId="65" fillId="24" borderId="0" xfId="0" applyFont="1" applyFill="1" applyAlignment="1">
      <alignment horizontal="left" vertical="center" wrapText="1"/>
    </xf>
    <xf numFmtId="0" fontId="39" fillId="27" borderId="12" xfId="0" applyFont="1" applyFill="1" applyBorder="1" applyAlignment="1">
      <alignment horizontal="center" vertical="center" wrapText="1"/>
    </xf>
    <xf numFmtId="0" fontId="39" fillId="27" borderId="19" xfId="0" applyFont="1" applyFill="1" applyBorder="1" applyAlignment="1">
      <alignment horizontal="center" vertical="center" wrapText="1"/>
    </xf>
    <xf numFmtId="0" fontId="39" fillId="27" borderId="20" xfId="0" applyFont="1" applyFill="1" applyBorder="1" applyAlignment="1">
      <alignment horizontal="center" vertical="center" wrapText="1"/>
    </xf>
    <xf numFmtId="0" fontId="41" fillId="24" borderId="0" xfId="0" applyFont="1" applyFill="1" applyAlignment="1">
      <alignment horizontal="left" vertical="top" wrapText="1"/>
    </xf>
    <xf numFmtId="0" fontId="41" fillId="24" borderId="15" xfId="0" applyFont="1" applyFill="1" applyBorder="1" applyAlignment="1">
      <alignment horizontal="left" vertical="top" wrapText="1"/>
    </xf>
    <xf numFmtId="0" fontId="65" fillId="24" borderId="25" xfId="0" applyFont="1" applyFill="1" applyBorder="1" applyAlignment="1">
      <alignment horizontal="left"/>
    </xf>
    <xf numFmtId="0" fontId="65" fillId="24" borderId="26" xfId="0" applyFont="1" applyFill="1" applyBorder="1" applyAlignment="1">
      <alignment horizontal="left"/>
    </xf>
    <xf numFmtId="0" fontId="65" fillId="24" borderId="38" xfId="0" applyFont="1" applyFill="1" applyBorder="1" applyAlignment="1">
      <alignment horizontal="left"/>
    </xf>
    <xf numFmtId="165" fontId="65" fillId="24" borderId="22" xfId="28" applyNumberFormat="1" applyFont="1" applyFill="1" applyBorder="1" applyAlignment="1">
      <alignment horizontal="left" vertical="center" wrapText="1"/>
    </xf>
    <xf numFmtId="165" fontId="65" fillId="24" borderId="23" xfId="28" applyNumberFormat="1" applyFont="1" applyFill="1" applyBorder="1" applyAlignment="1">
      <alignment horizontal="left" vertical="center" wrapText="1"/>
    </xf>
    <xf numFmtId="0" fontId="64" fillId="24" borderId="22" xfId="0" applyFont="1" applyFill="1" applyBorder="1" applyAlignment="1">
      <alignment horizontal="left" vertical="center" wrapText="1"/>
    </xf>
    <xf numFmtId="0" fontId="64" fillId="24" borderId="23" xfId="0" applyFont="1" applyFill="1" applyBorder="1" applyAlignment="1">
      <alignment horizontal="left" vertical="center" wrapText="1"/>
    </xf>
    <xf numFmtId="165" fontId="65" fillId="24" borderId="22" xfId="28" applyNumberFormat="1" applyFont="1" applyFill="1" applyBorder="1" applyAlignment="1">
      <alignment horizontal="left" vertical="center"/>
    </xf>
    <xf numFmtId="165" fontId="65" fillId="24" borderId="23" xfId="28" applyNumberFormat="1" applyFont="1" applyFill="1" applyBorder="1" applyAlignment="1">
      <alignment horizontal="left" vertical="center"/>
    </xf>
    <xf numFmtId="165" fontId="65" fillId="24" borderId="28" xfId="28" applyNumberFormat="1" applyFont="1" applyFill="1" applyBorder="1" applyAlignment="1">
      <alignment horizontal="left" vertical="center"/>
    </xf>
    <xf numFmtId="0" fontId="64" fillId="24" borderId="12" xfId="0" applyFont="1" applyFill="1" applyBorder="1" applyAlignment="1">
      <alignment horizontal="left" vertical="center" wrapText="1"/>
    </xf>
    <xf numFmtId="0" fontId="64" fillId="24" borderId="19" xfId="0" applyFont="1" applyFill="1" applyBorder="1" applyAlignment="1">
      <alignment horizontal="left" vertical="center" wrapText="1"/>
    </xf>
    <xf numFmtId="0" fontId="64" fillId="24" borderId="45" xfId="0" applyFont="1" applyFill="1" applyBorder="1" applyAlignment="1">
      <alignment horizontal="left" vertical="center" wrapText="1"/>
    </xf>
    <xf numFmtId="0" fontId="62" fillId="24" borderId="33" xfId="0" applyFont="1" applyFill="1" applyBorder="1" applyAlignment="1">
      <alignment horizontal="left" vertical="center" wrapText="1"/>
    </xf>
    <xf numFmtId="0" fontId="62" fillId="24" borderId="43" xfId="0" applyFont="1" applyFill="1" applyBorder="1" applyAlignment="1">
      <alignment horizontal="left" vertical="center" wrapText="1"/>
    </xf>
    <xf numFmtId="0" fontId="62" fillId="24" borderId="44" xfId="0" applyFont="1" applyFill="1" applyBorder="1" applyAlignment="1">
      <alignment horizontal="left" vertical="center" wrapText="1"/>
    </xf>
    <xf numFmtId="0" fontId="64" fillId="24" borderId="14" xfId="0" applyFont="1" applyFill="1" applyBorder="1" applyAlignment="1">
      <alignment horizontal="left" vertical="center" wrapText="1"/>
    </xf>
    <xf numFmtId="0" fontId="64" fillId="24" borderId="0" xfId="0" applyFont="1" applyFill="1" applyAlignment="1">
      <alignment horizontal="left" vertical="center" wrapText="1"/>
    </xf>
    <xf numFmtId="0" fontId="64" fillId="24" borderId="15" xfId="0" applyFont="1" applyFill="1" applyBorder="1" applyAlignment="1">
      <alignment horizontal="left" vertical="center" wrapText="1"/>
    </xf>
    <xf numFmtId="0" fontId="64" fillId="24" borderId="33" xfId="0" applyFont="1" applyFill="1" applyBorder="1" applyAlignment="1">
      <alignment horizontal="left" vertical="center" wrapText="1"/>
    </xf>
    <xf numFmtId="0" fontId="64" fillId="24" borderId="43" xfId="0" applyFont="1" applyFill="1" applyBorder="1" applyAlignment="1">
      <alignment horizontal="left" vertical="center" wrapText="1"/>
    </xf>
    <xf numFmtId="0" fontId="64" fillId="24" borderId="44" xfId="0" applyFont="1" applyFill="1" applyBorder="1" applyAlignment="1">
      <alignment horizontal="left" vertical="center" wrapText="1"/>
    </xf>
    <xf numFmtId="0" fontId="36" fillId="24" borderId="0" xfId="0" applyFont="1" applyFill="1" applyAlignment="1">
      <alignment horizontal="left" vertical="top" wrapText="1"/>
    </xf>
    <xf numFmtId="0" fontId="72" fillId="24" borderId="0" xfId="0" applyFont="1" applyFill="1" applyAlignment="1">
      <alignment horizontal="center" wrapText="1"/>
    </xf>
    <xf numFmtId="0" fontId="51" fillId="24" borderId="0" xfId="0" applyFont="1" applyFill="1" applyAlignment="1">
      <alignment horizontal="left" vertical="top" wrapText="1"/>
    </xf>
    <xf numFmtId="0" fontId="36" fillId="24" borderId="0" xfId="0" applyFont="1" applyFill="1" applyAlignment="1">
      <alignment horizontal="left" vertical="center" wrapText="1"/>
    </xf>
    <xf numFmtId="0" fontId="38" fillId="24" borderId="0" xfId="0" applyFont="1" applyFill="1" applyAlignment="1">
      <alignment horizontal="center" wrapText="1"/>
    </xf>
    <xf numFmtId="0" fontId="40" fillId="25" borderId="0" xfId="0" applyFont="1" applyFill="1" applyAlignment="1">
      <alignment horizontal="left" vertical="center" wrapText="1"/>
    </xf>
    <xf numFmtId="0" fontId="1" fillId="0" borderId="0" xfId="0" applyFont="1" applyAlignment="1">
      <alignment horizontal="left" vertical="center" wrapText="1"/>
    </xf>
    <xf numFmtId="0" fontId="33" fillId="24" borderId="0" xfId="0" applyFont="1" applyFill="1" applyAlignment="1">
      <alignment horizontal="left" vertical="center"/>
    </xf>
    <xf numFmtId="0" fontId="32" fillId="24" borderId="0" xfId="0" applyFont="1" applyFill="1" applyAlignment="1">
      <alignment horizontal="left" vertical="top" wrapText="1"/>
    </xf>
    <xf numFmtId="0" fontId="44" fillId="24" borderId="0" xfId="0" applyFont="1" applyFill="1" applyAlignment="1">
      <alignment horizontal="left" vertical="top" wrapText="1"/>
    </xf>
    <xf numFmtId="0" fontId="33" fillId="24" borderId="0" xfId="0" applyFont="1" applyFill="1" applyAlignment="1">
      <alignment horizontal="left" vertical="top" wrapText="1"/>
    </xf>
  </cellXfs>
  <cellStyles count="51">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heck Cell 2" xfId="27" xr:uid="{00000000-0005-0000-0000-00001A000000}"/>
    <cellStyle name="Comma" xfId="28" builtinId="3"/>
    <cellStyle name="Comma 2" xfId="29" xr:uid="{00000000-0005-0000-0000-00001C000000}"/>
    <cellStyle name="Explanatory Text 2" xfId="30" xr:uid="{00000000-0005-0000-0000-00001D000000}"/>
    <cellStyle name="Good 2" xfId="31" xr:uid="{00000000-0005-0000-0000-00001E000000}"/>
    <cellStyle name="Heading 1 2" xfId="32" xr:uid="{00000000-0005-0000-0000-00001F000000}"/>
    <cellStyle name="Heading 2 2" xfId="33" xr:uid="{00000000-0005-0000-0000-000020000000}"/>
    <cellStyle name="Heading 3 2" xfId="34" xr:uid="{00000000-0005-0000-0000-000021000000}"/>
    <cellStyle name="Heading 4 2" xfId="35" xr:uid="{00000000-0005-0000-0000-000022000000}"/>
    <cellStyle name="Hyperlink" xfId="49" builtinId="8"/>
    <cellStyle name="Input 2" xfId="36" xr:uid="{00000000-0005-0000-0000-000023000000}"/>
    <cellStyle name="Linked Cell 2" xfId="37" xr:uid="{00000000-0005-0000-0000-000024000000}"/>
    <cellStyle name="Neutral 2" xfId="38" xr:uid="{00000000-0005-0000-0000-000025000000}"/>
    <cellStyle name="Normal" xfId="0" builtinId="0"/>
    <cellStyle name="Normal 2" xfId="39" xr:uid="{00000000-0005-0000-0000-000027000000}"/>
    <cellStyle name="Normal 3" xfId="46" xr:uid="{00000000-0005-0000-0000-000028000000}"/>
    <cellStyle name="Normal 6" xfId="47" xr:uid="{00000000-0005-0000-0000-000029000000}"/>
    <cellStyle name="Normal_SUMMER" xfId="48" xr:uid="{2967840E-6DF4-4D2F-A4E1-680A93AA1AE6}"/>
    <cellStyle name="Note 2" xfId="40" xr:uid="{00000000-0005-0000-0000-00002B000000}"/>
    <cellStyle name="Output 2" xfId="41" xr:uid="{00000000-0005-0000-0000-00002C000000}"/>
    <cellStyle name="Percent" xfId="50" builtinId="5"/>
    <cellStyle name="Percent 2" xfId="42" xr:uid="{00000000-0005-0000-0000-00002E000000}"/>
    <cellStyle name="Title 2" xfId="43" xr:uid="{00000000-0005-0000-0000-00002F000000}"/>
    <cellStyle name="Total 2" xfId="44" xr:uid="{00000000-0005-0000-0000-000030000000}"/>
    <cellStyle name="Warning Text 2" xfId="45" xr:uid="{00000000-0005-0000-0000-000031000000}"/>
  </cellStyles>
  <dxfs count="0"/>
  <tableStyles count="0" defaultTableStyle="TableStyleMedium9" defaultPivotStyle="PivotStyleLight16"/>
  <colors>
    <mruColors>
      <color rgb="FFFFEC99"/>
      <color rgb="FFFFE366"/>
      <color rgb="FFE0D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59202962400684"/>
          <c:y val="8.6331344455125109E-2"/>
          <c:w val="0.84360132831455292"/>
          <c:h val="0.70920510561642569"/>
        </c:manualLayout>
      </c:layout>
      <c:lineChart>
        <c:grouping val="standard"/>
        <c:varyColors val="0"/>
        <c:ser>
          <c:idx val="0"/>
          <c:order val="0"/>
          <c:tx>
            <c:v>EEA Probability with Low Wind and BESS</c:v>
          </c:tx>
          <c:spPr>
            <a:ln w="28575" cap="rnd">
              <a:solidFill>
                <a:schemeClr val="accent1"/>
              </a:solidFill>
              <a:round/>
            </a:ln>
            <a:effectLst/>
          </c:spPr>
          <c:marker>
            <c:symbol val="circle"/>
            <c:size val="5"/>
            <c:spPr>
              <a:solidFill>
                <a:schemeClr val="accent1"/>
              </a:solidFill>
              <a:ln w="28575">
                <a:solidFill>
                  <a:schemeClr val="accent1"/>
                </a:solidFill>
              </a:ln>
              <a:effectLst/>
            </c:spPr>
          </c:marker>
          <c:cat>
            <c:numLit>
              <c:formatCode>General</c:formatCode>
              <c:ptCount val="13"/>
              <c:pt idx="0">
                <c:v>315.41552916824548</c:v>
              </c:pt>
              <c:pt idx="1">
                <c:v>2027.2891941124922</c:v>
              </c:pt>
              <c:pt idx="2">
                <c:v>2909.7688809733763</c:v>
              </c:pt>
              <c:pt idx="3">
                <c:v>3543.235464051852</c:v>
              </c:pt>
              <c:pt idx="4">
                <c:v>4497.3347558802716</c:v>
              </c:pt>
              <c:pt idx="5">
                <c:v>5244.8592450661017</c:v>
              </c:pt>
              <c:pt idx="6">
                <c:v>6209.0202988044484</c:v>
              </c:pt>
              <c:pt idx="7">
                <c:v>7617.1649552732179</c:v>
              </c:pt>
              <c:pt idx="8">
                <c:v>8809.9399811049352</c:v>
              </c:pt>
              <c:pt idx="9">
                <c:v>10987.772383396603</c:v>
              </c:pt>
              <c:pt idx="10">
                <c:v>12981.705515903583</c:v>
              </c:pt>
              <c:pt idx="11">
                <c:v>14984.75886327964</c:v>
              </c:pt>
              <c:pt idx="12">
                <c:v>17107.868052732225</c:v>
              </c:pt>
            </c:numLit>
          </c:cat>
          <c:val>
            <c:numLit>
              <c:formatCode>General</c:formatCode>
              <c:ptCount val="13"/>
              <c:pt idx="0">
                <c:v>0.90209017706834804</c:v>
              </c:pt>
              <c:pt idx="1">
                <c:v>0.81613876031907295</c:v>
              </c:pt>
              <c:pt idx="2">
                <c:v>0.76163648756818403</c:v>
              </c:pt>
              <c:pt idx="3">
                <c:v>0.71164113632234305</c:v>
              </c:pt>
              <c:pt idx="4">
                <c:v>0.641722759712822</c:v>
              </c:pt>
              <c:pt idx="5">
                <c:v>0.58061682083903399</c:v>
              </c:pt>
              <c:pt idx="6">
                <c:v>0.50071494573104602</c:v>
              </c:pt>
              <c:pt idx="7">
                <c:v>0.38713131609491197</c:v>
              </c:pt>
              <c:pt idx="8">
                <c:v>0.30069601124318102</c:v>
              </c:pt>
              <c:pt idx="9">
                <c:v>0.17382372118438799</c:v>
              </c:pt>
              <c:pt idx="10">
                <c:v>9.3431650524097007E-2</c:v>
              </c:pt>
              <c:pt idx="11">
                <c:v>4.5009931595463001E-2</c:v>
              </c:pt>
              <c:pt idx="12">
                <c:v>1.7177854994877999E-2</c:v>
              </c:pt>
            </c:numLit>
          </c:val>
          <c:smooth val="0"/>
          <c:extLst>
            <c:ext xmlns:c16="http://schemas.microsoft.com/office/drawing/2014/chart" uri="{C3380CC4-5D6E-409C-BE32-E72D297353CC}">
              <c16:uniqueId val="{00000000-C2F7-4881-89E0-92498577BA9D}"/>
            </c:ext>
          </c:extLst>
        </c:ser>
        <c:ser>
          <c:idx val="1"/>
          <c:order val="1"/>
          <c:tx>
            <c:v>EEA3 Load Shed Probability with Low Wind and BESS</c:v>
          </c:tx>
          <c:spPr>
            <a:ln w="28575" cap="rnd">
              <a:solidFill>
                <a:schemeClr val="accent2"/>
              </a:solidFill>
              <a:round/>
            </a:ln>
            <a:effectLst/>
          </c:spPr>
          <c:marker>
            <c:symbol val="none"/>
          </c:marker>
          <c:cat>
            <c:numLit>
              <c:formatCode>General</c:formatCode>
              <c:ptCount val="13"/>
              <c:pt idx="0">
                <c:v>315.41552916824548</c:v>
              </c:pt>
              <c:pt idx="1">
                <c:v>2027.2891941124922</c:v>
              </c:pt>
              <c:pt idx="2">
                <c:v>2909.7688809733763</c:v>
              </c:pt>
              <c:pt idx="3">
                <c:v>3543.235464051852</c:v>
              </c:pt>
              <c:pt idx="4">
                <c:v>4497.3347558802716</c:v>
              </c:pt>
              <c:pt idx="5">
                <c:v>5244.8592450661017</c:v>
              </c:pt>
              <c:pt idx="6">
                <c:v>6209.0202988044484</c:v>
              </c:pt>
              <c:pt idx="7">
                <c:v>7617.1649552732179</c:v>
              </c:pt>
              <c:pt idx="8">
                <c:v>8809.9399811049352</c:v>
              </c:pt>
              <c:pt idx="9">
                <c:v>10987.772383396603</c:v>
              </c:pt>
              <c:pt idx="10">
                <c:v>12981.705515903583</c:v>
              </c:pt>
              <c:pt idx="11">
                <c:v>14984.75886327964</c:v>
              </c:pt>
              <c:pt idx="12">
                <c:v>17107.868052732225</c:v>
              </c:pt>
            </c:numLit>
          </c:cat>
          <c:val>
            <c:numLit>
              <c:formatCode>General</c:formatCode>
              <c:ptCount val="13"/>
              <c:pt idx="0">
                <c:v>0.856289996675626</c:v>
              </c:pt>
              <c:pt idx="1">
                <c:v>0.75250022675344497</c:v>
              </c:pt>
              <c:pt idx="2">
                <c:v>0.68788196386749112</c:v>
              </c:pt>
              <c:pt idx="3">
                <c:v>0.63278908351531205</c:v>
              </c:pt>
              <c:pt idx="4">
                <c:v>0.56146833998072199</c:v>
              </c:pt>
              <c:pt idx="5">
                <c:v>0.49684175625716598</c:v>
              </c:pt>
              <c:pt idx="6">
                <c:v>0.41992229828206901</c:v>
              </c:pt>
              <c:pt idx="7">
                <c:v>0.31301964303806301</c:v>
              </c:pt>
              <c:pt idx="8">
                <c:v>0.23859151584477101</c:v>
              </c:pt>
              <c:pt idx="9">
                <c:v>0.126933662161554</c:v>
              </c:pt>
              <c:pt idx="10">
                <c:v>6.7079753867613001E-2</c:v>
              </c:pt>
              <c:pt idx="11">
                <c:v>2.9063883625482002E-2</c:v>
              </c:pt>
              <c:pt idx="12">
                <c:v>9.7546156044984681E-3</c:v>
              </c:pt>
            </c:numLit>
          </c:val>
          <c:smooth val="0"/>
          <c:extLst>
            <c:ext xmlns:c16="http://schemas.microsoft.com/office/drawing/2014/chart" uri="{C3380CC4-5D6E-409C-BE32-E72D297353CC}">
              <c16:uniqueId val="{00000001-C2F7-4881-89E0-92498577BA9D}"/>
            </c:ext>
          </c:extLst>
        </c:ser>
        <c:dLbls>
          <c:showLegendKey val="0"/>
          <c:showVal val="0"/>
          <c:showCatName val="0"/>
          <c:showSerName val="0"/>
          <c:showPercent val="0"/>
          <c:showBubbleSize val="0"/>
        </c:dLbls>
        <c:marker val="1"/>
        <c:smooth val="0"/>
        <c:axId val="1608314688"/>
        <c:axId val="1608323808"/>
      </c:lineChart>
      <c:catAx>
        <c:axId val="1608314688"/>
        <c:scaling>
          <c:orientation val="minMax"/>
        </c:scaling>
        <c:delete val="0"/>
        <c:axPos val="b"/>
        <c:minorGridlines>
          <c:spPr>
            <a:ln w="9525" cap="flat" cmpd="sng" algn="ctr">
              <a:solidFill>
                <a:schemeClr val="tx1">
                  <a:lumMod val="5000"/>
                  <a:lumOff val="95000"/>
                </a:schemeClr>
              </a:solidFill>
              <a:round/>
            </a:ln>
            <a:effectLst/>
          </c:spPr>
        </c:minorGridlines>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r>
                  <a:rPr lang="en-US" sz="1400" b="1"/>
                  <a:t>Wind Generation (MW), Hour Ending 8 p.m.</a:t>
                </a:r>
              </a:p>
            </c:rich>
          </c:tx>
          <c:layout>
            <c:manualLayout>
              <c:xMode val="edge"/>
              <c:yMode val="edge"/>
              <c:x val="0.34738876612528591"/>
              <c:y val="0.94567261817592885"/>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out"/>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608323808"/>
        <c:crosses val="autoZero"/>
        <c:auto val="1"/>
        <c:lblAlgn val="ctr"/>
        <c:lblOffset val="100"/>
        <c:noMultiLvlLbl val="0"/>
      </c:catAx>
      <c:valAx>
        <c:axId val="16083238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n-US" sz="1400"/>
                  <a:t>Probability</a:t>
                </a:r>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608314688"/>
        <c:crosses val="autoZero"/>
        <c:crossBetween val="midCat"/>
      </c:valAx>
      <c:spPr>
        <a:noFill/>
        <a:ln>
          <a:noFill/>
        </a:ln>
        <a:effectLst/>
      </c:spPr>
    </c:plotArea>
    <c:legend>
      <c:legendPos val="t"/>
      <c:layout>
        <c:manualLayout>
          <c:xMode val="edge"/>
          <c:yMode val="edge"/>
          <c:x val="0.47025364616076842"/>
          <c:y val="0.10447822155478587"/>
          <c:w val="0.49737783836653426"/>
          <c:h val="0.13212672429084518"/>
        </c:manualLayout>
      </c:layout>
      <c:overlay val="0"/>
      <c:spPr>
        <a:solidFill>
          <a:schemeClr val="bg1"/>
        </a:solidFill>
        <a:ln>
          <a:solidFill>
            <a:schemeClr val="tx1"/>
          </a:solid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2</xdr:col>
      <xdr:colOff>95251</xdr:colOff>
      <xdr:row>3</xdr:row>
      <xdr:rowOff>114301</xdr:rowOff>
    </xdr:to>
    <xdr:pic>
      <xdr:nvPicPr>
        <xdr:cNvPr id="4" name="Picture 3">
          <a:extLst>
            <a:ext uri="{FF2B5EF4-FFF2-40B4-BE49-F238E27FC236}">
              <a16:creationId xmlns:a16="http://schemas.microsoft.com/office/drawing/2014/main" id="{EDAD8229-5AC7-1D93-C9DF-13828C01A08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1"/>
          <a:ext cx="1371600" cy="685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579178</xdr:colOff>
      <xdr:row>19</xdr:row>
      <xdr:rowOff>1494099</xdr:rowOff>
    </xdr:from>
    <xdr:to>
      <xdr:col>7</xdr:col>
      <xdr:colOff>2495156</xdr:colOff>
      <xdr:row>47</xdr:row>
      <xdr:rowOff>436765</xdr:rowOff>
    </xdr:to>
    <xdr:pic>
      <xdr:nvPicPr>
        <xdr:cNvPr id="3" name="Picture 2">
          <a:extLst>
            <a:ext uri="{FF2B5EF4-FFF2-40B4-BE49-F238E27FC236}">
              <a16:creationId xmlns:a16="http://schemas.microsoft.com/office/drawing/2014/main" id="{8BE35C9A-EF2F-3FAD-DA0A-BCB0D123D1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22246" y="11697394"/>
          <a:ext cx="7136486" cy="73526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600710</xdr:colOff>
      <xdr:row>6</xdr:row>
      <xdr:rowOff>139700</xdr:rowOff>
    </xdr:from>
    <xdr:to>
      <xdr:col>8</xdr:col>
      <xdr:colOff>92636</xdr:colOff>
      <xdr:row>39</xdr:row>
      <xdr:rowOff>165298</xdr:rowOff>
    </xdr:to>
    <xdr:graphicFrame macro="">
      <xdr:nvGraphicFramePr>
        <xdr:cNvPr id="3" name="Chart 2">
          <a:extLst>
            <a:ext uri="{FF2B5EF4-FFF2-40B4-BE49-F238E27FC236}">
              <a16:creationId xmlns:a16="http://schemas.microsoft.com/office/drawing/2014/main" id="{BC1E751D-10EE-424C-9988-7FE352F5A8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cdr:x>
      <cdr:y>0.89314</cdr:y>
    </cdr:from>
    <cdr:to>
      <cdr:x>0.98228</cdr:x>
      <cdr:y>0.93034</cdr:y>
    </cdr:to>
    <cdr:sp macro="" textlink="">
      <cdr:nvSpPr>
        <cdr:cNvPr id="2" name="TextBox 2">
          <a:extLst xmlns:a="http://schemas.openxmlformats.org/drawingml/2006/main">
            <a:ext uri="{FF2B5EF4-FFF2-40B4-BE49-F238E27FC236}">
              <a16:creationId xmlns:a16="http://schemas.microsoft.com/office/drawing/2014/main" id="{16AE0EBE-6D21-4983-9113-BF8C36080A99}"/>
            </a:ext>
          </a:extLst>
        </cdr:cNvPr>
        <cdr:cNvSpPr txBox="1"/>
      </cdr:nvSpPr>
      <cdr:spPr>
        <a:xfrm xmlns:a="http://schemas.openxmlformats.org/drawingml/2006/main">
          <a:off x="0" y="5338817"/>
          <a:ext cx="8389324" cy="222333"/>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000" b="1"/>
            <a:t>Percentiles          0</a:t>
          </a:r>
          <a:r>
            <a:rPr lang="en-US" sz="1000" b="1" baseline="0"/>
            <a:t>                  1                   2                    3                    5                    7                   10                  15                 20                 30                  40                50                 60</a:t>
          </a:r>
          <a:endParaRPr lang="en-US" sz="1000" b="1"/>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ercot.com/services/comm/mkt_notices/M-A060525-01"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9CF07-C1B7-4B7D-A1ED-0714A66384F0}">
  <sheetPr codeName="Sheet1"/>
  <dimension ref="A1:C28"/>
  <sheetViews>
    <sheetView workbookViewId="0"/>
  </sheetViews>
  <sheetFormatPr defaultRowHeight="14.4" x14ac:dyDescent="0.3"/>
  <cols>
    <col min="1" max="2" width="36.5546875" customWidth="1"/>
  </cols>
  <sheetData>
    <row r="1" spans="1:3" x14ac:dyDescent="0.3">
      <c r="A1" s="2" t="s">
        <v>0</v>
      </c>
    </row>
    <row r="3" spans="1:3" x14ac:dyDescent="0.3">
      <c r="A3" t="s">
        <v>1</v>
      </c>
      <c r="B3" t="s">
        <v>2</v>
      </c>
      <c r="C3">
        <v>0</v>
      </c>
    </row>
    <row r="4" spans="1:3" x14ac:dyDescent="0.3">
      <c r="A4" t="s">
        <v>3</v>
      </c>
    </row>
    <row r="5" spans="1:3" x14ac:dyDescent="0.3">
      <c r="A5" t="s">
        <v>4</v>
      </c>
    </row>
    <row r="7" spans="1:3" x14ac:dyDescent="0.3">
      <c r="A7" s="2" t="s">
        <v>5</v>
      </c>
      <c r="B7" t="s">
        <v>6</v>
      </c>
    </row>
    <row r="8" spans="1:3" x14ac:dyDescent="0.3">
      <c r="B8">
        <v>2</v>
      </c>
    </row>
    <row r="10" spans="1:3" x14ac:dyDescent="0.3">
      <c r="A10" t="s">
        <v>7</v>
      </c>
    </row>
    <row r="11" spans="1:3" x14ac:dyDescent="0.3">
      <c r="A11" t="e">
        <f>CB_DATA_!#REF!</f>
        <v>#REF!</v>
      </c>
      <c r="B11" t="e">
        <f>'Monthly Outlook'!#REF!</f>
        <v>#REF!</v>
      </c>
    </row>
    <row r="13" spans="1:3" x14ac:dyDescent="0.3">
      <c r="A13" t="s">
        <v>8</v>
      </c>
    </row>
    <row r="14" spans="1:3" x14ac:dyDescent="0.3">
      <c r="A14" t="s">
        <v>9</v>
      </c>
      <c r="B14" t="s">
        <v>10</v>
      </c>
    </row>
    <row r="16" spans="1:3" x14ac:dyDescent="0.3">
      <c r="A16" t="s">
        <v>11</v>
      </c>
    </row>
    <row r="19" spans="1:2" x14ac:dyDescent="0.3">
      <c r="A19" t="s">
        <v>12</v>
      </c>
    </row>
    <row r="20" spans="1:2" x14ac:dyDescent="0.3">
      <c r="A20">
        <v>28</v>
      </c>
      <c r="B20">
        <v>26</v>
      </c>
    </row>
    <row r="25" spans="1:2" x14ac:dyDescent="0.3">
      <c r="A25" s="2" t="s">
        <v>13</v>
      </c>
    </row>
    <row r="26" spans="1:2" x14ac:dyDescent="0.3">
      <c r="A26" s="3" t="s">
        <v>14</v>
      </c>
    </row>
    <row r="27" spans="1:2" x14ac:dyDescent="0.3">
      <c r="A27" t="s">
        <v>15</v>
      </c>
    </row>
    <row r="28" spans="1:2" x14ac:dyDescent="0.3">
      <c r="A28" s="3" t="s">
        <v>16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86517-0F2A-499B-BD44-0808AB2896A9}">
  <sheetPr codeName="Sheet3">
    <pageSetUpPr fitToPage="1"/>
  </sheetPr>
  <dimension ref="B5:M28"/>
  <sheetViews>
    <sheetView zoomScaleNormal="100" workbookViewId="0"/>
  </sheetViews>
  <sheetFormatPr defaultColWidth="9.109375" defaultRowHeight="14.4" x14ac:dyDescent="0.3"/>
  <cols>
    <col min="1" max="1" width="4.44140625" style="1" customWidth="1"/>
    <col min="2" max="2" width="14.88671875" style="1" customWidth="1"/>
    <col min="3" max="5" width="9.5546875" style="1" customWidth="1"/>
    <col min="6" max="6" width="10.109375" style="1" customWidth="1"/>
    <col min="7" max="10" width="9.109375" style="1"/>
    <col min="11" max="11" width="11.44140625" style="1" customWidth="1"/>
    <col min="12" max="16384" width="9.109375" style="1"/>
  </cols>
  <sheetData>
    <row r="5" spans="2:13" ht="33.6" x14ac:dyDescent="0.65">
      <c r="B5" s="185" t="s">
        <v>17</v>
      </c>
      <c r="C5" s="185"/>
      <c r="D5" s="185"/>
      <c r="E5" s="185"/>
      <c r="F5" s="185"/>
      <c r="G5" s="185"/>
      <c r="H5" s="185"/>
      <c r="I5" s="185"/>
      <c r="J5" s="185"/>
      <c r="K5" s="185"/>
      <c r="L5" s="185"/>
      <c r="M5" s="185"/>
    </row>
    <row r="6" spans="2:13" ht="31.2" x14ac:dyDescent="0.6">
      <c r="B6" s="186" t="s">
        <v>4249</v>
      </c>
      <c r="C6" s="186"/>
      <c r="D6" s="186"/>
      <c r="E6" s="186"/>
      <c r="F6" s="186"/>
      <c r="G6" s="186"/>
      <c r="H6" s="186"/>
      <c r="I6" s="186"/>
      <c r="J6" s="186"/>
      <c r="K6" s="186"/>
      <c r="L6" s="186"/>
      <c r="M6" s="186"/>
    </row>
    <row r="8" spans="2:13" ht="23.4" x14ac:dyDescent="0.45">
      <c r="B8" s="187"/>
      <c r="C8" s="187"/>
      <c r="D8" s="187"/>
      <c r="E8" s="187"/>
      <c r="F8" s="187"/>
      <c r="G8" s="187"/>
      <c r="H8" s="187"/>
      <c r="I8" s="187"/>
      <c r="J8" s="187"/>
      <c r="K8" s="187"/>
      <c r="L8" s="187"/>
      <c r="M8" s="187"/>
    </row>
    <row r="11" spans="2:13" ht="21" x14ac:dyDescent="0.4">
      <c r="B11" s="188" t="s">
        <v>18</v>
      </c>
      <c r="C11" s="188"/>
      <c r="D11" s="188"/>
      <c r="E11" s="188"/>
      <c r="F11" s="188"/>
      <c r="G11" s="188"/>
      <c r="H11" s="188"/>
      <c r="I11" s="188"/>
      <c r="J11" s="188"/>
      <c r="K11" s="188"/>
      <c r="L11" s="188"/>
      <c r="M11" s="188"/>
    </row>
    <row r="12" spans="2:13" ht="158.25" customHeight="1" x14ac:dyDescent="0.3">
      <c r="B12" s="184" t="s">
        <v>19</v>
      </c>
      <c r="C12" s="184"/>
      <c r="D12" s="184"/>
      <c r="E12" s="184"/>
      <c r="F12" s="184"/>
      <c r="G12" s="184"/>
      <c r="H12" s="184"/>
      <c r="I12" s="184"/>
      <c r="J12" s="184"/>
      <c r="K12" s="184"/>
      <c r="L12" s="184"/>
      <c r="M12" s="184"/>
    </row>
    <row r="13" spans="2:13" ht="19.5" customHeight="1" x14ac:dyDescent="0.3">
      <c r="B13" s="171" t="s">
        <v>20</v>
      </c>
      <c r="C13" s="171"/>
      <c r="D13" s="171"/>
      <c r="E13" s="171"/>
      <c r="F13" s="171"/>
      <c r="G13" s="171"/>
      <c r="H13" s="171"/>
      <c r="I13" s="171"/>
      <c r="J13" s="171"/>
      <c r="K13" s="171"/>
      <c r="L13" s="171"/>
      <c r="M13" s="171"/>
    </row>
    <row r="14" spans="2:13" ht="109.5" customHeight="1" x14ac:dyDescent="0.3">
      <c r="B14" s="184" t="s">
        <v>3385</v>
      </c>
      <c r="C14" s="184"/>
      <c r="D14" s="184"/>
      <c r="E14" s="184"/>
      <c r="F14" s="184"/>
      <c r="G14" s="184"/>
      <c r="H14" s="184"/>
      <c r="I14" s="184"/>
      <c r="J14" s="184"/>
      <c r="K14" s="184"/>
      <c r="L14" s="184"/>
      <c r="M14" s="184"/>
    </row>
    <row r="15" spans="2:13" ht="6" customHeight="1" x14ac:dyDescent="0.3"/>
    <row r="16" spans="2:13" ht="15.6" x14ac:dyDescent="0.3">
      <c r="B16" s="181" t="s">
        <v>3035</v>
      </c>
      <c r="C16" s="182"/>
      <c r="D16" s="182"/>
      <c r="E16" s="182"/>
      <c r="F16" s="182"/>
      <c r="G16" s="182"/>
      <c r="H16" s="182"/>
      <c r="I16" s="182"/>
      <c r="J16" s="182"/>
      <c r="K16" s="182"/>
      <c r="L16" s="182"/>
      <c r="M16" s="183"/>
    </row>
    <row r="17" spans="2:13" x14ac:dyDescent="0.3">
      <c r="B17" s="178"/>
      <c r="C17" s="179"/>
      <c r="D17" s="179"/>
      <c r="E17" s="179"/>
      <c r="F17" s="179"/>
      <c r="G17" s="179"/>
      <c r="H17" s="179"/>
      <c r="I17" s="179"/>
      <c r="J17" s="179"/>
      <c r="K17" s="179"/>
      <c r="L17" s="179"/>
      <c r="M17" s="180"/>
    </row>
    <row r="18" spans="2:13" ht="30.75" customHeight="1" x14ac:dyDescent="0.3">
      <c r="B18" s="178"/>
      <c r="C18" s="179"/>
      <c r="D18" s="179"/>
      <c r="E18" s="179"/>
      <c r="F18" s="179"/>
      <c r="G18" s="179"/>
      <c r="H18" s="179"/>
      <c r="I18" s="179"/>
      <c r="J18" s="179"/>
      <c r="K18" s="179"/>
      <c r="L18" s="179"/>
      <c r="M18" s="180"/>
    </row>
    <row r="19" spans="2:13" x14ac:dyDescent="0.3">
      <c r="B19" s="168"/>
      <c r="C19" s="169"/>
      <c r="D19" s="169"/>
      <c r="E19" s="169"/>
      <c r="F19" s="169"/>
      <c r="G19" s="169"/>
      <c r="H19" s="169"/>
      <c r="I19" s="169"/>
      <c r="J19" s="169"/>
      <c r="K19" s="169"/>
      <c r="L19" s="169"/>
      <c r="M19" s="170"/>
    </row>
    <row r="21" spans="2:13" ht="24" customHeight="1" x14ac:dyDescent="0.3">
      <c r="B21" s="171" t="s">
        <v>21</v>
      </c>
      <c r="C21" s="171"/>
      <c r="D21" s="171"/>
      <c r="E21" s="171"/>
      <c r="F21" s="171"/>
      <c r="G21" s="171"/>
      <c r="H21" s="171"/>
      <c r="I21" s="171"/>
      <c r="J21" s="171"/>
      <c r="K21" s="171"/>
      <c r="L21" s="171"/>
      <c r="M21" s="171"/>
    </row>
    <row r="22" spans="2:13" x14ac:dyDescent="0.3">
      <c r="C22" s="7" t="s">
        <v>22</v>
      </c>
      <c r="D22" s="8"/>
      <c r="E22" s="9"/>
      <c r="F22" s="172" t="s">
        <v>23</v>
      </c>
      <c r="G22" s="173"/>
      <c r="H22" s="173"/>
      <c r="I22" s="173"/>
      <c r="J22" s="173"/>
      <c r="K22" s="174"/>
    </row>
    <row r="23" spans="2:13" ht="107.4" customHeight="1" x14ac:dyDescent="0.3">
      <c r="C23" s="192" t="s">
        <v>24</v>
      </c>
      <c r="D23" s="193"/>
      <c r="E23" s="194"/>
      <c r="F23" s="175" t="s">
        <v>25</v>
      </c>
      <c r="G23" s="176"/>
      <c r="H23" s="176"/>
      <c r="I23" s="176"/>
      <c r="J23" s="176"/>
      <c r="K23" s="177"/>
    </row>
    <row r="24" spans="2:13" ht="51.6" customHeight="1" x14ac:dyDescent="0.3">
      <c r="C24" s="175" t="s">
        <v>4060</v>
      </c>
      <c r="D24" s="176"/>
      <c r="E24" s="177"/>
      <c r="F24" s="175" t="s">
        <v>4035</v>
      </c>
      <c r="G24" s="176"/>
      <c r="H24" s="176"/>
      <c r="I24" s="176"/>
      <c r="J24" s="176"/>
      <c r="K24" s="177"/>
    </row>
    <row r="25" spans="2:13" ht="34.200000000000003" customHeight="1" x14ac:dyDescent="0.3">
      <c r="C25" s="195" t="s">
        <v>26</v>
      </c>
      <c r="D25" s="196"/>
      <c r="E25" s="197"/>
      <c r="F25" s="189" t="s">
        <v>3617</v>
      </c>
      <c r="G25" s="190"/>
      <c r="H25" s="190"/>
      <c r="I25" s="190"/>
      <c r="J25" s="190"/>
      <c r="K25" s="191"/>
    </row>
    <row r="26" spans="2:13" ht="34.950000000000003" customHeight="1" x14ac:dyDescent="0.3">
      <c r="C26" s="195" t="s">
        <v>27</v>
      </c>
      <c r="D26" s="196"/>
      <c r="E26" s="197"/>
      <c r="F26" s="189" t="s">
        <v>28</v>
      </c>
      <c r="G26" s="190"/>
      <c r="H26" s="190"/>
      <c r="I26" s="190"/>
      <c r="J26" s="190"/>
      <c r="K26" s="191"/>
    </row>
    <row r="27" spans="2:13" ht="46.5" customHeight="1" x14ac:dyDescent="0.3">
      <c r="C27" s="198" t="s">
        <v>29</v>
      </c>
      <c r="D27" s="199"/>
      <c r="E27" s="200"/>
      <c r="F27" s="189" t="s">
        <v>30</v>
      </c>
      <c r="G27" s="190"/>
      <c r="H27" s="190"/>
      <c r="I27" s="190"/>
      <c r="J27" s="190"/>
      <c r="K27" s="191"/>
    </row>
    <row r="28" spans="2:13" ht="16.5" customHeight="1" x14ac:dyDescent="0.3">
      <c r="C28" s="195" t="s">
        <v>31</v>
      </c>
      <c r="D28" s="196"/>
      <c r="E28" s="197"/>
      <c r="F28" s="175" t="s">
        <v>32</v>
      </c>
      <c r="G28" s="176"/>
      <c r="H28" s="176"/>
      <c r="I28" s="176"/>
      <c r="J28" s="176"/>
      <c r="K28" s="177"/>
    </row>
  </sheetData>
  <mergeCells count="24">
    <mergeCell ref="F25:K25"/>
    <mergeCell ref="F26:K26"/>
    <mergeCell ref="F28:K28"/>
    <mergeCell ref="C23:E23"/>
    <mergeCell ref="C25:E25"/>
    <mergeCell ref="C26:E26"/>
    <mergeCell ref="C28:E28"/>
    <mergeCell ref="C27:E27"/>
    <mergeCell ref="F27:K27"/>
    <mergeCell ref="C24:E24"/>
    <mergeCell ref="F24:K24"/>
    <mergeCell ref="B16:M16"/>
    <mergeCell ref="B14:M14"/>
    <mergeCell ref="B13:M13"/>
    <mergeCell ref="B5:M5"/>
    <mergeCell ref="B6:M6"/>
    <mergeCell ref="B8:M8"/>
    <mergeCell ref="B12:M12"/>
    <mergeCell ref="B11:M11"/>
    <mergeCell ref="B19:M19"/>
    <mergeCell ref="B21:M21"/>
    <mergeCell ref="F22:K22"/>
    <mergeCell ref="F23:K23"/>
    <mergeCell ref="B17:M18"/>
  </mergeCells>
  <pageMargins left="0.7" right="0.7" top="0.75" bottom="0.75" header="0.3" footer="0.3"/>
  <pageSetup scale="72" orientation="portrait" r:id="rId1"/>
  <headerFooter>
    <oddFooter>&amp;LERCOT PUBLIC&amp;C&amp;14&amp;P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8823C-A061-46C4-8DF8-1B1D82C3028C}">
  <sheetPr codeName="Sheet4"/>
  <dimension ref="A1:O105"/>
  <sheetViews>
    <sheetView topLeftCell="A82" zoomScale="66" zoomScaleNormal="66" zoomScaleSheetLayoutView="70" workbookViewId="0">
      <selection activeCell="D107" sqref="D107"/>
    </sheetView>
  </sheetViews>
  <sheetFormatPr defaultColWidth="9.109375" defaultRowHeight="17.399999999999999" x14ac:dyDescent="0.3"/>
  <cols>
    <col min="1" max="1" width="3" style="66" customWidth="1"/>
    <col min="2" max="2" width="4" style="66" customWidth="1"/>
    <col min="3" max="3" width="17.88671875" style="66" customWidth="1"/>
    <col min="4" max="4" width="16.44140625" style="66" customWidth="1"/>
    <col min="5" max="6" width="13.88671875" style="66" customWidth="1"/>
    <col min="7" max="7" width="48.44140625" style="66" customWidth="1"/>
    <col min="8" max="8" width="43.109375" style="66" customWidth="1"/>
    <col min="9" max="9" width="21.5546875" style="66" customWidth="1"/>
    <col min="10" max="10" width="22.44140625" style="66" customWidth="1"/>
    <col min="11" max="11" width="2.88671875" style="66" customWidth="1"/>
    <col min="12" max="12" width="15.44140625" style="67" customWidth="1"/>
    <col min="13" max="13" width="17.88671875" style="66" customWidth="1"/>
    <col min="14" max="14" width="9.44140625" style="66" bestFit="1" customWidth="1"/>
    <col min="15" max="16384" width="9.109375" style="66"/>
  </cols>
  <sheetData>
    <row r="1" spans="2:11" ht="18" thickBot="1" x14ac:dyDescent="0.35">
      <c r="C1" s="64"/>
    </row>
    <row r="2" spans="2:11" ht="25.5" customHeight="1" thickBot="1" x14ac:dyDescent="0.35">
      <c r="B2" s="219" t="s">
        <v>33</v>
      </c>
      <c r="C2" s="220"/>
      <c r="D2" s="220"/>
      <c r="E2" s="220"/>
      <c r="F2" s="220"/>
      <c r="G2" s="220"/>
      <c r="H2" s="220"/>
      <c r="I2" s="220"/>
      <c r="J2" s="221"/>
    </row>
    <row r="3" spans="2:11" ht="31.65" customHeight="1" x14ac:dyDescent="0.3">
      <c r="B3" s="228" t="s">
        <v>34</v>
      </c>
      <c r="C3" s="229"/>
      <c r="D3" s="229"/>
      <c r="E3" s="229"/>
      <c r="F3" s="229"/>
      <c r="G3" s="229"/>
      <c r="H3" s="229"/>
      <c r="I3" s="229"/>
      <c r="J3" s="230"/>
    </row>
    <row r="4" spans="2:11" ht="65.25" customHeight="1" x14ac:dyDescent="0.3">
      <c r="B4" s="88" t="s">
        <v>35</v>
      </c>
      <c r="C4" s="231" t="s">
        <v>36</v>
      </c>
      <c r="D4" s="231"/>
      <c r="E4" s="231"/>
      <c r="F4" s="231"/>
      <c r="G4" s="231"/>
      <c r="H4" s="231"/>
      <c r="I4" s="231"/>
      <c r="J4" s="232"/>
    </row>
    <row r="5" spans="2:11" ht="51" customHeight="1" x14ac:dyDescent="0.3">
      <c r="B5" s="88" t="s">
        <v>35</v>
      </c>
      <c r="C5" s="231" t="s">
        <v>37</v>
      </c>
      <c r="D5" s="231"/>
      <c r="E5" s="231"/>
      <c r="F5" s="231"/>
      <c r="G5" s="231"/>
      <c r="H5" s="231"/>
      <c r="I5" s="231"/>
      <c r="J5" s="232"/>
    </row>
    <row r="6" spans="2:11" ht="68.25" customHeight="1" x14ac:dyDescent="0.3">
      <c r="B6" s="233" t="s">
        <v>38</v>
      </c>
      <c r="C6" s="234"/>
      <c r="D6" s="234"/>
      <c r="E6" s="234"/>
      <c r="F6" s="234"/>
      <c r="G6" s="234"/>
      <c r="H6" s="234"/>
      <c r="I6" s="234"/>
      <c r="J6" s="235"/>
    </row>
    <row r="7" spans="2:11" ht="35.4" customHeight="1" thickBot="1" x14ac:dyDescent="0.35">
      <c r="B7" s="69"/>
      <c r="C7" s="69"/>
      <c r="D7" s="69"/>
      <c r="E7" s="69"/>
      <c r="F7" s="69"/>
      <c r="G7" s="69"/>
      <c r="H7" s="69"/>
      <c r="I7" s="69"/>
      <c r="J7" s="69"/>
      <c r="K7" s="69"/>
    </row>
    <row r="8" spans="2:11" ht="27.75" customHeight="1" thickBot="1" x14ac:dyDescent="0.35">
      <c r="B8" s="219" t="s">
        <v>39</v>
      </c>
      <c r="C8" s="220"/>
      <c r="D8" s="220"/>
      <c r="E8" s="220"/>
      <c r="F8" s="220"/>
      <c r="G8" s="220"/>
      <c r="H8" s="220"/>
      <c r="I8" s="220"/>
      <c r="J8" s="221"/>
    </row>
    <row r="9" spans="2:11" ht="96" customHeight="1" x14ac:dyDescent="0.3">
      <c r="B9" s="88" t="s">
        <v>35</v>
      </c>
      <c r="C9" s="236" t="s">
        <v>4256</v>
      </c>
      <c r="D9" s="236"/>
      <c r="E9" s="236"/>
      <c r="F9" s="236"/>
      <c r="G9" s="236"/>
      <c r="H9" s="236"/>
      <c r="I9" s="236"/>
      <c r="J9" s="237"/>
    </row>
    <row r="10" spans="2:11" ht="63.6" customHeight="1" x14ac:dyDescent="0.3">
      <c r="B10" s="68"/>
      <c r="C10" s="215" t="s">
        <v>4250</v>
      </c>
      <c r="D10" s="215"/>
      <c r="E10" s="215"/>
      <c r="F10" s="215"/>
      <c r="G10" s="215"/>
      <c r="H10" s="215"/>
      <c r="I10" s="215"/>
      <c r="J10" s="216"/>
    </row>
    <row r="11" spans="2:11" ht="64.2" customHeight="1" x14ac:dyDescent="0.3">
      <c r="B11" s="88" t="s">
        <v>35</v>
      </c>
      <c r="C11" s="215" t="str">
        <f>_xlfn._LONGTEXT("Under typical grid conditions, the deterministic scenario indicates that there should be sufficient generating capacity available for the hour with the highest reserve shortage risk, Hour Ending 7:00 p.m., CST. The deterministic load forecast value for th","is hour is ")&amp;TEXT(H52,"0,000")&amp;" MW, reflecting the 50th percentile for the MORA forecast. This MORA deterministic scenario assumes a total thermal outage amount (planned plus unplanned) of "&amp;TEXT(H58,"0,000")&amp;" MW during normal grid conditions."</f>
        <v>Under typical grid conditions, the deterministic scenario indicates that there should be sufficient generating capacity available for the hour with the highest reserve shortage risk, Hour Ending 7:00 p.m., CST. The deterministic load forecast value for this hour is 65,446 MW, reflecting the 50th percentile for the MORA forecast. This MORA deterministic scenario assumes a total thermal outage amount (planned plus unplanned) of 22,108 MW during normal grid conditions.</v>
      </c>
      <c r="D11" s="215"/>
      <c r="E11" s="215"/>
      <c r="F11" s="215"/>
      <c r="G11" s="215"/>
      <c r="H11" s="215"/>
      <c r="I11" s="215"/>
      <c r="J11" s="216"/>
    </row>
    <row r="12" spans="2:11" ht="27.6" customHeight="1" x14ac:dyDescent="0.3">
      <c r="B12" s="88" t="s">
        <v>35</v>
      </c>
      <c r="C12" s="215" t="str">
        <f>"The monthly capacity reserve margin for the deterministic scenario, expressed as a percentage, is "&amp;ROUND((((H69+H58)/(H52-H83)) - 1) * 100,1)&amp;"% for the highest risk hour, Hour Ending 7:00 p.m."</f>
        <v>The monthly capacity reserve margin for the deterministic scenario, expressed as a percentage, is 65.2% for the highest risk hour, Hour Ending 7:00 p.m.</v>
      </c>
      <c r="D12" s="215"/>
      <c r="E12" s="215"/>
      <c r="F12" s="215"/>
      <c r="G12" s="215"/>
      <c r="H12" s="215"/>
      <c r="I12" s="215"/>
      <c r="J12" s="216"/>
    </row>
    <row r="13" spans="2:11" ht="34.950000000000003" customHeight="1" x14ac:dyDescent="0.3">
      <c r="B13" s="88"/>
      <c r="C13" s="244" t="s">
        <v>40</v>
      </c>
      <c r="D13" s="244"/>
      <c r="E13" s="244"/>
      <c r="F13" s="244"/>
      <c r="G13" s="244"/>
      <c r="H13" s="244"/>
      <c r="I13" s="244"/>
      <c r="J13" s="245"/>
    </row>
    <row r="14" spans="2:11" ht="49.95" customHeight="1" x14ac:dyDescent="0.3">
      <c r="B14" s="88" t="s">
        <v>35</v>
      </c>
      <c r="C14" s="215" t="str">
        <f>"The ratio of installed dispatchable to total capacity is " &amp; ROUND((('Capacity by Resource Category'!C4+'Capacity by Resource Category'!C20+'Capacity by Resource Category'!C23+'Capacity by Resource Category'!C28+'Capacity by Resource Category'!C42)/'Capacity by Resource Category'!C46)*100,0) &amp;"%. The ratio of available dispatchable to available total capacity for the hour with the highest reserve shortage risk, Hour Ending 7:00 p.m., is " &amp; ROUND((('Capacity by Resource Category'!D4+'Capacity by Resource Category'!D20+'Capacity by Resource Category'!D23+'Capacity by Resource Category'!D28+'Capacity by Resource Category'!D42)/'Capacity by Resource Category'!D46)*100,0) &amp;"%. This latter measure helps indicate the extent that the grid relies on dispatchable resources to meet high load periods."</f>
        <v>The ratio of installed dispatchable to total capacity is 58%. The ratio of available dispatchable to available total capacity for the hour with the highest reserve shortage risk, Hour Ending 7:00 p.m., is 83%. This latter measure helps indicate the extent that the grid relies on dispatchable resources to meet high load periods.</v>
      </c>
      <c r="D14" s="215"/>
      <c r="E14" s="215"/>
      <c r="F14" s="215"/>
      <c r="G14" s="215"/>
      <c r="H14" s="215"/>
      <c r="I14" s="215"/>
      <c r="J14" s="216"/>
    </row>
    <row r="15" spans="2:11" s="67" customFormat="1" ht="58.2" customHeight="1" x14ac:dyDescent="0.3">
      <c r="B15" s="111" t="s">
        <v>35</v>
      </c>
      <c r="C15" s="217" t="str">
        <f>"The ratio of installed thermal dispatchable to total capacity is " &amp; ROUND((('Capacity by Resource Category'!C4+'Capacity by Resource Category'!C20+'Capacity by Resource Category'!C28)/'Capacity by Resource Category'!C46)*100,0) &amp;"%. The ratio of available dispatchable thermal to available total capacity for the hour with the highest reserve shortage risk, Hour Ending 7:00 p.m., is " &amp; ROUND((('Capacity by Resource Category'!D4+'Capacity by Resource Category'!D20+'Capacity by Resource Category'!D28)/'Capacity by Resource Category'!D46)*100,0) &amp;"%. This latter measure helps indicate the extent that the grid relies on dispatchable thermal resources to meet loads during high-risk hours of the day."</f>
        <v>The ratio of installed thermal dispatchable to total capacity is 46%. The ratio of available dispatchable thermal to available total capacity for the hour with the highest reserve shortage risk, Hour Ending 7:00 p.m., is 74%. This latter measure helps indicate the extent that the grid relies on dispatchable thermal resources to meet loads during high-risk hours of the day.</v>
      </c>
      <c r="D15" s="217"/>
      <c r="E15" s="217"/>
      <c r="F15" s="217"/>
      <c r="G15" s="217"/>
      <c r="H15" s="217"/>
      <c r="I15" s="217"/>
      <c r="J15" s="218"/>
      <c r="K15" s="66"/>
    </row>
    <row r="16" spans="2:11" s="67" customFormat="1" ht="21.75" customHeight="1" x14ac:dyDescent="0.3">
      <c r="B16" s="71"/>
      <c r="C16" s="70"/>
      <c r="D16" s="70"/>
      <c r="E16" s="70"/>
      <c r="F16" s="70"/>
      <c r="G16" s="70"/>
      <c r="H16" s="70"/>
      <c r="I16" s="70"/>
      <c r="J16" s="70"/>
      <c r="K16" s="66"/>
    </row>
    <row r="17" spans="2:11" ht="24.75" customHeight="1" thickBot="1" x14ac:dyDescent="0.35">
      <c r="B17" s="69"/>
      <c r="C17" s="69"/>
      <c r="D17" s="69"/>
      <c r="E17" s="69"/>
      <c r="F17" s="69"/>
      <c r="G17" s="69"/>
      <c r="H17" s="69"/>
      <c r="I17" s="69"/>
      <c r="J17" s="69"/>
      <c r="K17" s="69"/>
    </row>
    <row r="18" spans="2:11" ht="26.4" customHeight="1" thickBot="1" x14ac:dyDescent="0.35">
      <c r="B18" s="219" t="s">
        <v>4033</v>
      </c>
      <c r="C18" s="220"/>
      <c r="D18" s="220"/>
      <c r="E18" s="220"/>
      <c r="F18" s="220"/>
      <c r="G18" s="220"/>
      <c r="H18" s="220"/>
      <c r="I18" s="220"/>
      <c r="J18" s="221"/>
    </row>
    <row r="19" spans="2:11" x14ac:dyDescent="0.3">
      <c r="B19" s="69"/>
      <c r="C19" s="69"/>
      <c r="D19" s="69"/>
      <c r="E19" s="69"/>
      <c r="F19" s="69"/>
      <c r="G19" s="69"/>
      <c r="H19" s="69"/>
      <c r="I19" s="69"/>
      <c r="J19" s="69"/>
      <c r="K19" s="69"/>
    </row>
    <row r="20" spans="2:11" ht="135" customHeight="1" x14ac:dyDescent="0.3">
      <c r="B20" s="215" t="s">
        <v>41</v>
      </c>
      <c r="C20" s="215"/>
      <c r="D20" s="215"/>
      <c r="E20" s="215"/>
      <c r="F20" s="215"/>
      <c r="G20" s="215"/>
      <c r="H20" s="215"/>
      <c r="I20" s="215"/>
      <c r="J20" s="215"/>
      <c r="K20" s="72"/>
    </row>
    <row r="21" spans="2:11" ht="52.5" customHeight="1" x14ac:dyDescent="0.3">
      <c r="B21" s="69"/>
      <c r="C21" s="70"/>
      <c r="D21" s="70"/>
      <c r="E21" s="70"/>
      <c r="F21" s="70"/>
      <c r="G21" s="222"/>
      <c r="H21" s="222"/>
      <c r="I21" s="222"/>
      <c r="J21" s="222"/>
      <c r="K21" s="222"/>
    </row>
    <row r="22" spans="2:11" x14ac:dyDescent="0.3">
      <c r="B22" s="69"/>
      <c r="C22" s="70"/>
      <c r="D22" s="70"/>
      <c r="E22" s="70"/>
      <c r="F22" s="70"/>
      <c r="G22" s="70"/>
      <c r="H22" s="70"/>
      <c r="I22" s="70"/>
      <c r="J22" s="70"/>
      <c r="K22" s="70"/>
    </row>
    <row r="23" spans="2:11" x14ac:dyDescent="0.3">
      <c r="B23" s="69"/>
      <c r="C23" s="70"/>
      <c r="D23" s="70"/>
      <c r="E23" s="70"/>
      <c r="F23" s="70"/>
      <c r="G23" s="70"/>
      <c r="H23" s="64"/>
      <c r="I23" s="70"/>
      <c r="J23" s="70"/>
      <c r="K23" s="70"/>
    </row>
    <row r="24" spans="2:11" x14ac:dyDescent="0.3">
      <c r="B24" s="69"/>
      <c r="C24" s="70"/>
      <c r="D24" s="70"/>
      <c r="E24" s="70"/>
      <c r="F24" s="70"/>
      <c r="G24" s="70"/>
      <c r="H24" s="70"/>
      <c r="I24" s="70"/>
      <c r="J24" s="70"/>
      <c r="K24" s="70"/>
    </row>
    <row r="25" spans="2:11" x14ac:dyDescent="0.3">
      <c r="B25" s="69"/>
      <c r="C25" s="70"/>
      <c r="D25" s="70"/>
      <c r="E25" s="70"/>
      <c r="F25" s="70"/>
      <c r="G25" s="70"/>
      <c r="H25" s="70"/>
      <c r="J25" s="70"/>
      <c r="K25" s="70"/>
    </row>
    <row r="26" spans="2:11" x14ac:dyDescent="0.3">
      <c r="B26" s="69"/>
      <c r="C26" s="70"/>
      <c r="D26" s="70"/>
      <c r="E26" s="70"/>
      <c r="F26" s="70"/>
      <c r="G26" s="70"/>
      <c r="H26" s="70"/>
      <c r="I26" s="70"/>
      <c r="J26" s="70"/>
      <c r="K26" s="70"/>
    </row>
    <row r="27" spans="2:11" x14ac:dyDescent="0.3">
      <c r="B27" s="69"/>
      <c r="C27" s="70"/>
      <c r="D27" s="70"/>
      <c r="E27" s="70"/>
      <c r="F27" s="70"/>
      <c r="G27" s="70"/>
      <c r="H27" s="70"/>
      <c r="I27" s="70"/>
      <c r="J27" s="70"/>
      <c r="K27" s="70"/>
    </row>
    <row r="28" spans="2:11" x14ac:dyDescent="0.3">
      <c r="B28" s="69"/>
      <c r="C28" s="70"/>
      <c r="D28" s="70"/>
      <c r="E28" s="70"/>
      <c r="F28" s="70"/>
      <c r="G28" s="70"/>
      <c r="H28" s="70"/>
      <c r="I28" s="70"/>
      <c r="J28" s="70"/>
      <c r="K28" s="70"/>
    </row>
    <row r="29" spans="2:11" x14ac:dyDescent="0.3">
      <c r="B29" s="69"/>
      <c r="C29" s="70"/>
      <c r="D29" s="70"/>
      <c r="E29" s="70"/>
      <c r="F29" s="70"/>
      <c r="G29" s="70"/>
      <c r="H29" s="70"/>
      <c r="I29" s="70"/>
      <c r="J29" s="70"/>
      <c r="K29" s="70"/>
    </row>
    <row r="30" spans="2:11" x14ac:dyDescent="0.3">
      <c r="B30" s="69"/>
      <c r="C30" s="70"/>
      <c r="D30" s="70"/>
      <c r="E30" s="70"/>
      <c r="F30" s="70"/>
      <c r="G30" s="70"/>
      <c r="H30" s="70"/>
      <c r="K30" s="70"/>
    </row>
    <row r="31" spans="2:11" x14ac:dyDescent="0.3">
      <c r="B31" s="69"/>
      <c r="C31" s="73"/>
      <c r="D31" s="70"/>
      <c r="E31" s="70"/>
      <c r="F31" s="70"/>
      <c r="G31" s="70"/>
      <c r="H31" s="70"/>
      <c r="K31" s="70"/>
    </row>
    <row r="32" spans="2:11" x14ac:dyDescent="0.3">
      <c r="B32" s="69"/>
      <c r="C32" s="70"/>
      <c r="D32" s="70"/>
      <c r="E32" s="70"/>
      <c r="F32" s="70"/>
      <c r="G32" s="70"/>
      <c r="H32" s="70"/>
      <c r="K32" s="70"/>
    </row>
    <row r="33" spans="2:15" ht="18" customHeight="1" x14ac:dyDescent="0.3">
      <c r="B33" s="69"/>
      <c r="C33" s="70"/>
      <c r="D33" s="70"/>
      <c r="E33" s="70"/>
      <c r="F33" s="70"/>
      <c r="G33" s="70"/>
      <c r="H33" s="70"/>
    </row>
    <row r="34" spans="2:15" x14ac:dyDescent="0.3">
      <c r="B34" s="69"/>
      <c r="C34" s="70"/>
      <c r="D34" s="70"/>
      <c r="E34" s="70"/>
      <c r="F34" s="70"/>
      <c r="G34" s="70"/>
      <c r="H34" s="70"/>
      <c r="K34" s="70"/>
    </row>
    <row r="35" spans="2:15" x14ac:dyDescent="0.3">
      <c r="B35" s="69"/>
      <c r="C35" s="70"/>
      <c r="D35" s="70"/>
      <c r="E35" s="70"/>
      <c r="F35" s="70"/>
      <c r="G35" s="70"/>
      <c r="H35" s="70"/>
      <c r="I35" s="70"/>
      <c r="J35" s="70"/>
      <c r="K35" s="70"/>
    </row>
    <row r="36" spans="2:15" x14ac:dyDescent="0.3">
      <c r="B36" s="69"/>
      <c r="C36" s="70"/>
      <c r="D36" s="70"/>
      <c r="E36" s="70"/>
      <c r="F36" s="70"/>
      <c r="G36" s="70"/>
      <c r="H36" s="70"/>
      <c r="I36" s="70"/>
      <c r="J36" s="70"/>
      <c r="K36" s="70"/>
    </row>
    <row r="37" spans="2:15" x14ac:dyDescent="0.3">
      <c r="B37" s="69"/>
      <c r="C37" s="70"/>
      <c r="D37" s="70"/>
      <c r="E37" s="70"/>
      <c r="F37" s="70"/>
      <c r="G37" s="70"/>
      <c r="H37" s="70"/>
      <c r="I37" s="70"/>
      <c r="J37" s="70"/>
      <c r="K37" s="70"/>
    </row>
    <row r="38" spans="2:15" x14ac:dyDescent="0.3">
      <c r="B38" s="69"/>
      <c r="C38" s="70"/>
      <c r="D38" s="70"/>
      <c r="E38" s="70"/>
      <c r="F38" s="70"/>
      <c r="G38" s="70"/>
      <c r="H38" s="70"/>
      <c r="I38" s="70"/>
      <c r="J38" s="70"/>
      <c r="K38" s="70"/>
    </row>
    <row r="39" spans="2:15" x14ac:dyDescent="0.3">
      <c r="B39" s="69"/>
      <c r="C39" s="70"/>
      <c r="D39" s="70"/>
      <c r="E39" s="70"/>
      <c r="F39" s="70"/>
      <c r="G39" s="70"/>
      <c r="H39" s="70"/>
      <c r="I39" s="70"/>
      <c r="J39" s="70"/>
      <c r="K39" s="70"/>
      <c r="O39" s="89"/>
    </row>
    <row r="40" spans="2:15" x14ac:dyDescent="0.3">
      <c r="B40" s="69"/>
      <c r="C40" s="70"/>
      <c r="D40" s="70"/>
      <c r="E40" s="70"/>
      <c r="F40" s="70"/>
      <c r="G40" s="70"/>
      <c r="H40" s="70"/>
      <c r="K40" s="70"/>
    </row>
    <row r="41" spans="2:15" x14ac:dyDescent="0.3">
      <c r="B41" s="69"/>
      <c r="C41" s="70"/>
      <c r="D41" s="70"/>
      <c r="E41" s="70"/>
      <c r="F41" s="70"/>
      <c r="G41" s="70"/>
      <c r="H41" s="70"/>
      <c r="K41" s="70"/>
    </row>
    <row r="42" spans="2:15" ht="27.75" customHeight="1" x14ac:dyDescent="0.3">
      <c r="B42" s="69"/>
      <c r="C42" s="70"/>
      <c r="D42" s="70"/>
      <c r="E42" s="70"/>
      <c r="F42" s="70"/>
      <c r="G42" s="70"/>
      <c r="H42" s="70"/>
      <c r="K42" s="70"/>
    </row>
    <row r="43" spans="2:15" ht="30.75" customHeight="1" x14ac:dyDescent="0.3">
      <c r="B43" s="69"/>
      <c r="C43" s="69"/>
      <c r="D43" s="69"/>
      <c r="E43" s="74"/>
      <c r="F43" s="74"/>
      <c r="G43" s="69"/>
      <c r="H43" s="69"/>
    </row>
    <row r="44" spans="2:15" ht="17.399999999999999" customHeight="1" x14ac:dyDescent="0.3">
      <c r="B44" s="69"/>
      <c r="C44" s="69"/>
      <c r="D44" s="69"/>
      <c r="E44" s="74"/>
      <c r="F44" s="74"/>
      <c r="G44" s="69"/>
      <c r="H44" s="69"/>
      <c r="I44" s="214" t="s">
        <v>4058</v>
      </c>
      <c r="J44" s="214"/>
      <c r="K44" s="214"/>
      <c r="L44" s="214"/>
    </row>
    <row r="45" spans="2:15" ht="18.75" customHeight="1" x14ac:dyDescent="0.3">
      <c r="B45" s="69"/>
      <c r="C45" s="69"/>
      <c r="D45" s="69"/>
      <c r="E45" s="74"/>
      <c r="F45" s="74"/>
      <c r="G45" s="69"/>
      <c r="H45" s="69"/>
    </row>
    <row r="46" spans="2:15" ht="20.25" customHeight="1" x14ac:dyDescent="0.3">
      <c r="B46" s="69"/>
      <c r="C46" s="69"/>
      <c r="D46" s="69"/>
      <c r="E46" s="74"/>
      <c r="F46" s="74"/>
      <c r="G46" s="69"/>
      <c r="H46" s="69"/>
    </row>
    <row r="47" spans="2:15" ht="20.25" customHeight="1" x14ac:dyDescent="0.3">
      <c r="B47" s="69"/>
      <c r="C47" s="69"/>
      <c r="D47" s="69"/>
      <c r="E47" s="74"/>
      <c r="F47" s="74"/>
      <c r="G47" s="69"/>
      <c r="H47" s="69"/>
      <c r="I47" s="69"/>
      <c r="J47" s="69"/>
      <c r="K47" s="69"/>
    </row>
    <row r="48" spans="2:15" ht="44.1" customHeight="1" thickBot="1" x14ac:dyDescent="0.35">
      <c r="B48" s="71"/>
      <c r="C48" s="69"/>
      <c r="D48" s="69"/>
      <c r="E48" s="69"/>
      <c r="F48" s="69"/>
      <c r="H48" s="69"/>
      <c r="I48" s="69"/>
      <c r="J48" s="69"/>
      <c r="K48" s="69"/>
    </row>
    <row r="49" spans="1:13" ht="57.75" customHeight="1" thickBot="1" x14ac:dyDescent="0.35">
      <c r="A49" s="75"/>
      <c r="B49" s="219" t="s">
        <v>3438</v>
      </c>
      <c r="C49" s="220"/>
      <c r="D49" s="220"/>
      <c r="E49" s="220"/>
      <c r="F49" s="220"/>
      <c r="G49" s="220"/>
      <c r="H49" s="220"/>
      <c r="I49" s="220"/>
      <c r="J49" s="221"/>
      <c r="K49" s="69"/>
    </row>
    <row r="50" spans="1:13" ht="15" customHeight="1" x14ac:dyDescent="0.3">
      <c r="A50" s="75"/>
      <c r="B50" s="76"/>
      <c r="C50" s="77"/>
      <c r="D50" s="77"/>
      <c r="E50" s="77"/>
      <c r="F50" s="77"/>
      <c r="G50" s="77"/>
      <c r="H50" s="77"/>
      <c r="I50" s="77"/>
      <c r="J50" s="77"/>
      <c r="K50" s="77"/>
    </row>
    <row r="51" spans="1:13" s="82" customFormat="1" ht="69.75" customHeight="1" x14ac:dyDescent="0.3">
      <c r="A51" s="78"/>
      <c r="B51" s="77"/>
      <c r="C51" s="79"/>
      <c r="D51" s="90"/>
      <c r="E51" s="259" t="s">
        <v>42</v>
      </c>
      <c r="F51" s="260"/>
      <c r="G51" s="261"/>
      <c r="H51" s="164" t="s">
        <v>4251</v>
      </c>
      <c r="I51" s="91"/>
      <c r="J51" s="92"/>
      <c r="K51" s="92"/>
      <c r="L51" s="81"/>
    </row>
    <row r="52" spans="1:13" s="82" customFormat="1" x14ac:dyDescent="0.3">
      <c r="A52" s="78"/>
      <c r="B52" s="77"/>
      <c r="C52" s="79"/>
      <c r="D52" s="93"/>
      <c r="E52" s="265" t="s">
        <v>43</v>
      </c>
      <c r="F52" s="266"/>
      <c r="G52" s="267"/>
      <c r="H52" s="94">
        <v>65445.872832456298</v>
      </c>
      <c r="I52" s="115"/>
      <c r="J52" s="96"/>
      <c r="K52" s="92"/>
      <c r="L52" s="81"/>
    </row>
    <row r="53" spans="1:13" ht="18" customHeight="1" x14ac:dyDescent="0.3">
      <c r="A53" s="75"/>
      <c r="B53" s="77"/>
      <c r="C53" s="80"/>
      <c r="D53" s="92"/>
      <c r="E53" s="262" t="s">
        <v>44</v>
      </c>
      <c r="F53" s="263"/>
      <c r="G53" s="264"/>
      <c r="H53" s="156"/>
      <c r="I53" s="92"/>
      <c r="J53" s="92"/>
      <c r="K53" s="92"/>
      <c r="L53" s="81"/>
    </row>
    <row r="54" spans="1:13" x14ac:dyDescent="0.3">
      <c r="A54" s="75"/>
      <c r="B54" s="77"/>
      <c r="C54" s="80"/>
      <c r="D54" s="92"/>
      <c r="E54" s="203" t="s">
        <v>3319</v>
      </c>
      <c r="F54" s="204"/>
      <c r="G54" s="204"/>
      <c r="H54" s="94">
        <f>SUM(H55:H57)</f>
        <v>81477.596832436291</v>
      </c>
      <c r="I54" s="92"/>
      <c r="J54" s="91"/>
      <c r="K54" s="91"/>
    </row>
    <row r="55" spans="1:13" x14ac:dyDescent="0.3">
      <c r="A55" s="75"/>
      <c r="B55" s="77"/>
      <c r="C55" s="80"/>
      <c r="D55" s="92"/>
      <c r="E55" s="203" t="s">
        <v>3517</v>
      </c>
      <c r="F55" s="204"/>
      <c r="G55" s="204"/>
      <c r="H55" s="94">
        <f>'Capacity by Resource Category'!D4+'Capacity by Resource Category'!D21+'Capacity by Resource Category'!D28-H81</f>
        <v>72830.789999999979</v>
      </c>
      <c r="I55" s="95"/>
      <c r="J55" s="95"/>
      <c r="K55" s="98"/>
    </row>
    <row r="56" spans="1:13" x14ac:dyDescent="0.3">
      <c r="A56" s="75"/>
      <c r="B56" s="77"/>
      <c r="C56" s="80"/>
      <c r="D56" s="92"/>
      <c r="E56" s="203" t="s">
        <v>3320</v>
      </c>
      <c r="F56" s="204"/>
      <c r="G56" s="204"/>
      <c r="H56" s="94">
        <f>'Capacity by Resource Category'!D23+'Capacity by Resource Category'!D42</f>
        <v>8239.6159999999963</v>
      </c>
      <c r="I56" s="95"/>
      <c r="J56" s="95"/>
      <c r="K56" s="95"/>
    </row>
    <row r="57" spans="1:13" x14ac:dyDescent="0.3">
      <c r="A57" s="75"/>
      <c r="B57" s="77"/>
      <c r="C57" s="80"/>
      <c r="D57" s="92"/>
      <c r="E57" s="203" t="s">
        <v>45</v>
      </c>
      <c r="F57" s="204"/>
      <c r="G57" s="204"/>
      <c r="H57" s="94">
        <f>'Capacity by Resource Category'!D22</f>
        <v>407.1908324363115</v>
      </c>
      <c r="I57" s="95"/>
      <c r="J57" s="95"/>
      <c r="K57" s="98"/>
    </row>
    <row r="58" spans="1:13" x14ac:dyDescent="0.3">
      <c r="A58" s="75"/>
      <c r="B58" s="77"/>
      <c r="C58" s="80"/>
      <c r="D58" s="92"/>
      <c r="E58" s="203" t="s">
        <v>46</v>
      </c>
      <c r="F58" s="204"/>
      <c r="G58" s="204"/>
      <c r="H58" s="94">
        <f>SUM(H59:H60)</f>
        <v>22108</v>
      </c>
      <c r="I58" s="95"/>
      <c r="J58" s="95"/>
      <c r="K58" s="98"/>
      <c r="L58" s="83"/>
    </row>
    <row r="59" spans="1:13" x14ac:dyDescent="0.3">
      <c r="A59" s="75"/>
      <c r="B59" s="77"/>
      <c r="C59" s="80"/>
      <c r="D59" s="92"/>
      <c r="E59" s="203" t="s">
        <v>47</v>
      </c>
      <c r="F59" s="204"/>
      <c r="G59" s="204"/>
      <c r="H59" s="94">
        <v>6152</v>
      </c>
      <c r="I59" s="95"/>
      <c r="J59" s="95"/>
      <c r="K59" s="98"/>
    </row>
    <row r="60" spans="1:13" x14ac:dyDescent="0.3">
      <c r="A60" s="75"/>
      <c r="B60" s="77"/>
      <c r="C60" s="80"/>
      <c r="D60" s="92"/>
      <c r="E60" s="205" t="s">
        <v>48</v>
      </c>
      <c r="F60" s="206"/>
      <c r="G60" s="206"/>
      <c r="H60" s="160">
        <v>15956</v>
      </c>
      <c r="I60" s="95"/>
      <c r="J60" s="95"/>
      <c r="K60" s="98"/>
    </row>
    <row r="61" spans="1:13" ht="18" thickBot="1" x14ac:dyDescent="0.35">
      <c r="A61" s="75"/>
      <c r="B61" s="77"/>
      <c r="C61" s="80"/>
      <c r="D61" s="92"/>
      <c r="E61" s="207" t="s">
        <v>49</v>
      </c>
      <c r="F61" s="208"/>
      <c r="G61" s="209"/>
      <c r="H61" s="120">
        <f>H54-H58</f>
        <v>59369.596832436291</v>
      </c>
      <c r="I61" s="95"/>
      <c r="J61" s="95"/>
      <c r="K61" s="98"/>
      <c r="L61" s="83"/>
      <c r="M61" s="84"/>
    </row>
    <row r="62" spans="1:13" ht="18" thickTop="1" x14ac:dyDescent="0.3">
      <c r="A62" s="75"/>
      <c r="B62" s="77"/>
      <c r="C62" s="80"/>
      <c r="D62" s="92"/>
      <c r="E62" s="203" t="s">
        <v>3389</v>
      </c>
      <c r="F62" s="204"/>
      <c r="G62" s="204"/>
      <c r="H62" s="121"/>
      <c r="I62" s="95"/>
      <c r="J62" s="95"/>
      <c r="K62" s="98"/>
      <c r="M62" s="84"/>
    </row>
    <row r="63" spans="1:13" x14ac:dyDescent="0.3">
      <c r="A63" s="75"/>
      <c r="B63" s="77"/>
      <c r="C63" s="80"/>
      <c r="D63" s="92"/>
      <c r="E63" s="203" t="s">
        <v>50</v>
      </c>
      <c r="F63" s="204"/>
      <c r="G63" s="204"/>
      <c r="H63" s="94">
        <f>'Capacity by Resource Category'!D16+'Capacity by Resource Category'!D38</f>
        <v>16691.14581334286</v>
      </c>
      <c r="I63" s="95"/>
      <c r="J63" s="95"/>
      <c r="K63" s="98"/>
      <c r="L63" s="83"/>
    </row>
    <row r="64" spans="1:13" x14ac:dyDescent="0.3">
      <c r="A64" s="75"/>
      <c r="B64" s="77"/>
      <c r="C64" s="80"/>
      <c r="D64" s="92"/>
      <c r="E64" s="205" t="s">
        <v>51</v>
      </c>
      <c r="F64" s="206"/>
      <c r="G64" s="206"/>
      <c r="H64" s="160">
        <f>'Capacity by Resource Category'!D15+'Capacity by Resource Category'!D37</f>
        <v>0</v>
      </c>
      <c r="I64" s="95"/>
      <c r="J64" s="95"/>
      <c r="K64" s="98"/>
    </row>
    <row r="65" spans="1:13" ht="18" thickBot="1" x14ac:dyDescent="0.35">
      <c r="A65" s="75"/>
      <c r="B65" s="77"/>
      <c r="C65" s="80"/>
      <c r="D65" s="92"/>
      <c r="E65" s="207" t="s">
        <v>52</v>
      </c>
      <c r="F65" s="208"/>
      <c r="G65" s="209"/>
      <c r="H65" s="120">
        <f>H63+H64</f>
        <v>16691.14581334286</v>
      </c>
      <c r="I65" s="95"/>
      <c r="J65" s="95"/>
      <c r="K65" s="98"/>
      <c r="L65" s="83"/>
    </row>
    <row r="66" spans="1:13" ht="18" thickTop="1" x14ac:dyDescent="0.3">
      <c r="A66" s="75"/>
      <c r="B66" s="77"/>
      <c r="C66" s="80"/>
      <c r="D66" s="98"/>
      <c r="E66" s="99"/>
      <c r="F66" s="100"/>
      <c r="G66" s="100"/>
      <c r="H66" s="127"/>
      <c r="I66" s="95"/>
      <c r="J66" s="95"/>
      <c r="K66" s="98"/>
    </row>
    <row r="67" spans="1:13" ht="18.75" customHeight="1" thickBot="1" x14ac:dyDescent="0.35">
      <c r="A67" s="75"/>
      <c r="B67" s="77"/>
      <c r="C67" s="80"/>
      <c r="D67" s="98"/>
      <c r="E67" s="249" t="s">
        <v>53</v>
      </c>
      <c r="F67" s="250"/>
      <c r="G67" s="250"/>
      <c r="H67" s="120">
        <f>'Capacity by Resource Category'!D26</f>
        <v>719.8</v>
      </c>
      <c r="I67" s="95"/>
      <c r="J67" s="95"/>
      <c r="K67" s="98"/>
    </row>
    <row r="68" spans="1:13" ht="18.600000000000001" thickTop="1" thickBot="1" x14ac:dyDescent="0.35">
      <c r="A68" s="75"/>
      <c r="B68" s="77"/>
      <c r="C68" s="80"/>
      <c r="D68" s="98"/>
      <c r="E68" s="101"/>
      <c r="F68" s="102"/>
      <c r="G68" s="102"/>
      <c r="H68" s="102"/>
      <c r="I68" s="95"/>
      <c r="J68" s="95"/>
      <c r="K68" s="98"/>
    </row>
    <row r="69" spans="1:13" ht="18" thickBot="1" x14ac:dyDescent="0.35">
      <c r="A69" s="75"/>
      <c r="B69" s="77"/>
      <c r="C69" s="80"/>
      <c r="D69" s="98"/>
      <c r="E69" s="212" t="s">
        <v>54</v>
      </c>
      <c r="F69" s="213"/>
      <c r="G69" s="213"/>
      <c r="H69" s="128">
        <f>H61+H65+H67</f>
        <v>76780.542645779162</v>
      </c>
      <c r="I69" s="95"/>
      <c r="J69" s="95"/>
      <c r="K69" s="98"/>
    </row>
    <row r="70" spans="1:13" x14ac:dyDescent="0.3">
      <c r="A70" s="75"/>
      <c r="B70" s="77"/>
      <c r="C70" s="77"/>
      <c r="D70" s="98"/>
      <c r="E70" s="103"/>
      <c r="F70" s="103"/>
      <c r="G70" s="103"/>
      <c r="H70" s="103"/>
      <c r="I70" s="95"/>
      <c r="J70" s="98"/>
      <c r="K70" s="98"/>
    </row>
    <row r="71" spans="1:13" ht="18.75" customHeight="1" thickBot="1" x14ac:dyDescent="0.35">
      <c r="A71" s="75"/>
      <c r="B71" s="77"/>
      <c r="C71" s="77"/>
      <c r="D71" s="98"/>
      <c r="E71" s="251" t="s">
        <v>55</v>
      </c>
      <c r="F71" s="252"/>
      <c r="G71" s="252"/>
      <c r="H71" s="129"/>
      <c r="I71" s="98"/>
      <c r="J71" s="98"/>
      <c r="K71" s="98"/>
    </row>
    <row r="72" spans="1:13" ht="18.75" customHeight="1" thickTop="1" x14ac:dyDescent="0.3">
      <c r="A72" s="75"/>
      <c r="B72" s="77"/>
      <c r="C72" s="77"/>
      <c r="D72" s="98"/>
      <c r="E72" s="246" t="s">
        <v>4067</v>
      </c>
      <c r="F72" s="247"/>
      <c r="G72" s="248"/>
      <c r="H72" s="130"/>
      <c r="I72" s="95"/>
      <c r="J72" s="98"/>
      <c r="K72" s="98"/>
    </row>
    <row r="73" spans="1:13" ht="18.75" customHeight="1" x14ac:dyDescent="0.3">
      <c r="A73" s="75"/>
      <c r="B73" s="77"/>
      <c r="C73" s="77"/>
      <c r="D73" s="98"/>
      <c r="E73" s="201" t="s">
        <v>56</v>
      </c>
      <c r="F73" s="202"/>
      <c r="G73" s="202"/>
      <c r="H73" s="94">
        <v>1812</v>
      </c>
      <c r="I73" s="95"/>
      <c r="J73" s="98"/>
      <c r="K73" s="98"/>
    </row>
    <row r="74" spans="1:13" ht="18.75" customHeight="1" x14ac:dyDescent="0.3">
      <c r="A74" s="75"/>
      <c r="B74" s="77"/>
      <c r="C74" s="77"/>
      <c r="D74" s="98"/>
      <c r="E74" s="201" t="s">
        <v>57</v>
      </c>
      <c r="F74" s="202"/>
      <c r="G74" s="202"/>
      <c r="H74" s="94">
        <v>1162</v>
      </c>
      <c r="I74" s="95"/>
      <c r="J74" s="98"/>
      <c r="K74" s="98"/>
      <c r="M74" s="75"/>
    </row>
    <row r="75" spans="1:13" ht="18.75" customHeight="1" thickBot="1" x14ac:dyDescent="0.35">
      <c r="A75" s="75"/>
      <c r="B75" s="77"/>
      <c r="C75" s="77"/>
      <c r="D75" s="98"/>
      <c r="E75" s="207" t="s">
        <v>58</v>
      </c>
      <c r="F75" s="208"/>
      <c r="G75" s="209"/>
      <c r="H75" s="120">
        <f>SUM(H73:H74)</f>
        <v>2974</v>
      </c>
      <c r="I75" s="106"/>
      <c r="J75" s="98"/>
      <c r="K75" s="98"/>
    </row>
    <row r="76" spans="1:13" ht="18.75" customHeight="1" thickTop="1" x14ac:dyDescent="0.3">
      <c r="A76" s="75"/>
      <c r="B76" s="77"/>
      <c r="C76" s="77"/>
      <c r="D76" s="98"/>
      <c r="E76" s="210" t="s">
        <v>59</v>
      </c>
      <c r="F76" s="211"/>
      <c r="G76" s="211"/>
      <c r="H76" s="121"/>
      <c r="I76" s="98"/>
      <c r="J76" s="98"/>
      <c r="K76" s="98"/>
    </row>
    <row r="77" spans="1:13" ht="18.75" customHeight="1" x14ac:dyDescent="0.3">
      <c r="A77" s="75"/>
      <c r="B77" s="77"/>
      <c r="C77" s="77"/>
      <c r="D77" s="98"/>
      <c r="E77" s="201" t="s">
        <v>60</v>
      </c>
      <c r="F77" s="202"/>
      <c r="G77" s="202"/>
      <c r="H77" s="94">
        <v>1490</v>
      </c>
      <c r="I77" s="95"/>
      <c r="J77" s="98"/>
      <c r="K77" s="98"/>
    </row>
    <row r="78" spans="1:13" ht="18.75" customHeight="1" x14ac:dyDescent="0.3">
      <c r="A78" s="75"/>
      <c r="B78" s="77"/>
      <c r="C78" s="77"/>
      <c r="D78" s="98"/>
      <c r="E78" s="201" t="s">
        <v>61</v>
      </c>
      <c r="F78" s="202"/>
      <c r="G78" s="202"/>
      <c r="H78" s="94">
        <v>81.02</v>
      </c>
      <c r="I78" s="95"/>
      <c r="J78" s="98"/>
      <c r="K78" s="98"/>
    </row>
    <row r="79" spans="1:13" ht="18.75" customHeight="1" x14ac:dyDescent="0.3">
      <c r="A79" s="75"/>
      <c r="B79" s="77"/>
      <c r="C79" s="77"/>
      <c r="D79" s="98"/>
      <c r="E79" s="201" t="s">
        <v>62</v>
      </c>
      <c r="F79" s="202"/>
      <c r="G79" s="202"/>
      <c r="H79" s="94">
        <v>306</v>
      </c>
      <c r="I79" s="95"/>
      <c r="J79" s="98"/>
      <c r="K79" s="98"/>
    </row>
    <row r="80" spans="1:13" ht="18" customHeight="1" x14ac:dyDescent="0.3">
      <c r="A80" s="75"/>
      <c r="B80" s="77"/>
      <c r="C80" s="77"/>
      <c r="D80" s="98"/>
      <c r="E80" s="104" t="s">
        <v>63</v>
      </c>
      <c r="F80" s="105"/>
      <c r="G80" s="105"/>
      <c r="H80" s="94">
        <v>0</v>
      </c>
      <c r="I80" s="95"/>
      <c r="J80" s="98"/>
      <c r="K80" s="98"/>
    </row>
    <row r="81" spans="1:11" ht="18" customHeight="1" x14ac:dyDescent="0.3">
      <c r="A81" s="75"/>
      <c r="B81" s="77"/>
      <c r="C81" s="77"/>
      <c r="D81" s="98"/>
      <c r="E81" s="238" t="s">
        <v>3529</v>
      </c>
      <c r="F81" s="239"/>
      <c r="G81" s="239"/>
      <c r="H81" s="94">
        <f>'Resource Details'!J1601</f>
        <v>733.30000000000007</v>
      </c>
      <c r="I81" s="95"/>
      <c r="J81" s="98"/>
      <c r="K81" s="98"/>
    </row>
    <row r="82" spans="1:11" ht="21" customHeight="1" thickBot="1" x14ac:dyDescent="0.35">
      <c r="A82" s="75"/>
      <c r="B82" s="77"/>
      <c r="C82" s="77"/>
      <c r="D82" s="98"/>
      <c r="E82" s="253" t="s">
        <v>64</v>
      </c>
      <c r="F82" s="254"/>
      <c r="G82" s="255"/>
      <c r="H82" s="122">
        <f>SUM(H77:H81)</f>
        <v>2610.3200000000002</v>
      </c>
      <c r="I82" s="98"/>
      <c r="J82" s="98"/>
      <c r="K82" s="98"/>
    </row>
    <row r="83" spans="1:11" ht="23.25" customHeight="1" thickTop="1" x14ac:dyDescent="0.3">
      <c r="A83" s="75"/>
      <c r="B83" s="77"/>
      <c r="C83" s="77"/>
      <c r="D83" s="98"/>
      <c r="E83" s="256" t="s">
        <v>65</v>
      </c>
      <c r="F83" s="257"/>
      <c r="G83" s="257"/>
      <c r="H83" s="123">
        <f>H75+H82</f>
        <v>5584.32</v>
      </c>
      <c r="I83" s="98"/>
      <c r="J83" s="98"/>
      <c r="K83" s="98"/>
    </row>
    <row r="84" spans="1:11" ht="18" thickBot="1" x14ac:dyDescent="0.35">
      <c r="A84" s="75"/>
      <c r="B84" s="77"/>
      <c r="C84" s="77"/>
      <c r="D84" s="98"/>
      <c r="E84" s="97"/>
      <c r="F84" s="97"/>
      <c r="G84" s="97"/>
      <c r="H84" s="107"/>
      <c r="I84" s="98"/>
      <c r="J84" s="98"/>
      <c r="K84" s="98"/>
    </row>
    <row r="85" spans="1:11" ht="30.75" customHeight="1" thickBot="1" x14ac:dyDescent="0.35">
      <c r="A85" s="75"/>
      <c r="B85" s="77"/>
      <c r="C85" s="77"/>
      <c r="D85" s="98"/>
      <c r="E85" s="258" t="s">
        <v>66</v>
      </c>
      <c r="F85" s="258"/>
      <c r="G85" s="258"/>
      <c r="H85" s="131">
        <f>H69-H52+H75</f>
        <v>14308.669813322864</v>
      </c>
      <c r="I85" s="98"/>
      <c r="J85" s="98"/>
      <c r="K85" s="98"/>
    </row>
    <row r="86" spans="1:11" ht="30.75" customHeight="1" thickBot="1" x14ac:dyDescent="0.35">
      <c r="A86" s="75"/>
      <c r="B86" s="77"/>
      <c r="C86" s="77"/>
      <c r="D86" s="98"/>
      <c r="E86" s="258" t="s">
        <v>67</v>
      </c>
      <c r="F86" s="258"/>
      <c r="G86" s="258"/>
      <c r="H86" s="132">
        <f>H85+H82</f>
        <v>16918.989813322863</v>
      </c>
      <c r="I86" s="98"/>
      <c r="J86" s="98"/>
      <c r="K86" s="98"/>
    </row>
    <row r="87" spans="1:11" x14ac:dyDescent="0.3">
      <c r="A87" s="75"/>
      <c r="B87" s="77"/>
      <c r="C87" s="77"/>
      <c r="D87" s="98"/>
      <c r="E87" s="240" t="s">
        <v>68</v>
      </c>
      <c r="F87" s="240"/>
      <c r="G87" s="240"/>
      <c r="H87" s="107"/>
      <c r="I87" s="98"/>
      <c r="J87" s="98"/>
      <c r="K87" s="98"/>
    </row>
    <row r="88" spans="1:11" x14ac:dyDescent="0.3">
      <c r="A88" s="75"/>
      <c r="B88" s="77"/>
      <c r="C88" s="77"/>
      <c r="D88" s="98"/>
      <c r="E88" s="240" t="s">
        <v>69</v>
      </c>
      <c r="F88" s="240"/>
      <c r="G88" s="240"/>
      <c r="H88" s="107"/>
      <c r="I88" s="107"/>
      <c r="J88" s="107"/>
      <c r="K88" s="98"/>
    </row>
    <row r="89" spans="1:11" x14ac:dyDescent="0.3">
      <c r="A89" s="75"/>
      <c r="B89" s="77"/>
      <c r="C89" s="77"/>
      <c r="D89" s="98"/>
      <c r="E89" s="108"/>
      <c r="F89" s="108"/>
      <c r="G89" s="108"/>
      <c r="H89" s="98"/>
      <c r="I89" s="98"/>
      <c r="J89" s="98"/>
      <c r="K89" s="98"/>
    </row>
    <row r="90" spans="1:11" ht="37.5" customHeight="1" x14ac:dyDescent="0.3">
      <c r="D90" s="227" t="s">
        <v>4254</v>
      </c>
      <c r="E90" s="227"/>
      <c r="F90" s="227"/>
      <c r="G90" s="227"/>
      <c r="H90" s="227"/>
      <c r="I90" s="227"/>
      <c r="J90" s="227"/>
      <c r="K90" s="227"/>
    </row>
    <row r="91" spans="1:11" ht="38.25" customHeight="1" x14ac:dyDescent="0.3">
      <c r="D91" s="226" t="s">
        <v>3321</v>
      </c>
      <c r="E91" s="226"/>
      <c r="F91" s="226"/>
      <c r="G91" s="226"/>
      <c r="H91" s="226"/>
      <c r="I91" s="226"/>
      <c r="J91" s="226"/>
      <c r="K91" s="226"/>
    </row>
    <row r="92" spans="1:11" ht="23.25" customHeight="1" x14ac:dyDescent="0.3">
      <c r="A92" s="75"/>
      <c r="D92" s="226" t="s">
        <v>3388</v>
      </c>
      <c r="E92" s="226"/>
      <c r="F92" s="226"/>
      <c r="G92" s="226"/>
      <c r="H92" s="226"/>
      <c r="I92" s="226"/>
      <c r="J92" s="109"/>
      <c r="K92" s="110"/>
    </row>
    <row r="93" spans="1:11" ht="36" customHeight="1" x14ac:dyDescent="0.3">
      <c r="A93" s="75"/>
      <c r="D93" s="226" t="s">
        <v>4255</v>
      </c>
      <c r="E93" s="226"/>
      <c r="F93" s="226"/>
      <c r="G93" s="226"/>
      <c r="H93" s="226"/>
      <c r="I93" s="226"/>
      <c r="J93" s="226"/>
      <c r="K93" s="226"/>
    </row>
    <row r="94" spans="1:11" ht="36" customHeight="1" x14ac:dyDescent="0.3">
      <c r="A94" s="75"/>
      <c r="D94" s="226" t="s">
        <v>4068</v>
      </c>
      <c r="E94" s="226"/>
      <c r="F94" s="226"/>
      <c r="G94" s="226"/>
      <c r="H94" s="226"/>
      <c r="I94" s="226"/>
      <c r="J94" s="226"/>
      <c r="K94" s="226"/>
    </row>
    <row r="95" spans="1:11" ht="16.95" customHeight="1" x14ac:dyDescent="0.3">
      <c r="D95" s="85"/>
      <c r="E95" s="85"/>
      <c r="F95" s="85"/>
      <c r="G95" s="85"/>
      <c r="H95" s="85"/>
      <c r="I95" s="85"/>
      <c r="J95" s="85"/>
      <c r="K95" s="85"/>
    </row>
    <row r="96" spans="1:11" ht="21.6" customHeight="1" x14ac:dyDescent="0.3">
      <c r="B96" s="241" t="s">
        <v>70</v>
      </c>
      <c r="C96" s="242"/>
      <c r="D96" s="242"/>
      <c r="E96" s="242"/>
      <c r="F96" s="242"/>
      <c r="G96" s="242"/>
      <c r="H96" s="242"/>
      <c r="I96" s="242"/>
      <c r="J96" s="243"/>
    </row>
    <row r="97" spans="2:12" ht="44.4" customHeight="1" x14ac:dyDescent="0.3">
      <c r="B97" s="223" t="s">
        <v>4257</v>
      </c>
      <c r="C97" s="224"/>
      <c r="D97" s="224"/>
      <c r="E97" s="224"/>
      <c r="F97" s="224"/>
      <c r="G97" s="224"/>
      <c r="H97" s="224"/>
      <c r="I97" s="224"/>
      <c r="J97" s="225"/>
      <c r="L97" s="71"/>
    </row>
    <row r="98" spans="2:12" x14ac:dyDescent="0.3">
      <c r="B98" s="165" t="s">
        <v>4258</v>
      </c>
      <c r="C98" s="95"/>
      <c r="D98" s="95"/>
      <c r="E98" s="92"/>
      <c r="F98" s="95"/>
      <c r="G98" s="95"/>
      <c r="H98" s="95"/>
      <c r="I98" s="95"/>
      <c r="J98" s="166"/>
    </row>
    <row r="99" spans="2:12" x14ac:dyDescent="0.3">
      <c r="B99" s="165" t="s">
        <v>4066</v>
      </c>
      <c r="C99" s="95"/>
      <c r="D99" s="95"/>
      <c r="E99" s="95"/>
      <c r="F99" s="95"/>
      <c r="G99" s="95"/>
      <c r="H99" s="95"/>
      <c r="I99" s="95"/>
      <c r="J99" s="166"/>
    </row>
    <row r="100" spans="2:12" x14ac:dyDescent="0.3">
      <c r="B100" s="167" t="s">
        <v>4062</v>
      </c>
      <c r="C100" s="95"/>
      <c r="D100" s="95"/>
      <c r="E100" s="95"/>
      <c r="F100" s="95"/>
      <c r="G100" s="95"/>
      <c r="H100" s="95"/>
      <c r="I100" s="95"/>
      <c r="J100" s="166"/>
    </row>
    <row r="101" spans="2:12" x14ac:dyDescent="0.3">
      <c r="B101" s="167" t="s">
        <v>4171</v>
      </c>
      <c r="C101" s="95"/>
      <c r="D101" s="95"/>
      <c r="E101" s="95"/>
      <c r="F101" s="95"/>
      <c r="G101" s="95"/>
      <c r="H101" s="95"/>
      <c r="I101" s="95"/>
      <c r="J101" s="166"/>
    </row>
    <row r="102" spans="2:12" x14ac:dyDescent="0.3">
      <c r="B102" s="167" t="s">
        <v>4061</v>
      </c>
      <c r="C102" s="95"/>
      <c r="D102" s="95"/>
      <c r="E102" s="95"/>
      <c r="F102" s="95"/>
      <c r="G102" s="95"/>
      <c r="H102" s="95"/>
      <c r="I102" s="95"/>
      <c r="J102" s="166"/>
    </row>
    <row r="103" spans="2:12" x14ac:dyDescent="0.3">
      <c r="B103" s="167" t="s">
        <v>4173</v>
      </c>
      <c r="C103" s="95"/>
      <c r="D103" s="95"/>
      <c r="E103" s="95"/>
      <c r="F103" s="95"/>
      <c r="G103" s="95"/>
      <c r="H103" s="95"/>
      <c r="I103" s="95"/>
      <c r="J103" s="166"/>
    </row>
    <row r="104" spans="2:12" x14ac:dyDescent="0.3">
      <c r="B104" s="165"/>
      <c r="C104" s="95"/>
      <c r="D104" s="95"/>
      <c r="E104" s="95"/>
      <c r="F104" s="95"/>
      <c r="G104" s="95"/>
      <c r="H104" s="95"/>
      <c r="I104" s="95"/>
      <c r="J104" s="166"/>
    </row>
    <row r="105" spans="2:12" x14ac:dyDescent="0.3">
      <c r="B105" s="161"/>
      <c r="C105" s="162"/>
      <c r="D105" s="162"/>
      <c r="E105" s="162"/>
      <c r="F105" s="162"/>
      <c r="G105" s="162"/>
      <c r="H105" s="162"/>
      <c r="I105" s="162"/>
      <c r="J105" s="163"/>
    </row>
  </sheetData>
  <mergeCells count="58">
    <mergeCell ref="E62:G62"/>
    <mergeCell ref="B49:J49"/>
    <mergeCell ref="E51:G51"/>
    <mergeCell ref="E53:G53"/>
    <mergeCell ref="E60:G60"/>
    <mergeCell ref="E52:G52"/>
    <mergeCell ref="E55:G55"/>
    <mergeCell ref="E56:G56"/>
    <mergeCell ref="E57:G57"/>
    <mergeCell ref="E54:G54"/>
    <mergeCell ref="E58:G58"/>
    <mergeCell ref="E59:G59"/>
    <mergeCell ref="E81:G81"/>
    <mergeCell ref="E87:G87"/>
    <mergeCell ref="B96:J96"/>
    <mergeCell ref="C13:J13"/>
    <mergeCell ref="E61:G61"/>
    <mergeCell ref="E72:G72"/>
    <mergeCell ref="E73:G73"/>
    <mergeCell ref="E74:G74"/>
    <mergeCell ref="E67:G67"/>
    <mergeCell ref="E65:G65"/>
    <mergeCell ref="E71:G71"/>
    <mergeCell ref="E88:G88"/>
    <mergeCell ref="E82:G82"/>
    <mergeCell ref="E83:G83"/>
    <mergeCell ref="E85:G85"/>
    <mergeCell ref="E86:G86"/>
    <mergeCell ref="B8:J8"/>
    <mergeCell ref="C9:J9"/>
    <mergeCell ref="C11:J11"/>
    <mergeCell ref="C12:J12"/>
    <mergeCell ref="C10:J10"/>
    <mergeCell ref="B2:J2"/>
    <mergeCell ref="B3:J3"/>
    <mergeCell ref="C4:J4"/>
    <mergeCell ref="C5:J5"/>
    <mergeCell ref="B6:J6"/>
    <mergeCell ref="B97:J97"/>
    <mergeCell ref="D92:I92"/>
    <mergeCell ref="D93:K93"/>
    <mergeCell ref="D90:K90"/>
    <mergeCell ref="D91:K91"/>
    <mergeCell ref="D94:K94"/>
    <mergeCell ref="I44:L44"/>
    <mergeCell ref="C14:J14"/>
    <mergeCell ref="C15:J15"/>
    <mergeCell ref="B18:J18"/>
    <mergeCell ref="B20:J20"/>
    <mergeCell ref="G21:K21"/>
    <mergeCell ref="E77:G77"/>
    <mergeCell ref="E78:G78"/>
    <mergeCell ref="E79:G79"/>
    <mergeCell ref="E63:G63"/>
    <mergeCell ref="E64:G64"/>
    <mergeCell ref="E75:G75"/>
    <mergeCell ref="E76:G76"/>
    <mergeCell ref="E69:G69"/>
  </mergeCells>
  <hyperlinks>
    <hyperlink ref="I44:J44" location="'Risk Variable Profiles'!A1" display="Low Wind Risk Profiles for HE 8 p.m." xr:uid="{6A767C10-0210-4DD3-BD79-089E01C88220}"/>
    <hyperlink ref="I44" location="'Risk Variable Profiles'!A1" display="Extreme winter weather event scenario" xr:uid="{AD1538B2-DA8C-40EC-AC19-2D4EB651797A}"/>
    <hyperlink ref="I44:J44" location="'Storm &amp; Low Wind-BESS Risk'!A1" display="Winter Storm/Low Wind &amp; Battery Storage Risk Profiles" xr:uid="{73F11822-CFD9-49E6-96EF-73AFFFA5261A}"/>
    <hyperlink ref="E81:G81" r:id="rId1" display="RMR and Other Resource Agreement Capacity Units" xr:uid="{E58B1BCE-C093-4FE0-A38E-288F0D8FE273}"/>
    <hyperlink ref="I44:L44" location="'Low Wind and BESS Risk Profile'!A1" display="Low Wind and BESS Risk Profile" xr:uid="{7373896A-A6BB-4EE8-89D9-1CABCA8DE13C}"/>
  </hyperlinks>
  <pageMargins left="0.7" right="0.7" top="0.75" bottom="0.75" header="0.3" footer="0.3"/>
  <pageSetup scale="41" orientation="portrait" r:id="rId2"/>
  <headerFooter>
    <oddFooter>&amp;LERCOT PUBLIC&amp;C&amp;14&amp;P</oddFooter>
  </headerFooter>
  <rowBreaks count="1" manualBreakCount="1">
    <brk id="48" max="10"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113D9-1B13-464E-84BD-0F2805A7B4D2}">
  <sheetPr codeName="Sheet6"/>
  <dimension ref="A1:O45"/>
  <sheetViews>
    <sheetView tabSelected="1" zoomScale="75" zoomScaleNormal="75" zoomScaleSheetLayoutView="78" workbookViewId="0">
      <selection activeCell="L15" sqref="L15"/>
    </sheetView>
  </sheetViews>
  <sheetFormatPr defaultColWidth="9.109375" defaultRowHeight="14.4" x14ac:dyDescent="0.3"/>
  <cols>
    <col min="1" max="1" width="9.109375" style="11"/>
    <col min="2" max="2" width="11.44140625" style="11" customWidth="1"/>
    <col min="3" max="3" width="9.109375" style="11"/>
    <col min="4" max="4" width="24" style="11" customWidth="1"/>
    <col min="5" max="5" width="38" style="11" customWidth="1"/>
    <col min="6" max="6" width="26.88671875" style="11" customWidth="1"/>
    <col min="7" max="8" width="9.109375" style="11"/>
    <col min="9" max="9" width="6.44140625" style="11" customWidth="1"/>
    <col min="10" max="10" width="6.88671875" style="11" customWidth="1"/>
    <col min="11" max="11" width="6.44140625" style="11" customWidth="1"/>
    <col min="12" max="16384" width="9.109375" style="11"/>
  </cols>
  <sheetData>
    <row r="1" spans="1:15" ht="21" customHeight="1" x14ac:dyDescent="0.45">
      <c r="A1" s="269" t="s">
        <v>4059</v>
      </c>
      <c r="B1" s="269"/>
      <c r="C1" s="269"/>
      <c r="D1" s="269"/>
      <c r="E1" s="269"/>
      <c r="F1" s="269"/>
      <c r="G1" s="269"/>
      <c r="H1" s="269"/>
      <c r="I1" s="269"/>
      <c r="J1" s="269"/>
      <c r="K1" s="28"/>
      <c r="L1" s="28"/>
      <c r="M1" s="28"/>
      <c r="N1" s="28"/>
      <c r="O1" s="28"/>
    </row>
    <row r="3" spans="1:15" ht="18" x14ac:dyDescent="0.35">
      <c r="A3" s="43" t="s">
        <v>71</v>
      </c>
    </row>
    <row r="4" spans="1:15" ht="235.95" customHeight="1" x14ac:dyDescent="0.3">
      <c r="A4" s="270" t="s">
        <v>4253</v>
      </c>
      <c r="B4" s="270"/>
      <c r="C4" s="270"/>
      <c r="D4" s="270"/>
      <c r="E4" s="270"/>
      <c r="F4" s="270"/>
      <c r="G4" s="270"/>
      <c r="H4" s="270"/>
      <c r="I4" s="270"/>
      <c r="J4" s="270"/>
      <c r="K4" s="31"/>
      <c r="L4" s="31"/>
      <c r="M4" s="31"/>
      <c r="N4" s="31"/>
      <c r="O4" s="31"/>
    </row>
    <row r="5" spans="1:15" ht="32.4" customHeight="1" x14ac:dyDescent="0.35">
      <c r="A5" s="43" t="s">
        <v>3749</v>
      </c>
    </row>
    <row r="6" spans="1:15" ht="82.2" customHeight="1" x14ac:dyDescent="0.3">
      <c r="A6" s="270" t="s">
        <v>4252</v>
      </c>
      <c r="B6" s="270"/>
      <c r="C6" s="270"/>
      <c r="D6" s="270"/>
      <c r="E6" s="270"/>
      <c r="F6" s="270"/>
      <c r="G6" s="270"/>
      <c r="H6" s="270"/>
      <c r="I6" s="270"/>
      <c r="J6" s="270"/>
    </row>
    <row r="34" spans="1:15" ht="15" customHeight="1" x14ac:dyDescent="0.3">
      <c r="B34" s="271"/>
      <c r="C34" s="271"/>
      <c r="D34" s="271"/>
      <c r="E34" s="271"/>
      <c r="F34" s="271"/>
      <c r="G34" s="271"/>
      <c r="H34" s="271"/>
    </row>
    <row r="35" spans="1:15" x14ac:dyDescent="0.3">
      <c r="B35" s="271"/>
      <c r="C35" s="271"/>
      <c r="D35" s="271"/>
      <c r="E35" s="271"/>
      <c r="F35" s="271"/>
      <c r="G35" s="271"/>
      <c r="H35" s="271"/>
    </row>
    <row r="36" spans="1:15" x14ac:dyDescent="0.3">
      <c r="B36" s="271"/>
      <c r="C36" s="271"/>
      <c r="D36" s="271"/>
      <c r="E36" s="271"/>
      <c r="F36" s="271"/>
      <c r="G36" s="271"/>
      <c r="H36" s="271"/>
    </row>
    <row r="37" spans="1:15" x14ac:dyDescent="0.3">
      <c r="B37" s="26"/>
      <c r="C37" s="26"/>
      <c r="D37" s="26"/>
      <c r="E37" s="26"/>
      <c r="F37" s="26"/>
      <c r="G37" s="26"/>
      <c r="H37" s="26"/>
    </row>
    <row r="39" spans="1:15" ht="21" customHeight="1" x14ac:dyDescent="0.4">
      <c r="A39" s="272"/>
      <c r="B39" s="272"/>
      <c r="C39" s="272"/>
      <c r="D39" s="272"/>
      <c r="E39" s="272"/>
      <c r="F39" s="272"/>
      <c r="G39" s="272"/>
      <c r="H39" s="272"/>
      <c r="I39" s="272"/>
      <c r="J39" s="272"/>
      <c r="K39" s="28"/>
      <c r="L39" s="28"/>
      <c r="M39" s="28"/>
      <c r="N39" s="28"/>
      <c r="O39" s="28"/>
    </row>
    <row r="41" spans="1:15" ht="15.6" x14ac:dyDescent="0.3">
      <c r="A41" s="29"/>
      <c r="B41" s="30"/>
    </row>
    <row r="42" spans="1:15" ht="13.5" customHeight="1" x14ac:dyDescent="0.3">
      <c r="A42" s="271"/>
      <c r="B42" s="271"/>
      <c r="C42" s="271"/>
      <c r="D42" s="271"/>
      <c r="E42" s="271"/>
      <c r="F42" s="271"/>
      <c r="G42" s="271"/>
      <c r="H42" s="271"/>
      <c r="I42" s="271"/>
      <c r="J42" s="271"/>
    </row>
    <row r="43" spans="1:15" x14ac:dyDescent="0.3">
      <c r="A43" s="26"/>
      <c r="B43" s="26"/>
      <c r="C43" s="26"/>
      <c r="D43" s="26"/>
      <c r="E43" s="26"/>
      <c r="F43" s="26"/>
      <c r="G43" s="26"/>
      <c r="H43" s="26"/>
      <c r="I43" s="26"/>
      <c r="J43" s="26"/>
    </row>
    <row r="44" spans="1:15" ht="15.6" x14ac:dyDescent="0.3">
      <c r="A44" s="29"/>
    </row>
    <row r="45" spans="1:15" ht="16.5" customHeight="1" x14ac:dyDescent="0.3">
      <c r="A45" s="268"/>
      <c r="B45" s="268"/>
      <c r="C45" s="268"/>
      <c r="D45" s="268"/>
      <c r="E45" s="268"/>
      <c r="F45" s="268"/>
      <c r="G45" s="268"/>
      <c r="H45" s="268"/>
      <c r="I45" s="268"/>
      <c r="J45" s="268"/>
    </row>
  </sheetData>
  <mergeCells count="7">
    <mergeCell ref="A45:J45"/>
    <mergeCell ref="A1:J1"/>
    <mergeCell ref="A4:J4"/>
    <mergeCell ref="A6:J6"/>
    <mergeCell ref="B34:H36"/>
    <mergeCell ref="A39:J39"/>
    <mergeCell ref="A42:J42"/>
  </mergeCells>
  <pageMargins left="0.7" right="0.7" top="0.75" bottom="0.75" header="0.3" footer="0.3"/>
  <pageSetup scale="51"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6F18B-554C-4821-85EE-023801FDE794}">
  <sheetPr codeName="Sheet2">
    <pageSetUpPr fitToPage="1"/>
  </sheetPr>
  <dimension ref="A1:GL54"/>
  <sheetViews>
    <sheetView topLeftCell="A13" zoomScale="70" zoomScaleNormal="70" workbookViewId="0">
      <selection activeCell="C16" sqref="C16"/>
    </sheetView>
  </sheetViews>
  <sheetFormatPr defaultColWidth="9.109375" defaultRowHeight="14.4" x14ac:dyDescent="0.3"/>
  <cols>
    <col min="1" max="1" width="3.44140625" style="92" customWidth="1"/>
    <col min="2" max="2" width="49.44140625" style="4" customWidth="1"/>
    <col min="3" max="3" width="27.44140625" style="4" customWidth="1"/>
    <col min="4" max="4" width="38.5546875" style="147" customWidth="1"/>
    <col min="5" max="5" width="14.44140625" style="64" bestFit="1" customWidth="1"/>
    <col min="6" max="6" width="21.33203125" style="4" bestFit="1" customWidth="1"/>
    <col min="7" max="7" width="10.44140625" style="4" bestFit="1" customWidth="1"/>
    <col min="8" max="8" width="9.109375" style="4"/>
    <col min="9" max="9" width="10.5546875" style="4" bestFit="1" customWidth="1"/>
    <col min="10" max="10" width="11" style="4" bestFit="1" customWidth="1"/>
    <col min="11" max="11" width="9.109375" style="4"/>
    <col min="12" max="12" width="10.33203125" style="4" bestFit="1" customWidth="1"/>
    <col min="13" max="13" width="10.109375" style="4" bestFit="1" customWidth="1"/>
    <col min="14" max="16384" width="9.109375" style="4"/>
  </cols>
  <sheetData>
    <row r="1" spans="2:194" x14ac:dyDescent="0.3">
      <c r="B1" s="92"/>
      <c r="C1" s="92"/>
      <c r="D1" s="135"/>
    </row>
    <row r="2" spans="2:194" s="136" customFormat="1" ht="81" customHeight="1" x14ac:dyDescent="0.4">
      <c r="B2" s="137"/>
      <c r="C2" s="138"/>
      <c r="D2" s="159" t="str">
        <f>'Monthly Outlook'!H51</f>
        <v>Hour with the Highest Reserve Shortage Risk
(Hour Ending 7:00 p.m., CST)</v>
      </c>
      <c r="E2" s="6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row>
    <row r="3" spans="2:194" s="136" customFormat="1" ht="46.5" customHeight="1" x14ac:dyDescent="0.4">
      <c r="B3" s="12" t="s">
        <v>72</v>
      </c>
      <c r="C3" s="13" t="s">
        <v>73</v>
      </c>
      <c r="D3" s="23" t="s">
        <v>74</v>
      </c>
      <c r="E3" s="6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row>
    <row r="4" spans="2:194" s="92" customFormat="1" ht="24" customHeight="1" x14ac:dyDescent="0.3">
      <c r="B4" s="15" t="s">
        <v>75</v>
      </c>
      <c r="C4" s="126">
        <f>C5+C11+C12+C13</f>
        <v>88972.229999999981</v>
      </c>
      <c r="D4" s="126">
        <f>D5+D11+D12+D13</f>
        <v>73377.499999999985</v>
      </c>
      <c r="E4" s="6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row>
    <row r="5" spans="2:194" s="92" customFormat="1" ht="17.399999999999999" x14ac:dyDescent="0.3">
      <c r="B5" s="16" t="s">
        <v>76</v>
      </c>
      <c r="C5" s="125">
        <f>SUM(C6:C10)</f>
        <v>69494.389999999985</v>
      </c>
      <c r="D5" s="125">
        <f>SUM(D6:D10)</f>
        <v>55263.999999999985</v>
      </c>
      <c r="E5" s="6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row>
    <row r="6" spans="2:194" s="92" customFormat="1" ht="17.399999999999999" x14ac:dyDescent="0.3">
      <c r="B6" s="14" t="s">
        <v>77</v>
      </c>
      <c r="C6" s="125">
        <f>SUMIF('Resource Details'!$F$3:$F$1610,"=GAS-CC",'Resource Details'!$I$3:$I$1610)</f>
        <v>46853.349999999991</v>
      </c>
      <c r="D6" s="125">
        <f>SUMIF('Resource Details'!$F$3:$F$1610,"=GAS-CC",'Resource Details'!$J$3:$J$1610)</f>
        <v>35727.099999999991</v>
      </c>
      <c r="E6" s="4"/>
      <c r="F6" s="4"/>
      <c r="G6" s="158"/>
      <c r="H6" s="139"/>
      <c r="I6" s="4"/>
      <c r="J6" s="140"/>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row>
    <row r="7" spans="2:194" s="92" customFormat="1" ht="17.399999999999999" x14ac:dyDescent="0.3">
      <c r="B7" s="14" t="s">
        <v>78</v>
      </c>
      <c r="C7" s="125">
        <f>SUMIF('Resource Details'!$F$3:$F$1610,"=GAS-GT",'Resource Details'!$I$3:$I$1610)-60.5</f>
        <v>11148.379999999997</v>
      </c>
      <c r="D7" s="125">
        <f>SUMIF('Resource Details'!$F$3:$F$1610,"=GAS-GT",'Resource Details'!$J$3:$J$1610)-45.4</f>
        <v>8585.0999999999913</v>
      </c>
      <c r="E7" s="6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row>
    <row r="8" spans="2:194" s="92" customFormat="1" ht="17.399999999999999" x14ac:dyDescent="0.3">
      <c r="B8" s="14" t="s">
        <v>79</v>
      </c>
      <c r="C8" s="125">
        <f>SUMIF('Resource Details'!$F$3:$F$1610,"=GAS-IC",'Resource Details'!$I$3:$I$1610)</f>
        <v>1297.0599999999997</v>
      </c>
      <c r="D8" s="125">
        <f>SUMIF('Resource Details'!$F$3:$F$1610,"=GAS-IC",'Resource Details'!$J$3:$J$1610)</f>
        <v>1127.8</v>
      </c>
      <c r="E8" s="6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row>
    <row r="9" spans="2:194" s="92" customFormat="1" ht="17.399999999999999" x14ac:dyDescent="0.3">
      <c r="B9" s="14" t="s">
        <v>80</v>
      </c>
      <c r="C9" s="125">
        <f>SUMIF('Resource Details'!$F$3:$F$1610,"=GAS-ST",'Resource Details'!$I$3:$I$1610)-75</f>
        <v>10195.600000000002</v>
      </c>
      <c r="D9" s="125">
        <f>SUMIF('Resource Details'!$F$3:$F$1610,"=GAS-ST",'Resource Details'!$J$3:$J$1610)-75</f>
        <v>9824</v>
      </c>
      <c r="E9" s="64"/>
      <c r="F9" s="4"/>
      <c r="G9" s="141"/>
      <c r="H9" s="141"/>
      <c r="I9" s="141"/>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row>
    <row r="10" spans="2:194" s="92" customFormat="1" ht="17.399999999999999" x14ac:dyDescent="0.3">
      <c r="B10" s="14" t="s">
        <v>81</v>
      </c>
      <c r="C10" s="125">
        <v>0</v>
      </c>
      <c r="D10" s="125">
        <v>0</v>
      </c>
      <c r="E10" s="64"/>
      <c r="F10" s="142"/>
      <c r="G10" s="141"/>
      <c r="H10" s="141"/>
      <c r="I10" s="141"/>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row>
    <row r="11" spans="2:194" s="92" customFormat="1" ht="21.15" customHeight="1" x14ac:dyDescent="0.3">
      <c r="B11" s="18" t="s">
        <v>82</v>
      </c>
      <c r="C11" s="125">
        <f>SUMIF('Resource Details'!$F$3:$F$1610,"=COAL",'Resource Details'!$I$3:$I$1610)-1008</f>
        <v>13705.39</v>
      </c>
      <c r="D11" s="125">
        <f>SUMIF('Resource Details'!$F$3:$F$1610,"=COAL",'Resource Details'!$J$3:$J$1610)-932.6</f>
        <v>12718</v>
      </c>
      <c r="E11" s="64"/>
      <c r="F11" s="142"/>
      <c r="G11" s="141"/>
      <c r="H11" s="141"/>
      <c r="I11" s="141"/>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row>
    <row r="12" spans="2:194" s="92" customFormat="1" ht="17.399999999999999" x14ac:dyDescent="0.3">
      <c r="B12" s="18" t="s">
        <v>83</v>
      </c>
      <c r="C12" s="125">
        <f>SUMIF('Resource Details'!$F$3:$F$1610,"=NUCLEAR",'Resource Details'!$I$3:$I$1610)</f>
        <v>5268</v>
      </c>
      <c r="D12" s="125">
        <f>SUMIF('Resource Details'!$F$3:$F$1610,"=NUCLEAR",'Resource Details'!$J$3:$J$1610)</f>
        <v>5064.2</v>
      </c>
      <c r="E12" s="64"/>
      <c r="F12" s="141"/>
      <c r="G12" s="141"/>
      <c r="H12" s="141"/>
      <c r="I12" s="141"/>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row>
    <row r="13" spans="2:194" s="92" customFormat="1" ht="17.399999999999999" x14ac:dyDescent="0.3">
      <c r="B13" s="16" t="s">
        <v>96</v>
      </c>
      <c r="C13" s="125">
        <f>SUMIF('Resource Details'!$F$3:$F$1610,"=DIESEL",'Resource Details'!$I$3:$I$1610)</f>
        <v>504.44999999999993</v>
      </c>
      <c r="D13" s="125">
        <f>SUMIF('Resource Details'!$F$3:$F$1610,"=DIESEL",'Resource Details'!$J$3:$J$1610)</f>
        <v>331.29999999999995</v>
      </c>
      <c r="E13" s="64"/>
      <c r="F13" s="141"/>
      <c r="G13" s="141"/>
      <c r="H13" s="141"/>
      <c r="I13" s="141"/>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row>
    <row r="14" spans="2:194" ht="17.399999999999999" x14ac:dyDescent="0.3">
      <c r="B14" s="19" t="s">
        <v>84</v>
      </c>
      <c r="C14" s="126">
        <f>C15+C16</f>
        <v>80822.429999999978</v>
      </c>
      <c r="D14" s="126">
        <f>D15+D16</f>
        <v>16691.14581334286</v>
      </c>
      <c r="F14" s="153"/>
      <c r="G14" s="141"/>
      <c r="H14" s="141"/>
      <c r="I14" s="141"/>
    </row>
    <row r="15" spans="2:194" s="92" customFormat="1" ht="17.399999999999999" x14ac:dyDescent="0.3">
      <c r="B15" s="18" t="s">
        <v>85</v>
      </c>
      <c r="C15" s="125">
        <f>SUMIF('Resource Details'!$F$3:$F$1610,"=SOLAR",'Resource Details'!$I$3:$I$1610)</f>
        <v>40168.509999999973</v>
      </c>
      <c r="D15" s="125">
        <f>SUMIF('Resource Details'!$F$3:$F$1610,"=SOLAR",'Resource Details'!$J$3:$J$1610)*0</f>
        <v>0</v>
      </c>
      <c r="E15" s="64"/>
      <c r="F15" s="143"/>
      <c r="G15" s="141"/>
      <c r="H15" s="144"/>
      <c r="I15" s="152"/>
      <c r="J15" s="4"/>
      <c r="K15" s="4"/>
      <c r="L15" s="45"/>
      <c r="M15" s="155"/>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row>
    <row r="16" spans="2:194" s="92" customFormat="1" ht="17.399999999999999" x14ac:dyDescent="0.3">
      <c r="B16" s="18" t="s">
        <v>86</v>
      </c>
      <c r="C16" s="134">
        <f>SUM(C17:C19)</f>
        <v>40653.920000000006</v>
      </c>
      <c r="D16" s="134">
        <f>D17+D18+D19</f>
        <v>16691.14581334286</v>
      </c>
      <c r="E16" s="64"/>
      <c r="F16" s="4"/>
      <c r="G16" s="145"/>
      <c r="H16" s="146"/>
      <c r="I16" s="152"/>
      <c r="J16" s="4"/>
      <c r="K16" s="4"/>
      <c r="L16" s="45"/>
      <c r="M16" s="15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row>
    <row r="17" spans="2:194" s="92" customFormat="1" ht="17.399999999999999" x14ac:dyDescent="0.3">
      <c r="B17" s="20" t="s">
        <v>87</v>
      </c>
      <c r="C17" s="125">
        <f>SUMIF('Resource Details'!$F$3:$F$1610,"=WIND-C",'Resource Details'!$I$3:$I$1610)</f>
        <v>5871.9600000000009</v>
      </c>
      <c r="D17" s="125">
        <f>SUMIF('Resource Details'!$F$3:$F$1610,"=WIND-C",'Resource Details'!$J$3:$J$1610)*0.411983625783193</f>
        <v>2414.8832208907643</v>
      </c>
      <c r="E17" s="64"/>
      <c r="F17" s="44"/>
      <c r="G17" s="4"/>
      <c r="H17" s="65"/>
      <c r="I17" s="65"/>
      <c r="J17" s="45"/>
      <c r="K17" s="44"/>
      <c r="L17" s="4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row>
    <row r="18" spans="2:194" s="92" customFormat="1" ht="17.399999999999999" x14ac:dyDescent="0.3">
      <c r="B18" s="20" t="s">
        <v>88</v>
      </c>
      <c r="C18" s="125">
        <f>SUMIF('Resource Details'!$F$3:$F$1610,"=WIND-P",'Resource Details'!$I$3:$I$1610)</f>
        <v>4832.83</v>
      </c>
      <c r="D18" s="125">
        <f>SUMIF('Resource Details'!$F$3:$F$1610,"=WIND-P",'Resource Details'!$J$3:$J$1610)*0.411983625783193</f>
        <v>1989.9221108953998</v>
      </c>
      <c r="E18" s="64"/>
      <c r="F18" s="4"/>
      <c r="G18" s="4"/>
      <c r="H18" s="4"/>
      <c r="I18" s="4"/>
      <c r="J18" s="45"/>
      <c r="K18" s="4"/>
      <c r="L18" s="4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row>
    <row r="19" spans="2:194" s="92" customFormat="1" ht="17.399999999999999" x14ac:dyDescent="0.3">
      <c r="B19" s="20" t="s">
        <v>89</v>
      </c>
      <c r="C19" s="125">
        <f>SUMIF('Resource Details'!$F$3:$F$1610,"=WIND-O",'Resource Details'!$I$3:$I$1610)</f>
        <v>29949.130000000005</v>
      </c>
      <c r="D19" s="125">
        <f>SUMIF('Resource Details'!$F$3:$F$1610,"=WIND-O",'Resource Details'!$J$3:$J$1610)*0.411983625783193</f>
        <v>12286.340481556696</v>
      </c>
      <c r="E19" s="6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row>
    <row r="20" spans="2:194" s="92" customFormat="1" ht="17.399999999999999" x14ac:dyDescent="0.3">
      <c r="B20" s="19" t="s">
        <v>90</v>
      </c>
      <c r="C20" s="126">
        <f>C21+C22</f>
        <v>717.45</v>
      </c>
      <c r="D20" s="126">
        <f>D21+D22</f>
        <v>533.99083243631151</v>
      </c>
      <c r="E20" s="64"/>
      <c r="F20" s="4"/>
      <c r="G20" s="4"/>
      <c r="H20" s="4"/>
      <c r="I20" s="4"/>
      <c r="J20" s="4"/>
      <c r="K20" s="45"/>
      <c r="L20" s="4"/>
      <c r="M20" s="4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row>
    <row r="21" spans="2:194" ht="17.399999999999999" x14ac:dyDescent="0.3">
      <c r="B21" s="18" t="s">
        <v>91</v>
      </c>
      <c r="C21" s="125">
        <f>SUMIF('Resource Details'!$F$3:$F$1610,"=BIOMASS",'Resource Details'!$I$3:$I$1610)</f>
        <v>138.25</v>
      </c>
      <c r="D21" s="125">
        <f>SUMIF('Resource Details'!$F$3:$F$1610,"=BIOMASS",'Resource Details'!$J$3:$J$1610)</f>
        <v>126.80000000000001</v>
      </c>
      <c r="J21" s="45"/>
      <c r="K21" s="45"/>
      <c r="M21" s="44"/>
    </row>
    <row r="22" spans="2:194" s="92" customFormat="1" ht="17.399999999999999" x14ac:dyDescent="0.3">
      <c r="B22" s="18" t="s">
        <v>92</v>
      </c>
      <c r="C22" s="125">
        <f>SUMIF('Resource Details'!$D$3:$D$1610,"=HYDRO_OPERATIONAL",'Resource Details'!$I$3:$I$1610)</f>
        <v>579.20000000000005</v>
      </c>
      <c r="D22" s="125">
        <f>SUMIF('Resource Details'!$D$3:$D$1610,"=HYDRO_OPERATIONAL",'Resource Details'!$J$3:$J$1610)</f>
        <v>407.1908324363115</v>
      </c>
      <c r="E22" s="64"/>
      <c r="F22" s="4"/>
      <c r="G22" s="157"/>
      <c r="H22" s="140"/>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row>
    <row r="23" spans="2:194" ht="17.399999999999999" x14ac:dyDescent="0.3">
      <c r="B23" s="19" t="s">
        <v>3322</v>
      </c>
      <c r="C23" s="124">
        <f>C24+C25</f>
        <v>20965.520000000004</v>
      </c>
      <c r="D23" s="124">
        <f>D24+D25</f>
        <v>7853.7753999999968</v>
      </c>
      <c r="J23" s="47"/>
    </row>
    <row r="24" spans="2:194" ht="17.399999999999999" x14ac:dyDescent="0.3">
      <c r="B24" s="20" t="s">
        <v>93</v>
      </c>
      <c r="C24" s="125">
        <f>SUMIF('Resource Details'!$F$3:$F$1610,"=STORAGE",'Resource Details'!$I$3:$I$1610)-101.7</f>
        <v>20965.520000000004</v>
      </c>
      <c r="D24" s="125">
        <f>SUMIF('Resource Details'!$F$3:$F$1610,"=STORAGE",'Resource Details'!J$3:J$1610)*0.38</f>
        <v>7853.7753999999968</v>
      </c>
      <c r="J24" s="47"/>
    </row>
    <row r="25" spans="2:194" ht="17.399999999999999" x14ac:dyDescent="0.3">
      <c r="B25" s="20" t="s">
        <v>89</v>
      </c>
      <c r="C25" s="125">
        <v>0</v>
      </c>
      <c r="D25" s="125">
        <v>0</v>
      </c>
      <c r="J25" s="47"/>
    </row>
    <row r="26" spans="2:194" ht="17.399999999999999" x14ac:dyDescent="0.3">
      <c r="B26" s="19" t="s">
        <v>94</v>
      </c>
      <c r="C26" s="124">
        <f>SUMIF('Resource Details'!$F$3:$F$1610,"=OTHER",'Resource Details'!$I$3:$I$1610)</f>
        <v>1220</v>
      </c>
      <c r="D26" s="124">
        <f>SUMIF('Resource Details'!$F$3:$F$1610,"=OTHER",'Resource Details'!$J$3:$J$1610)*0.59</f>
        <v>719.8</v>
      </c>
    </row>
    <row r="27" spans="2:194" ht="24.75" customHeight="1" x14ac:dyDescent="0.3">
      <c r="B27" s="22" t="s">
        <v>95</v>
      </c>
      <c r="C27" s="148"/>
      <c r="D27" s="149"/>
    </row>
    <row r="28" spans="2:194" ht="18" customHeight="1" x14ac:dyDescent="0.3">
      <c r="B28" s="15" t="s">
        <v>75</v>
      </c>
      <c r="C28" s="124">
        <f>C29+C35</f>
        <v>59.89</v>
      </c>
      <c r="D28" s="124">
        <f t="shared" ref="D28" si="0">D29+D35</f>
        <v>59.790000000000006</v>
      </c>
    </row>
    <row r="29" spans="2:194" ht="17.399999999999999" x14ac:dyDescent="0.3">
      <c r="B29" s="16" t="s">
        <v>76</v>
      </c>
      <c r="C29" s="125">
        <f>SUM(C30:C34)</f>
        <v>39.99</v>
      </c>
      <c r="D29" s="125">
        <f t="shared" ref="D29" si="1">SUM(D30:D34)</f>
        <v>39.99</v>
      </c>
    </row>
    <row r="30" spans="2:194" ht="17.399999999999999" x14ac:dyDescent="0.3">
      <c r="B30" s="14" t="s">
        <v>77</v>
      </c>
      <c r="C30" s="125">
        <f>SUMIF('Resource Details'!$F$1612:$F$1925,"=GAS-CC",'Resource Details'!$I$1612:$I$1925)</f>
        <v>0</v>
      </c>
      <c r="D30" s="125">
        <f>SUMIF('Resource Details'!$F$1612:$F$1925,"=GAS-CC",'Resource Details'!$J$1612:$J$1925)</f>
        <v>0</v>
      </c>
    </row>
    <row r="31" spans="2:194" ht="17.399999999999999" x14ac:dyDescent="0.3">
      <c r="B31" s="14" t="s">
        <v>78</v>
      </c>
      <c r="C31" s="125">
        <f>SUMIF('Resource Details'!$F$1612:$F$1925,"=GAS-GT",'Resource Details'!$I$1612:$I$1925)</f>
        <v>0</v>
      </c>
      <c r="D31" s="125">
        <f>SUMIF('Resource Details'!$F$1612:$F$1925,"=GAS-GT",'Resource Details'!$J$1612:$J$1925)</f>
        <v>0</v>
      </c>
    </row>
    <row r="32" spans="2:194" ht="17.399999999999999" x14ac:dyDescent="0.3">
      <c r="B32" s="14" t="s">
        <v>79</v>
      </c>
      <c r="C32" s="125">
        <f>SUMIF('Resource Details'!$F$1612:$F$1925,"=GAS-IC",'Resource Details'!$I$1612:$I$1925)</f>
        <v>39.99</v>
      </c>
      <c r="D32" s="125">
        <f>SUMIF('Resource Details'!$F$1612:$F$1925,"=GAS-IC",'Resource Details'!$J$1612:$J$1925)</f>
        <v>39.99</v>
      </c>
    </row>
    <row r="33" spans="2:194" ht="17.399999999999999" x14ac:dyDescent="0.3">
      <c r="B33" s="14" t="s">
        <v>80</v>
      </c>
      <c r="C33" s="125">
        <f>SUMIF('Resource Details'!$F$1612:$F$1925,"=GAS-ST",'Resource Details'!$I$1612:$I$1925)</f>
        <v>0</v>
      </c>
      <c r="D33" s="125">
        <f>SUMIF('Resource Details'!$F$1612:$F$1925,"=GAS-ST",'Resource Details'!$J$1612:$J$1925)</f>
        <v>0</v>
      </c>
    </row>
    <row r="34" spans="2:194" ht="17.399999999999999" x14ac:dyDescent="0.3">
      <c r="B34" s="14" t="s">
        <v>81</v>
      </c>
      <c r="C34" s="125">
        <v>0</v>
      </c>
      <c r="D34" s="125">
        <v>0</v>
      </c>
    </row>
    <row r="35" spans="2:194" ht="17.399999999999999" x14ac:dyDescent="0.3">
      <c r="B35" s="16" t="s">
        <v>96</v>
      </c>
      <c r="C35" s="125">
        <f>SUMIF('Resource Details'!$F$1612:$F$1925,"=DIESEL",'Resource Details'!$I$1612:$I$1925)</f>
        <v>19.899999999999999</v>
      </c>
      <c r="D35" s="125">
        <f>SUMIF('Resource Details'!$F$1612:$F$1925,"=DIESEL",'Resource Details'!$J$1612:$J$1925)</f>
        <v>19.8</v>
      </c>
    </row>
    <row r="36" spans="2:194" ht="17.399999999999999" x14ac:dyDescent="0.3">
      <c r="B36" s="19" t="s">
        <v>84</v>
      </c>
      <c r="C36" s="124">
        <f>C37+C38</f>
        <v>359.63</v>
      </c>
      <c r="D36" s="124">
        <f>D37+D38</f>
        <v>0</v>
      </c>
    </row>
    <row r="37" spans="2:194" ht="17.399999999999999" x14ac:dyDescent="0.3">
      <c r="B37" s="18" t="s">
        <v>85</v>
      </c>
      <c r="C37" s="125">
        <f>SUMIF('Resource Details'!$F$1612:$F$1925,"=SOLAR",'Resource Details'!$I$1612:$I$1925)</f>
        <v>359.63</v>
      </c>
      <c r="D37" s="125">
        <f>SUMIF('Resource Details'!$F$1612:$F$1925,"=SOLAR",'Resource Details'!$J$1612:$J$1925)*0</f>
        <v>0</v>
      </c>
    </row>
    <row r="38" spans="2:194" ht="17.399999999999999" x14ac:dyDescent="0.3">
      <c r="B38" s="18" t="s">
        <v>86</v>
      </c>
      <c r="C38" s="125">
        <f>SUM(C39:C41)</f>
        <v>0</v>
      </c>
      <c r="D38" s="125">
        <f>D39+D40+D41</f>
        <v>0</v>
      </c>
    </row>
    <row r="39" spans="2:194" ht="17.399999999999999" x14ac:dyDescent="0.3">
      <c r="B39" s="20" t="s">
        <v>87</v>
      </c>
      <c r="C39" s="125">
        <f>SUMIF('Resource Details'!$F$1612:$F$1925,"=WIND-C",'Resource Details'!$I$1612:$I$1925)</f>
        <v>0</v>
      </c>
      <c r="D39" s="133">
        <f>SUMIF('Resource Details'!$F$1612:$F$1925,"=WIND-C",'Resource Details'!$J$1612:$J$1925)*0.411983625783193</f>
        <v>0</v>
      </c>
    </row>
    <row r="40" spans="2:194" ht="17.399999999999999" x14ac:dyDescent="0.3">
      <c r="B40" s="20" t="s">
        <v>88</v>
      </c>
      <c r="C40" s="125">
        <f>SUMIF('Resource Details'!$F$1612:$F$1925,"=WIND-P",'Resource Details'!$I$1612:$I$1925)</f>
        <v>0</v>
      </c>
      <c r="D40" s="133">
        <f>SUMIF('Resource Details'!$F$1612:$F$1925,"=WIND-C",'Resource Details'!$J$1612:$J$1925)*0.411983625783193</f>
        <v>0</v>
      </c>
    </row>
    <row r="41" spans="2:194" ht="17.399999999999999" x14ac:dyDescent="0.3">
      <c r="B41" s="20" t="s">
        <v>89</v>
      </c>
      <c r="C41" s="125">
        <f>SUMIF('Resource Details'!$F$1612:$F$1925,"=WIND-O",'Resource Details'!$I$1612:$I$1925)</f>
        <v>0</v>
      </c>
      <c r="D41" s="133">
        <f>SUMIF('Resource Details'!$F$1612:$F$1925,"=WIND-C",'Resource Details'!$J$1612:$J$1925)*0.411983625783193</f>
        <v>0</v>
      </c>
    </row>
    <row r="42" spans="2:194" ht="17.399999999999999" x14ac:dyDescent="0.3">
      <c r="B42" s="19" t="s">
        <v>3322</v>
      </c>
      <c r="C42" s="124">
        <f>SUM(C43:C44)</f>
        <v>1015.39</v>
      </c>
      <c r="D42" s="124">
        <f t="shared" ref="D42" si="2">SUM(D43:D44)</f>
        <v>385.84059999999999</v>
      </c>
    </row>
    <row r="43" spans="2:194" ht="17.399999999999999" x14ac:dyDescent="0.3">
      <c r="B43" s="20" t="s">
        <v>93</v>
      </c>
      <c r="C43" s="125">
        <f>SUMIF('Resource Details'!$F$1612:$F$1925,"=STORAGE",'Resource Details'!$I$1612:$I$1925)</f>
        <v>1015.39</v>
      </c>
      <c r="D43" s="125">
        <f>SUMIF('Resource Details'!$F$1612:$F$1925,"=STORAGE",'Resource Details'!$J$1612:$J$1925)*0.38</f>
        <v>385.84059999999999</v>
      </c>
    </row>
    <row r="44" spans="2:194" ht="17.399999999999999" x14ac:dyDescent="0.3">
      <c r="B44" s="20" t="s">
        <v>89</v>
      </c>
      <c r="C44" s="134">
        <v>0</v>
      </c>
      <c r="D44" s="134">
        <v>0</v>
      </c>
    </row>
    <row r="45" spans="2:194" s="92" customFormat="1" ht="15.75" customHeight="1" x14ac:dyDescent="0.3">
      <c r="B45" s="24"/>
      <c r="C45" s="150"/>
      <c r="D45" s="150"/>
      <c r="E45" s="6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row>
    <row r="46" spans="2:194" s="92" customFormat="1" ht="19.350000000000001" customHeight="1" x14ac:dyDescent="0.3">
      <c r="B46" s="17" t="s">
        <v>97</v>
      </c>
      <c r="C46" s="126">
        <f>C4+C14+C20+C23+C26+C28+C36+C42</f>
        <v>194132.54000000004</v>
      </c>
      <c r="D46" s="126">
        <f>D4+D14+D20+D23+D26+D28+D36+D42</f>
        <v>99621.84264577915</v>
      </c>
      <c r="E46" s="6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row>
    <row r="47" spans="2:194" s="92" customFormat="1" ht="19.350000000000001" customHeight="1" x14ac:dyDescent="0.3">
      <c r="B47" s="25"/>
      <c r="C47" s="151"/>
      <c r="D47" s="151"/>
      <c r="E47" s="6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row>
    <row r="48" spans="2:194" s="92" customFormat="1" ht="19.350000000000001" customHeight="1" x14ac:dyDescent="0.3">
      <c r="B48" s="25" t="s">
        <v>98</v>
      </c>
      <c r="C48" s="151"/>
      <c r="D48" s="151"/>
      <c r="E48" s="6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row>
    <row r="49" spans="2:194" s="92" customFormat="1" ht="58.65" customHeight="1" x14ac:dyDescent="0.3">
      <c r="B49" s="273" t="s">
        <v>99</v>
      </c>
      <c r="C49" s="273"/>
      <c r="D49" s="273"/>
      <c r="E49" s="6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row>
    <row r="50" spans="2:194" s="92" customFormat="1" ht="120.75" customHeight="1" x14ac:dyDescent="0.3">
      <c r="B50" s="273" t="s">
        <v>3440</v>
      </c>
      <c r="C50" s="273"/>
      <c r="D50" s="273"/>
      <c r="E50" s="6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row>
    <row r="51" spans="2:194" ht="163.5" customHeight="1" x14ac:dyDescent="0.3">
      <c r="B51" s="273" t="s">
        <v>100</v>
      </c>
      <c r="C51" s="273"/>
      <c r="D51" s="273"/>
    </row>
    <row r="52" spans="2:194" ht="45.75" customHeight="1" x14ac:dyDescent="0.3">
      <c r="B52" s="273" t="s">
        <v>3839</v>
      </c>
      <c r="C52" s="273"/>
      <c r="D52" s="273"/>
    </row>
    <row r="53" spans="2:194" s="92" customFormat="1" ht="51.75" customHeight="1" x14ac:dyDescent="0.3">
      <c r="B53" s="273" t="s">
        <v>101</v>
      </c>
      <c r="C53" s="273"/>
      <c r="D53" s="273"/>
      <c r="E53" s="6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row>
    <row r="54" spans="2:194" ht="42.75" customHeight="1" x14ac:dyDescent="0.3">
      <c r="B54" s="273" t="s">
        <v>102</v>
      </c>
      <c r="C54" s="273"/>
      <c r="D54" s="273"/>
    </row>
  </sheetData>
  <mergeCells count="6">
    <mergeCell ref="B54:D54"/>
    <mergeCell ref="B49:D49"/>
    <mergeCell ref="B50:D50"/>
    <mergeCell ref="B51:D51"/>
    <mergeCell ref="B52:D52"/>
    <mergeCell ref="B53:D53"/>
  </mergeCells>
  <pageMargins left="0.7" right="0.7" top="0.75" bottom="0.75" header="0.3" footer="0.3"/>
  <pageSetup scale="47" orientation="portrait" r:id="rId1"/>
  <headerFooter>
    <oddFooter>&amp;LERCOT PUBLIC&amp;C&amp;14&amp;P</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437E9-E0D0-4C07-9930-6604D0C5DF1E}">
  <sheetPr codeName="Sheet5"/>
  <dimension ref="A1:M1952"/>
  <sheetViews>
    <sheetView zoomScale="84" zoomScaleNormal="84" zoomScaleSheetLayoutView="98" workbookViewId="0">
      <pane xSplit="1" ySplit="2" topLeftCell="B623" activePane="bottomRight" state="frozen"/>
      <selection activeCell="B6" sqref="B6:M6"/>
      <selection pane="topRight" activeCell="B6" sqref="B6:M6"/>
      <selection pane="bottomLeft" activeCell="B6" sqref="B6:M6"/>
      <selection pane="bottomRight" activeCell="F1654" sqref="F1654"/>
    </sheetView>
  </sheetViews>
  <sheetFormatPr defaultColWidth="15.6640625" defaultRowHeight="13.2" x14ac:dyDescent="0.25"/>
  <cols>
    <col min="1" max="1" width="7.88671875" style="59" customWidth="1"/>
    <col min="2" max="2" width="77.88671875" style="60" customWidth="1"/>
    <col min="3" max="3" width="18.88671875" style="60" customWidth="1"/>
    <col min="4" max="4" width="24.5546875" style="60" customWidth="1"/>
    <col min="5" max="5" width="13.44140625" style="60" customWidth="1"/>
    <col min="6" max="6" width="13.109375" style="60" customWidth="1"/>
    <col min="7" max="7" width="15.88671875" style="60" customWidth="1"/>
    <col min="8" max="8" width="12" style="61" customWidth="1"/>
    <col min="9" max="9" width="14" style="61" customWidth="1"/>
    <col min="10" max="10" width="14" style="62" customWidth="1"/>
    <col min="11" max="16384" width="15.6640625" style="59"/>
  </cols>
  <sheetData>
    <row r="1" spans="1:13" s="116" customFormat="1" ht="34.5" customHeight="1" x14ac:dyDescent="0.25">
      <c r="A1" s="86"/>
      <c r="B1" s="48" t="s">
        <v>4174</v>
      </c>
      <c r="C1" s="48"/>
      <c r="D1" s="48"/>
      <c r="E1" s="48"/>
      <c r="F1" s="48"/>
      <c r="G1" s="48"/>
      <c r="H1" s="48"/>
      <c r="I1" s="49"/>
      <c r="J1" s="49"/>
      <c r="L1" s="117"/>
      <c r="M1" s="117"/>
    </row>
    <row r="2" spans="1:13" customFormat="1" ht="52.8" x14ac:dyDescent="0.3">
      <c r="A2" s="87"/>
      <c r="B2" s="50" t="s">
        <v>103</v>
      </c>
      <c r="C2" s="51" t="s">
        <v>3842</v>
      </c>
      <c r="D2" s="52" t="s">
        <v>104</v>
      </c>
      <c r="E2" s="50" t="s">
        <v>105</v>
      </c>
      <c r="F2" s="52" t="s">
        <v>106</v>
      </c>
      <c r="G2" s="52" t="s">
        <v>107</v>
      </c>
      <c r="H2" s="53" t="s">
        <v>3843</v>
      </c>
      <c r="I2" s="54" t="s">
        <v>108</v>
      </c>
      <c r="J2" s="54" t="s">
        <v>4175</v>
      </c>
    </row>
    <row r="3" spans="1:13" s="55" customFormat="1" ht="18" customHeight="1" x14ac:dyDescent="0.25">
      <c r="B3" s="56" t="s">
        <v>3441</v>
      </c>
      <c r="C3" s="56"/>
      <c r="D3" s="56"/>
      <c r="E3" s="56"/>
      <c r="F3" s="56"/>
      <c r="G3" s="56"/>
      <c r="H3" s="57"/>
      <c r="I3" s="57"/>
      <c r="J3" s="58"/>
    </row>
    <row r="4" spans="1:13" x14ac:dyDescent="0.25">
      <c r="A4" s="59">
        <v>4</v>
      </c>
      <c r="B4" s="60" t="s">
        <v>109</v>
      </c>
      <c r="D4" s="60" t="s">
        <v>110</v>
      </c>
      <c r="E4" s="60" t="s">
        <v>111</v>
      </c>
      <c r="F4" s="60" t="s">
        <v>112</v>
      </c>
      <c r="G4" s="60" t="s">
        <v>113</v>
      </c>
      <c r="H4" s="61">
        <v>1990</v>
      </c>
      <c r="I4" s="62">
        <v>1269</v>
      </c>
      <c r="J4" s="62">
        <v>1222</v>
      </c>
    </row>
    <row r="5" spans="1:13" x14ac:dyDescent="0.25">
      <c r="A5" s="59">
        <f>A4+1</f>
        <v>5</v>
      </c>
      <c r="B5" s="60" t="s">
        <v>114</v>
      </c>
      <c r="D5" s="60" t="s">
        <v>115</v>
      </c>
      <c r="E5" s="60" t="s">
        <v>111</v>
      </c>
      <c r="F5" s="60" t="s">
        <v>112</v>
      </c>
      <c r="G5" s="60" t="s">
        <v>113</v>
      </c>
      <c r="H5" s="61">
        <v>1993</v>
      </c>
      <c r="I5" s="62">
        <v>1269</v>
      </c>
      <c r="J5" s="62">
        <v>1209</v>
      </c>
    </row>
    <row r="6" spans="1:13" x14ac:dyDescent="0.25">
      <c r="A6" s="59">
        <f t="shared" ref="A6:A69" si="0">A5+1</f>
        <v>6</v>
      </c>
      <c r="B6" s="60" t="s">
        <v>116</v>
      </c>
      <c r="D6" s="60" t="s">
        <v>117</v>
      </c>
      <c r="E6" s="60" t="s">
        <v>118</v>
      </c>
      <c r="F6" s="60" t="s">
        <v>112</v>
      </c>
      <c r="G6" s="60" t="s">
        <v>119</v>
      </c>
      <c r="H6" s="61">
        <v>1988</v>
      </c>
      <c r="I6" s="62">
        <v>1365</v>
      </c>
      <c r="J6" s="62">
        <v>1323.2</v>
      </c>
    </row>
    <row r="7" spans="1:13" x14ac:dyDescent="0.25">
      <c r="A7" s="59">
        <f t="shared" si="0"/>
        <v>7</v>
      </c>
      <c r="B7" s="60" t="s">
        <v>120</v>
      </c>
      <c r="D7" s="60" t="s">
        <v>121</v>
      </c>
      <c r="E7" s="60" t="s">
        <v>118</v>
      </c>
      <c r="F7" s="60" t="s">
        <v>112</v>
      </c>
      <c r="G7" s="60" t="s">
        <v>119</v>
      </c>
      <c r="H7" s="61">
        <v>1989</v>
      </c>
      <c r="I7" s="62">
        <v>1365</v>
      </c>
      <c r="J7" s="62">
        <v>1310</v>
      </c>
    </row>
    <row r="8" spans="1:13" x14ac:dyDescent="0.25">
      <c r="A8" s="59">
        <f t="shared" si="0"/>
        <v>8</v>
      </c>
      <c r="B8" s="60" t="s">
        <v>122</v>
      </c>
      <c r="D8" s="60" t="s">
        <v>123</v>
      </c>
      <c r="E8" s="60" t="s">
        <v>124</v>
      </c>
      <c r="F8" s="60" t="s">
        <v>125</v>
      </c>
      <c r="G8" s="60" t="s">
        <v>126</v>
      </c>
      <c r="H8" s="61">
        <v>1980</v>
      </c>
      <c r="I8" s="62">
        <v>655</v>
      </c>
      <c r="J8" s="62">
        <v>655</v>
      </c>
    </row>
    <row r="9" spans="1:13" x14ac:dyDescent="0.25">
      <c r="A9" s="59">
        <f t="shared" si="0"/>
        <v>9</v>
      </c>
      <c r="B9" s="60" t="s">
        <v>127</v>
      </c>
      <c r="D9" s="60" t="s">
        <v>128</v>
      </c>
      <c r="E9" s="60" t="s">
        <v>129</v>
      </c>
      <c r="F9" s="60" t="s">
        <v>125</v>
      </c>
      <c r="G9" s="60" t="s">
        <v>126</v>
      </c>
      <c r="H9" s="61">
        <v>1979</v>
      </c>
      <c r="I9" s="62">
        <v>615</v>
      </c>
      <c r="J9" s="62">
        <v>603</v>
      </c>
    </row>
    <row r="10" spans="1:13" x14ac:dyDescent="0.25">
      <c r="A10" s="59">
        <f t="shared" si="0"/>
        <v>10</v>
      </c>
      <c r="B10" s="60" t="s">
        <v>130</v>
      </c>
      <c r="D10" s="60" t="s">
        <v>131</v>
      </c>
      <c r="E10" s="60" t="s">
        <v>129</v>
      </c>
      <c r="F10" s="60" t="s">
        <v>125</v>
      </c>
      <c r="G10" s="60" t="s">
        <v>126</v>
      </c>
      <c r="H10" s="61">
        <v>1980</v>
      </c>
      <c r="I10" s="62">
        <v>615</v>
      </c>
      <c r="J10" s="62">
        <v>603</v>
      </c>
    </row>
    <row r="11" spans="1:13" x14ac:dyDescent="0.25">
      <c r="A11" s="59">
        <f t="shared" si="0"/>
        <v>11</v>
      </c>
      <c r="B11" s="60" t="s">
        <v>132</v>
      </c>
      <c r="D11" s="60" t="s">
        <v>133</v>
      </c>
      <c r="E11" s="60" t="s">
        <v>129</v>
      </c>
      <c r="F11" s="60" t="s">
        <v>125</v>
      </c>
      <c r="G11" s="60" t="s">
        <v>126</v>
      </c>
      <c r="H11" s="61">
        <v>1988</v>
      </c>
      <c r="I11" s="62">
        <v>460</v>
      </c>
      <c r="J11" s="62">
        <v>444</v>
      </c>
    </row>
    <row r="12" spans="1:13" x14ac:dyDescent="0.25">
      <c r="A12" s="59">
        <f t="shared" si="0"/>
        <v>12</v>
      </c>
      <c r="B12" s="60" t="s">
        <v>134</v>
      </c>
      <c r="D12" s="60" t="s">
        <v>135</v>
      </c>
      <c r="E12" s="60" t="s">
        <v>136</v>
      </c>
      <c r="F12" s="60" t="s">
        <v>125</v>
      </c>
      <c r="G12" s="60" t="s">
        <v>126</v>
      </c>
      <c r="H12" s="61">
        <v>1992</v>
      </c>
      <c r="I12" s="62">
        <v>560</v>
      </c>
      <c r="J12" s="62">
        <v>560</v>
      </c>
    </row>
    <row r="13" spans="1:13" x14ac:dyDescent="0.25">
      <c r="A13" s="59">
        <f t="shared" si="0"/>
        <v>13</v>
      </c>
      <c r="B13" s="60" t="s">
        <v>137</v>
      </c>
      <c r="D13" s="60" t="s">
        <v>138</v>
      </c>
      <c r="E13" s="60" t="s">
        <v>136</v>
      </c>
      <c r="F13" s="60" t="s">
        <v>125</v>
      </c>
      <c r="G13" s="60" t="s">
        <v>126</v>
      </c>
      <c r="H13" s="61">
        <v>2010</v>
      </c>
      <c r="I13" s="62">
        <v>922</v>
      </c>
      <c r="J13" s="62">
        <v>785</v>
      </c>
    </row>
    <row r="14" spans="1:13" x14ac:dyDescent="0.25">
      <c r="A14" s="59">
        <f t="shared" si="0"/>
        <v>14</v>
      </c>
      <c r="B14" s="60" t="s">
        <v>139</v>
      </c>
      <c r="D14" s="60" t="s">
        <v>140</v>
      </c>
      <c r="E14" s="60" t="s">
        <v>141</v>
      </c>
      <c r="F14" s="60" t="s">
        <v>125</v>
      </c>
      <c r="G14" s="60" t="s">
        <v>113</v>
      </c>
      <c r="H14" s="61">
        <v>1985</v>
      </c>
      <c r="I14" s="62">
        <v>893</v>
      </c>
      <c r="J14" s="62">
        <v>831</v>
      </c>
    </row>
    <row r="15" spans="1:13" x14ac:dyDescent="0.25">
      <c r="A15" s="59">
        <f t="shared" si="0"/>
        <v>15</v>
      </c>
      <c r="B15" s="60" t="s">
        <v>142</v>
      </c>
      <c r="D15" s="60" t="s">
        <v>143</v>
      </c>
      <c r="E15" s="60" t="s">
        <v>141</v>
      </c>
      <c r="F15" s="60" t="s">
        <v>125</v>
      </c>
      <c r="G15" s="60" t="s">
        <v>113</v>
      </c>
      <c r="H15" s="61">
        <v>1986</v>
      </c>
      <c r="I15" s="62">
        <v>956.8</v>
      </c>
      <c r="J15" s="62">
        <v>857</v>
      </c>
    </row>
    <row r="16" spans="1:13" x14ac:dyDescent="0.25">
      <c r="A16" s="59">
        <f t="shared" si="0"/>
        <v>16</v>
      </c>
      <c r="B16" s="60" t="s">
        <v>144</v>
      </c>
      <c r="D16" s="60" t="s">
        <v>145</v>
      </c>
      <c r="E16" s="60" t="s">
        <v>146</v>
      </c>
      <c r="F16" s="60" t="s">
        <v>125</v>
      </c>
      <c r="G16" s="60" t="s">
        <v>113</v>
      </c>
      <c r="H16" s="61">
        <v>1977</v>
      </c>
      <c r="I16" s="62">
        <v>893</v>
      </c>
      <c r="J16" s="62">
        <v>815</v>
      </c>
    </row>
    <row r="17" spans="1:10" x14ac:dyDescent="0.25">
      <c r="A17" s="59">
        <f t="shared" si="0"/>
        <v>17</v>
      </c>
      <c r="B17" s="60" t="s">
        <v>147</v>
      </c>
      <c r="D17" s="60" t="s">
        <v>148</v>
      </c>
      <c r="E17" s="60" t="s">
        <v>146</v>
      </c>
      <c r="F17" s="60" t="s">
        <v>125</v>
      </c>
      <c r="G17" s="60" t="s">
        <v>113</v>
      </c>
      <c r="H17" s="61">
        <v>1978</v>
      </c>
      <c r="I17" s="62">
        <v>893</v>
      </c>
      <c r="J17" s="62">
        <v>820</v>
      </c>
    </row>
    <row r="18" spans="1:10" x14ac:dyDescent="0.25">
      <c r="A18" s="59">
        <f t="shared" si="0"/>
        <v>18</v>
      </c>
      <c r="B18" s="60" t="s">
        <v>149</v>
      </c>
      <c r="D18" s="60" t="s">
        <v>150</v>
      </c>
      <c r="E18" s="60" t="s">
        <v>146</v>
      </c>
      <c r="F18" s="60" t="s">
        <v>125</v>
      </c>
      <c r="G18" s="60" t="s">
        <v>113</v>
      </c>
      <c r="H18" s="61">
        <v>1979</v>
      </c>
      <c r="I18" s="62">
        <v>893</v>
      </c>
      <c r="J18" s="62">
        <v>820</v>
      </c>
    </row>
    <row r="19" spans="1:10" x14ac:dyDescent="0.25">
      <c r="A19" s="59">
        <f t="shared" si="0"/>
        <v>19</v>
      </c>
      <c r="B19" s="60" t="s">
        <v>151</v>
      </c>
      <c r="D19" s="60" t="s">
        <v>152</v>
      </c>
      <c r="E19" s="60" t="s">
        <v>153</v>
      </c>
      <c r="F19" s="60" t="s">
        <v>125</v>
      </c>
      <c r="G19" s="60" t="s">
        <v>113</v>
      </c>
      <c r="H19" s="61">
        <v>2010</v>
      </c>
      <c r="I19" s="62">
        <v>916.8</v>
      </c>
      <c r="J19" s="62">
        <v>855</v>
      </c>
    </row>
    <row r="20" spans="1:10" x14ac:dyDescent="0.25">
      <c r="A20" s="59">
        <f t="shared" si="0"/>
        <v>20</v>
      </c>
      <c r="B20" s="60" t="s">
        <v>154</v>
      </c>
      <c r="D20" s="60" t="s">
        <v>155</v>
      </c>
      <c r="E20" s="60" t="s">
        <v>153</v>
      </c>
      <c r="F20" s="60" t="s">
        <v>125</v>
      </c>
      <c r="G20" s="60" t="s">
        <v>113</v>
      </c>
      <c r="H20" s="61">
        <v>2011</v>
      </c>
      <c r="I20" s="62">
        <v>916.8</v>
      </c>
      <c r="J20" s="62">
        <v>855</v>
      </c>
    </row>
    <row r="21" spans="1:10" x14ac:dyDescent="0.25">
      <c r="A21" s="59">
        <f t="shared" si="0"/>
        <v>21</v>
      </c>
      <c r="B21" s="60" t="s">
        <v>156</v>
      </c>
      <c r="D21" s="60" t="s">
        <v>157</v>
      </c>
      <c r="E21" s="60" t="s">
        <v>158</v>
      </c>
      <c r="F21" s="60" t="s">
        <v>125</v>
      </c>
      <c r="G21" s="60" t="s">
        <v>126</v>
      </c>
      <c r="H21" s="61">
        <v>1982</v>
      </c>
      <c r="I21" s="62">
        <v>430</v>
      </c>
      <c r="J21" s="62">
        <v>391</v>
      </c>
    </row>
    <row r="22" spans="1:10" x14ac:dyDescent="0.25">
      <c r="A22" s="59">
        <f t="shared" si="0"/>
        <v>22</v>
      </c>
      <c r="B22" s="60" t="s">
        <v>159</v>
      </c>
      <c r="D22" s="60" t="s">
        <v>160</v>
      </c>
      <c r="E22" s="60" t="s">
        <v>161</v>
      </c>
      <c r="F22" s="60" t="s">
        <v>125</v>
      </c>
      <c r="G22" s="60" t="s">
        <v>113</v>
      </c>
      <c r="H22" s="61">
        <v>2013</v>
      </c>
      <c r="I22" s="62">
        <v>1008</v>
      </c>
      <c r="J22" s="62">
        <v>932.6</v>
      </c>
    </row>
    <row r="23" spans="1:10" x14ac:dyDescent="0.25">
      <c r="A23" s="59">
        <f t="shared" si="0"/>
        <v>23</v>
      </c>
      <c r="B23" s="60" t="s">
        <v>162</v>
      </c>
      <c r="D23" s="60" t="s">
        <v>163</v>
      </c>
      <c r="E23" s="60" t="s">
        <v>153</v>
      </c>
      <c r="F23" s="60" t="s">
        <v>125</v>
      </c>
      <c r="G23" s="60" t="s">
        <v>113</v>
      </c>
      <c r="H23" s="61">
        <v>1990</v>
      </c>
      <c r="I23" s="62">
        <v>174.6</v>
      </c>
      <c r="J23" s="62">
        <v>155</v>
      </c>
    </row>
    <row r="24" spans="1:10" x14ac:dyDescent="0.25">
      <c r="A24" s="59">
        <f t="shared" si="0"/>
        <v>24</v>
      </c>
      <c r="B24" s="60" t="s">
        <v>164</v>
      </c>
      <c r="D24" s="60" t="s">
        <v>165</v>
      </c>
      <c r="E24" s="60" t="s">
        <v>153</v>
      </c>
      <c r="F24" s="60" t="s">
        <v>125</v>
      </c>
      <c r="G24" s="60" t="s">
        <v>113</v>
      </c>
      <c r="H24" s="61">
        <v>1991</v>
      </c>
      <c r="I24" s="62">
        <v>174.6</v>
      </c>
      <c r="J24" s="62">
        <v>155</v>
      </c>
    </row>
    <row r="25" spans="1:10" x14ac:dyDescent="0.25">
      <c r="A25" s="59">
        <f t="shared" si="0"/>
        <v>25</v>
      </c>
      <c r="B25" s="60" t="s">
        <v>166</v>
      </c>
      <c r="D25" s="60" t="s">
        <v>167</v>
      </c>
      <c r="E25" s="60" t="s">
        <v>168</v>
      </c>
      <c r="F25" s="60" t="s">
        <v>125</v>
      </c>
      <c r="G25" s="60" t="s">
        <v>169</v>
      </c>
      <c r="H25" s="61">
        <v>1977</v>
      </c>
      <c r="I25" s="62">
        <v>734.1</v>
      </c>
      <c r="J25" s="62">
        <v>664</v>
      </c>
    </row>
    <row r="26" spans="1:10" x14ac:dyDescent="0.25">
      <c r="A26" s="59">
        <f t="shared" si="0"/>
        <v>26</v>
      </c>
      <c r="B26" s="60" t="s">
        <v>170</v>
      </c>
      <c r="D26" s="60" t="s">
        <v>171</v>
      </c>
      <c r="E26" s="60" t="s">
        <v>168</v>
      </c>
      <c r="F26" s="60" t="s">
        <v>125</v>
      </c>
      <c r="G26" s="60" t="s">
        <v>169</v>
      </c>
      <c r="H26" s="61">
        <v>1978</v>
      </c>
      <c r="I26" s="62">
        <v>734.1</v>
      </c>
      <c r="J26" s="62">
        <v>663</v>
      </c>
    </row>
    <row r="27" spans="1:10" x14ac:dyDescent="0.25">
      <c r="A27" s="59">
        <f t="shared" si="0"/>
        <v>27</v>
      </c>
      <c r="B27" s="60" t="s">
        <v>172</v>
      </c>
      <c r="D27" s="60" t="s">
        <v>173</v>
      </c>
      <c r="E27" s="60" t="s">
        <v>168</v>
      </c>
      <c r="F27" s="60" t="s">
        <v>125</v>
      </c>
      <c r="G27" s="60" t="s">
        <v>169</v>
      </c>
      <c r="H27" s="61">
        <v>1980</v>
      </c>
      <c r="I27" s="62">
        <v>614.6</v>
      </c>
      <c r="J27" s="62">
        <v>577</v>
      </c>
    </row>
    <row r="28" spans="1:10" x14ac:dyDescent="0.25">
      <c r="A28" s="59">
        <f t="shared" si="0"/>
        <v>28</v>
      </c>
      <c r="B28" s="60" t="s">
        <v>174</v>
      </c>
      <c r="D28" s="60" t="s">
        <v>175</v>
      </c>
      <c r="E28" s="60" t="s">
        <v>168</v>
      </c>
      <c r="F28" s="60" t="s">
        <v>125</v>
      </c>
      <c r="G28" s="60" t="s">
        <v>169</v>
      </c>
      <c r="H28" s="61">
        <v>1982</v>
      </c>
      <c r="I28" s="62">
        <v>653.99</v>
      </c>
      <c r="J28" s="62">
        <v>610</v>
      </c>
    </row>
    <row r="29" spans="1:10" x14ac:dyDescent="0.25">
      <c r="A29" s="59">
        <f t="shared" si="0"/>
        <v>29</v>
      </c>
      <c r="B29" s="60" t="s">
        <v>176</v>
      </c>
      <c r="D29" s="60" t="s">
        <v>177</v>
      </c>
      <c r="E29" s="60" t="s">
        <v>136</v>
      </c>
      <c r="F29" s="60" t="s">
        <v>178</v>
      </c>
      <c r="G29" s="60" t="s">
        <v>126</v>
      </c>
      <c r="H29" s="61">
        <v>2000</v>
      </c>
      <c r="I29" s="62">
        <v>189</v>
      </c>
      <c r="J29" s="62">
        <v>164</v>
      </c>
    </row>
    <row r="30" spans="1:10" x14ac:dyDescent="0.25">
      <c r="A30" s="59">
        <f t="shared" si="0"/>
        <v>30</v>
      </c>
      <c r="B30" s="60" t="s">
        <v>179</v>
      </c>
      <c r="D30" s="60" t="s">
        <v>180</v>
      </c>
      <c r="E30" s="60" t="s">
        <v>136</v>
      </c>
      <c r="F30" s="60" t="s">
        <v>178</v>
      </c>
      <c r="G30" s="60" t="s">
        <v>126</v>
      </c>
      <c r="H30" s="61">
        <v>2000</v>
      </c>
      <c r="I30" s="62">
        <v>189</v>
      </c>
      <c r="J30" s="62">
        <v>164</v>
      </c>
    </row>
    <row r="31" spans="1:10" x14ac:dyDescent="0.25">
      <c r="A31" s="59">
        <f t="shared" si="0"/>
        <v>31</v>
      </c>
      <c r="B31" s="60" t="s">
        <v>181</v>
      </c>
      <c r="D31" s="60" t="s">
        <v>182</v>
      </c>
      <c r="E31" s="60" t="s">
        <v>136</v>
      </c>
      <c r="F31" s="60" t="s">
        <v>178</v>
      </c>
      <c r="G31" s="60" t="s">
        <v>126</v>
      </c>
      <c r="H31" s="61">
        <v>2000</v>
      </c>
      <c r="I31" s="62">
        <v>222</v>
      </c>
      <c r="J31" s="62">
        <v>192</v>
      </c>
    </row>
    <row r="32" spans="1:10" x14ac:dyDescent="0.25">
      <c r="A32" s="59">
        <f t="shared" si="0"/>
        <v>32</v>
      </c>
      <c r="B32" s="60" t="s">
        <v>183</v>
      </c>
      <c r="D32" s="60" t="s">
        <v>184</v>
      </c>
      <c r="E32" s="60" t="s">
        <v>185</v>
      </c>
      <c r="F32" s="60" t="s">
        <v>186</v>
      </c>
      <c r="G32" s="60" t="s">
        <v>113</v>
      </c>
      <c r="H32" s="61">
        <v>1973</v>
      </c>
      <c r="I32" s="62">
        <v>21</v>
      </c>
      <c r="J32" s="62">
        <v>19</v>
      </c>
    </row>
    <row r="33" spans="1:10" x14ac:dyDescent="0.25">
      <c r="A33" s="59">
        <f t="shared" si="0"/>
        <v>33</v>
      </c>
      <c r="B33" s="60" t="s">
        <v>187</v>
      </c>
      <c r="D33" s="60" t="s">
        <v>188</v>
      </c>
      <c r="E33" s="60" t="s">
        <v>189</v>
      </c>
      <c r="F33" s="60" t="s">
        <v>178</v>
      </c>
      <c r="G33" s="60" t="s">
        <v>119</v>
      </c>
      <c r="H33" s="61">
        <v>2010</v>
      </c>
      <c r="I33" s="62">
        <v>189.55</v>
      </c>
      <c r="J33" s="62">
        <v>161</v>
      </c>
    </row>
    <row r="34" spans="1:10" x14ac:dyDescent="0.25">
      <c r="A34" s="59">
        <f t="shared" si="0"/>
        <v>34</v>
      </c>
      <c r="B34" s="60" t="s">
        <v>190</v>
      </c>
      <c r="D34" s="60" t="s">
        <v>191</v>
      </c>
      <c r="E34" s="60" t="s">
        <v>189</v>
      </c>
      <c r="F34" s="60" t="s">
        <v>178</v>
      </c>
      <c r="G34" s="60" t="s">
        <v>119</v>
      </c>
      <c r="H34" s="61">
        <v>2010</v>
      </c>
      <c r="I34" s="62">
        <v>189.55</v>
      </c>
      <c r="J34" s="62">
        <v>161</v>
      </c>
    </row>
    <row r="35" spans="1:10" x14ac:dyDescent="0.25">
      <c r="A35" s="59">
        <f t="shared" si="0"/>
        <v>35</v>
      </c>
      <c r="B35" s="60" t="s">
        <v>193</v>
      </c>
      <c r="D35" s="60" t="s">
        <v>194</v>
      </c>
      <c r="E35" s="60" t="s">
        <v>189</v>
      </c>
      <c r="F35" s="60" t="s">
        <v>178</v>
      </c>
      <c r="G35" s="60" t="s">
        <v>119</v>
      </c>
      <c r="H35" s="61">
        <v>1976</v>
      </c>
      <c r="I35" s="62">
        <v>351</v>
      </c>
      <c r="J35" s="62">
        <v>322</v>
      </c>
    </row>
    <row r="36" spans="1:10" x14ac:dyDescent="0.25">
      <c r="A36" s="59">
        <f t="shared" si="0"/>
        <v>36</v>
      </c>
      <c r="B36" s="60" t="s">
        <v>195</v>
      </c>
      <c r="D36" s="60" t="s">
        <v>196</v>
      </c>
      <c r="E36" s="60" t="s">
        <v>197</v>
      </c>
      <c r="F36" s="60" t="s">
        <v>178</v>
      </c>
      <c r="G36" s="60" t="s">
        <v>126</v>
      </c>
      <c r="H36" s="61">
        <v>2022</v>
      </c>
      <c r="I36" s="62">
        <v>188</v>
      </c>
      <c r="J36" s="62">
        <v>178</v>
      </c>
    </row>
    <row r="37" spans="1:10" x14ac:dyDescent="0.25">
      <c r="A37" s="59">
        <f t="shared" si="0"/>
        <v>37</v>
      </c>
      <c r="B37" s="60" t="s">
        <v>198</v>
      </c>
      <c r="D37" s="60" t="s">
        <v>199</v>
      </c>
      <c r="E37" s="60" t="s">
        <v>197</v>
      </c>
      <c r="F37" s="60" t="s">
        <v>178</v>
      </c>
      <c r="G37" s="60" t="s">
        <v>126</v>
      </c>
      <c r="H37" s="61">
        <v>2022</v>
      </c>
      <c r="I37" s="62">
        <v>188</v>
      </c>
      <c r="J37" s="62">
        <v>178</v>
      </c>
    </row>
    <row r="38" spans="1:10" x14ac:dyDescent="0.25">
      <c r="A38" s="59">
        <f t="shared" si="0"/>
        <v>38</v>
      </c>
      <c r="B38" s="60" t="s">
        <v>200</v>
      </c>
      <c r="D38" s="60" t="s">
        <v>201</v>
      </c>
      <c r="E38" s="60" t="s">
        <v>197</v>
      </c>
      <c r="F38" s="60" t="s">
        <v>178</v>
      </c>
      <c r="G38" s="60" t="s">
        <v>126</v>
      </c>
      <c r="H38" s="61">
        <v>2022</v>
      </c>
      <c r="I38" s="62">
        <v>242</v>
      </c>
      <c r="J38" s="62">
        <v>236</v>
      </c>
    </row>
    <row r="39" spans="1:10" x14ac:dyDescent="0.25">
      <c r="A39" s="59">
        <f t="shared" si="0"/>
        <v>39</v>
      </c>
      <c r="B39" s="60" t="s">
        <v>202</v>
      </c>
      <c r="D39" s="60" t="s">
        <v>203</v>
      </c>
      <c r="E39" s="60" t="s">
        <v>204</v>
      </c>
      <c r="F39" s="60" t="s">
        <v>186</v>
      </c>
      <c r="G39" s="60" t="s">
        <v>119</v>
      </c>
      <c r="H39" s="61">
        <v>2022</v>
      </c>
      <c r="I39" s="62">
        <v>60.5</v>
      </c>
      <c r="J39" s="62">
        <v>45.5</v>
      </c>
    </row>
    <row r="40" spans="1:10" x14ac:dyDescent="0.25">
      <c r="A40" s="59">
        <f t="shared" si="0"/>
        <v>40</v>
      </c>
      <c r="B40" s="60" t="s">
        <v>205</v>
      </c>
      <c r="D40" s="60" t="s">
        <v>206</v>
      </c>
      <c r="E40" s="60" t="s">
        <v>204</v>
      </c>
      <c r="F40" s="60" t="s">
        <v>186</v>
      </c>
      <c r="G40" s="60" t="s">
        <v>119</v>
      </c>
      <c r="H40" s="61">
        <v>2022</v>
      </c>
      <c r="I40" s="62">
        <v>60.5</v>
      </c>
      <c r="J40" s="62">
        <v>45.5</v>
      </c>
    </row>
    <row r="41" spans="1:10" x14ac:dyDescent="0.25">
      <c r="A41" s="59">
        <f t="shared" si="0"/>
        <v>41</v>
      </c>
      <c r="B41" s="60" t="s">
        <v>207</v>
      </c>
      <c r="D41" s="60" t="s">
        <v>208</v>
      </c>
      <c r="E41" s="60" t="s">
        <v>204</v>
      </c>
      <c r="F41" s="60" t="s">
        <v>186</v>
      </c>
      <c r="G41" s="60" t="s">
        <v>119</v>
      </c>
      <c r="H41" s="61">
        <v>2022</v>
      </c>
      <c r="I41" s="62">
        <v>60.5</v>
      </c>
      <c r="J41" s="62">
        <v>45.5</v>
      </c>
    </row>
    <row r="42" spans="1:10" x14ac:dyDescent="0.25">
      <c r="A42" s="59">
        <f t="shared" si="0"/>
        <v>42</v>
      </c>
      <c r="B42" s="60" t="s">
        <v>209</v>
      </c>
      <c r="D42" s="60" t="s">
        <v>210</v>
      </c>
      <c r="E42" s="60" t="s">
        <v>204</v>
      </c>
      <c r="F42" s="60" t="s">
        <v>186</v>
      </c>
      <c r="G42" s="60" t="s">
        <v>119</v>
      </c>
      <c r="H42" s="61">
        <v>2023</v>
      </c>
      <c r="I42" s="62">
        <v>60.5</v>
      </c>
      <c r="J42" s="62">
        <v>45.5</v>
      </c>
    </row>
    <row r="43" spans="1:10" x14ac:dyDescent="0.25">
      <c r="A43" s="59">
        <f t="shared" si="0"/>
        <v>43</v>
      </c>
      <c r="B43" s="60" t="s">
        <v>211</v>
      </c>
      <c r="D43" s="60" t="s">
        <v>212</v>
      </c>
      <c r="E43" s="60" t="s">
        <v>204</v>
      </c>
      <c r="F43" s="60" t="s">
        <v>186</v>
      </c>
      <c r="G43" s="60" t="s">
        <v>119</v>
      </c>
      <c r="H43" s="61">
        <v>2023</v>
      </c>
      <c r="I43" s="62">
        <v>60.5</v>
      </c>
      <c r="J43" s="62">
        <v>45.5</v>
      </c>
    </row>
    <row r="44" spans="1:10" x14ac:dyDescent="0.25">
      <c r="A44" s="59">
        <f t="shared" si="0"/>
        <v>44</v>
      </c>
      <c r="B44" s="60" t="s">
        <v>213</v>
      </c>
      <c r="D44" s="60" t="s">
        <v>214</v>
      </c>
      <c r="E44" s="60" t="s">
        <v>204</v>
      </c>
      <c r="F44" s="60" t="s">
        <v>186</v>
      </c>
      <c r="G44" s="60" t="s">
        <v>119</v>
      </c>
      <c r="H44" s="61">
        <v>2023</v>
      </c>
      <c r="I44" s="62">
        <v>60.5</v>
      </c>
      <c r="J44" s="62">
        <v>45.5</v>
      </c>
    </row>
    <row r="45" spans="1:10" x14ac:dyDescent="0.25">
      <c r="A45" s="59">
        <f t="shared" si="0"/>
        <v>45</v>
      </c>
      <c r="B45" s="60" t="s">
        <v>215</v>
      </c>
      <c r="D45" s="60" t="s">
        <v>216</v>
      </c>
      <c r="E45" s="60" t="s">
        <v>204</v>
      </c>
      <c r="F45" s="60" t="s">
        <v>186</v>
      </c>
      <c r="G45" s="60" t="s">
        <v>119</v>
      </c>
      <c r="H45" s="61">
        <v>2024</v>
      </c>
      <c r="I45" s="62">
        <v>60.5</v>
      </c>
      <c r="J45" s="62">
        <v>45.4</v>
      </c>
    </row>
    <row r="46" spans="1:10" x14ac:dyDescent="0.25">
      <c r="A46" s="59">
        <f t="shared" si="0"/>
        <v>46</v>
      </c>
      <c r="B46" s="60" t="s">
        <v>217</v>
      </c>
      <c r="D46" s="60" t="s">
        <v>218</v>
      </c>
      <c r="E46" s="60" t="s">
        <v>204</v>
      </c>
      <c r="F46" s="60" t="s">
        <v>186</v>
      </c>
      <c r="G46" s="60" t="s">
        <v>119</v>
      </c>
      <c r="H46" s="61">
        <v>2024</v>
      </c>
      <c r="I46" s="62">
        <v>60.5</v>
      </c>
      <c r="J46" s="62">
        <v>45.4</v>
      </c>
    </row>
    <row r="47" spans="1:10" x14ac:dyDescent="0.25">
      <c r="A47" s="59">
        <f t="shared" si="0"/>
        <v>47</v>
      </c>
      <c r="B47" s="60" t="s">
        <v>219</v>
      </c>
      <c r="D47" s="60" t="s">
        <v>220</v>
      </c>
      <c r="E47" s="60" t="s">
        <v>221</v>
      </c>
      <c r="F47" s="60" t="s">
        <v>178</v>
      </c>
      <c r="G47" s="60" t="s">
        <v>113</v>
      </c>
      <c r="H47" s="61">
        <v>2000</v>
      </c>
      <c r="I47" s="62">
        <v>188.7</v>
      </c>
      <c r="J47" s="62">
        <v>160.5</v>
      </c>
    </row>
    <row r="48" spans="1:10" x14ac:dyDescent="0.25">
      <c r="A48" s="59">
        <f t="shared" si="0"/>
        <v>48</v>
      </c>
      <c r="B48" s="60" t="s">
        <v>222</v>
      </c>
      <c r="D48" s="60" t="s">
        <v>223</v>
      </c>
      <c r="E48" s="60" t="s">
        <v>221</v>
      </c>
      <c r="F48" s="60" t="s">
        <v>178</v>
      </c>
      <c r="G48" s="60" t="s">
        <v>113</v>
      </c>
      <c r="H48" s="61">
        <v>2000</v>
      </c>
      <c r="I48" s="62">
        <v>188.7</v>
      </c>
      <c r="J48" s="62">
        <v>160.5</v>
      </c>
    </row>
    <row r="49" spans="1:10" x14ac:dyDescent="0.25">
      <c r="A49" s="59">
        <f t="shared" si="0"/>
        <v>49</v>
      </c>
      <c r="B49" s="60" t="s">
        <v>224</v>
      </c>
      <c r="D49" s="60" t="s">
        <v>225</v>
      </c>
      <c r="E49" s="60" t="s">
        <v>221</v>
      </c>
      <c r="F49" s="60" t="s">
        <v>178</v>
      </c>
      <c r="G49" s="60" t="s">
        <v>113</v>
      </c>
      <c r="H49" s="61">
        <v>2001</v>
      </c>
      <c r="I49" s="62">
        <v>188.7</v>
      </c>
      <c r="J49" s="62">
        <v>159.5</v>
      </c>
    </row>
    <row r="50" spans="1:10" x14ac:dyDescent="0.25">
      <c r="A50" s="59">
        <f t="shared" si="0"/>
        <v>50</v>
      </c>
      <c r="B50" s="60" t="s">
        <v>226</v>
      </c>
      <c r="D50" s="60" t="s">
        <v>227</v>
      </c>
      <c r="E50" s="60" t="s">
        <v>221</v>
      </c>
      <c r="F50" s="60" t="s">
        <v>178</v>
      </c>
      <c r="G50" s="60" t="s">
        <v>113</v>
      </c>
      <c r="H50" s="61">
        <v>2001</v>
      </c>
      <c r="I50" s="62">
        <v>94.95</v>
      </c>
      <c r="J50" s="62">
        <v>83.3</v>
      </c>
    </row>
    <row r="51" spans="1:10" x14ac:dyDescent="0.25">
      <c r="A51" s="59">
        <f t="shared" si="0"/>
        <v>51</v>
      </c>
      <c r="B51" s="60" t="s">
        <v>228</v>
      </c>
      <c r="D51" s="60" t="s">
        <v>229</v>
      </c>
      <c r="E51" s="60" t="s">
        <v>221</v>
      </c>
      <c r="F51" s="60" t="s">
        <v>178</v>
      </c>
      <c r="G51" s="60" t="s">
        <v>113</v>
      </c>
      <c r="H51" s="61">
        <v>2009</v>
      </c>
      <c r="I51" s="62">
        <v>254.15</v>
      </c>
      <c r="J51" s="62">
        <v>221.5</v>
      </c>
    </row>
    <row r="52" spans="1:10" x14ac:dyDescent="0.25">
      <c r="A52" s="59">
        <f t="shared" si="0"/>
        <v>52</v>
      </c>
      <c r="B52" s="60" t="s">
        <v>230</v>
      </c>
      <c r="D52" s="60" t="s">
        <v>231</v>
      </c>
      <c r="E52" s="60" t="s">
        <v>168</v>
      </c>
      <c r="F52" s="60" t="s">
        <v>178</v>
      </c>
      <c r="G52" s="60" t="s">
        <v>169</v>
      </c>
      <c r="H52" s="61">
        <v>2003</v>
      </c>
      <c r="I52" s="62">
        <v>198.9</v>
      </c>
      <c r="J52" s="62">
        <v>168</v>
      </c>
    </row>
    <row r="53" spans="1:10" x14ac:dyDescent="0.25">
      <c r="A53" s="59">
        <f t="shared" si="0"/>
        <v>53</v>
      </c>
      <c r="B53" s="60" t="s">
        <v>232</v>
      </c>
      <c r="D53" s="60" t="s">
        <v>233</v>
      </c>
      <c r="E53" s="60" t="s">
        <v>168</v>
      </c>
      <c r="F53" s="60" t="s">
        <v>178</v>
      </c>
      <c r="G53" s="60" t="s">
        <v>169</v>
      </c>
      <c r="H53" s="61">
        <v>2003</v>
      </c>
      <c r="I53" s="62">
        <v>198.9</v>
      </c>
      <c r="J53" s="62">
        <v>168</v>
      </c>
    </row>
    <row r="54" spans="1:10" x14ac:dyDescent="0.25">
      <c r="A54" s="59">
        <f t="shared" si="0"/>
        <v>54</v>
      </c>
      <c r="B54" s="60" t="s">
        <v>234</v>
      </c>
      <c r="D54" s="60" t="s">
        <v>235</v>
      </c>
      <c r="E54" s="60" t="s">
        <v>168</v>
      </c>
      <c r="F54" s="60" t="s">
        <v>178</v>
      </c>
      <c r="G54" s="60" t="s">
        <v>169</v>
      </c>
      <c r="H54" s="61">
        <v>2003</v>
      </c>
      <c r="I54" s="62">
        <v>275.57</v>
      </c>
      <c r="J54" s="62">
        <v>270</v>
      </c>
    </row>
    <row r="55" spans="1:10" x14ac:dyDescent="0.25">
      <c r="A55" s="59">
        <f t="shared" si="0"/>
        <v>55</v>
      </c>
      <c r="B55" s="60" t="s">
        <v>236</v>
      </c>
      <c r="D55" s="60" t="s">
        <v>237</v>
      </c>
      <c r="E55" s="60" t="s">
        <v>204</v>
      </c>
      <c r="F55" s="60" t="s">
        <v>186</v>
      </c>
      <c r="G55" s="60" t="s">
        <v>119</v>
      </c>
      <c r="H55" s="61">
        <v>2023</v>
      </c>
      <c r="I55" s="62">
        <v>60.5</v>
      </c>
      <c r="J55" s="62">
        <v>45.5</v>
      </c>
    </row>
    <row r="56" spans="1:10" x14ac:dyDescent="0.25">
      <c r="A56" s="59">
        <f t="shared" si="0"/>
        <v>56</v>
      </c>
      <c r="B56" s="60" t="s">
        <v>238</v>
      </c>
      <c r="D56" s="60" t="s">
        <v>239</v>
      </c>
      <c r="E56" s="60" t="s">
        <v>204</v>
      </c>
      <c r="F56" s="60" t="s">
        <v>186</v>
      </c>
      <c r="G56" s="60" t="s">
        <v>119</v>
      </c>
      <c r="H56" s="61">
        <v>2023</v>
      </c>
      <c r="I56" s="62">
        <v>60.5</v>
      </c>
      <c r="J56" s="62">
        <v>45.5</v>
      </c>
    </row>
    <row r="57" spans="1:10" x14ac:dyDescent="0.25">
      <c r="A57" s="59">
        <f t="shared" si="0"/>
        <v>57</v>
      </c>
      <c r="B57" s="60" t="s">
        <v>240</v>
      </c>
      <c r="D57" s="60" t="s">
        <v>241</v>
      </c>
      <c r="E57" s="60" t="s">
        <v>204</v>
      </c>
      <c r="F57" s="60" t="s">
        <v>186</v>
      </c>
      <c r="G57" s="60" t="s">
        <v>119</v>
      </c>
      <c r="H57" s="61">
        <v>2023</v>
      </c>
      <c r="I57" s="62">
        <v>60.5</v>
      </c>
      <c r="J57" s="62">
        <v>45.5</v>
      </c>
    </row>
    <row r="58" spans="1:10" x14ac:dyDescent="0.25">
      <c r="A58" s="59">
        <f t="shared" si="0"/>
        <v>58</v>
      </c>
      <c r="B58" s="60" t="s">
        <v>242</v>
      </c>
      <c r="D58" s="60" t="s">
        <v>243</v>
      </c>
      <c r="E58" s="60" t="s">
        <v>204</v>
      </c>
      <c r="F58" s="60" t="s">
        <v>186</v>
      </c>
      <c r="G58" s="60" t="s">
        <v>119</v>
      </c>
      <c r="H58" s="61">
        <v>2023</v>
      </c>
      <c r="I58" s="62">
        <v>60.5</v>
      </c>
      <c r="J58" s="62">
        <v>45.5</v>
      </c>
    </row>
    <row r="59" spans="1:10" x14ac:dyDescent="0.25">
      <c r="A59" s="59">
        <f t="shared" si="0"/>
        <v>59</v>
      </c>
      <c r="B59" s="60" t="s">
        <v>244</v>
      </c>
      <c r="D59" s="60" t="s">
        <v>245</v>
      </c>
      <c r="E59" s="60" t="s">
        <v>204</v>
      </c>
      <c r="F59" s="60" t="s">
        <v>186</v>
      </c>
      <c r="G59" s="60" t="s">
        <v>119</v>
      </c>
      <c r="H59" s="61">
        <v>2023</v>
      </c>
      <c r="I59" s="62">
        <v>60.5</v>
      </c>
      <c r="J59" s="62">
        <v>45.5</v>
      </c>
    </row>
    <row r="60" spans="1:10" x14ac:dyDescent="0.25">
      <c r="A60" s="59">
        <f t="shared" si="0"/>
        <v>60</v>
      </c>
      <c r="B60" s="60" t="s">
        <v>246</v>
      </c>
      <c r="D60" s="60" t="s">
        <v>247</v>
      </c>
      <c r="E60" s="60" t="s">
        <v>204</v>
      </c>
      <c r="F60" s="60" t="s">
        <v>186</v>
      </c>
      <c r="G60" s="60" t="s">
        <v>119</v>
      </c>
      <c r="H60" s="61">
        <v>2023</v>
      </c>
      <c r="I60" s="62">
        <v>60.5</v>
      </c>
      <c r="J60" s="62">
        <v>45.5</v>
      </c>
    </row>
    <row r="61" spans="1:10" x14ac:dyDescent="0.25">
      <c r="A61" s="59">
        <f t="shared" si="0"/>
        <v>61</v>
      </c>
      <c r="B61" s="60" t="s">
        <v>248</v>
      </c>
      <c r="D61" s="60" t="s">
        <v>249</v>
      </c>
      <c r="E61" s="60" t="s">
        <v>204</v>
      </c>
      <c r="F61" s="60" t="s">
        <v>186</v>
      </c>
      <c r="G61" s="60" t="s">
        <v>119</v>
      </c>
      <c r="H61" s="61">
        <v>2023</v>
      </c>
      <c r="I61" s="62">
        <v>60.5</v>
      </c>
      <c r="J61" s="62">
        <v>42.2</v>
      </c>
    </row>
    <row r="62" spans="1:10" x14ac:dyDescent="0.25">
      <c r="A62" s="59">
        <f t="shared" si="0"/>
        <v>62</v>
      </c>
      <c r="B62" s="60" t="s">
        <v>250</v>
      </c>
      <c r="D62" s="60" t="s">
        <v>251</v>
      </c>
      <c r="E62" s="60" t="s">
        <v>204</v>
      </c>
      <c r="F62" s="60" t="s">
        <v>186</v>
      </c>
      <c r="G62" s="60" t="s">
        <v>119</v>
      </c>
      <c r="H62" s="61">
        <v>2023</v>
      </c>
      <c r="I62" s="62">
        <v>60.5</v>
      </c>
      <c r="J62" s="62">
        <v>45.2</v>
      </c>
    </row>
    <row r="63" spans="1:10" x14ac:dyDescent="0.25">
      <c r="A63" s="59">
        <f t="shared" si="0"/>
        <v>63</v>
      </c>
      <c r="B63" s="60" t="s">
        <v>252</v>
      </c>
      <c r="D63" s="60" t="s">
        <v>253</v>
      </c>
      <c r="E63" s="60" t="s">
        <v>254</v>
      </c>
      <c r="F63" s="60" t="s">
        <v>186</v>
      </c>
      <c r="G63" s="60" t="s">
        <v>255</v>
      </c>
      <c r="H63" s="61">
        <v>1987</v>
      </c>
      <c r="I63" s="62">
        <v>75</v>
      </c>
      <c r="J63" s="62">
        <v>70</v>
      </c>
    </row>
    <row r="64" spans="1:10" x14ac:dyDescent="0.25">
      <c r="A64" s="59">
        <f t="shared" si="0"/>
        <v>64</v>
      </c>
      <c r="B64" s="60" t="s">
        <v>256</v>
      </c>
      <c r="D64" s="60" t="s">
        <v>257</v>
      </c>
      <c r="E64" s="60" t="s">
        <v>254</v>
      </c>
      <c r="F64" s="60" t="s">
        <v>186</v>
      </c>
      <c r="G64" s="60" t="s">
        <v>255</v>
      </c>
      <c r="H64" s="61">
        <v>1987</v>
      </c>
      <c r="I64" s="62">
        <v>75</v>
      </c>
      <c r="J64" s="62">
        <v>70</v>
      </c>
    </row>
    <row r="65" spans="1:10" x14ac:dyDescent="0.25">
      <c r="A65" s="59">
        <f t="shared" si="0"/>
        <v>65</v>
      </c>
      <c r="B65" s="60" t="s">
        <v>258</v>
      </c>
      <c r="D65" s="60" t="s">
        <v>259</v>
      </c>
      <c r="E65" s="60" t="s">
        <v>260</v>
      </c>
      <c r="F65" s="60" t="s">
        <v>186</v>
      </c>
      <c r="G65" s="60" t="s">
        <v>119</v>
      </c>
      <c r="H65" s="61">
        <v>2017</v>
      </c>
      <c r="I65" s="62">
        <v>60.5</v>
      </c>
      <c r="J65" s="62">
        <v>44</v>
      </c>
    </row>
    <row r="66" spans="1:10" x14ac:dyDescent="0.25">
      <c r="A66" s="59">
        <f t="shared" si="0"/>
        <v>66</v>
      </c>
      <c r="B66" s="60" t="s">
        <v>261</v>
      </c>
      <c r="D66" s="60" t="s">
        <v>262</v>
      </c>
      <c r="E66" s="60" t="s">
        <v>260</v>
      </c>
      <c r="F66" s="60" t="s">
        <v>186</v>
      </c>
      <c r="G66" s="60" t="s">
        <v>119</v>
      </c>
      <c r="H66" s="61">
        <v>2017</v>
      </c>
      <c r="I66" s="62">
        <v>60.5</v>
      </c>
      <c r="J66" s="62">
        <v>44</v>
      </c>
    </row>
    <row r="67" spans="1:10" x14ac:dyDescent="0.25">
      <c r="A67" s="59">
        <f t="shared" si="0"/>
        <v>67</v>
      </c>
      <c r="B67" s="60" t="s">
        <v>263</v>
      </c>
      <c r="D67" s="60" t="s">
        <v>264</v>
      </c>
      <c r="E67" s="60" t="s">
        <v>265</v>
      </c>
      <c r="F67" s="60" t="s">
        <v>186</v>
      </c>
      <c r="G67" s="60" t="s">
        <v>169</v>
      </c>
      <c r="H67" s="61">
        <v>2017</v>
      </c>
      <c r="I67" s="62">
        <v>60.5</v>
      </c>
      <c r="J67" s="62">
        <v>46</v>
      </c>
    </row>
    <row r="68" spans="1:10" x14ac:dyDescent="0.25">
      <c r="A68" s="59">
        <f t="shared" si="0"/>
        <v>68</v>
      </c>
      <c r="B68" s="60" t="s">
        <v>266</v>
      </c>
      <c r="D68" s="60" t="s">
        <v>267</v>
      </c>
      <c r="E68" s="60" t="s">
        <v>265</v>
      </c>
      <c r="F68" s="60" t="s">
        <v>186</v>
      </c>
      <c r="G68" s="60" t="s">
        <v>169</v>
      </c>
      <c r="H68" s="61">
        <v>2017</v>
      </c>
      <c r="I68" s="62">
        <v>60.5</v>
      </c>
      <c r="J68" s="62">
        <v>46</v>
      </c>
    </row>
    <row r="69" spans="1:10" x14ac:dyDescent="0.25">
      <c r="A69" s="59">
        <f t="shared" si="0"/>
        <v>69</v>
      </c>
      <c r="B69" s="60" t="s">
        <v>268</v>
      </c>
      <c r="D69" s="60" t="s">
        <v>269</v>
      </c>
      <c r="E69" s="60" t="s">
        <v>270</v>
      </c>
      <c r="F69" s="60" t="s">
        <v>178</v>
      </c>
      <c r="G69" s="60" t="s">
        <v>169</v>
      </c>
      <c r="H69" s="61">
        <v>2009</v>
      </c>
      <c r="I69" s="62">
        <v>205</v>
      </c>
      <c r="J69" s="62">
        <v>158</v>
      </c>
    </row>
    <row r="70" spans="1:10" x14ac:dyDescent="0.25">
      <c r="A70" s="59">
        <f t="shared" ref="A70:A133" si="1">A69+1</f>
        <v>70</v>
      </c>
      <c r="B70" s="60" t="s">
        <v>271</v>
      </c>
      <c r="D70" s="60" t="s">
        <v>272</v>
      </c>
      <c r="E70" s="60" t="s">
        <v>270</v>
      </c>
      <c r="F70" s="60" t="s">
        <v>178</v>
      </c>
      <c r="G70" s="60" t="s">
        <v>169</v>
      </c>
      <c r="H70" s="61">
        <v>2009</v>
      </c>
      <c r="I70" s="62">
        <v>205</v>
      </c>
      <c r="J70" s="62">
        <v>158</v>
      </c>
    </row>
    <row r="71" spans="1:10" x14ac:dyDescent="0.25">
      <c r="A71" s="59">
        <f t="shared" si="1"/>
        <v>71</v>
      </c>
      <c r="B71" s="60" t="s">
        <v>273</v>
      </c>
      <c r="D71" s="60" t="s">
        <v>274</v>
      </c>
      <c r="E71" s="60" t="s">
        <v>270</v>
      </c>
      <c r="F71" s="60" t="s">
        <v>178</v>
      </c>
      <c r="G71" s="60" t="s">
        <v>169</v>
      </c>
      <c r="H71" s="61">
        <v>2009</v>
      </c>
      <c r="I71" s="62">
        <v>205</v>
      </c>
      <c r="J71" s="62">
        <v>178</v>
      </c>
    </row>
    <row r="72" spans="1:10" x14ac:dyDescent="0.25">
      <c r="A72" s="59">
        <f t="shared" si="1"/>
        <v>72</v>
      </c>
      <c r="B72" s="60" t="s">
        <v>275</v>
      </c>
      <c r="D72" s="60" t="s">
        <v>276</v>
      </c>
      <c r="E72" s="60" t="s">
        <v>270</v>
      </c>
      <c r="F72" s="60" t="s">
        <v>192</v>
      </c>
      <c r="G72" s="60" t="s">
        <v>169</v>
      </c>
      <c r="H72" s="61">
        <v>1970</v>
      </c>
      <c r="I72" s="62">
        <v>765</v>
      </c>
      <c r="J72" s="62">
        <v>746</v>
      </c>
    </row>
    <row r="73" spans="1:10" x14ac:dyDescent="0.25">
      <c r="A73" s="59">
        <f t="shared" si="1"/>
        <v>73</v>
      </c>
      <c r="B73" s="60" t="s">
        <v>277</v>
      </c>
      <c r="D73" s="60" t="s">
        <v>278</v>
      </c>
      <c r="E73" s="60" t="s">
        <v>270</v>
      </c>
      <c r="F73" s="60" t="s">
        <v>192</v>
      </c>
      <c r="G73" s="60" t="s">
        <v>169</v>
      </c>
      <c r="H73" s="61">
        <v>1972</v>
      </c>
      <c r="I73" s="62">
        <v>765</v>
      </c>
      <c r="J73" s="62">
        <v>749</v>
      </c>
    </row>
    <row r="74" spans="1:10" x14ac:dyDescent="0.25">
      <c r="A74" s="59">
        <f t="shared" si="1"/>
        <v>74</v>
      </c>
      <c r="B74" s="60" t="s">
        <v>3297</v>
      </c>
      <c r="D74" s="60" t="s">
        <v>3845</v>
      </c>
      <c r="E74" s="60" t="s">
        <v>2208</v>
      </c>
      <c r="F74" s="60" t="s">
        <v>349</v>
      </c>
      <c r="G74" s="60" t="s">
        <v>255</v>
      </c>
      <c r="H74" s="61">
        <v>2026</v>
      </c>
      <c r="I74" s="62">
        <v>9.9</v>
      </c>
      <c r="J74" s="62">
        <v>9.9</v>
      </c>
    </row>
    <row r="75" spans="1:10" x14ac:dyDescent="0.25">
      <c r="A75" s="59">
        <f t="shared" si="1"/>
        <v>75</v>
      </c>
      <c r="B75" s="60" t="s">
        <v>279</v>
      </c>
      <c r="D75" s="60" t="s">
        <v>280</v>
      </c>
      <c r="E75" s="60" t="s">
        <v>281</v>
      </c>
      <c r="F75" s="60" t="s">
        <v>178</v>
      </c>
      <c r="G75" s="60" t="s">
        <v>126</v>
      </c>
      <c r="H75" s="61">
        <v>2007</v>
      </c>
      <c r="I75" s="62">
        <v>86.5</v>
      </c>
      <c r="J75" s="62">
        <v>84</v>
      </c>
    </row>
    <row r="76" spans="1:10" x14ac:dyDescent="0.25">
      <c r="A76" s="59">
        <f t="shared" si="1"/>
        <v>76</v>
      </c>
      <c r="B76" s="60" t="s">
        <v>298</v>
      </c>
      <c r="D76" s="60" t="s">
        <v>299</v>
      </c>
      <c r="E76" s="60" t="s">
        <v>281</v>
      </c>
      <c r="F76" s="60" t="s">
        <v>186</v>
      </c>
      <c r="G76" s="60" t="s">
        <v>126</v>
      </c>
      <c r="H76" s="61">
        <v>2023</v>
      </c>
      <c r="I76" s="62">
        <v>41.65</v>
      </c>
      <c r="J76" s="62">
        <v>39</v>
      </c>
    </row>
    <row r="77" spans="1:10" x14ac:dyDescent="0.25">
      <c r="A77" s="59">
        <f t="shared" si="1"/>
        <v>77</v>
      </c>
      <c r="B77" s="60" t="s">
        <v>300</v>
      </c>
      <c r="D77" s="60" t="s">
        <v>301</v>
      </c>
      <c r="E77" s="60" t="s">
        <v>281</v>
      </c>
      <c r="F77" s="60" t="s">
        <v>186</v>
      </c>
      <c r="G77" s="60" t="s">
        <v>126</v>
      </c>
      <c r="H77" s="61">
        <v>2023</v>
      </c>
      <c r="I77" s="62">
        <v>41.65</v>
      </c>
      <c r="J77" s="62">
        <v>39</v>
      </c>
    </row>
    <row r="78" spans="1:10" x14ac:dyDescent="0.25">
      <c r="A78" s="59">
        <f t="shared" si="1"/>
        <v>78</v>
      </c>
      <c r="B78" s="60" t="s">
        <v>282</v>
      </c>
      <c r="D78" s="60" t="s">
        <v>283</v>
      </c>
      <c r="E78" s="60" t="s">
        <v>281</v>
      </c>
      <c r="F78" s="60" t="s">
        <v>178</v>
      </c>
      <c r="G78" s="60" t="s">
        <v>126</v>
      </c>
      <c r="H78" s="61">
        <v>2007</v>
      </c>
      <c r="I78" s="62">
        <v>86.5</v>
      </c>
      <c r="J78" s="62">
        <v>76.900000000000006</v>
      </c>
    </row>
    <row r="79" spans="1:10" x14ac:dyDescent="0.25">
      <c r="A79" s="59">
        <f t="shared" si="1"/>
        <v>79</v>
      </c>
      <c r="B79" s="60" t="s">
        <v>284</v>
      </c>
      <c r="D79" s="60" t="s">
        <v>285</v>
      </c>
      <c r="E79" s="60" t="s">
        <v>281</v>
      </c>
      <c r="F79" s="60" t="s">
        <v>178</v>
      </c>
      <c r="G79" s="60" t="s">
        <v>126</v>
      </c>
      <c r="H79" s="61">
        <v>2008</v>
      </c>
      <c r="I79" s="62">
        <v>86.5</v>
      </c>
      <c r="J79" s="62">
        <v>84.4</v>
      </c>
    </row>
    <row r="80" spans="1:10" x14ac:dyDescent="0.25">
      <c r="A80" s="59">
        <f t="shared" si="1"/>
        <v>80</v>
      </c>
      <c r="B80" s="60" t="s">
        <v>286</v>
      </c>
      <c r="D80" s="60" t="s">
        <v>287</v>
      </c>
      <c r="E80" s="60" t="s">
        <v>281</v>
      </c>
      <c r="F80" s="60" t="s">
        <v>178</v>
      </c>
      <c r="G80" s="60" t="s">
        <v>126</v>
      </c>
      <c r="H80" s="61">
        <v>2008</v>
      </c>
      <c r="I80" s="62">
        <v>86.5</v>
      </c>
      <c r="J80" s="62">
        <v>77.8</v>
      </c>
    </row>
    <row r="81" spans="1:10" x14ac:dyDescent="0.25">
      <c r="A81" s="59">
        <f t="shared" si="1"/>
        <v>81</v>
      </c>
      <c r="B81" s="60" t="s">
        <v>288</v>
      </c>
      <c r="D81" s="60" t="s">
        <v>289</v>
      </c>
      <c r="E81" s="60" t="s">
        <v>281</v>
      </c>
      <c r="F81" s="60" t="s">
        <v>178</v>
      </c>
      <c r="G81" s="60" t="s">
        <v>126</v>
      </c>
      <c r="H81" s="61">
        <v>2007</v>
      </c>
      <c r="I81" s="62">
        <v>105</v>
      </c>
      <c r="J81" s="62">
        <v>103.7</v>
      </c>
    </row>
    <row r="82" spans="1:10" x14ac:dyDescent="0.25">
      <c r="A82" s="59">
        <f t="shared" si="1"/>
        <v>82</v>
      </c>
      <c r="B82" s="60" t="s">
        <v>290</v>
      </c>
      <c r="D82" s="60" t="s">
        <v>291</v>
      </c>
      <c r="E82" s="60" t="s">
        <v>281</v>
      </c>
      <c r="F82" s="60" t="s">
        <v>178</v>
      </c>
      <c r="G82" s="60" t="s">
        <v>126</v>
      </c>
      <c r="H82" s="61">
        <v>2008</v>
      </c>
      <c r="I82" s="62">
        <v>108.8</v>
      </c>
      <c r="J82" s="62">
        <v>108</v>
      </c>
    </row>
    <row r="83" spans="1:10" x14ac:dyDescent="0.25">
      <c r="A83" s="59">
        <f t="shared" si="1"/>
        <v>83</v>
      </c>
      <c r="B83" s="60" t="s">
        <v>292</v>
      </c>
      <c r="D83" s="60" t="s">
        <v>293</v>
      </c>
      <c r="E83" s="60" t="s">
        <v>281</v>
      </c>
      <c r="F83" s="60" t="s">
        <v>178</v>
      </c>
      <c r="G83" s="60" t="s">
        <v>126</v>
      </c>
      <c r="H83" s="61">
        <v>2017</v>
      </c>
      <c r="I83" s="62">
        <v>360.9</v>
      </c>
      <c r="J83" s="62">
        <v>332.5</v>
      </c>
    </row>
    <row r="84" spans="1:10" x14ac:dyDescent="0.25">
      <c r="A84" s="59">
        <f t="shared" si="1"/>
        <v>84</v>
      </c>
      <c r="B84" s="60" t="s">
        <v>294</v>
      </c>
      <c r="D84" s="60" t="s">
        <v>295</v>
      </c>
      <c r="E84" s="60" t="s">
        <v>281</v>
      </c>
      <c r="F84" s="60" t="s">
        <v>178</v>
      </c>
      <c r="G84" s="60" t="s">
        <v>126</v>
      </c>
      <c r="H84" s="61">
        <v>2017</v>
      </c>
      <c r="I84" s="62">
        <v>360.9</v>
      </c>
      <c r="J84" s="62">
        <v>338.2</v>
      </c>
    </row>
    <row r="85" spans="1:10" x14ac:dyDescent="0.25">
      <c r="A85" s="59">
        <f t="shared" si="1"/>
        <v>85</v>
      </c>
      <c r="B85" s="60" t="s">
        <v>296</v>
      </c>
      <c r="D85" s="60" t="s">
        <v>297</v>
      </c>
      <c r="E85" s="60" t="s">
        <v>281</v>
      </c>
      <c r="F85" s="60" t="s">
        <v>178</v>
      </c>
      <c r="G85" s="60" t="s">
        <v>126</v>
      </c>
      <c r="H85" s="61">
        <v>2017</v>
      </c>
      <c r="I85" s="62">
        <v>508.5</v>
      </c>
      <c r="J85" s="62">
        <v>482.8</v>
      </c>
    </row>
    <row r="86" spans="1:10" x14ac:dyDescent="0.25">
      <c r="A86" s="59">
        <f t="shared" si="1"/>
        <v>86</v>
      </c>
      <c r="B86" s="60" t="s">
        <v>302</v>
      </c>
      <c r="D86" s="60" t="s">
        <v>303</v>
      </c>
      <c r="E86" s="60" t="s">
        <v>265</v>
      </c>
      <c r="F86" s="60" t="s">
        <v>178</v>
      </c>
      <c r="G86" s="60" t="s">
        <v>169</v>
      </c>
      <c r="H86" s="61">
        <v>2002</v>
      </c>
      <c r="I86" s="62">
        <v>192.1</v>
      </c>
      <c r="J86" s="62">
        <v>168</v>
      </c>
    </row>
    <row r="87" spans="1:10" x14ac:dyDescent="0.25">
      <c r="A87" s="59">
        <f t="shared" si="1"/>
        <v>87</v>
      </c>
      <c r="B87" s="60" t="s">
        <v>304</v>
      </c>
      <c r="D87" s="60" t="s">
        <v>305</v>
      </c>
      <c r="E87" s="60" t="s">
        <v>265</v>
      </c>
      <c r="F87" s="60" t="s">
        <v>178</v>
      </c>
      <c r="G87" s="60" t="s">
        <v>169</v>
      </c>
      <c r="H87" s="61">
        <v>2002</v>
      </c>
      <c r="I87" s="62">
        <v>192.1</v>
      </c>
      <c r="J87" s="62">
        <v>163</v>
      </c>
    </row>
    <row r="88" spans="1:10" x14ac:dyDescent="0.25">
      <c r="A88" s="59">
        <f t="shared" si="1"/>
        <v>88</v>
      </c>
      <c r="B88" s="60" t="s">
        <v>306</v>
      </c>
      <c r="D88" s="60" t="s">
        <v>307</v>
      </c>
      <c r="E88" s="60" t="s">
        <v>265</v>
      </c>
      <c r="F88" s="60" t="s">
        <v>178</v>
      </c>
      <c r="G88" s="60" t="s">
        <v>169</v>
      </c>
      <c r="H88" s="61">
        <v>2002</v>
      </c>
      <c r="I88" s="62">
        <v>192.1</v>
      </c>
      <c r="J88" s="62">
        <v>163</v>
      </c>
    </row>
    <row r="89" spans="1:10" x14ac:dyDescent="0.25">
      <c r="A89" s="59">
        <f t="shared" si="1"/>
        <v>89</v>
      </c>
      <c r="B89" s="60" t="s">
        <v>308</v>
      </c>
      <c r="D89" s="60" t="s">
        <v>309</v>
      </c>
      <c r="E89" s="60" t="s">
        <v>265</v>
      </c>
      <c r="F89" s="60" t="s">
        <v>178</v>
      </c>
      <c r="G89" s="60" t="s">
        <v>169</v>
      </c>
      <c r="H89" s="61">
        <v>2002</v>
      </c>
      <c r="I89" s="62">
        <v>150</v>
      </c>
      <c r="J89" s="62">
        <v>128</v>
      </c>
    </row>
    <row r="90" spans="1:10" x14ac:dyDescent="0.25">
      <c r="A90" s="59">
        <f t="shared" si="1"/>
        <v>90</v>
      </c>
      <c r="B90" s="60" t="s">
        <v>310</v>
      </c>
      <c r="D90" s="60" t="s">
        <v>311</v>
      </c>
      <c r="E90" s="60" t="s">
        <v>185</v>
      </c>
      <c r="F90" s="60" t="s">
        <v>186</v>
      </c>
      <c r="G90" s="60" t="s">
        <v>113</v>
      </c>
      <c r="H90" s="61">
        <v>2004</v>
      </c>
      <c r="I90" s="62">
        <v>48</v>
      </c>
      <c r="J90" s="62">
        <v>46.5</v>
      </c>
    </row>
    <row r="91" spans="1:10" x14ac:dyDescent="0.25">
      <c r="A91" s="59">
        <f t="shared" si="1"/>
        <v>91</v>
      </c>
      <c r="B91" s="60" t="s">
        <v>312</v>
      </c>
      <c r="D91" s="60" t="s">
        <v>313</v>
      </c>
      <c r="E91" s="60" t="s">
        <v>185</v>
      </c>
      <c r="F91" s="60" t="s">
        <v>186</v>
      </c>
      <c r="G91" s="60" t="s">
        <v>113</v>
      </c>
      <c r="H91" s="61">
        <v>2010</v>
      </c>
      <c r="I91" s="62">
        <v>50</v>
      </c>
      <c r="J91" s="62">
        <v>48.5</v>
      </c>
    </row>
    <row r="92" spans="1:10" x14ac:dyDescent="0.25">
      <c r="A92" s="59">
        <f t="shared" si="1"/>
        <v>92</v>
      </c>
      <c r="B92" s="60" t="s">
        <v>314</v>
      </c>
      <c r="D92" s="60" t="s">
        <v>315</v>
      </c>
      <c r="E92" s="60" t="s">
        <v>185</v>
      </c>
      <c r="F92" s="60" t="s">
        <v>192</v>
      </c>
      <c r="G92" s="60" t="s">
        <v>113</v>
      </c>
      <c r="H92" s="61">
        <v>1978</v>
      </c>
      <c r="I92" s="62">
        <v>120</v>
      </c>
      <c r="J92" s="62">
        <v>108.5</v>
      </c>
    </row>
    <row r="93" spans="1:10" x14ac:dyDescent="0.25">
      <c r="A93" s="59">
        <f t="shared" si="1"/>
        <v>93</v>
      </c>
      <c r="B93" s="60" t="s">
        <v>316</v>
      </c>
      <c r="D93" s="60" t="s">
        <v>317</v>
      </c>
      <c r="E93" s="60" t="s">
        <v>318</v>
      </c>
      <c r="F93" s="60" t="s">
        <v>186</v>
      </c>
      <c r="G93" s="60" t="s">
        <v>126</v>
      </c>
      <c r="H93" s="61">
        <v>1989</v>
      </c>
      <c r="I93" s="62">
        <v>56.7</v>
      </c>
      <c r="J93" s="62">
        <v>49</v>
      </c>
    </row>
    <row r="94" spans="1:10" x14ac:dyDescent="0.25">
      <c r="A94" s="59">
        <f t="shared" si="1"/>
        <v>94</v>
      </c>
      <c r="B94" s="60" t="s">
        <v>319</v>
      </c>
      <c r="D94" s="60" t="s">
        <v>320</v>
      </c>
      <c r="E94" s="60" t="s">
        <v>318</v>
      </c>
      <c r="F94" s="60" t="s">
        <v>186</v>
      </c>
      <c r="G94" s="60" t="s">
        <v>126</v>
      </c>
      <c r="H94" s="61">
        <v>1989</v>
      </c>
      <c r="I94" s="62">
        <v>56.7</v>
      </c>
      <c r="J94" s="62">
        <v>49</v>
      </c>
    </row>
    <row r="95" spans="1:10" x14ac:dyDescent="0.25">
      <c r="A95" s="59">
        <f t="shared" si="1"/>
        <v>95</v>
      </c>
      <c r="B95" s="60" t="s">
        <v>321</v>
      </c>
      <c r="D95" s="60" t="s">
        <v>322</v>
      </c>
      <c r="E95" s="60" t="s">
        <v>318</v>
      </c>
      <c r="F95" s="60" t="s">
        <v>186</v>
      </c>
      <c r="G95" s="60" t="s">
        <v>126</v>
      </c>
      <c r="H95" s="61">
        <v>1989</v>
      </c>
      <c r="I95" s="62">
        <v>56.7</v>
      </c>
      <c r="J95" s="62">
        <v>49</v>
      </c>
    </row>
    <row r="96" spans="1:10" x14ac:dyDescent="0.25">
      <c r="A96" s="59">
        <f t="shared" si="1"/>
        <v>96</v>
      </c>
      <c r="B96" s="60" t="s">
        <v>323</v>
      </c>
      <c r="D96" s="60" t="s">
        <v>324</v>
      </c>
      <c r="E96" s="60" t="s">
        <v>318</v>
      </c>
      <c r="F96" s="60" t="s">
        <v>186</v>
      </c>
      <c r="G96" s="60" t="s">
        <v>126</v>
      </c>
      <c r="H96" s="61">
        <v>1989</v>
      </c>
      <c r="I96" s="62">
        <v>56.7</v>
      </c>
      <c r="J96" s="62">
        <v>49</v>
      </c>
    </row>
    <row r="97" spans="1:10" x14ac:dyDescent="0.25">
      <c r="A97" s="59">
        <f t="shared" si="1"/>
        <v>97</v>
      </c>
      <c r="B97" s="60" t="s">
        <v>325</v>
      </c>
      <c r="D97" s="60" t="s">
        <v>326</v>
      </c>
      <c r="E97" s="60" t="s">
        <v>327</v>
      </c>
      <c r="F97" s="60" t="s">
        <v>186</v>
      </c>
      <c r="G97" s="60" t="s">
        <v>113</v>
      </c>
      <c r="H97" s="61">
        <v>1990</v>
      </c>
      <c r="I97" s="62">
        <v>89.48</v>
      </c>
      <c r="J97" s="62">
        <v>72</v>
      </c>
    </row>
    <row r="98" spans="1:10" x14ac:dyDescent="0.25">
      <c r="A98" s="59">
        <f t="shared" si="1"/>
        <v>98</v>
      </c>
      <c r="B98" s="60" t="s">
        <v>328</v>
      </c>
      <c r="D98" s="60" t="s">
        <v>329</v>
      </c>
      <c r="E98" s="60" t="s">
        <v>327</v>
      </c>
      <c r="F98" s="60" t="s">
        <v>186</v>
      </c>
      <c r="G98" s="60" t="s">
        <v>113</v>
      </c>
      <c r="H98" s="61">
        <v>1990</v>
      </c>
      <c r="I98" s="62">
        <v>89.48</v>
      </c>
      <c r="J98" s="62">
        <v>71</v>
      </c>
    </row>
    <row r="99" spans="1:10" x14ac:dyDescent="0.25">
      <c r="A99" s="59">
        <f t="shared" si="1"/>
        <v>99</v>
      </c>
      <c r="B99" s="60" t="s">
        <v>330</v>
      </c>
      <c r="D99" s="60" t="s">
        <v>331</v>
      </c>
      <c r="E99" s="60" t="s">
        <v>327</v>
      </c>
      <c r="F99" s="60" t="s">
        <v>186</v>
      </c>
      <c r="G99" s="60" t="s">
        <v>113</v>
      </c>
      <c r="H99" s="61">
        <v>1990</v>
      </c>
      <c r="I99" s="62">
        <v>89.48</v>
      </c>
      <c r="J99" s="62">
        <v>70</v>
      </c>
    </row>
    <row r="100" spans="1:10" x14ac:dyDescent="0.25">
      <c r="A100" s="59">
        <f t="shared" si="1"/>
        <v>100</v>
      </c>
      <c r="B100" s="60" t="s">
        <v>332</v>
      </c>
      <c r="D100" s="60" t="s">
        <v>333</v>
      </c>
      <c r="E100" s="60" t="s">
        <v>327</v>
      </c>
      <c r="F100" s="60" t="s">
        <v>186</v>
      </c>
      <c r="G100" s="60" t="s">
        <v>113</v>
      </c>
      <c r="H100" s="61">
        <v>1990</v>
      </c>
      <c r="I100" s="62">
        <v>89.48</v>
      </c>
      <c r="J100" s="62">
        <v>71</v>
      </c>
    </row>
    <row r="101" spans="1:10" x14ac:dyDescent="0.25">
      <c r="A101" s="59">
        <f t="shared" si="1"/>
        <v>101</v>
      </c>
      <c r="B101" s="60" t="s">
        <v>334</v>
      </c>
      <c r="D101" s="60" t="s">
        <v>335</v>
      </c>
      <c r="E101" s="60" t="s">
        <v>265</v>
      </c>
      <c r="F101" s="60" t="s">
        <v>178</v>
      </c>
      <c r="G101" s="60" t="s">
        <v>169</v>
      </c>
      <c r="H101" s="61">
        <v>2002</v>
      </c>
      <c r="I101" s="62">
        <v>203</v>
      </c>
      <c r="J101" s="62">
        <v>194</v>
      </c>
    </row>
    <row r="102" spans="1:10" x14ac:dyDescent="0.25">
      <c r="A102" s="59">
        <f t="shared" si="1"/>
        <v>102</v>
      </c>
      <c r="B102" s="60" t="s">
        <v>336</v>
      </c>
      <c r="D102" s="60" t="s">
        <v>337</v>
      </c>
      <c r="E102" s="60" t="s">
        <v>265</v>
      </c>
      <c r="F102" s="60" t="s">
        <v>178</v>
      </c>
      <c r="G102" s="60" t="s">
        <v>169</v>
      </c>
      <c r="H102" s="61">
        <v>2002</v>
      </c>
      <c r="I102" s="62">
        <v>215</v>
      </c>
      <c r="J102" s="62">
        <v>206</v>
      </c>
    </row>
    <row r="103" spans="1:10" x14ac:dyDescent="0.25">
      <c r="A103" s="59">
        <f t="shared" si="1"/>
        <v>103</v>
      </c>
      <c r="B103" s="60" t="s">
        <v>338</v>
      </c>
      <c r="D103" s="60" t="s">
        <v>339</v>
      </c>
      <c r="E103" s="60" t="s">
        <v>265</v>
      </c>
      <c r="F103" s="60" t="s">
        <v>178</v>
      </c>
      <c r="G103" s="60" t="s">
        <v>169</v>
      </c>
      <c r="H103" s="61">
        <v>2002</v>
      </c>
      <c r="I103" s="62">
        <v>203</v>
      </c>
      <c r="J103" s="62">
        <v>194</v>
      </c>
    </row>
    <row r="104" spans="1:10" x14ac:dyDescent="0.25">
      <c r="A104" s="59">
        <f t="shared" si="1"/>
        <v>104</v>
      </c>
      <c r="B104" s="60" t="s">
        <v>340</v>
      </c>
      <c r="D104" s="60" t="s">
        <v>341</v>
      </c>
      <c r="E104" s="60" t="s">
        <v>265</v>
      </c>
      <c r="F104" s="60" t="s">
        <v>178</v>
      </c>
      <c r="G104" s="60" t="s">
        <v>169</v>
      </c>
      <c r="H104" s="61">
        <v>2002</v>
      </c>
      <c r="I104" s="62">
        <v>215</v>
      </c>
      <c r="J104" s="62">
        <v>206</v>
      </c>
    </row>
    <row r="105" spans="1:10" x14ac:dyDescent="0.25">
      <c r="A105" s="59">
        <f t="shared" si="1"/>
        <v>105</v>
      </c>
      <c r="B105" s="60" t="s">
        <v>342</v>
      </c>
      <c r="D105" s="60" t="s">
        <v>343</v>
      </c>
      <c r="E105" s="60" t="s">
        <v>265</v>
      </c>
      <c r="F105" s="60" t="s">
        <v>178</v>
      </c>
      <c r="G105" s="60" t="s">
        <v>169</v>
      </c>
      <c r="H105" s="61">
        <v>2014</v>
      </c>
      <c r="I105" s="62">
        <v>199</v>
      </c>
      <c r="J105" s="62">
        <v>179</v>
      </c>
    </row>
    <row r="106" spans="1:10" x14ac:dyDescent="0.25">
      <c r="A106" s="59">
        <f t="shared" si="1"/>
        <v>106</v>
      </c>
      <c r="B106" s="60" t="s">
        <v>344</v>
      </c>
      <c r="D106" s="60" t="s">
        <v>345</v>
      </c>
      <c r="E106" s="60" t="s">
        <v>265</v>
      </c>
      <c r="F106" s="60" t="s">
        <v>178</v>
      </c>
      <c r="G106" s="60" t="s">
        <v>169</v>
      </c>
      <c r="H106" s="61">
        <v>2002</v>
      </c>
      <c r="I106" s="62">
        <v>290</v>
      </c>
      <c r="J106" s="62">
        <v>290</v>
      </c>
    </row>
    <row r="107" spans="1:10" x14ac:dyDescent="0.25">
      <c r="A107" s="59">
        <f t="shared" si="1"/>
        <v>107</v>
      </c>
      <c r="B107" s="60" t="s">
        <v>346</v>
      </c>
      <c r="D107" s="60" t="s">
        <v>347</v>
      </c>
      <c r="E107" s="60" t="s">
        <v>348</v>
      </c>
      <c r="F107" s="60" t="s">
        <v>349</v>
      </c>
      <c r="G107" s="60" t="s">
        <v>113</v>
      </c>
      <c r="H107" s="61">
        <v>2018</v>
      </c>
      <c r="I107" s="62">
        <v>56.5</v>
      </c>
      <c r="J107" s="62">
        <v>56.5</v>
      </c>
    </row>
    <row r="108" spans="1:10" x14ac:dyDescent="0.25">
      <c r="A108" s="59">
        <f t="shared" si="1"/>
        <v>108</v>
      </c>
      <c r="B108" s="60" t="s">
        <v>350</v>
      </c>
      <c r="D108" s="60" t="s">
        <v>351</v>
      </c>
      <c r="E108" s="60" t="s">
        <v>348</v>
      </c>
      <c r="F108" s="60" t="s">
        <v>349</v>
      </c>
      <c r="G108" s="60" t="s">
        <v>113</v>
      </c>
      <c r="H108" s="61">
        <v>2018</v>
      </c>
      <c r="I108" s="62">
        <v>56.5</v>
      </c>
      <c r="J108" s="62">
        <v>56.5</v>
      </c>
    </row>
    <row r="109" spans="1:10" x14ac:dyDescent="0.25">
      <c r="A109" s="59">
        <f t="shared" si="1"/>
        <v>109</v>
      </c>
      <c r="B109" s="60" t="s">
        <v>352</v>
      </c>
      <c r="D109" s="60" t="s">
        <v>353</v>
      </c>
      <c r="E109" s="60" t="s">
        <v>348</v>
      </c>
      <c r="F109" s="60" t="s">
        <v>349</v>
      </c>
      <c r="G109" s="60" t="s">
        <v>113</v>
      </c>
      <c r="H109" s="61">
        <v>2018</v>
      </c>
      <c r="I109" s="62">
        <v>56.5</v>
      </c>
      <c r="J109" s="62">
        <v>56.5</v>
      </c>
    </row>
    <row r="110" spans="1:10" x14ac:dyDescent="0.25">
      <c r="A110" s="59">
        <f t="shared" si="1"/>
        <v>110</v>
      </c>
      <c r="B110" s="60" t="s">
        <v>354</v>
      </c>
      <c r="D110" s="60" t="s">
        <v>355</v>
      </c>
      <c r="E110" s="60" t="s">
        <v>348</v>
      </c>
      <c r="F110" s="60" t="s">
        <v>349</v>
      </c>
      <c r="G110" s="60" t="s">
        <v>113</v>
      </c>
      <c r="H110" s="61">
        <v>2018</v>
      </c>
      <c r="I110" s="62">
        <v>56.5</v>
      </c>
      <c r="J110" s="62">
        <v>56.5</v>
      </c>
    </row>
    <row r="111" spans="1:10" x14ac:dyDescent="0.25">
      <c r="A111" s="59">
        <f t="shared" si="1"/>
        <v>111</v>
      </c>
      <c r="B111" s="60" t="s">
        <v>356</v>
      </c>
      <c r="D111" s="60" t="s">
        <v>357</v>
      </c>
      <c r="E111" s="60" t="s">
        <v>358</v>
      </c>
      <c r="F111" s="60" t="s">
        <v>186</v>
      </c>
      <c r="G111" s="60" t="s">
        <v>255</v>
      </c>
      <c r="H111" s="61">
        <v>2015</v>
      </c>
      <c r="I111" s="62">
        <v>181</v>
      </c>
      <c r="J111" s="62">
        <v>181</v>
      </c>
    </row>
    <row r="112" spans="1:10" x14ac:dyDescent="0.25">
      <c r="A112" s="59">
        <f t="shared" si="1"/>
        <v>112</v>
      </c>
      <c r="B112" s="60" t="s">
        <v>359</v>
      </c>
      <c r="D112" s="60" t="s">
        <v>360</v>
      </c>
      <c r="E112" s="60" t="s">
        <v>358</v>
      </c>
      <c r="F112" s="60" t="s">
        <v>186</v>
      </c>
      <c r="G112" s="60" t="s">
        <v>255</v>
      </c>
      <c r="H112" s="61">
        <v>2015</v>
      </c>
      <c r="I112" s="62">
        <v>181</v>
      </c>
      <c r="J112" s="62">
        <v>181</v>
      </c>
    </row>
    <row r="113" spans="1:10" x14ac:dyDescent="0.25">
      <c r="A113" s="59">
        <f t="shared" si="1"/>
        <v>113</v>
      </c>
      <c r="B113" s="60" t="s">
        <v>361</v>
      </c>
      <c r="D113" s="60" t="s">
        <v>362</v>
      </c>
      <c r="E113" s="60" t="s">
        <v>363</v>
      </c>
      <c r="F113" s="60" t="s">
        <v>178</v>
      </c>
      <c r="G113" s="60" t="s">
        <v>113</v>
      </c>
      <c r="H113" s="61">
        <v>2002</v>
      </c>
      <c r="I113" s="62">
        <v>260</v>
      </c>
      <c r="J113" s="62">
        <v>212</v>
      </c>
    </row>
    <row r="114" spans="1:10" x14ac:dyDescent="0.25">
      <c r="A114" s="59">
        <f t="shared" si="1"/>
        <v>114</v>
      </c>
      <c r="B114" s="60" t="s">
        <v>364</v>
      </c>
      <c r="D114" s="60" t="s">
        <v>365</v>
      </c>
      <c r="E114" s="60" t="s">
        <v>363</v>
      </c>
      <c r="F114" s="60" t="s">
        <v>178</v>
      </c>
      <c r="G114" s="60" t="s">
        <v>113</v>
      </c>
      <c r="H114" s="61">
        <v>2002</v>
      </c>
      <c r="I114" s="62">
        <v>140</v>
      </c>
      <c r="J114" s="62">
        <v>117</v>
      </c>
    </row>
    <row r="115" spans="1:10" x14ac:dyDescent="0.25">
      <c r="A115" s="59">
        <f t="shared" si="1"/>
        <v>115</v>
      </c>
      <c r="B115" s="60" t="s">
        <v>366</v>
      </c>
      <c r="D115" s="60" t="s">
        <v>367</v>
      </c>
      <c r="E115" s="60" t="s">
        <v>265</v>
      </c>
      <c r="F115" s="60" t="s">
        <v>186</v>
      </c>
      <c r="G115" s="60" t="s">
        <v>169</v>
      </c>
      <c r="H115" s="61">
        <v>2009</v>
      </c>
      <c r="I115" s="62">
        <v>40</v>
      </c>
      <c r="J115" s="62">
        <v>38</v>
      </c>
    </row>
    <row r="116" spans="1:10" x14ac:dyDescent="0.25">
      <c r="A116" s="59">
        <f t="shared" si="1"/>
        <v>116</v>
      </c>
      <c r="B116" s="60" t="s">
        <v>368</v>
      </c>
      <c r="D116" s="60" t="s">
        <v>369</v>
      </c>
      <c r="E116" s="60" t="s">
        <v>265</v>
      </c>
      <c r="F116" s="60" t="s">
        <v>186</v>
      </c>
      <c r="G116" s="60" t="s">
        <v>169</v>
      </c>
      <c r="H116" s="61">
        <v>2009</v>
      </c>
      <c r="I116" s="62">
        <v>40</v>
      </c>
      <c r="J116" s="62">
        <v>38</v>
      </c>
    </row>
    <row r="117" spans="1:10" x14ac:dyDescent="0.25">
      <c r="A117" s="59">
        <f t="shared" si="1"/>
        <v>117</v>
      </c>
      <c r="B117" s="60" t="s">
        <v>370</v>
      </c>
      <c r="D117" s="60" t="s">
        <v>371</v>
      </c>
      <c r="E117" s="60" t="s">
        <v>265</v>
      </c>
      <c r="F117" s="60" t="s">
        <v>186</v>
      </c>
      <c r="G117" s="60" t="s">
        <v>169</v>
      </c>
      <c r="H117" s="61">
        <v>2009</v>
      </c>
      <c r="I117" s="62">
        <v>40</v>
      </c>
      <c r="J117" s="62">
        <v>38</v>
      </c>
    </row>
    <row r="118" spans="1:10" x14ac:dyDescent="0.25">
      <c r="A118" s="59">
        <f t="shared" si="1"/>
        <v>118</v>
      </c>
      <c r="B118" s="60" t="s">
        <v>372</v>
      </c>
      <c r="D118" s="60" t="s">
        <v>373</v>
      </c>
      <c r="E118" s="60" t="s">
        <v>265</v>
      </c>
      <c r="F118" s="60" t="s">
        <v>186</v>
      </c>
      <c r="G118" s="60" t="s">
        <v>169</v>
      </c>
      <c r="H118" s="61">
        <v>2009</v>
      </c>
      <c r="I118" s="62">
        <v>40</v>
      </c>
      <c r="J118" s="62">
        <v>38</v>
      </c>
    </row>
    <row r="119" spans="1:10" x14ac:dyDescent="0.25">
      <c r="A119" s="59">
        <f t="shared" si="1"/>
        <v>119</v>
      </c>
      <c r="B119" s="60" t="s">
        <v>374</v>
      </c>
      <c r="D119" s="60" t="s">
        <v>375</v>
      </c>
      <c r="E119" s="60" t="s">
        <v>376</v>
      </c>
      <c r="F119" s="60" t="s">
        <v>178</v>
      </c>
      <c r="G119" s="60" t="s">
        <v>126</v>
      </c>
      <c r="H119" s="61">
        <v>2014</v>
      </c>
      <c r="I119" s="62">
        <v>185.3</v>
      </c>
      <c r="J119" s="62">
        <v>173</v>
      </c>
    </row>
    <row r="120" spans="1:10" x14ac:dyDescent="0.25">
      <c r="A120" s="59">
        <f t="shared" si="1"/>
        <v>120</v>
      </c>
      <c r="B120" s="60" t="s">
        <v>377</v>
      </c>
      <c r="D120" s="60" t="s">
        <v>378</v>
      </c>
      <c r="E120" s="60" t="s">
        <v>376</v>
      </c>
      <c r="F120" s="60" t="s">
        <v>178</v>
      </c>
      <c r="G120" s="60" t="s">
        <v>126</v>
      </c>
      <c r="H120" s="61">
        <v>2014</v>
      </c>
      <c r="I120" s="62">
        <v>185.3</v>
      </c>
      <c r="J120" s="62">
        <v>173</v>
      </c>
    </row>
    <row r="121" spans="1:10" x14ac:dyDescent="0.25">
      <c r="A121" s="59">
        <f t="shared" si="1"/>
        <v>121</v>
      </c>
      <c r="B121" s="60" t="s">
        <v>379</v>
      </c>
      <c r="D121" s="60" t="s">
        <v>380</v>
      </c>
      <c r="E121" s="60" t="s">
        <v>376</v>
      </c>
      <c r="F121" s="60" t="s">
        <v>178</v>
      </c>
      <c r="G121" s="60" t="s">
        <v>126</v>
      </c>
      <c r="H121" s="61">
        <v>2014</v>
      </c>
      <c r="I121" s="62">
        <v>204</v>
      </c>
      <c r="J121" s="62">
        <v>186</v>
      </c>
    </row>
    <row r="122" spans="1:10" x14ac:dyDescent="0.25">
      <c r="A122" s="59">
        <f t="shared" si="1"/>
        <v>122</v>
      </c>
      <c r="B122" s="60" t="s">
        <v>381</v>
      </c>
      <c r="D122" s="60" t="s">
        <v>382</v>
      </c>
      <c r="E122" s="60" t="s">
        <v>383</v>
      </c>
      <c r="F122" s="60" t="s">
        <v>178</v>
      </c>
      <c r="G122" s="60" t="s">
        <v>113</v>
      </c>
      <c r="H122" s="61">
        <v>2003</v>
      </c>
      <c r="I122" s="62">
        <v>196.7</v>
      </c>
      <c r="J122" s="62">
        <v>169</v>
      </c>
    </row>
    <row r="123" spans="1:10" x14ac:dyDescent="0.25">
      <c r="A123" s="59">
        <f t="shared" si="1"/>
        <v>123</v>
      </c>
      <c r="B123" s="60" t="s">
        <v>384</v>
      </c>
      <c r="D123" s="60" t="s">
        <v>385</v>
      </c>
      <c r="E123" s="60" t="s">
        <v>383</v>
      </c>
      <c r="F123" s="60" t="s">
        <v>178</v>
      </c>
      <c r="G123" s="60" t="s">
        <v>113</v>
      </c>
      <c r="H123" s="61">
        <v>2003</v>
      </c>
      <c r="I123" s="62">
        <v>196.7</v>
      </c>
      <c r="J123" s="62">
        <v>161</v>
      </c>
    </row>
    <row r="124" spans="1:10" x14ac:dyDescent="0.25">
      <c r="A124" s="59">
        <f t="shared" si="1"/>
        <v>124</v>
      </c>
      <c r="B124" s="60" t="s">
        <v>386</v>
      </c>
      <c r="D124" s="60" t="s">
        <v>387</v>
      </c>
      <c r="E124" s="60" t="s">
        <v>383</v>
      </c>
      <c r="F124" s="60" t="s">
        <v>178</v>
      </c>
      <c r="G124" s="60" t="s">
        <v>113</v>
      </c>
      <c r="H124" s="61">
        <v>2003</v>
      </c>
      <c r="I124" s="62">
        <v>196.7</v>
      </c>
      <c r="J124" s="62">
        <v>161</v>
      </c>
    </row>
    <row r="125" spans="1:10" x14ac:dyDescent="0.25">
      <c r="A125" s="59">
        <f t="shared" si="1"/>
        <v>125</v>
      </c>
      <c r="B125" s="60" t="s">
        <v>388</v>
      </c>
      <c r="D125" s="60" t="s">
        <v>389</v>
      </c>
      <c r="E125" s="60" t="s">
        <v>383</v>
      </c>
      <c r="F125" s="60" t="s">
        <v>178</v>
      </c>
      <c r="G125" s="60" t="s">
        <v>113</v>
      </c>
      <c r="H125" s="61">
        <v>2003</v>
      </c>
      <c r="I125" s="62">
        <v>196.7</v>
      </c>
      <c r="J125" s="62">
        <v>169</v>
      </c>
    </row>
    <row r="126" spans="1:10" x14ac:dyDescent="0.25">
      <c r="A126" s="59">
        <f t="shared" si="1"/>
        <v>126</v>
      </c>
      <c r="B126" s="60" t="s">
        <v>390</v>
      </c>
      <c r="D126" s="60" t="s">
        <v>391</v>
      </c>
      <c r="E126" s="60" t="s">
        <v>383</v>
      </c>
      <c r="F126" s="60" t="s">
        <v>178</v>
      </c>
      <c r="G126" s="60" t="s">
        <v>113</v>
      </c>
      <c r="H126" s="61">
        <v>2003</v>
      </c>
      <c r="I126" s="62">
        <v>196.7</v>
      </c>
      <c r="J126" s="62">
        <v>161</v>
      </c>
    </row>
    <row r="127" spans="1:10" x14ac:dyDescent="0.25">
      <c r="A127" s="59">
        <f t="shared" si="1"/>
        <v>127</v>
      </c>
      <c r="B127" s="60" t="s">
        <v>392</v>
      </c>
      <c r="D127" s="60" t="s">
        <v>393</v>
      </c>
      <c r="E127" s="60" t="s">
        <v>383</v>
      </c>
      <c r="F127" s="60" t="s">
        <v>178</v>
      </c>
      <c r="G127" s="60" t="s">
        <v>113</v>
      </c>
      <c r="H127" s="61">
        <v>2003</v>
      </c>
      <c r="I127" s="62">
        <v>196.7</v>
      </c>
      <c r="J127" s="62">
        <v>161</v>
      </c>
    </row>
    <row r="128" spans="1:10" x14ac:dyDescent="0.25">
      <c r="A128" s="59">
        <f t="shared" si="1"/>
        <v>128</v>
      </c>
      <c r="B128" s="60" t="s">
        <v>394</v>
      </c>
      <c r="D128" s="60" t="s">
        <v>395</v>
      </c>
      <c r="E128" s="60" t="s">
        <v>383</v>
      </c>
      <c r="F128" s="60" t="s">
        <v>178</v>
      </c>
      <c r="G128" s="60" t="s">
        <v>113</v>
      </c>
      <c r="H128" s="61">
        <v>2003</v>
      </c>
      <c r="I128" s="62">
        <v>422</v>
      </c>
      <c r="J128" s="62">
        <v>409</v>
      </c>
    </row>
    <row r="129" spans="1:10" x14ac:dyDescent="0.25">
      <c r="A129" s="59">
        <f t="shared" si="1"/>
        <v>129</v>
      </c>
      <c r="B129" s="60" t="s">
        <v>396</v>
      </c>
      <c r="D129" s="60" t="s">
        <v>397</v>
      </c>
      <c r="E129" s="60" t="s">
        <v>383</v>
      </c>
      <c r="F129" s="60" t="s">
        <v>178</v>
      </c>
      <c r="G129" s="60" t="s">
        <v>113</v>
      </c>
      <c r="H129" s="61">
        <v>2003</v>
      </c>
      <c r="I129" s="62">
        <v>422</v>
      </c>
      <c r="J129" s="62">
        <v>409</v>
      </c>
    </row>
    <row r="130" spans="1:10" x14ac:dyDescent="0.25">
      <c r="A130" s="59">
        <f t="shared" si="1"/>
        <v>130</v>
      </c>
      <c r="B130" s="60" t="s">
        <v>398</v>
      </c>
      <c r="D130" s="60" t="s">
        <v>399</v>
      </c>
      <c r="E130" s="60" t="s">
        <v>400</v>
      </c>
      <c r="F130" s="60" t="s">
        <v>178</v>
      </c>
      <c r="G130" s="60" t="s">
        <v>113</v>
      </c>
      <c r="H130" s="61">
        <v>2002</v>
      </c>
      <c r="I130" s="62">
        <v>179.35</v>
      </c>
      <c r="J130" s="62">
        <v>155.19999999999999</v>
      </c>
    </row>
    <row r="131" spans="1:10" x14ac:dyDescent="0.25">
      <c r="A131" s="59">
        <f t="shared" si="1"/>
        <v>131</v>
      </c>
      <c r="B131" s="60" t="s">
        <v>401</v>
      </c>
      <c r="D131" s="60" t="s">
        <v>402</v>
      </c>
      <c r="E131" s="60" t="s">
        <v>400</v>
      </c>
      <c r="F131" s="60" t="s">
        <v>178</v>
      </c>
      <c r="G131" s="60" t="s">
        <v>113</v>
      </c>
      <c r="H131" s="61">
        <v>2002</v>
      </c>
      <c r="I131" s="62">
        <v>179.35</v>
      </c>
      <c r="J131" s="62">
        <v>155.19999999999999</v>
      </c>
    </row>
    <row r="132" spans="1:10" x14ac:dyDescent="0.25">
      <c r="A132" s="59">
        <f t="shared" si="1"/>
        <v>132</v>
      </c>
      <c r="B132" s="60" t="s">
        <v>403</v>
      </c>
      <c r="D132" s="60" t="s">
        <v>404</v>
      </c>
      <c r="E132" s="60" t="s">
        <v>400</v>
      </c>
      <c r="F132" s="60" t="s">
        <v>178</v>
      </c>
      <c r="G132" s="60" t="s">
        <v>113</v>
      </c>
      <c r="H132" s="61">
        <v>2002</v>
      </c>
      <c r="I132" s="62">
        <v>179.35</v>
      </c>
      <c r="J132" s="62">
        <v>155.4</v>
      </c>
    </row>
    <row r="133" spans="1:10" x14ac:dyDescent="0.25">
      <c r="A133" s="59">
        <f t="shared" si="1"/>
        <v>133</v>
      </c>
      <c r="B133" s="60" t="s">
        <v>405</v>
      </c>
      <c r="D133" s="60" t="s">
        <v>406</v>
      </c>
      <c r="E133" s="60" t="s">
        <v>400</v>
      </c>
      <c r="F133" s="60" t="s">
        <v>178</v>
      </c>
      <c r="G133" s="60" t="s">
        <v>113</v>
      </c>
      <c r="H133" s="61">
        <v>2002</v>
      </c>
      <c r="I133" s="62">
        <v>179.35</v>
      </c>
      <c r="J133" s="62">
        <v>155.4</v>
      </c>
    </row>
    <row r="134" spans="1:10" x14ac:dyDescent="0.25">
      <c r="A134" s="59">
        <f t="shared" ref="A134:A197" si="2">A133+1</f>
        <v>134</v>
      </c>
      <c r="B134" s="60" t="s">
        <v>407</v>
      </c>
      <c r="D134" s="60" t="s">
        <v>408</v>
      </c>
      <c r="E134" s="60" t="s">
        <v>400</v>
      </c>
      <c r="F134" s="60" t="s">
        <v>178</v>
      </c>
      <c r="G134" s="60" t="s">
        <v>113</v>
      </c>
      <c r="H134" s="61">
        <v>2002</v>
      </c>
      <c r="I134" s="62">
        <v>190.74</v>
      </c>
      <c r="J134" s="62">
        <v>177.6</v>
      </c>
    </row>
    <row r="135" spans="1:10" x14ac:dyDescent="0.25">
      <c r="A135" s="59">
        <f t="shared" si="2"/>
        <v>135</v>
      </c>
      <c r="B135" s="60" t="s">
        <v>409</v>
      </c>
      <c r="D135" s="60" t="s">
        <v>410</v>
      </c>
      <c r="E135" s="60" t="s">
        <v>400</v>
      </c>
      <c r="F135" s="60" t="s">
        <v>178</v>
      </c>
      <c r="G135" s="60" t="s">
        <v>113</v>
      </c>
      <c r="H135" s="61">
        <v>2002</v>
      </c>
      <c r="I135" s="62">
        <v>190.74</v>
      </c>
      <c r="J135" s="62">
        <v>176.5</v>
      </c>
    </row>
    <row r="136" spans="1:10" x14ac:dyDescent="0.25">
      <c r="A136" s="59">
        <f t="shared" si="2"/>
        <v>136</v>
      </c>
      <c r="B136" s="60" t="s">
        <v>411</v>
      </c>
      <c r="D136" s="60" t="s">
        <v>412</v>
      </c>
      <c r="E136" s="60" t="s">
        <v>265</v>
      </c>
      <c r="F136" s="60" t="s">
        <v>186</v>
      </c>
      <c r="G136" s="60" t="s">
        <v>169</v>
      </c>
      <c r="H136" s="61">
        <v>2018</v>
      </c>
      <c r="I136" s="62">
        <v>129</v>
      </c>
      <c r="J136" s="62">
        <v>119</v>
      </c>
    </row>
    <row r="137" spans="1:10" x14ac:dyDescent="0.25">
      <c r="A137" s="59">
        <f t="shared" si="2"/>
        <v>137</v>
      </c>
      <c r="B137" s="60" t="s">
        <v>3655</v>
      </c>
      <c r="D137" s="60" t="s">
        <v>3656</v>
      </c>
      <c r="E137" s="60" t="s">
        <v>265</v>
      </c>
      <c r="F137" s="60" t="s">
        <v>186</v>
      </c>
      <c r="G137" s="60" t="s">
        <v>169</v>
      </c>
      <c r="H137" s="61">
        <v>2026</v>
      </c>
      <c r="I137" s="62">
        <v>47.9</v>
      </c>
      <c r="J137" s="62">
        <v>47.9</v>
      </c>
    </row>
    <row r="138" spans="1:10" x14ac:dyDescent="0.25">
      <c r="A138" s="59">
        <f t="shared" si="2"/>
        <v>138</v>
      </c>
      <c r="B138" s="60" t="s">
        <v>3657</v>
      </c>
      <c r="D138" s="60" t="s">
        <v>3658</v>
      </c>
      <c r="E138" s="60" t="s">
        <v>265</v>
      </c>
      <c r="F138" s="60" t="s">
        <v>186</v>
      </c>
      <c r="G138" s="60" t="s">
        <v>169</v>
      </c>
      <c r="H138" s="61">
        <v>2026</v>
      </c>
      <c r="I138" s="62">
        <v>47.9</v>
      </c>
      <c r="J138" s="62">
        <v>47.9</v>
      </c>
    </row>
    <row r="139" spans="1:10" x14ac:dyDescent="0.25">
      <c r="A139" s="59">
        <f t="shared" si="2"/>
        <v>139</v>
      </c>
      <c r="B139" s="60" t="s">
        <v>3659</v>
      </c>
      <c r="D139" s="60" t="s">
        <v>3660</v>
      </c>
      <c r="E139" s="60" t="s">
        <v>265</v>
      </c>
      <c r="F139" s="60" t="s">
        <v>186</v>
      </c>
      <c r="G139" s="60" t="s">
        <v>169</v>
      </c>
      <c r="H139" s="61">
        <v>2026</v>
      </c>
      <c r="I139" s="62">
        <v>47.9</v>
      </c>
      <c r="J139" s="62">
        <v>47.9</v>
      </c>
    </row>
    <row r="140" spans="1:10" x14ac:dyDescent="0.25">
      <c r="A140" s="59">
        <f t="shared" si="2"/>
        <v>140</v>
      </c>
      <c r="B140" s="60" t="s">
        <v>413</v>
      </c>
      <c r="D140" s="60" t="s">
        <v>414</v>
      </c>
      <c r="E140" s="60" t="s">
        <v>415</v>
      </c>
      <c r="F140" s="60" t="s">
        <v>178</v>
      </c>
      <c r="G140" s="60" t="s">
        <v>126</v>
      </c>
      <c r="H140" s="61">
        <v>2023</v>
      </c>
      <c r="I140" s="62">
        <v>177</v>
      </c>
      <c r="J140" s="62">
        <v>177</v>
      </c>
    </row>
    <row r="141" spans="1:10" x14ac:dyDescent="0.25">
      <c r="A141" s="59">
        <f t="shared" si="2"/>
        <v>141</v>
      </c>
      <c r="B141" s="60" t="s">
        <v>416</v>
      </c>
      <c r="D141" s="60" t="s">
        <v>417</v>
      </c>
      <c r="E141" s="60" t="s">
        <v>415</v>
      </c>
      <c r="F141" s="60" t="s">
        <v>178</v>
      </c>
      <c r="G141" s="60" t="s">
        <v>126</v>
      </c>
      <c r="H141" s="61">
        <v>2023</v>
      </c>
      <c r="I141" s="62">
        <v>177</v>
      </c>
      <c r="J141" s="62">
        <v>177</v>
      </c>
    </row>
    <row r="142" spans="1:10" x14ac:dyDescent="0.25">
      <c r="A142" s="59">
        <f t="shared" si="2"/>
        <v>142</v>
      </c>
      <c r="B142" s="60" t="s">
        <v>418</v>
      </c>
      <c r="D142" s="60" t="s">
        <v>419</v>
      </c>
      <c r="E142" s="60" t="s">
        <v>415</v>
      </c>
      <c r="F142" s="60" t="s">
        <v>178</v>
      </c>
      <c r="G142" s="60" t="s">
        <v>126</v>
      </c>
      <c r="H142" s="61">
        <v>2023</v>
      </c>
      <c r="I142" s="62">
        <v>184.5</v>
      </c>
      <c r="J142" s="62">
        <v>184.5</v>
      </c>
    </row>
    <row r="143" spans="1:10" x14ac:dyDescent="0.25">
      <c r="A143" s="59">
        <f t="shared" si="2"/>
        <v>143</v>
      </c>
      <c r="B143" s="60" t="s">
        <v>420</v>
      </c>
      <c r="D143" s="60" t="s">
        <v>421</v>
      </c>
      <c r="E143" s="60" t="s">
        <v>422</v>
      </c>
      <c r="F143" s="60" t="s">
        <v>192</v>
      </c>
      <c r="G143" s="60" t="s">
        <v>255</v>
      </c>
      <c r="H143" s="61">
        <v>1960</v>
      </c>
      <c r="I143" s="62">
        <v>239</v>
      </c>
      <c r="J143" s="62">
        <v>239</v>
      </c>
    </row>
    <row r="144" spans="1:10" s="118" customFormat="1" x14ac:dyDescent="0.25">
      <c r="A144" s="59">
        <f t="shared" si="2"/>
        <v>144</v>
      </c>
      <c r="B144" s="60" t="s">
        <v>423</v>
      </c>
      <c r="C144" s="60"/>
      <c r="D144" s="60" t="s">
        <v>424</v>
      </c>
      <c r="E144" s="60" t="s">
        <v>422</v>
      </c>
      <c r="F144" s="60" t="s">
        <v>192</v>
      </c>
      <c r="G144" s="60" t="s">
        <v>255</v>
      </c>
      <c r="H144" s="61">
        <v>1969</v>
      </c>
      <c r="I144" s="62">
        <v>390</v>
      </c>
      <c r="J144" s="62">
        <v>390</v>
      </c>
    </row>
    <row r="145" spans="1:10" s="118" customFormat="1" x14ac:dyDescent="0.25">
      <c r="A145" s="59">
        <f t="shared" si="2"/>
        <v>145</v>
      </c>
      <c r="B145" s="60" t="s">
        <v>425</v>
      </c>
      <c r="C145" s="60"/>
      <c r="D145" s="60" t="s">
        <v>426</v>
      </c>
      <c r="E145" s="60" t="s">
        <v>265</v>
      </c>
      <c r="F145" s="60" t="s">
        <v>186</v>
      </c>
      <c r="G145" s="60" t="s">
        <v>169</v>
      </c>
      <c r="H145" s="61">
        <v>1976</v>
      </c>
      <c r="I145" s="62">
        <v>72</v>
      </c>
      <c r="J145" s="62">
        <v>58</v>
      </c>
    </row>
    <row r="146" spans="1:10" s="118" customFormat="1" x14ac:dyDescent="0.25">
      <c r="A146" s="59">
        <f t="shared" si="2"/>
        <v>146</v>
      </c>
      <c r="B146" s="60" t="s">
        <v>427</v>
      </c>
      <c r="C146" s="60"/>
      <c r="D146" s="60" t="s">
        <v>428</v>
      </c>
      <c r="E146" s="60" t="s">
        <v>265</v>
      </c>
      <c r="F146" s="60" t="s">
        <v>186</v>
      </c>
      <c r="G146" s="60" t="s">
        <v>169</v>
      </c>
      <c r="H146" s="61">
        <v>1976</v>
      </c>
      <c r="I146" s="62">
        <v>72</v>
      </c>
      <c r="J146" s="62">
        <v>55</v>
      </c>
    </row>
    <row r="147" spans="1:10" s="118" customFormat="1" x14ac:dyDescent="0.25">
      <c r="A147" s="59">
        <f t="shared" si="2"/>
        <v>147</v>
      </c>
      <c r="B147" s="60" t="s">
        <v>429</v>
      </c>
      <c r="C147" s="60"/>
      <c r="D147" s="60" t="s">
        <v>430</v>
      </c>
      <c r="E147" s="60" t="s">
        <v>265</v>
      </c>
      <c r="F147" s="60" t="s">
        <v>186</v>
      </c>
      <c r="G147" s="60" t="s">
        <v>169</v>
      </c>
      <c r="H147" s="61">
        <v>1976</v>
      </c>
      <c r="I147" s="62">
        <v>72</v>
      </c>
      <c r="J147" s="62">
        <v>55</v>
      </c>
    </row>
    <row r="148" spans="1:10" s="118" customFormat="1" x14ac:dyDescent="0.25">
      <c r="A148" s="59">
        <f t="shared" si="2"/>
        <v>148</v>
      </c>
      <c r="B148" s="60" t="s">
        <v>431</v>
      </c>
      <c r="C148" s="60"/>
      <c r="D148" s="60" t="s">
        <v>432</v>
      </c>
      <c r="E148" s="60" t="s">
        <v>265</v>
      </c>
      <c r="F148" s="60" t="s">
        <v>186</v>
      </c>
      <c r="G148" s="60" t="s">
        <v>169</v>
      </c>
      <c r="H148" s="61">
        <v>1976</v>
      </c>
      <c r="I148" s="62">
        <v>72</v>
      </c>
      <c r="J148" s="62">
        <v>48</v>
      </c>
    </row>
    <row r="149" spans="1:10" s="118" customFormat="1" x14ac:dyDescent="0.25">
      <c r="A149" s="59">
        <f t="shared" si="2"/>
        <v>149</v>
      </c>
      <c r="B149" s="60" t="s">
        <v>433</v>
      </c>
      <c r="C149" s="60"/>
      <c r="D149" s="60" t="s">
        <v>434</v>
      </c>
      <c r="E149" s="60" t="s">
        <v>265</v>
      </c>
      <c r="F149" s="60" t="s">
        <v>186</v>
      </c>
      <c r="G149" s="60" t="s">
        <v>169</v>
      </c>
      <c r="H149" s="61">
        <v>1976</v>
      </c>
      <c r="I149" s="62">
        <v>72</v>
      </c>
      <c r="J149" s="62">
        <v>63</v>
      </c>
    </row>
    <row r="150" spans="1:10" s="118" customFormat="1" x14ac:dyDescent="0.25">
      <c r="A150" s="59">
        <f t="shared" si="2"/>
        <v>150</v>
      </c>
      <c r="B150" s="60" t="s">
        <v>435</v>
      </c>
      <c r="C150" s="60"/>
      <c r="D150" s="60" t="s">
        <v>436</v>
      </c>
      <c r="E150" s="60" t="s">
        <v>265</v>
      </c>
      <c r="F150" s="60" t="s">
        <v>186</v>
      </c>
      <c r="G150" s="60" t="s">
        <v>169</v>
      </c>
      <c r="H150" s="61">
        <v>1976</v>
      </c>
      <c r="I150" s="62">
        <v>72</v>
      </c>
      <c r="J150" s="62">
        <v>57</v>
      </c>
    </row>
    <row r="151" spans="1:10" s="118" customFormat="1" x14ac:dyDescent="0.25">
      <c r="A151" s="59">
        <f t="shared" si="2"/>
        <v>151</v>
      </c>
      <c r="B151" s="60" t="s">
        <v>437</v>
      </c>
      <c r="C151" s="60"/>
      <c r="D151" s="60" t="s">
        <v>438</v>
      </c>
      <c r="E151" s="60" t="s">
        <v>439</v>
      </c>
      <c r="F151" s="60" t="s">
        <v>349</v>
      </c>
      <c r="G151" s="60" t="s">
        <v>113</v>
      </c>
      <c r="H151" s="61">
        <v>2010</v>
      </c>
      <c r="I151" s="62">
        <v>8.44</v>
      </c>
      <c r="J151" s="62">
        <v>8.1999999999999993</v>
      </c>
    </row>
    <row r="152" spans="1:10" s="118" customFormat="1" x14ac:dyDescent="0.25">
      <c r="A152" s="59">
        <f t="shared" si="2"/>
        <v>152</v>
      </c>
      <c r="B152" s="60" t="s">
        <v>440</v>
      </c>
      <c r="C152" s="60"/>
      <c r="D152" s="60" t="s">
        <v>441</v>
      </c>
      <c r="E152" s="60" t="s">
        <v>439</v>
      </c>
      <c r="F152" s="60" t="s">
        <v>349</v>
      </c>
      <c r="G152" s="60" t="s">
        <v>113</v>
      </c>
      <c r="H152" s="61">
        <v>2010</v>
      </c>
      <c r="I152" s="62">
        <v>8.44</v>
      </c>
      <c r="J152" s="62">
        <v>8.1999999999999993</v>
      </c>
    </row>
    <row r="153" spans="1:10" s="118" customFormat="1" x14ac:dyDescent="0.25">
      <c r="A153" s="59">
        <f t="shared" si="2"/>
        <v>153</v>
      </c>
      <c r="B153" s="60" t="s">
        <v>442</v>
      </c>
      <c r="C153" s="60"/>
      <c r="D153" s="60" t="s">
        <v>443</v>
      </c>
      <c r="E153" s="60" t="s">
        <v>439</v>
      </c>
      <c r="F153" s="60" t="s">
        <v>349</v>
      </c>
      <c r="G153" s="60" t="s">
        <v>113</v>
      </c>
      <c r="H153" s="61">
        <v>2010</v>
      </c>
      <c r="I153" s="62">
        <v>8.44</v>
      </c>
      <c r="J153" s="62">
        <v>8.1999999999999993</v>
      </c>
    </row>
    <row r="154" spans="1:10" s="118" customFormat="1" x14ac:dyDescent="0.25">
      <c r="A154" s="59">
        <f t="shared" si="2"/>
        <v>154</v>
      </c>
      <c r="B154" s="60" t="s">
        <v>444</v>
      </c>
      <c r="C154" s="60"/>
      <c r="D154" s="60" t="s">
        <v>445</v>
      </c>
      <c r="E154" s="60" t="s">
        <v>446</v>
      </c>
      <c r="F154" s="60" t="s">
        <v>178</v>
      </c>
      <c r="G154" s="60" t="s">
        <v>119</v>
      </c>
      <c r="H154" s="61">
        <v>2000</v>
      </c>
      <c r="I154" s="62">
        <v>185</v>
      </c>
      <c r="J154" s="62">
        <v>152</v>
      </c>
    </row>
    <row r="155" spans="1:10" s="118" customFormat="1" x14ac:dyDescent="0.25">
      <c r="A155" s="59">
        <f t="shared" si="2"/>
        <v>155</v>
      </c>
      <c r="B155" s="60" t="s">
        <v>447</v>
      </c>
      <c r="C155" s="60"/>
      <c r="D155" s="60" t="s">
        <v>448</v>
      </c>
      <c r="E155" s="60" t="s">
        <v>446</v>
      </c>
      <c r="F155" s="60" t="s">
        <v>178</v>
      </c>
      <c r="G155" s="60" t="s">
        <v>119</v>
      </c>
      <c r="H155" s="61">
        <v>2000</v>
      </c>
      <c r="I155" s="62">
        <v>185</v>
      </c>
      <c r="J155" s="62">
        <v>151</v>
      </c>
    </row>
    <row r="156" spans="1:10" s="118" customFormat="1" x14ac:dyDescent="0.25">
      <c r="A156" s="59">
        <f t="shared" si="2"/>
        <v>156</v>
      </c>
      <c r="B156" s="60" t="s">
        <v>449</v>
      </c>
      <c r="C156" s="60"/>
      <c r="D156" s="60" t="s">
        <v>450</v>
      </c>
      <c r="E156" s="60" t="s">
        <v>446</v>
      </c>
      <c r="F156" s="60" t="s">
        <v>178</v>
      </c>
      <c r="G156" s="60" t="s">
        <v>119</v>
      </c>
      <c r="H156" s="61">
        <v>2000</v>
      </c>
      <c r="I156" s="62">
        <v>100</v>
      </c>
      <c r="J156" s="62">
        <v>75</v>
      </c>
    </row>
    <row r="157" spans="1:10" s="118" customFormat="1" x14ac:dyDescent="0.25">
      <c r="A157" s="59">
        <f t="shared" si="2"/>
        <v>157</v>
      </c>
      <c r="B157" s="60" t="s">
        <v>451</v>
      </c>
      <c r="C157" s="60"/>
      <c r="D157" s="60" t="s">
        <v>452</v>
      </c>
      <c r="E157" s="60" t="s">
        <v>453</v>
      </c>
      <c r="F157" s="60" t="s">
        <v>178</v>
      </c>
      <c r="G157" s="60" t="s">
        <v>126</v>
      </c>
      <c r="H157" s="61">
        <v>2000</v>
      </c>
      <c r="I157" s="62">
        <v>181</v>
      </c>
      <c r="J157" s="62">
        <v>158</v>
      </c>
    </row>
    <row r="158" spans="1:10" s="118" customFormat="1" x14ac:dyDescent="0.25">
      <c r="A158" s="59">
        <f t="shared" si="2"/>
        <v>158</v>
      </c>
      <c r="B158" s="60" t="s">
        <v>454</v>
      </c>
      <c r="C158" s="60"/>
      <c r="D158" s="60" t="s">
        <v>455</v>
      </c>
      <c r="E158" s="60" t="s">
        <v>453</v>
      </c>
      <c r="F158" s="60" t="s">
        <v>178</v>
      </c>
      <c r="G158" s="60" t="s">
        <v>126</v>
      </c>
      <c r="H158" s="61">
        <v>2000</v>
      </c>
      <c r="I158" s="62">
        <v>181</v>
      </c>
      <c r="J158" s="62">
        <v>158</v>
      </c>
    </row>
    <row r="159" spans="1:10" s="118" customFormat="1" x14ac:dyDescent="0.25">
      <c r="A159" s="59">
        <f t="shared" si="2"/>
        <v>159</v>
      </c>
      <c r="B159" s="60" t="s">
        <v>456</v>
      </c>
      <c r="C159" s="60"/>
      <c r="D159" s="60" t="s">
        <v>457</v>
      </c>
      <c r="E159" s="60" t="s">
        <v>453</v>
      </c>
      <c r="F159" s="60" t="s">
        <v>178</v>
      </c>
      <c r="G159" s="60" t="s">
        <v>126</v>
      </c>
      <c r="H159" s="61">
        <v>2000</v>
      </c>
      <c r="I159" s="62">
        <v>181</v>
      </c>
      <c r="J159" s="62">
        <v>158</v>
      </c>
    </row>
    <row r="160" spans="1:10" s="118" customFormat="1" x14ac:dyDescent="0.25">
      <c r="A160" s="59">
        <f t="shared" si="2"/>
        <v>160</v>
      </c>
      <c r="B160" s="60" t="s">
        <v>458</v>
      </c>
      <c r="C160" s="60"/>
      <c r="D160" s="60" t="s">
        <v>459</v>
      </c>
      <c r="E160" s="60" t="s">
        <v>453</v>
      </c>
      <c r="F160" s="60" t="s">
        <v>178</v>
      </c>
      <c r="G160" s="60" t="s">
        <v>126</v>
      </c>
      <c r="H160" s="61">
        <v>2000</v>
      </c>
      <c r="I160" s="62">
        <v>181</v>
      </c>
      <c r="J160" s="62">
        <v>158</v>
      </c>
    </row>
    <row r="161" spans="1:10" s="118" customFormat="1" x14ac:dyDescent="0.25">
      <c r="A161" s="59">
        <f t="shared" si="2"/>
        <v>161</v>
      </c>
      <c r="B161" s="60" t="s">
        <v>460</v>
      </c>
      <c r="C161" s="60"/>
      <c r="D161" s="60" t="s">
        <v>461</v>
      </c>
      <c r="E161" s="60" t="s">
        <v>453</v>
      </c>
      <c r="F161" s="60" t="s">
        <v>178</v>
      </c>
      <c r="G161" s="60" t="s">
        <v>126</v>
      </c>
      <c r="H161" s="61">
        <v>2000</v>
      </c>
      <c r="I161" s="62">
        <v>204</v>
      </c>
      <c r="J161" s="62">
        <v>200</v>
      </c>
    </row>
    <row r="162" spans="1:10" s="118" customFormat="1" x14ac:dyDescent="0.25">
      <c r="A162" s="59">
        <f t="shared" si="2"/>
        <v>162</v>
      </c>
      <c r="B162" s="60" t="s">
        <v>462</v>
      </c>
      <c r="C162" s="60"/>
      <c r="D162" s="60" t="s">
        <v>463</v>
      </c>
      <c r="E162" s="60" t="s">
        <v>453</v>
      </c>
      <c r="F162" s="60" t="s">
        <v>178</v>
      </c>
      <c r="G162" s="60" t="s">
        <v>126</v>
      </c>
      <c r="H162" s="61">
        <v>2000</v>
      </c>
      <c r="I162" s="62">
        <v>204</v>
      </c>
      <c r="J162" s="62">
        <v>200</v>
      </c>
    </row>
    <row r="163" spans="1:10" s="118" customFormat="1" x14ac:dyDescent="0.25">
      <c r="A163" s="59">
        <f t="shared" si="2"/>
        <v>163</v>
      </c>
      <c r="B163" s="60" t="s">
        <v>464</v>
      </c>
      <c r="C163" s="60"/>
      <c r="D163" s="60" t="s">
        <v>465</v>
      </c>
      <c r="E163" s="60" t="s">
        <v>466</v>
      </c>
      <c r="F163" s="60" t="s">
        <v>192</v>
      </c>
      <c r="G163" s="60" t="s">
        <v>113</v>
      </c>
      <c r="H163" s="61">
        <v>1963</v>
      </c>
      <c r="I163" s="62">
        <v>395</v>
      </c>
      <c r="J163" s="62">
        <v>375</v>
      </c>
    </row>
    <row r="164" spans="1:10" s="118" customFormat="1" x14ac:dyDescent="0.25">
      <c r="A164" s="59">
        <f t="shared" si="2"/>
        <v>164</v>
      </c>
      <c r="B164" s="60" t="s">
        <v>467</v>
      </c>
      <c r="C164" s="60"/>
      <c r="D164" s="60" t="s">
        <v>468</v>
      </c>
      <c r="E164" s="60" t="s">
        <v>466</v>
      </c>
      <c r="F164" s="60" t="s">
        <v>192</v>
      </c>
      <c r="G164" s="60" t="s">
        <v>113</v>
      </c>
      <c r="H164" s="61">
        <v>1976</v>
      </c>
      <c r="I164" s="62">
        <v>435</v>
      </c>
      <c r="J164" s="62">
        <v>435</v>
      </c>
    </row>
    <row r="165" spans="1:10" s="118" customFormat="1" x14ac:dyDescent="0.25">
      <c r="A165" s="59">
        <f t="shared" si="2"/>
        <v>165</v>
      </c>
      <c r="B165" s="60" t="s">
        <v>469</v>
      </c>
      <c r="C165" s="60"/>
      <c r="D165" s="60" t="s">
        <v>470</v>
      </c>
      <c r="E165" s="60" t="s">
        <v>466</v>
      </c>
      <c r="F165" s="60" t="s">
        <v>192</v>
      </c>
      <c r="G165" s="60" t="s">
        <v>113</v>
      </c>
      <c r="H165" s="61">
        <v>1977</v>
      </c>
      <c r="I165" s="62">
        <v>435</v>
      </c>
      <c r="J165" s="62">
        <v>435</v>
      </c>
    </row>
    <row r="166" spans="1:10" s="118" customFormat="1" x14ac:dyDescent="0.25">
      <c r="A166" s="59">
        <f t="shared" si="2"/>
        <v>166</v>
      </c>
      <c r="B166" s="60" t="s">
        <v>471</v>
      </c>
      <c r="C166" s="60"/>
      <c r="D166" s="60" t="s">
        <v>472</v>
      </c>
      <c r="E166" s="60" t="s">
        <v>473</v>
      </c>
      <c r="F166" s="60" t="s">
        <v>178</v>
      </c>
      <c r="G166" s="60" t="s">
        <v>126</v>
      </c>
      <c r="H166" s="61">
        <v>2002</v>
      </c>
      <c r="I166" s="62">
        <v>242</v>
      </c>
      <c r="J166" s="62">
        <v>214</v>
      </c>
    </row>
    <row r="167" spans="1:10" s="118" customFormat="1" x14ac:dyDescent="0.25">
      <c r="A167" s="59">
        <f t="shared" si="2"/>
        <v>167</v>
      </c>
      <c r="B167" s="60" t="s">
        <v>474</v>
      </c>
      <c r="C167" s="60"/>
      <c r="D167" s="60" t="s">
        <v>475</v>
      </c>
      <c r="E167" s="60" t="s">
        <v>473</v>
      </c>
      <c r="F167" s="60" t="s">
        <v>178</v>
      </c>
      <c r="G167" s="60" t="s">
        <v>126</v>
      </c>
      <c r="H167" s="61">
        <v>2002</v>
      </c>
      <c r="I167" s="62">
        <v>242</v>
      </c>
      <c r="J167" s="62">
        <v>216</v>
      </c>
    </row>
    <row r="168" spans="1:10" s="118" customFormat="1" x14ac:dyDescent="0.25">
      <c r="A168" s="59">
        <f t="shared" si="2"/>
        <v>168</v>
      </c>
      <c r="B168" s="60" t="s">
        <v>476</v>
      </c>
      <c r="C168" s="60"/>
      <c r="D168" s="60" t="s">
        <v>477</v>
      </c>
      <c r="E168" s="60" t="s">
        <v>473</v>
      </c>
      <c r="F168" s="60" t="s">
        <v>178</v>
      </c>
      <c r="G168" s="60" t="s">
        <v>126</v>
      </c>
      <c r="H168" s="61">
        <v>2002</v>
      </c>
      <c r="I168" s="62">
        <v>252</v>
      </c>
      <c r="J168" s="62">
        <v>215</v>
      </c>
    </row>
    <row r="169" spans="1:10" s="118" customFormat="1" x14ac:dyDescent="0.25">
      <c r="A169" s="59">
        <f t="shared" si="2"/>
        <v>169</v>
      </c>
      <c r="B169" s="60" t="s">
        <v>478</v>
      </c>
      <c r="C169" s="60"/>
      <c r="D169" s="60" t="s">
        <v>479</v>
      </c>
      <c r="E169" s="60" t="s">
        <v>473</v>
      </c>
      <c r="F169" s="60" t="s">
        <v>178</v>
      </c>
      <c r="G169" s="60" t="s">
        <v>126</v>
      </c>
      <c r="H169" s="61">
        <v>2002</v>
      </c>
      <c r="I169" s="62">
        <v>252</v>
      </c>
      <c r="J169" s="62">
        <v>218</v>
      </c>
    </row>
    <row r="170" spans="1:10" s="118" customFormat="1" x14ac:dyDescent="0.25">
      <c r="A170" s="59">
        <f t="shared" si="2"/>
        <v>170</v>
      </c>
      <c r="B170" s="60" t="s">
        <v>480</v>
      </c>
      <c r="C170" s="60"/>
      <c r="D170" s="60" t="s">
        <v>481</v>
      </c>
      <c r="E170" s="60" t="s">
        <v>415</v>
      </c>
      <c r="F170" s="60" t="s">
        <v>178</v>
      </c>
      <c r="G170" s="60" t="s">
        <v>126</v>
      </c>
      <c r="H170" s="61">
        <v>2000</v>
      </c>
      <c r="I170" s="62">
        <v>176.63</v>
      </c>
      <c r="J170" s="62">
        <v>145</v>
      </c>
    </row>
    <row r="171" spans="1:10" s="118" customFormat="1" x14ac:dyDescent="0.25">
      <c r="A171" s="59">
        <f t="shared" si="2"/>
        <v>171</v>
      </c>
      <c r="B171" s="60" t="s">
        <v>482</v>
      </c>
      <c r="C171" s="60"/>
      <c r="D171" s="60" t="s">
        <v>483</v>
      </c>
      <c r="E171" s="60" t="s">
        <v>415</v>
      </c>
      <c r="F171" s="60" t="s">
        <v>178</v>
      </c>
      <c r="G171" s="60" t="s">
        <v>126</v>
      </c>
      <c r="H171" s="61">
        <v>2000</v>
      </c>
      <c r="I171" s="62">
        <v>176.63</v>
      </c>
      <c r="J171" s="62">
        <v>145</v>
      </c>
    </row>
    <row r="172" spans="1:10" s="118" customFormat="1" x14ac:dyDescent="0.25">
      <c r="A172" s="59">
        <f t="shared" si="2"/>
        <v>172</v>
      </c>
      <c r="B172" s="60" t="s">
        <v>484</v>
      </c>
      <c r="C172" s="60"/>
      <c r="D172" s="60" t="s">
        <v>485</v>
      </c>
      <c r="E172" s="60" t="s">
        <v>415</v>
      </c>
      <c r="F172" s="60" t="s">
        <v>178</v>
      </c>
      <c r="G172" s="60" t="s">
        <v>126</v>
      </c>
      <c r="H172" s="61">
        <v>2000</v>
      </c>
      <c r="I172" s="62">
        <v>198.05</v>
      </c>
      <c r="J172" s="62">
        <v>173</v>
      </c>
    </row>
    <row r="173" spans="1:10" s="118" customFormat="1" x14ac:dyDescent="0.25">
      <c r="A173" s="59">
        <f t="shared" si="2"/>
        <v>173</v>
      </c>
      <c r="B173" s="60" t="s">
        <v>486</v>
      </c>
      <c r="C173" s="60"/>
      <c r="D173" s="60" t="s">
        <v>487</v>
      </c>
      <c r="E173" s="60" t="s">
        <v>488</v>
      </c>
      <c r="F173" s="60" t="s">
        <v>178</v>
      </c>
      <c r="G173" s="60" t="s">
        <v>113</v>
      </c>
      <c r="H173" s="61">
        <v>2006</v>
      </c>
      <c r="I173" s="62">
        <v>198.9</v>
      </c>
      <c r="J173" s="62">
        <v>160</v>
      </c>
    </row>
    <row r="174" spans="1:10" s="118" customFormat="1" x14ac:dyDescent="0.25">
      <c r="A174" s="59">
        <f t="shared" si="2"/>
        <v>174</v>
      </c>
      <c r="B174" s="60" t="s">
        <v>489</v>
      </c>
      <c r="C174" s="60"/>
      <c r="D174" s="60" t="s">
        <v>490</v>
      </c>
      <c r="E174" s="60" t="s">
        <v>488</v>
      </c>
      <c r="F174" s="60" t="s">
        <v>178</v>
      </c>
      <c r="G174" s="60" t="s">
        <v>113</v>
      </c>
      <c r="H174" s="61">
        <v>2006</v>
      </c>
      <c r="I174" s="62">
        <v>198.9</v>
      </c>
      <c r="J174" s="62">
        <v>160</v>
      </c>
    </row>
    <row r="175" spans="1:10" s="118" customFormat="1" x14ac:dyDescent="0.25">
      <c r="A175" s="59">
        <f t="shared" si="2"/>
        <v>175</v>
      </c>
      <c r="B175" s="60" t="s">
        <v>491</v>
      </c>
      <c r="C175" s="60"/>
      <c r="D175" s="60" t="s">
        <v>492</v>
      </c>
      <c r="E175" s="60" t="s">
        <v>488</v>
      </c>
      <c r="F175" s="60" t="s">
        <v>178</v>
      </c>
      <c r="G175" s="60" t="s">
        <v>113</v>
      </c>
      <c r="H175" s="61">
        <v>2011</v>
      </c>
      <c r="I175" s="62">
        <v>198.9</v>
      </c>
      <c r="J175" s="62">
        <v>166</v>
      </c>
    </row>
    <row r="176" spans="1:10" x14ac:dyDescent="0.25">
      <c r="A176" s="59">
        <f t="shared" si="2"/>
        <v>176</v>
      </c>
      <c r="B176" s="60" t="s">
        <v>493</v>
      </c>
      <c r="D176" s="60" t="s">
        <v>494</v>
      </c>
      <c r="E176" s="60" t="s">
        <v>488</v>
      </c>
      <c r="F176" s="60" t="s">
        <v>178</v>
      </c>
      <c r="G176" s="60" t="s">
        <v>113</v>
      </c>
      <c r="H176" s="61">
        <v>2011</v>
      </c>
      <c r="I176" s="62">
        <v>198.9</v>
      </c>
      <c r="J176" s="62">
        <v>166</v>
      </c>
    </row>
    <row r="177" spans="1:10" x14ac:dyDescent="0.25">
      <c r="A177" s="59">
        <f t="shared" si="2"/>
        <v>177</v>
      </c>
      <c r="B177" s="60" t="s">
        <v>495</v>
      </c>
      <c r="D177" s="60" t="s">
        <v>496</v>
      </c>
      <c r="E177" s="60" t="s">
        <v>488</v>
      </c>
      <c r="F177" s="60" t="s">
        <v>178</v>
      </c>
      <c r="G177" s="60" t="s">
        <v>113</v>
      </c>
      <c r="H177" s="61">
        <v>2006</v>
      </c>
      <c r="I177" s="62">
        <v>320.60000000000002</v>
      </c>
      <c r="J177" s="62">
        <v>286</v>
      </c>
    </row>
    <row r="178" spans="1:10" x14ac:dyDescent="0.25">
      <c r="A178" s="59">
        <f t="shared" si="2"/>
        <v>178</v>
      </c>
      <c r="B178" s="60" t="s">
        <v>497</v>
      </c>
      <c r="D178" s="60" t="s">
        <v>498</v>
      </c>
      <c r="E178" s="60" t="s">
        <v>488</v>
      </c>
      <c r="F178" s="60" t="s">
        <v>178</v>
      </c>
      <c r="G178" s="60" t="s">
        <v>113</v>
      </c>
      <c r="H178" s="61">
        <v>2011</v>
      </c>
      <c r="I178" s="62">
        <v>320.60000000000002</v>
      </c>
      <c r="J178" s="62">
        <v>295</v>
      </c>
    </row>
    <row r="179" spans="1:10" x14ac:dyDescent="0.25">
      <c r="A179" s="59">
        <f t="shared" si="2"/>
        <v>179</v>
      </c>
      <c r="B179" s="60" t="s">
        <v>499</v>
      </c>
      <c r="D179" s="60" t="s">
        <v>500</v>
      </c>
      <c r="E179" s="60" t="s">
        <v>501</v>
      </c>
      <c r="F179" s="60" t="s">
        <v>178</v>
      </c>
      <c r="G179" s="60" t="s">
        <v>113</v>
      </c>
      <c r="H179" s="61">
        <v>1997</v>
      </c>
      <c r="I179" s="62">
        <v>185</v>
      </c>
      <c r="J179" s="62">
        <v>163</v>
      </c>
    </row>
    <row r="180" spans="1:10" x14ac:dyDescent="0.25">
      <c r="A180" s="59">
        <f t="shared" si="2"/>
        <v>180</v>
      </c>
      <c r="B180" s="60" t="s">
        <v>502</v>
      </c>
      <c r="D180" s="60" t="s">
        <v>503</v>
      </c>
      <c r="E180" s="60" t="s">
        <v>501</v>
      </c>
      <c r="F180" s="60" t="s">
        <v>178</v>
      </c>
      <c r="G180" s="60" t="s">
        <v>113</v>
      </c>
      <c r="H180" s="61">
        <v>1997</v>
      </c>
      <c r="I180" s="62">
        <v>107</v>
      </c>
      <c r="J180" s="62">
        <v>106</v>
      </c>
    </row>
    <row r="181" spans="1:10" x14ac:dyDescent="0.25">
      <c r="A181" s="59">
        <f t="shared" si="2"/>
        <v>181</v>
      </c>
      <c r="B181" s="60" t="s">
        <v>504</v>
      </c>
      <c r="D181" s="60" t="s">
        <v>505</v>
      </c>
      <c r="E181" s="60" t="s">
        <v>506</v>
      </c>
      <c r="F181" s="60" t="s">
        <v>192</v>
      </c>
      <c r="G181" s="60" t="s">
        <v>113</v>
      </c>
      <c r="H181" s="61">
        <v>1970</v>
      </c>
      <c r="I181" s="62">
        <v>397</v>
      </c>
      <c r="J181" s="62">
        <v>392</v>
      </c>
    </row>
    <row r="182" spans="1:10" x14ac:dyDescent="0.25">
      <c r="A182" s="59">
        <f t="shared" si="2"/>
        <v>182</v>
      </c>
      <c r="B182" s="60" t="s">
        <v>507</v>
      </c>
      <c r="D182" s="60" t="s">
        <v>508</v>
      </c>
      <c r="E182" s="60" t="s">
        <v>506</v>
      </c>
      <c r="F182" s="60" t="s">
        <v>192</v>
      </c>
      <c r="G182" s="60" t="s">
        <v>113</v>
      </c>
      <c r="H182" s="61">
        <v>1973</v>
      </c>
      <c r="I182" s="62">
        <v>531</v>
      </c>
      <c r="J182" s="62">
        <v>523</v>
      </c>
    </row>
    <row r="183" spans="1:10" x14ac:dyDescent="0.25">
      <c r="A183" s="59">
        <f t="shared" si="2"/>
        <v>183</v>
      </c>
      <c r="B183" s="60" t="s">
        <v>509</v>
      </c>
      <c r="D183" s="60" t="s">
        <v>510</v>
      </c>
      <c r="E183" s="60" t="s">
        <v>511</v>
      </c>
      <c r="F183" s="60" t="s">
        <v>178</v>
      </c>
      <c r="G183" s="60" t="s">
        <v>113</v>
      </c>
      <c r="H183" s="61">
        <v>2000</v>
      </c>
      <c r="I183" s="62">
        <v>186</v>
      </c>
      <c r="J183" s="62">
        <v>161</v>
      </c>
    </row>
    <row r="184" spans="1:10" x14ac:dyDescent="0.25">
      <c r="A184" s="59">
        <f t="shared" si="2"/>
        <v>184</v>
      </c>
      <c r="B184" s="60" t="s">
        <v>512</v>
      </c>
      <c r="D184" s="60" t="s">
        <v>513</v>
      </c>
      <c r="E184" s="60" t="s">
        <v>511</v>
      </c>
      <c r="F184" s="60" t="s">
        <v>178</v>
      </c>
      <c r="G184" s="60" t="s">
        <v>113</v>
      </c>
      <c r="H184" s="61">
        <v>2000</v>
      </c>
      <c r="I184" s="62">
        <v>186</v>
      </c>
      <c r="J184" s="62">
        <v>153</v>
      </c>
    </row>
    <row r="185" spans="1:10" x14ac:dyDescent="0.25">
      <c r="A185" s="59">
        <f t="shared" si="2"/>
        <v>185</v>
      </c>
      <c r="B185" s="60" t="s">
        <v>514</v>
      </c>
      <c r="D185" s="60" t="s">
        <v>515</v>
      </c>
      <c r="E185" s="60" t="s">
        <v>511</v>
      </c>
      <c r="F185" s="60" t="s">
        <v>178</v>
      </c>
      <c r="G185" s="60" t="s">
        <v>113</v>
      </c>
      <c r="H185" s="61">
        <v>2000</v>
      </c>
      <c r="I185" s="62">
        <v>186</v>
      </c>
      <c r="J185" s="62">
        <v>153</v>
      </c>
    </row>
    <row r="186" spans="1:10" x14ac:dyDescent="0.25">
      <c r="A186" s="59">
        <f t="shared" si="2"/>
        <v>186</v>
      </c>
      <c r="B186" s="60" t="s">
        <v>516</v>
      </c>
      <c r="D186" s="60" t="s">
        <v>517</v>
      </c>
      <c r="E186" s="60" t="s">
        <v>511</v>
      </c>
      <c r="F186" s="60" t="s">
        <v>178</v>
      </c>
      <c r="G186" s="60" t="s">
        <v>113</v>
      </c>
      <c r="H186" s="61">
        <v>2000</v>
      </c>
      <c r="I186" s="62">
        <v>186</v>
      </c>
      <c r="J186" s="62">
        <v>161</v>
      </c>
    </row>
    <row r="187" spans="1:10" x14ac:dyDescent="0.25">
      <c r="A187" s="59">
        <f t="shared" si="2"/>
        <v>187</v>
      </c>
      <c r="B187" s="60" t="s">
        <v>518</v>
      </c>
      <c r="D187" s="60" t="s">
        <v>519</v>
      </c>
      <c r="E187" s="60" t="s">
        <v>511</v>
      </c>
      <c r="F187" s="60" t="s">
        <v>178</v>
      </c>
      <c r="G187" s="60" t="s">
        <v>113</v>
      </c>
      <c r="H187" s="61">
        <v>2000</v>
      </c>
      <c r="I187" s="62">
        <v>216</v>
      </c>
      <c r="J187" s="62">
        <v>204</v>
      </c>
    </row>
    <row r="188" spans="1:10" x14ac:dyDescent="0.25">
      <c r="A188" s="59">
        <f t="shared" si="2"/>
        <v>188</v>
      </c>
      <c r="B188" s="60" t="s">
        <v>520</v>
      </c>
      <c r="D188" s="60" t="s">
        <v>521</v>
      </c>
      <c r="E188" s="60" t="s">
        <v>511</v>
      </c>
      <c r="F188" s="60" t="s">
        <v>178</v>
      </c>
      <c r="G188" s="60" t="s">
        <v>113</v>
      </c>
      <c r="H188" s="61">
        <v>2000</v>
      </c>
      <c r="I188" s="62">
        <v>216</v>
      </c>
      <c r="J188" s="62">
        <v>204</v>
      </c>
    </row>
    <row r="189" spans="1:10" x14ac:dyDescent="0.25">
      <c r="A189" s="59">
        <f t="shared" si="2"/>
        <v>189</v>
      </c>
      <c r="B189" s="60" t="s">
        <v>522</v>
      </c>
      <c r="D189" s="60" t="s">
        <v>523</v>
      </c>
      <c r="E189" s="60" t="s">
        <v>524</v>
      </c>
      <c r="F189" s="60" t="s">
        <v>186</v>
      </c>
      <c r="G189" s="60" t="s">
        <v>126</v>
      </c>
      <c r="H189" s="61">
        <v>2008</v>
      </c>
      <c r="I189" s="62">
        <v>98.5</v>
      </c>
      <c r="J189" s="62">
        <v>93</v>
      </c>
    </row>
    <row r="190" spans="1:10" x14ac:dyDescent="0.25">
      <c r="A190" s="59">
        <f t="shared" si="2"/>
        <v>190</v>
      </c>
      <c r="B190" s="60" t="s">
        <v>525</v>
      </c>
      <c r="D190" s="60" t="s">
        <v>526</v>
      </c>
      <c r="E190" s="60" t="s">
        <v>524</v>
      </c>
      <c r="F190" s="60" t="s">
        <v>186</v>
      </c>
      <c r="G190" s="60" t="s">
        <v>126</v>
      </c>
      <c r="H190" s="61">
        <v>2008</v>
      </c>
      <c r="I190" s="62">
        <v>98.5</v>
      </c>
      <c r="J190" s="62">
        <v>90.2</v>
      </c>
    </row>
    <row r="191" spans="1:10" x14ac:dyDescent="0.25">
      <c r="A191" s="59">
        <f t="shared" si="2"/>
        <v>191</v>
      </c>
      <c r="B191" s="60" t="s">
        <v>527</v>
      </c>
      <c r="D191" s="60" t="s">
        <v>528</v>
      </c>
      <c r="E191" s="60" t="s">
        <v>136</v>
      </c>
      <c r="F191" s="60" t="s">
        <v>186</v>
      </c>
      <c r="G191" s="60" t="s">
        <v>126</v>
      </c>
      <c r="H191" s="61">
        <v>2004</v>
      </c>
      <c r="I191" s="62">
        <v>48</v>
      </c>
      <c r="J191" s="62">
        <v>46</v>
      </c>
    </row>
    <row r="192" spans="1:10" x14ac:dyDescent="0.25">
      <c r="A192" s="59">
        <f t="shared" si="2"/>
        <v>192</v>
      </c>
      <c r="B192" s="60" t="s">
        <v>529</v>
      </c>
      <c r="D192" s="60" t="s">
        <v>530</v>
      </c>
      <c r="E192" s="60" t="s">
        <v>136</v>
      </c>
      <c r="F192" s="60" t="s">
        <v>186</v>
      </c>
      <c r="G192" s="60" t="s">
        <v>126</v>
      </c>
      <c r="H192" s="61">
        <v>2004</v>
      </c>
      <c r="I192" s="62">
        <v>48</v>
      </c>
      <c r="J192" s="62">
        <v>46</v>
      </c>
    </row>
    <row r="193" spans="1:10" x14ac:dyDescent="0.25">
      <c r="A193" s="59">
        <f t="shared" si="2"/>
        <v>193</v>
      </c>
      <c r="B193" s="60" t="s">
        <v>531</v>
      </c>
      <c r="D193" s="60" t="s">
        <v>532</v>
      </c>
      <c r="E193" s="60" t="s">
        <v>136</v>
      </c>
      <c r="F193" s="60" t="s">
        <v>186</v>
      </c>
      <c r="G193" s="60" t="s">
        <v>126</v>
      </c>
      <c r="H193" s="61">
        <v>2004</v>
      </c>
      <c r="I193" s="62">
        <v>48</v>
      </c>
      <c r="J193" s="62">
        <v>46</v>
      </c>
    </row>
    <row r="194" spans="1:10" x14ac:dyDescent="0.25">
      <c r="A194" s="59">
        <f t="shared" si="2"/>
        <v>194</v>
      </c>
      <c r="B194" s="60" t="s">
        <v>533</v>
      </c>
      <c r="D194" s="60" t="s">
        <v>534</v>
      </c>
      <c r="E194" s="60" t="s">
        <v>136</v>
      </c>
      <c r="F194" s="60" t="s">
        <v>186</v>
      </c>
      <c r="G194" s="60" t="s">
        <v>126</v>
      </c>
      <c r="H194" s="61">
        <v>2004</v>
      </c>
      <c r="I194" s="62">
        <v>48</v>
      </c>
      <c r="J194" s="62">
        <v>46</v>
      </c>
    </row>
    <row r="195" spans="1:10" x14ac:dyDescent="0.25">
      <c r="A195" s="59">
        <f t="shared" si="2"/>
        <v>195</v>
      </c>
      <c r="B195" s="60" t="s">
        <v>535</v>
      </c>
      <c r="D195" s="60" t="s">
        <v>536</v>
      </c>
      <c r="E195" s="60" t="s">
        <v>265</v>
      </c>
      <c r="F195" s="60" t="s">
        <v>186</v>
      </c>
      <c r="G195" s="60" t="s">
        <v>169</v>
      </c>
      <c r="H195" s="61">
        <v>2022</v>
      </c>
      <c r="I195" s="62">
        <v>60.5</v>
      </c>
      <c r="J195" s="62">
        <v>45</v>
      </c>
    </row>
    <row r="196" spans="1:10" x14ac:dyDescent="0.25">
      <c r="A196" s="59">
        <f t="shared" si="2"/>
        <v>196</v>
      </c>
      <c r="B196" s="60" t="s">
        <v>537</v>
      </c>
      <c r="D196" s="60" t="s">
        <v>538</v>
      </c>
      <c r="E196" s="60" t="s">
        <v>265</v>
      </c>
      <c r="F196" s="60" t="s">
        <v>186</v>
      </c>
      <c r="G196" s="60" t="s">
        <v>169</v>
      </c>
      <c r="H196" s="61">
        <v>2022</v>
      </c>
      <c r="I196" s="62">
        <v>60.5</v>
      </c>
      <c r="J196" s="62">
        <v>45</v>
      </c>
    </row>
    <row r="197" spans="1:10" x14ac:dyDescent="0.25">
      <c r="A197" s="59">
        <f t="shared" si="2"/>
        <v>197</v>
      </c>
      <c r="B197" s="60" t="s">
        <v>539</v>
      </c>
      <c r="D197" s="60" t="s">
        <v>540</v>
      </c>
      <c r="E197" s="60" t="s">
        <v>197</v>
      </c>
      <c r="F197" s="60" t="s">
        <v>178</v>
      </c>
      <c r="G197" s="60" t="s">
        <v>126</v>
      </c>
      <c r="H197" s="61">
        <v>2001</v>
      </c>
      <c r="I197" s="62">
        <v>202.5</v>
      </c>
      <c r="J197" s="62">
        <v>178</v>
      </c>
    </row>
    <row r="198" spans="1:10" x14ac:dyDescent="0.25">
      <c r="A198" s="59">
        <f t="shared" ref="A198:A261" si="3">A197+1</f>
        <v>198</v>
      </c>
      <c r="B198" s="60" t="s">
        <v>541</v>
      </c>
      <c r="D198" s="60" t="s">
        <v>542</v>
      </c>
      <c r="E198" s="60" t="s">
        <v>197</v>
      </c>
      <c r="F198" s="60" t="s">
        <v>178</v>
      </c>
      <c r="G198" s="60" t="s">
        <v>126</v>
      </c>
      <c r="H198" s="61">
        <v>2001</v>
      </c>
      <c r="I198" s="62">
        <v>202.5</v>
      </c>
      <c r="J198" s="62">
        <v>172</v>
      </c>
    </row>
    <row r="199" spans="1:10" x14ac:dyDescent="0.25">
      <c r="A199" s="59">
        <f t="shared" si="3"/>
        <v>199</v>
      </c>
      <c r="B199" s="60" t="s">
        <v>543</v>
      </c>
      <c r="D199" s="60" t="s">
        <v>544</v>
      </c>
      <c r="E199" s="60" t="s">
        <v>197</v>
      </c>
      <c r="F199" s="60" t="s">
        <v>178</v>
      </c>
      <c r="G199" s="60" t="s">
        <v>126</v>
      </c>
      <c r="H199" s="61">
        <v>2001</v>
      </c>
      <c r="I199" s="62">
        <v>204</v>
      </c>
      <c r="J199" s="62">
        <v>188</v>
      </c>
    </row>
    <row r="200" spans="1:10" x14ac:dyDescent="0.25">
      <c r="A200" s="59">
        <f t="shared" si="3"/>
        <v>200</v>
      </c>
      <c r="B200" s="60" t="s">
        <v>545</v>
      </c>
      <c r="D200" s="60" t="s">
        <v>546</v>
      </c>
      <c r="E200" s="60" t="s">
        <v>415</v>
      </c>
      <c r="F200" s="60" t="s">
        <v>178</v>
      </c>
      <c r="G200" s="60" t="s">
        <v>126</v>
      </c>
      <c r="H200" s="61">
        <v>2001</v>
      </c>
      <c r="I200" s="62">
        <v>266.89999999999998</v>
      </c>
      <c r="J200" s="62">
        <v>212.5</v>
      </c>
    </row>
    <row r="201" spans="1:10" x14ac:dyDescent="0.25">
      <c r="A201" s="59">
        <f t="shared" si="3"/>
        <v>201</v>
      </c>
      <c r="B201" s="60" t="s">
        <v>547</v>
      </c>
      <c r="D201" s="60" t="s">
        <v>548</v>
      </c>
      <c r="E201" s="60" t="s">
        <v>415</v>
      </c>
      <c r="F201" s="60" t="s">
        <v>178</v>
      </c>
      <c r="G201" s="60" t="s">
        <v>126</v>
      </c>
      <c r="H201" s="61">
        <v>2001</v>
      </c>
      <c r="I201" s="62">
        <v>266.89999999999998</v>
      </c>
      <c r="J201" s="62">
        <v>212.5</v>
      </c>
    </row>
    <row r="202" spans="1:10" x14ac:dyDescent="0.25">
      <c r="A202" s="59">
        <f t="shared" si="3"/>
        <v>202</v>
      </c>
      <c r="B202" s="60" t="s">
        <v>549</v>
      </c>
      <c r="D202" s="60" t="s">
        <v>550</v>
      </c>
      <c r="E202" s="60" t="s">
        <v>415</v>
      </c>
      <c r="F202" s="60" t="s">
        <v>178</v>
      </c>
      <c r="G202" s="60" t="s">
        <v>126</v>
      </c>
      <c r="H202" s="61">
        <v>2001</v>
      </c>
      <c r="I202" s="62">
        <v>258.39999999999998</v>
      </c>
      <c r="J202" s="62">
        <v>254.9</v>
      </c>
    </row>
    <row r="203" spans="1:10" x14ac:dyDescent="0.25">
      <c r="A203" s="59">
        <f t="shared" si="3"/>
        <v>203</v>
      </c>
      <c r="B203" s="60" t="s">
        <v>551</v>
      </c>
      <c r="D203" s="60" t="s">
        <v>552</v>
      </c>
      <c r="E203" s="60" t="s">
        <v>363</v>
      </c>
      <c r="F203" s="60" t="s">
        <v>178</v>
      </c>
      <c r="G203" s="60" t="s">
        <v>113</v>
      </c>
      <c r="H203" s="61">
        <v>2001</v>
      </c>
      <c r="I203" s="62">
        <v>258</v>
      </c>
      <c r="J203" s="62">
        <v>233</v>
      </c>
    </row>
    <row r="204" spans="1:10" x14ac:dyDescent="0.25">
      <c r="A204" s="59">
        <f t="shared" si="3"/>
        <v>204</v>
      </c>
      <c r="B204" s="60" t="s">
        <v>553</v>
      </c>
      <c r="D204" s="60" t="s">
        <v>554</v>
      </c>
      <c r="E204" s="60" t="s">
        <v>363</v>
      </c>
      <c r="F204" s="60" t="s">
        <v>178</v>
      </c>
      <c r="G204" s="60" t="s">
        <v>113</v>
      </c>
      <c r="H204" s="61">
        <v>2001</v>
      </c>
      <c r="I204" s="62">
        <v>256</v>
      </c>
      <c r="J204" s="62">
        <v>231</v>
      </c>
    </row>
    <row r="205" spans="1:10" x14ac:dyDescent="0.25">
      <c r="A205" s="59">
        <f t="shared" si="3"/>
        <v>205</v>
      </c>
      <c r="B205" s="60" t="s">
        <v>555</v>
      </c>
      <c r="D205" s="60" t="s">
        <v>556</v>
      </c>
      <c r="E205" s="60" t="s">
        <v>363</v>
      </c>
      <c r="F205" s="60" t="s">
        <v>178</v>
      </c>
      <c r="G205" s="60" t="s">
        <v>113</v>
      </c>
      <c r="H205" s="61">
        <v>2001</v>
      </c>
      <c r="I205" s="62">
        <v>255</v>
      </c>
      <c r="J205" s="62">
        <v>230</v>
      </c>
    </row>
    <row r="206" spans="1:10" x14ac:dyDescent="0.25">
      <c r="A206" s="59">
        <f t="shared" si="3"/>
        <v>206</v>
      </c>
      <c r="B206" s="60" t="s">
        <v>557</v>
      </c>
      <c r="D206" s="60" t="s">
        <v>558</v>
      </c>
      <c r="E206" s="60" t="s">
        <v>363</v>
      </c>
      <c r="F206" s="60" t="s">
        <v>178</v>
      </c>
      <c r="G206" s="60" t="s">
        <v>113</v>
      </c>
      <c r="H206" s="61">
        <v>2001</v>
      </c>
      <c r="I206" s="62">
        <v>258</v>
      </c>
      <c r="J206" s="62">
        <v>233</v>
      </c>
    </row>
    <row r="207" spans="1:10" x14ac:dyDescent="0.25">
      <c r="A207" s="59">
        <f t="shared" si="3"/>
        <v>207</v>
      </c>
      <c r="B207" s="60" t="s">
        <v>559</v>
      </c>
      <c r="D207" s="60" t="s">
        <v>560</v>
      </c>
      <c r="E207" s="60" t="s">
        <v>363</v>
      </c>
      <c r="F207" s="60" t="s">
        <v>178</v>
      </c>
      <c r="G207" s="60" t="s">
        <v>113</v>
      </c>
      <c r="H207" s="61">
        <v>2002</v>
      </c>
      <c r="I207" s="62">
        <v>276</v>
      </c>
      <c r="J207" s="62">
        <v>245</v>
      </c>
    </row>
    <row r="208" spans="1:10" x14ac:dyDescent="0.25">
      <c r="A208" s="59">
        <f t="shared" si="3"/>
        <v>208</v>
      </c>
      <c r="B208" s="60" t="s">
        <v>561</v>
      </c>
      <c r="D208" s="60" t="s">
        <v>562</v>
      </c>
      <c r="E208" s="60" t="s">
        <v>363</v>
      </c>
      <c r="F208" s="60" t="s">
        <v>178</v>
      </c>
      <c r="G208" s="60" t="s">
        <v>113</v>
      </c>
      <c r="H208" s="61">
        <v>2002</v>
      </c>
      <c r="I208" s="62">
        <v>278</v>
      </c>
      <c r="J208" s="62">
        <v>247</v>
      </c>
    </row>
    <row r="209" spans="1:10" x14ac:dyDescent="0.25">
      <c r="A209" s="59">
        <f t="shared" si="3"/>
        <v>209</v>
      </c>
      <c r="B209" s="60" t="s">
        <v>563</v>
      </c>
      <c r="D209" s="60" t="s">
        <v>564</v>
      </c>
      <c r="E209" s="60" t="s">
        <v>565</v>
      </c>
      <c r="F209" s="60" t="s">
        <v>186</v>
      </c>
      <c r="G209" s="60" t="s">
        <v>255</v>
      </c>
      <c r="H209" s="61">
        <v>1988</v>
      </c>
      <c r="I209" s="62">
        <v>89.4</v>
      </c>
      <c r="J209" s="62">
        <v>68</v>
      </c>
    </row>
    <row r="210" spans="1:10" x14ac:dyDescent="0.25">
      <c r="A210" s="59">
        <f t="shared" si="3"/>
        <v>210</v>
      </c>
      <c r="B210" s="60" t="s">
        <v>566</v>
      </c>
      <c r="D210" s="60" t="s">
        <v>567</v>
      </c>
      <c r="E210" s="60" t="s">
        <v>565</v>
      </c>
      <c r="F210" s="60" t="s">
        <v>186</v>
      </c>
      <c r="G210" s="60" t="s">
        <v>255</v>
      </c>
      <c r="H210" s="61">
        <v>1988</v>
      </c>
      <c r="I210" s="62">
        <v>89.4</v>
      </c>
      <c r="J210" s="62">
        <v>67</v>
      </c>
    </row>
    <row r="211" spans="1:10" x14ac:dyDescent="0.25">
      <c r="A211" s="59">
        <f t="shared" si="3"/>
        <v>211</v>
      </c>
      <c r="B211" s="60" t="s">
        <v>568</v>
      </c>
      <c r="D211" s="60" t="s">
        <v>569</v>
      </c>
      <c r="E211" s="60" t="s">
        <v>565</v>
      </c>
      <c r="F211" s="60" t="s">
        <v>186</v>
      </c>
      <c r="G211" s="60" t="s">
        <v>255</v>
      </c>
      <c r="H211" s="61">
        <v>1988</v>
      </c>
      <c r="I211" s="62">
        <v>89.4</v>
      </c>
      <c r="J211" s="62">
        <v>67</v>
      </c>
    </row>
    <row r="212" spans="1:10" x14ac:dyDescent="0.25">
      <c r="A212" s="59">
        <f t="shared" si="3"/>
        <v>212</v>
      </c>
      <c r="B212" s="60" t="s">
        <v>570</v>
      </c>
      <c r="D212" s="60" t="s">
        <v>571</v>
      </c>
      <c r="E212" s="60" t="s">
        <v>565</v>
      </c>
      <c r="F212" s="60" t="s">
        <v>186</v>
      </c>
      <c r="G212" s="60" t="s">
        <v>255</v>
      </c>
      <c r="H212" s="61">
        <v>1988</v>
      </c>
      <c r="I212" s="62">
        <v>89.4</v>
      </c>
      <c r="J212" s="62">
        <v>68</v>
      </c>
    </row>
    <row r="213" spans="1:10" x14ac:dyDescent="0.25">
      <c r="A213" s="59">
        <f t="shared" si="3"/>
        <v>213</v>
      </c>
      <c r="B213" s="60" t="s">
        <v>572</v>
      </c>
      <c r="D213" s="60" t="s">
        <v>573</v>
      </c>
      <c r="E213" s="60" t="s">
        <v>565</v>
      </c>
      <c r="F213" s="60" t="s">
        <v>186</v>
      </c>
      <c r="G213" s="60" t="s">
        <v>255</v>
      </c>
      <c r="H213" s="61">
        <v>1988</v>
      </c>
      <c r="I213" s="62">
        <v>89.4</v>
      </c>
      <c r="J213" s="62">
        <v>69</v>
      </c>
    </row>
    <row r="214" spans="1:10" x14ac:dyDescent="0.25">
      <c r="A214" s="59">
        <f t="shared" si="3"/>
        <v>214</v>
      </c>
      <c r="B214" s="60" t="s">
        <v>574</v>
      </c>
      <c r="D214" s="60" t="s">
        <v>575</v>
      </c>
      <c r="E214" s="60" t="s">
        <v>565</v>
      </c>
      <c r="F214" s="60" t="s">
        <v>186</v>
      </c>
      <c r="G214" s="60" t="s">
        <v>255</v>
      </c>
      <c r="H214" s="61">
        <v>1988</v>
      </c>
      <c r="I214" s="62">
        <v>89.4</v>
      </c>
      <c r="J214" s="62">
        <v>69</v>
      </c>
    </row>
    <row r="215" spans="1:10" x14ac:dyDescent="0.25">
      <c r="A215" s="59">
        <f t="shared" si="3"/>
        <v>215</v>
      </c>
      <c r="B215" s="60" t="s">
        <v>576</v>
      </c>
      <c r="D215" s="60" t="s">
        <v>577</v>
      </c>
      <c r="E215" s="60" t="s">
        <v>506</v>
      </c>
      <c r="F215" s="60" t="s">
        <v>192</v>
      </c>
      <c r="G215" s="60" t="s">
        <v>113</v>
      </c>
      <c r="H215" s="61">
        <v>1956</v>
      </c>
      <c r="I215" s="62">
        <v>122</v>
      </c>
      <c r="J215" s="62">
        <v>122</v>
      </c>
    </row>
    <row r="216" spans="1:10" x14ac:dyDescent="0.25">
      <c r="A216" s="59">
        <f t="shared" si="3"/>
        <v>216</v>
      </c>
      <c r="B216" s="60" t="s">
        <v>578</v>
      </c>
      <c r="D216" s="60" t="s">
        <v>579</v>
      </c>
      <c r="E216" s="60" t="s">
        <v>506</v>
      </c>
      <c r="F216" s="60" t="s">
        <v>192</v>
      </c>
      <c r="G216" s="60" t="s">
        <v>113</v>
      </c>
      <c r="H216" s="61">
        <v>1958</v>
      </c>
      <c r="I216" s="62">
        <v>118</v>
      </c>
      <c r="J216" s="62">
        <v>118</v>
      </c>
    </row>
    <row r="217" spans="1:10" x14ac:dyDescent="0.25">
      <c r="A217" s="59">
        <f t="shared" si="3"/>
        <v>217</v>
      </c>
      <c r="B217" s="60" t="s">
        <v>580</v>
      </c>
      <c r="D217" s="60" t="s">
        <v>581</v>
      </c>
      <c r="E217" s="60" t="s">
        <v>506</v>
      </c>
      <c r="F217" s="60" t="s">
        <v>192</v>
      </c>
      <c r="G217" s="60" t="s">
        <v>113</v>
      </c>
      <c r="H217" s="61">
        <v>1967</v>
      </c>
      <c r="I217" s="62">
        <v>568</v>
      </c>
      <c r="J217" s="62">
        <v>568</v>
      </c>
    </row>
    <row r="218" spans="1:10" x14ac:dyDescent="0.25">
      <c r="A218" s="59">
        <f t="shared" si="3"/>
        <v>218</v>
      </c>
      <c r="B218" s="60" t="s">
        <v>3974</v>
      </c>
      <c r="D218" s="60" t="s">
        <v>3975</v>
      </c>
      <c r="E218" s="60" t="s">
        <v>265</v>
      </c>
      <c r="F218" s="60" t="s">
        <v>186</v>
      </c>
      <c r="G218" s="60" t="s">
        <v>169</v>
      </c>
      <c r="H218" s="61">
        <v>2026</v>
      </c>
      <c r="I218" s="62">
        <v>227.79</v>
      </c>
      <c r="J218" s="62">
        <v>209</v>
      </c>
    </row>
    <row r="219" spans="1:10" x14ac:dyDescent="0.25">
      <c r="A219" s="59">
        <f t="shared" si="3"/>
        <v>219</v>
      </c>
      <c r="B219" s="60" t="s">
        <v>3976</v>
      </c>
      <c r="D219" s="60" t="s">
        <v>3977</v>
      </c>
      <c r="E219" s="60" t="s">
        <v>265</v>
      </c>
      <c r="F219" s="60" t="s">
        <v>186</v>
      </c>
      <c r="G219" s="60" t="s">
        <v>169</v>
      </c>
      <c r="H219" s="61">
        <v>2026</v>
      </c>
      <c r="I219" s="62">
        <v>227.79</v>
      </c>
      <c r="J219" s="62">
        <v>209</v>
      </c>
    </row>
    <row r="220" spans="1:10" x14ac:dyDescent="0.25">
      <c r="A220" s="59">
        <f t="shared" si="3"/>
        <v>220</v>
      </c>
      <c r="B220" s="60" t="s">
        <v>3036</v>
      </c>
      <c r="D220" s="60" t="s">
        <v>582</v>
      </c>
      <c r="E220" s="60" t="s">
        <v>189</v>
      </c>
      <c r="F220" s="60" t="s">
        <v>178</v>
      </c>
      <c r="G220" s="60" t="s">
        <v>119</v>
      </c>
      <c r="H220" s="61">
        <v>2010</v>
      </c>
      <c r="I220" s="62">
        <v>189.55</v>
      </c>
      <c r="J220" s="62">
        <v>161</v>
      </c>
    </row>
    <row r="221" spans="1:10" x14ac:dyDescent="0.25">
      <c r="A221" s="59">
        <f t="shared" si="3"/>
        <v>221</v>
      </c>
      <c r="B221" s="60" t="s">
        <v>3037</v>
      </c>
      <c r="D221" s="60" t="s">
        <v>583</v>
      </c>
      <c r="E221" s="60" t="s">
        <v>189</v>
      </c>
      <c r="F221" s="60" t="s">
        <v>178</v>
      </c>
      <c r="G221" s="60" t="s">
        <v>119</v>
      </c>
      <c r="H221" s="61">
        <v>2010</v>
      </c>
      <c r="I221" s="62">
        <v>189.55</v>
      </c>
      <c r="J221" s="62">
        <v>161</v>
      </c>
    </row>
    <row r="222" spans="1:10" x14ac:dyDescent="0.25">
      <c r="A222" s="59">
        <f t="shared" si="3"/>
        <v>222</v>
      </c>
      <c r="B222" s="60" t="s">
        <v>3038</v>
      </c>
      <c r="D222" s="60" t="s">
        <v>584</v>
      </c>
      <c r="E222" s="60" t="s">
        <v>189</v>
      </c>
      <c r="F222" s="60" t="s">
        <v>178</v>
      </c>
      <c r="G222" s="60" t="s">
        <v>119</v>
      </c>
      <c r="H222" s="61">
        <v>1972</v>
      </c>
      <c r="I222" s="62">
        <v>351</v>
      </c>
      <c r="J222" s="62">
        <v>322</v>
      </c>
    </row>
    <row r="223" spans="1:10" x14ac:dyDescent="0.25">
      <c r="A223" s="59">
        <f t="shared" si="3"/>
        <v>223</v>
      </c>
      <c r="B223" s="60" t="s">
        <v>585</v>
      </c>
      <c r="D223" s="60" t="s">
        <v>586</v>
      </c>
      <c r="E223" s="60" t="s">
        <v>136</v>
      </c>
      <c r="F223" s="60" t="s">
        <v>192</v>
      </c>
      <c r="G223" s="60" t="s">
        <v>126</v>
      </c>
      <c r="H223" s="61">
        <v>1972</v>
      </c>
      <c r="I223" s="62">
        <v>445</v>
      </c>
      <c r="J223" s="62">
        <v>420</v>
      </c>
    </row>
    <row r="224" spans="1:10" x14ac:dyDescent="0.25">
      <c r="A224" s="59">
        <f t="shared" si="3"/>
        <v>224</v>
      </c>
      <c r="B224" s="60" t="s">
        <v>587</v>
      </c>
      <c r="D224" s="60" t="s">
        <v>588</v>
      </c>
      <c r="E224" s="60" t="s">
        <v>136</v>
      </c>
      <c r="F224" s="60" t="s">
        <v>192</v>
      </c>
      <c r="G224" s="60" t="s">
        <v>126</v>
      </c>
      <c r="H224" s="61">
        <v>1974</v>
      </c>
      <c r="I224" s="62">
        <v>435</v>
      </c>
      <c r="J224" s="62">
        <v>410</v>
      </c>
    </row>
    <row r="225" spans="1:10" x14ac:dyDescent="0.25">
      <c r="A225" s="59">
        <f t="shared" si="3"/>
        <v>225</v>
      </c>
      <c r="B225" s="60" t="s">
        <v>589</v>
      </c>
      <c r="D225" s="60" t="s">
        <v>590</v>
      </c>
      <c r="E225" s="60" t="s">
        <v>358</v>
      </c>
      <c r="F225" s="60" t="s">
        <v>178</v>
      </c>
      <c r="G225" s="60" t="s">
        <v>255</v>
      </c>
      <c r="H225" s="61">
        <v>2001</v>
      </c>
      <c r="I225" s="62">
        <v>195.2</v>
      </c>
      <c r="J225" s="62">
        <v>167.5</v>
      </c>
    </row>
    <row r="226" spans="1:10" x14ac:dyDescent="0.25">
      <c r="A226" s="59">
        <f t="shared" si="3"/>
        <v>226</v>
      </c>
      <c r="B226" s="60" t="s">
        <v>591</v>
      </c>
      <c r="D226" s="60" t="s">
        <v>592</v>
      </c>
      <c r="E226" s="60" t="s">
        <v>358</v>
      </c>
      <c r="F226" s="60" t="s">
        <v>178</v>
      </c>
      <c r="G226" s="60" t="s">
        <v>255</v>
      </c>
      <c r="H226" s="61">
        <v>2001</v>
      </c>
      <c r="I226" s="62">
        <v>189.1</v>
      </c>
      <c r="J226" s="62">
        <v>159</v>
      </c>
    </row>
    <row r="227" spans="1:10" x14ac:dyDescent="0.25">
      <c r="A227" s="59">
        <f t="shared" si="3"/>
        <v>227</v>
      </c>
      <c r="B227" s="60" t="s">
        <v>593</v>
      </c>
      <c r="D227" s="60" t="s">
        <v>594</v>
      </c>
      <c r="E227" s="60" t="s">
        <v>358</v>
      </c>
      <c r="F227" s="60" t="s">
        <v>178</v>
      </c>
      <c r="G227" s="60" t="s">
        <v>255</v>
      </c>
      <c r="H227" s="61">
        <v>2001</v>
      </c>
      <c r="I227" s="62">
        <v>195.2</v>
      </c>
      <c r="J227" s="62">
        <v>167.5</v>
      </c>
    </row>
    <row r="228" spans="1:10" x14ac:dyDescent="0.25">
      <c r="A228" s="59">
        <f t="shared" si="3"/>
        <v>228</v>
      </c>
      <c r="B228" s="60" t="s">
        <v>595</v>
      </c>
      <c r="D228" s="60" t="s">
        <v>596</v>
      </c>
      <c r="E228" s="60" t="s">
        <v>358</v>
      </c>
      <c r="F228" s="60" t="s">
        <v>178</v>
      </c>
      <c r="G228" s="60" t="s">
        <v>255</v>
      </c>
      <c r="H228" s="61">
        <v>2001</v>
      </c>
      <c r="I228" s="62">
        <v>189.1</v>
      </c>
      <c r="J228" s="62">
        <v>159</v>
      </c>
    </row>
    <row r="229" spans="1:10" x14ac:dyDescent="0.25">
      <c r="A229" s="59">
        <f t="shared" si="3"/>
        <v>229</v>
      </c>
      <c r="B229" s="60" t="s">
        <v>597</v>
      </c>
      <c r="D229" s="60" t="s">
        <v>598</v>
      </c>
      <c r="E229" s="60" t="s">
        <v>358</v>
      </c>
      <c r="F229" s="60" t="s">
        <v>178</v>
      </c>
      <c r="G229" s="60" t="s">
        <v>255</v>
      </c>
      <c r="H229" s="61">
        <v>2001</v>
      </c>
      <c r="I229" s="62">
        <v>224</v>
      </c>
      <c r="J229" s="62">
        <v>207.2</v>
      </c>
    </row>
    <row r="230" spans="1:10" x14ac:dyDescent="0.25">
      <c r="A230" s="59">
        <f t="shared" si="3"/>
        <v>230</v>
      </c>
      <c r="B230" s="60" t="s">
        <v>599</v>
      </c>
      <c r="D230" s="60" t="s">
        <v>600</v>
      </c>
      <c r="E230" s="60" t="s">
        <v>358</v>
      </c>
      <c r="F230" s="60" t="s">
        <v>178</v>
      </c>
      <c r="G230" s="60" t="s">
        <v>255</v>
      </c>
      <c r="H230" s="61">
        <v>2001</v>
      </c>
      <c r="I230" s="62">
        <v>224</v>
      </c>
      <c r="J230" s="62">
        <v>207.2</v>
      </c>
    </row>
    <row r="231" spans="1:10" x14ac:dyDescent="0.25">
      <c r="A231" s="59">
        <f t="shared" si="3"/>
        <v>231</v>
      </c>
      <c r="B231" s="60" t="s">
        <v>601</v>
      </c>
      <c r="D231" s="60" t="s">
        <v>602</v>
      </c>
      <c r="E231" s="60" t="s">
        <v>603</v>
      </c>
      <c r="F231" s="60" t="s">
        <v>186</v>
      </c>
      <c r="G231" s="60" t="s">
        <v>126</v>
      </c>
      <c r="H231" s="61">
        <v>2022</v>
      </c>
      <c r="I231" s="62">
        <v>60.5</v>
      </c>
      <c r="J231" s="62">
        <v>45</v>
      </c>
    </row>
    <row r="232" spans="1:10" x14ac:dyDescent="0.25">
      <c r="A232" s="59">
        <f t="shared" si="3"/>
        <v>232</v>
      </c>
      <c r="B232" s="60" t="s">
        <v>604</v>
      </c>
      <c r="D232" s="60" t="s">
        <v>605</v>
      </c>
      <c r="E232" s="60" t="s">
        <v>603</v>
      </c>
      <c r="F232" s="60" t="s">
        <v>186</v>
      </c>
      <c r="G232" s="60" t="s">
        <v>126</v>
      </c>
      <c r="H232" s="61">
        <v>2022</v>
      </c>
      <c r="I232" s="62">
        <v>60.5</v>
      </c>
      <c r="J232" s="62">
        <v>45</v>
      </c>
    </row>
    <row r="233" spans="1:10" x14ac:dyDescent="0.25">
      <c r="A233" s="59">
        <f t="shared" si="3"/>
        <v>233</v>
      </c>
      <c r="B233" s="60" t="s">
        <v>3201</v>
      </c>
      <c r="D233" s="60" t="s">
        <v>3323</v>
      </c>
      <c r="E233" s="60" t="s">
        <v>422</v>
      </c>
      <c r="F233" s="60" t="s">
        <v>2699</v>
      </c>
      <c r="G233" s="60" t="s">
        <v>255</v>
      </c>
      <c r="H233" s="61">
        <v>2026</v>
      </c>
      <c r="I233" s="62">
        <v>9.9499999999999993</v>
      </c>
      <c r="J233" s="62">
        <v>10</v>
      </c>
    </row>
    <row r="234" spans="1:10" x14ac:dyDescent="0.25">
      <c r="A234" s="59">
        <f t="shared" si="3"/>
        <v>234</v>
      </c>
      <c r="B234" s="60" t="s">
        <v>606</v>
      </c>
      <c r="D234" s="60" t="s">
        <v>607</v>
      </c>
      <c r="E234" s="60" t="s">
        <v>608</v>
      </c>
      <c r="F234" s="60" t="s">
        <v>178</v>
      </c>
      <c r="G234" s="60" t="s">
        <v>113</v>
      </c>
      <c r="H234" s="61">
        <v>2014</v>
      </c>
      <c r="I234" s="62">
        <v>232</v>
      </c>
      <c r="J234" s="62">
        <v>217</v>
      </c>
    </row>
    <row r="235" spans="1:10" x14ac:dyDescent="0.25">
      <c r="A235" s="59">
        <f t="shared" si="3"/>
        <v>235</v>
      </c>
      <c r="B235" s="60" t="s">
        <v>609</v>
      </c>
      <c r="D235" s="60" t="s">
        <v>610</v>
      </c>
      <c r="E235" s="60" t="s">
        <v>608</v>
      </c>
      <c r="F235" s="60" t="s">
        <v>178</v>
      </c>
      <c r="G235" s="60" t="s">
        <v>113</v>
      </c>
      <c r="H235" s="61">
        <v>2014</v>
      </c>
      <c r="I235" s="62">
        <v>232</v>
      </c>
      <c r="J235" s="62">
        <v>216</v>
      </c>
    </row>
    <row r="236" spans="1:10" x14ac:dyDescent="0.25">
      <c r="A236" s="59">
        <f t="shared" si="3"/>
        <v>236</v>
      </c>
      <c r="B236" s="60" t="s">
        <v>611</v>
      </c>
      <c r="D236" s="60" t="s">
        <v>612</v>
      </c>
      <c r="E236" s="60" t="s">
        <v>608</v>
      </c>
      <c r="F236" s="60" t="s">
        <v>178</v>
      </c>
      <c r="G236" s="60" t="s">
        <v>113</v>
      </c>
      <c r="H236" s="61">
        <v>2014</v>
      </c>
      <c r="I236" s="62">
        <v>353.1</v>
      </c>
      <c r="J236" s="62">
        <v>307</v>
      </c>
    </row>
    <row r="237" spans="1:10" x14ac:dyDescent="0.25">
      <c r="A237" s="59">
        <f t="shared" si="3"/>
        <v>237</v>
      </c>
      <c r="B237" s="60" t="s">
        <v>613</v>
      </c>
      <c r="D237" s="60" t="s">
        <v>614</v>
      </c>
      <c r="E237" s="60" t="s">
        <v>615</v>
      </c>
      <c r="F237" s="60" t="s">
        <v>178</v>
      </c>
      <c r="G237" s="60" t="s">
        <v>113</v>
      </c>
      <c r="H237" s="61">
        <v>2014</v>
      </c>
      <c r="I237" s="62">
        <v>232</v>
      </c>
      <c r="J237" s="62">
        <v>219</v>
      </c>
    </row>
    <row r="238" spans="1:10" x14ac:dyDescent="0.25">
      <c r="A238" s="59">
        <f t="shared" si="3"/>
        <v>238</v>
      </c>
      <c r="B238" s="60" t="s">
        <v>616</v>
      </c>
      <c r="D238" s="60" t="s">
        <v>617</v>
      </c>
      <c r="E238" s="60" t="s">
        <v>615</v>
      </c>
      <c r="F238" s="60" t="s">
        <v>178</v>
      </c>
      <c r="G238" s="60" t="s">
        <v>113</v>
      </c>
      <c r="H238" s="61">
        <v>2014</v>
      </c>
      <c r="I238" s="62">
        <v>232</v>
      </c>
      <c r="J238" s="62">
        <v>206</v>
      </c>
    </row>
    <row r="239" spans="1:10" x14ac:dyDescent="0.25">
      <c r="A239" s="59">
        <f t="shared" si="3"/>
        <v>239</v>
      </c>
      <c r="B239" s="60" t="s">
        <v>618</v>
      </c>
      <c r="D239" s="60" t="s">
        <v>619</v>
      </c>
      <c r="E239" s="60" t="s">
        <v>615</v>
      </c>
      <c r="F239" s="60" t="s">
        <v>178</v>
      </c>
      <c r="G239" s="60" t="s">
        <v>113</v>
      </c>
      <c r="H239" s="61">
        <v>2014</v>
      </c>
      <c r="I239" s="62">
        <v>353.1</v>
      </c>
      <c r="J239" s="62">
        <v>323</v>
      </c>
    </row>
    <row r="240" spans="1:10" x14ac:dyDescent="0.25">
      <c r="A240" s="59">
        <f t="shared" si="3"/>
        <v>240</v>
      </c>
      <c r="B240" s="60" t="s">
        <v>620</v>
      </c>
      <c r="D240" s="60" t="s">
        <v>621</v>
      </c>
      <c r="E240" s="60" t="s">
        <v>615</v>
      </c>
      <c r="F240" s="60" t="s">
        <v>178</v>
      </c>
      <c r="G240" s="60" t="s">
        <v>113</v>
      </c>
      <c r="H240" s="61">
        <v>2015</v>
      </c>
      <c r="I240" s="62">
        <v>232</v>
      </c>
      <c r="J240" s="62">
        <v>218.5</v>
      </c>
    </row>
    <row r="241" spans="1:10" x14ac:dyDescent="0.25">
      <c r="A241" s="59">
        <f t="shared" si="3"/>
        <v>241</v>
      </c>
      <c r="B241" s="60" t="s">
        <v>622</v>
      </c>
      <c r="D241" s="60" t="s">
        <v>623</v>
      </c>
      <c r="E241" s="60" t="s">
        <v>615</v>
      </c>
      <c r="F241" s="60" t="s">
        <v>178</v>
      </c>
      <c r="G241" s="60" t="s">
        <v>113</v>
      </c>
      <c r="H241" s="61">
        <v>2015</v>
      </c>
      <c r="I241" s="62">
        <v>232</v>
      </c>
      <c r="J241" s="62">
        <v>218.5</v>
      </c>
    </row>
    <row r="242" spans="1:10" x14ac:dyDescent="0.25">
      <c r="A242" s="59">
        <f t="shared" si="3"/>
        <v>242</v>
      </c>
      <c r="B242" s="60" t="s">
        <v>624</v>
      </c>
      <c r="D242" s="60" t="s">
        <v>625</v>
      </c>
      <c r="E242" s="60" t="s">
        <v>615</v>
      </c>
      <c r="F242" s="60" t="s">
        <v>178</v>
      </c>
      <c r="G242" s="60" t="s">
        <v>113</v>
      </c>
      <c r="H242" s="61">
        <v>2015</v>
      </c>
      <c r="I242" s="62">
        <v>353.1</v>
      </c>
      <c r="J242" s="62">
        <v>353.1</v>
      </c>
    </row>
    <row r="243" spans="1:10" x14ac:dyDescent="0.25">
      <c r="A243" s="59">
        <f t="shared" si="3"/>
        <v>243</v>
      </c>
      <c r="B243" s="60" t="s">
        <v>626</v>
      </c>
      <c r="D243" s="60" t="s">
        <v>627</v>
      </c>
      <c r="E243" s="60" t="s">
        <v>511</v>
      </c>
      <c r="F243" s="60" t="s">
        <v>178</v>
      </c>
      <c r="G243" s="60" t="s">
        <v>113</v>
      </c>
      <c r="H243" s="61">
        <v>1989</v>
      </c>
      <c r="I243" s="62">
        <v>90.88</v>
      </c>
      <c r="J243" s="62">
        <v>86</v>
      </c>
    </row>
    <row r="244" spans="1:10" x14ac:dyDescent="0.25">
      <c r="A244" s="59">
        <f t="shared" si="3"/>
        <v>244</v>
      </c>
      <c r="B244" s="60" t="s">
        <v>628</v>
      </c>
      <c r="D244" s="60" t="s">
        <v>629</v>
      </c>
      <c r="E244" s="60" t="s">
        <v>511</v>
      </c>
      <c r="F244" s="60" t="s">
        <v>178</v>
      </c>
      <c r="G244" s="60" t="s">
        <v>113</v>
      </c>
      <c r="H244" s="61">
        <v>1989</v>
      </c>
      <c r="I244" s="62">
        <v>90.88</v>
      </c>
      <c r="J244" s="62">
        <v>86</v>
      </c>
    </row>
    <row r="245" spans="1:10" x14ac:dyDescent="0.25">
      <c r="A245" s="59">
        <f t="shared" si="3"/>
        <v>245</v>
      </c>
      <c r="B245" s="60" t="s">
        <v>630</v>
      </c>
      <c r="D245" s="60" t="s">
        <v>631</v>
      </c>
      <c r="E245" s="60" t="s">
        <v>511</v>
      </c>
      <c r="F245" s="60" t="s">
        <v>178</v>
      </c>
      <c r="G245" s="60" t="s">
        <v>113</v>
      </c>
      <c r="H245" s="61">
        <v>1990</v>
      </c>
      <c r="I245" s="62">
        <v>90</v>
      </c>
      <c r="J245" s="62">
        <v>79</v>
      </c>
    </row>
    <row r="246" spans="1:10" x14ac:dyDescent="0.25">
      <c r="A246" s="59">
        <f t="shared" si="3"/>
        <v>246</v>
      </c>
      <c r="B246" s="60" t="s">
        <v>632</v>
      </c>
      <c r="D246" s="60" t="s">
        <v>633</v>
      </c>
      <c r="E246" s="60" t="s">
        <v>265</v>
      </c>
      <c r="F246" s="60" t="s">
        <v>178</v>
      </c>
      <c r="G246" s="60" t="s">
        <v>169</v>
      </c>
      <c r="H246" s="61">
        <v>2000</v>
      </c>
      <c r="I246" s="62">
        <v>215.05</v>
      </c>
      <c r="J246" s="62">
        <v>168</v>
      </c>
    </row>
    <row r="247" spans="1:10" x14ac:dyDescent="0.25">
      <c r="A247" s="59">
        <f t="shared" si="3"/>
        <v>247</v>
      </c>
      <c r="B247" s="60" t="s">
        <v>634</v>
      </c>
      <c r="D247" s="60" t="s">
        <v>635</v>
      </c>
      <c r="E247" s="60" t="s">
        <v>265</v>
      </c>
      <c r="F247" s="60" t="s">
        <v>178</v>
      </c>
      <c r="G247" s="60" t="s">
        <v>169</v>
      </c>
      <c r="H247" s="61">
        <v>2000</v>
      </c>
      <c r="I247" s="62">
        <v>215.05</v>
      </c>
      <c r="J247" s="62">
        <v>168</v>
      </c>
    </row>
    <row r="248" spans="1:10" x14ac:dyDescent="0.25">
      <c r="A248" s="59">
        <f t="shared" si="3"/>
        <v>248</v>
      </c>
      <c r="B248" s="60" t="s">
        <v>636</v>
      </c>
      <c r="D248" s="60" t="s">
        <v>637</v>
      </c>
      <c r="E248" s="60" t="s">
        <v>265</v>
      </c>
      <c r="F248" s="60" t="s">
        <v>178</v>
      </c>
      <c r="G248" s="60" t="s">
        <v>169</v>
      </c>
      <c r="H248" s="61">
        <v>2000</v>
      </c>
      <c r="I248" s="62">
        <v>195.5</v>
      </c>
      <c r="J248" s="62">
        <v>168</v>
      </c>
    </row>
    <row r="249" spans="1:10" x14ac:dyDescent="0.25">
      <c r="A249" s="59">
        <f t="shared" si="3"/>
        <v>249</v>
      </c>
      <c r="B249" s="60" t="s">
        <v>638</v>
      </c>
      <c r="D249" s="60" t="s">
        <v>639</v>
      </c>
      <c r="E249" s="60" t="s">
        <v>640</v>
      </c>
      <c r="F249" s="60" t="s">
        <v>349</v>
      </c>
      <c r="G249" s="60" t="s">
        <v>126</v>
      </c>
      <c r="H249" s="61">
        <v>2012</v>
      </c>
      <c r="I249" s="62">
        <v>50.64</v>
      </c>
      <c r="J249" s="62">
        <v>50.6</v>
      </c>
    </row>
    <row r="250" spans="1:10" x14ac:dyDescent="0.25">
      <c r="A250" s="59">
        <f t="shared" si="3"/>
        <v>250</v>
      </c>
      <c r="B250" s="60" t="s">
        <v>641</v>
      </c>
      <c r="D250" s="60" t="s">
        <v>642</v>
      </c>
      <c r="E250" s="60" t="s">
        <v>640</v>
      </c>
      <c r="F250" s="60" t="s">
        <v>349</v>
      </c>
      <c r="G250" s="60" t="s">
        <v>126</v>
      </c>
      <c r="H250" s="61">
        <v>2012</v>
      </c>
      <c r="I250" s="62">
        <v>50.64</v>
      </c>
      <c r="J250" s="62">
        <v>50.6</v>
      </c>
    </row>
    <row r="251" spans="1:10" x14ac:dyDescent="0.25">
      <c r="A251" s="59">
        <f t="shared" si="3"/>
        <v>251</v>
      </c>
      <c r="B251" s="60" t="s">
        <v>643</v>
      </c>
      <c r="D251" s="60" t="s">
        <v>644</v>
      </c>
      <c r="E251" s="60" t="s">
        <v>640</v>
      </c>
      <c r="F251" s="60" t="s">
        <v>349</v>
      </c>
      <c r="G251" s="60" t="s">
        <v>126</v>
      </c>
      <c r="H251" s="61">
        <v>2012</v>
      </c>
      <c r="I251" s="62">
        <v>50.64</v>
      </c>
      <c r="J251" s="62">
        <v>50.6</v>
      </c>
    </row>
    <row r="252" spans="1:10" x14ac:dyDescent="0.25">
      <c r="A252" s="59">
        <f t="shared" si="3"/>
        <v>252</v>
      </c>
      <c r="B252" s="60" t="s">
        <v>645</v>
      </c>
      <c r="D252" s="60" t="s">
        <v>646</v>
      </c>
      <c r="E252" s="60" t="s">
        <v>640</v>
      </c>
      <c r="F252" s="60" t="s">
        <v>349</v>
      </c>
      <c r="G252" s="60" t="s">
        <v>126</v>
      </c>
      <c r="H252" s="61">
        <v>2012</v>
      </c>
      <c r="I252" s="62">
        <v>50.64</v>
      </c>
      <c r="J252" s="62">
        <v>50.6</v>
      </c>
    </row>
    <row r="253" spans="1:10" x14ac:dyDescent="0.25">
      <c r="A253" s="59">
        <f t="shared" si="3"/>
        <v>253</v>
      </c>
      <c r="B253" s="60" t="s">
        <v>647</v>
      </c>
      <c r="D253" s="60" t="s">
        <v>648</v>
      </c>
      <c r="E253" s="60" t="s">
        <v>649</v>
      </c>
      <c r="F253" s="60" t="s">
        <v>186</v>
      </c>
      <c r="G253" s="60" t="s">
        <v>255</v>
      </c>
      <c r="H253" s="61">
        <v>1988</v>
      </c>
      <c r="I253" s="62">
        <v>89.4</v>
      </c>
      <c r="J253" s="62">
        <v>64</v>
      </c>
    </row>
    <row r="254" spans="1:10" x14ac:dyDescent="0.25">
      <c r="A254" s="59">
        <f t="shared" si="3"/>
        <v>254</v>
      </c>
      <c r="B254" s="60" t="s">
        <v>650</v>
      </c>
      <c r="D254" s="60" t="s">
        <v>651</v>
      </c>
      <c r="E254" s="60" t="s">
        <v>649</v>
      </c>
      <c r="F254" s="60" t="s">
        <v>186</v>
      </c>
      <c r="G254" s="60" t="s">
        <v>255</v>
      </c>
      <c r="H254" s="61">
        <v>1988</v>
      </c>
      <c r="I254" s="62">
        <v>89.4</v>
      </c>
      <c r="J254" s="62">
        <v>66</v>
      </c>
    </row>
    <row r="255" spans="1:10" x14ac:dyDescent="0.25">
      <c r="A255" s="59">
        <f t="shared" si="3"/>
        <v>255</v>
      </c>
      <c r="B255" s="60" t="s">
        <v>652</v>
      </c>
      <c r="D255" s="60" t="s">
        <v>653</v>
      </c>
      <c r="E255" s="60" t="s">
        <v>649</v>
      </c>
      <c r="F255" s="60" t="s">
        <v>186</v>
      </c>
      <c r="G255" s="60" t="s">
        <v>255</v>
      </c>
      <c r="H255" s="61">
        <v>1988</v>
      </c>
      <c r="I255" s="62">
        <v>89.4</v>
      </c>
      <c r="J255" s="62">
        <v>65</v>
      </c>
    </row>
    <row r="256" spans="1:10" x14ac:dyDescent="0.25">
      <c r="A256" s="59">
        <f t="shared" si="3"/>
        <v>256</v>
      </c>
      <c r="B256" s="60" t="s">
        <v>654</v>
      </c>
      <c r="D256" s="60" t="s">
        <v>655</v>
      </c>
      <c r="E256" s="60" t="s">
        <v>649</v>
      </c>
      <c r="F256" s="60" t="s">
        <v>186</v>
      </c>
      <c r="G256" s="60" t="s">
        <v>255</v>
      </c>
      <c r="H256" s="61">
        <v>1990</v>
      </c>
      <c r="I256" s="62">
        <v>89.4</v>
      </c>
      <c r="J256" s="62">
        <v>65</v>
      </c>
    </row>
    <row r="257" spans="1:10" x14ac:dyDescent="0.25">
      <c r="A257" s="59">
        <f t="shared" si="3"/>
        <v>257</v>
      </c>
      <c r="B257" s="60" t="s">
        <v>656</v>
      </c>
      <c r="D257" s="60" t="s">
        <v>657</v>
      </c>
      <c r="E257" s="60" t="s">
        <v>649</v>
      </c>
      <c r="F257" s="60" t="s">
        <v>186</v>
      </c>
      <c r="G257" s="60" t="s">
        <v>255</v>
      </c>
      <c r="H257" s="61">
        <v>1990</v>
      </c>
      <c r="I257" s="62">
        <v>89.4</v>
      </c>
      <c r="J257" s="62">
        <v>66</v>
      </c>
    </row>
    <row r="258" spans="1:10" x14ac:dyDescent="0.25">
      <c r="A258" s="59">
        <f t="shared" si="3"/>
        <v>258</v>
      </c>
      <c r="B258" s="60" t="s">
        <v>674</v>
      </c>
      <c r="D258" s="60" t="s">
        <v>675</v>
      </c>
      <c r="E258" s="60" t="s">
        <v>676</v>
      </c>
      <c r="F258" s="60" t="s">
        <v>186</v>
      </c>
      <c r="G258" s="60" t="s">
        <v>169</v>
      </c>
      <c r="H258" s="61">
        <v>2018</v>
      </c>
      <c r="I258" s="62">
        <v>65</v>
      </c>
      <c r="J258" s="62">
        <v>61</v>
      </c>
    </row>
    <row r="259" spans="1:10" x14ac:dyDescent="0.25">
      <c r="A259" s="59">
        <f t="shared" si="3"/>
        <v>259</v>
      </c>
      <c r="B259" s="60" t="s">
        <v>677</v>
      </c>
      <c r="D259" s="60" t="s">
        <v>678</v>
      </c>
      <c r="E259" s="60" t="s">
        <v>676</v>
      </c>
      <c r="F259" s="60" t="s">
        <v>186</v>
      </c>
      <c r="G259" s="60" t="s">
        <v>169</v>
      </c>
      <c r="H259" s="61">
        <v>2018</v>
      </c>
      <c r="I259" s="62">
        <v>65</v>
      </c>
      <c r="J259" s="62">
        <v>62</v>
      </c>
    </row>
    <row r="260" spans="1:10" x14ac:dyDescent="0.25">
      <c r="A260" s="59">
        <f t="shared" si="3"/>
        <v>260</v>
      </c>
      <c r="B260" s="60" t="s">
        <v>679</v>
      </c>
      <c r="D260" s="60" t="s">
        <v>680</v>
      </c>
      <c r="E260" s="60" t="s">
        <v>676</v>
      </c>
      <c r="F260" s="60" t="s">
        <v>186</v>
      </c>
      <c r="G260" s="60" t="s">
        <v>169</v>
      </c>
      <c r="H260" s="61">
        <v>2018</v>
      </c>
      <c r="I260" s="62">
        <v>65</v>
      </c>
      <c r="J260" s="62">
        <v>52</v>
      </c>
    </row>
    <row r="261" spans="1:10" x14ac:dyDescent="0.25">
      <c r="A261" s="59">
        <f t="shared" si="3"/>
        <v>261</v>
      </c>
      <c r="B261" s="60" t="s">
        <v>681</v>
      </c>
      <c r="D261" s="60" t="s">
        <v>682</v>
      </c>
      <c r="E261" s="60" t="s">
        <v>676</v>
      </c>
      <c r="F261" s="60" t="s">
        <v>186</v>
      </c>
      <c r="G261" s="60" t="s">
        <v>169</v>
      </c>
      <c r="H261" s="61">
        <v>2018</v>
      </c>
      <c r="I261" s="62">
        <v>65</v>
      </c>
      <c r="J261" s="62">
        <v>56</v>
      </c>
    </row>
    <row r="262" spans="1:10" x14ac:dyDescent="0.25">
      <c r="A262" s="59">
        <f t="shared" ref="A262:A325" si="4">A261+1</f>
        <v>262</v>
      </c>
      <c r="B262" s="60" t="s">
        <v>683</v>
      </c>
      <c r="D262" s="60" t="s">
        <v>684</v>
      </c>
      <c r="E262" s="60" t="s">
        <v>676</v>
      </c>
      <c r="F262" s="60" t="s">
        <v>186</v>
      </c>
      <c r="G262" s="60" t="s">
        <v>169</v>
      </c>
      <c r="H262" s="61">
        <v>2018</v>
      </c>
      <c r="I262" s="62">
        <v>65</v>
      </c>
      <c r="J262" s="62">
        <v>56</v>
      </c>
    </row>
    <row r="263" spans="1:10" x14ac:dyDescent="0.25">
      <c r="A263" s="59">
        <f t="shared" si="4"/>
        <v>263</v>
      </c>
      <c r="B263" s="60" t="s">
        <v>685</v>
      </c>
      <c r="D263" s="60" t="s">
        <v>686</v>
      </c>
      <c r="E263" s="60" t="s">
        <v>676</v>
      </c>
      <c r="F263" s="60" t="s">
        <v>186</v>
      </c>
      <c r="G263" s="60" t="s">
        <v>169</v>
      </c>
      <c r="H263" s="61">
        <v>2018</v>
      </c>
      <c r="I263" s="62">
        <v>65</v>
      </c>
      <c r="J263" s="62">
        <v>55</v>
      </c>
    </row>
    <row r="264" spans="1:10" x14ac:dyDescent="0.25">
      <c r="A264" s="59">
        <f t="shared" si="4"/>
        <v>264</v>
      </c>
      <c r="B264" s="60" t="s">
        <v>3573</v>
      </c>
      <c r="D264" s="60" t="s">
        <v>3840</v>
      </c>
      <c r="E264" s="60" t="s">
        <v>400</v>
      </c>
      <c r="F264" s="60" t="s">
        <v>186</v>
      </c>
      <c r="G264" s="60" t="s">
        <v>113</v>
      </c>
      <c r="H264" s="61">
        <v>2026</v>
      </c>
      <c r="I264" s="62">
        <v>229.5</v>
      </c>
      <c r="J264" s="62">
        <v>209</v>
      </c>
    </row>
    <row r="265" spans="1:10" x14ac:dyDescent="0.25">
      <c r="A265" s="59">
        <f t="shared" si="4"/>
        <v>265</v>
      </c>
      <c r="B265" s="60" t="s">
        <v>3574</v>
      </c>
      <c r="D265" s="60" t="s">
        <v>3841</v>
      </c>
      <c r="E265" s="60" t="s">
        <v>400</v>
      </c>
      <c r="F265" s="60" t="s">
        <v>186</v>
      </c>
      <c r="G265" s="60" t="s">
        <v>113</v>
      </c>
      <c r="H265" s="61">
        <v>2026</v>
      </c>
      <c r="I265" s="62">
        <v>229.5</v>
      </c>
      <c r="J265" s="62">
        <v>211</v>
      </c>
    </row>
    <row r="266" spans="1:10" x14ac:dyDescent="0.25">
      <c r="A266" s="59">
        <f t="shared" si="4"/>
        <v>266</v>
      </c>
      <c r="B266" s="60" t="s">
        <v>3612</v>
      </c>
      <c r="D266" s="60" t="s">
        <v>3844</v>
      </c>
      <c r="E266" s="60" t="s">
        <v>439</v>
      </c>
      <c r="F266" s="60" t="s">
        <v>192</v>
      </c>
      <c r="G266" s="60" t="s">
        <v>113</v>
      </c>
      <c r="H266" s="61">
        <v>1966</v>
      </c>
      <c r="I266" s="62">
        <v>18.75</v>
      </c>
      <c r="J266" s="62">
        <v>0</v>
      </c>
    </row>
    <row r="267" spans="1:10" x14ac:dyDescent="0.25">
      <c r="A267" s="59">
        <f t="shared" si="4"/>
        <v>267</v>
      </c>
      <c r="B267" s="60" t="s">
        <v>687</v>
      </c>
      <c r="D267" s="60" t="s">
        <v>688</v>
      </c>
      <c r="E267" s="60" t="s">
        <v>439</v>
      </c>
      <c r="F267" s="60" t="s">
        <v>192</v>
      </c>
      <c r="G267" s="60" t="s">
        <v>113</v>
      </c>
      <c r="H267" s="61">
        <v>1967</v>
      </c>
      <c r="I267" s="62">
        <v>25</v>
      </c>
      <c r="J267" s="62">
        <v>21.5</v>
      </c>
    </row>
    <row r="268" spans="1:10" x14ac:dyDescent="0.25">
      <c r="A268" s="59">
        <f t="shared" si="4"/>
        <v>268</v>
      </c>
      <c r="B268" s="60" t="s">
        <v>689</v>
      </c>
      <c r="D268" s="60" t="s">
        <v>690</v>
      </c>
      <c r="E268" s="60" t="s">
        <v>439</v>
      </c>
      <c r="F268" s="60" t="s">
        <v>192</v>
      </c>
      <c r="G268" s="60" t="s">
        <v>113</v>
      </c>
      <c r="H268" s="61">
        <v>1978</v>
      </c>
      <c r="I268" s="62">
        <v>43.2</v>
      </c>
      <c r="J268" s="62">
        <v>36</v>
      </c>
    </row>
    <row r="269" spans="1:10" x14ac:dyDescent="0.25">
      <c r="A269" s="59">
        <f t="shared" si="4"/>
        <v>269</v>
      </c>
      <c r="B269" s="60" t="s">
        <v>658</v>
      </c>
      <c r="D269" s="60" t="s">
        <v>659</v>
      </c>
      <c r="E269" s="60" t="s">
        <v>265</v>
      </c>
      <c r="F269" s="60" t="s">
        <v>186</v>
      </c>
      <c r="G269" s="60" t="s">
        <v>169</v>
      </c>
      <c r="H269" s="61">
        <v>2021</v>
      </c>
      <c r="I269" s="62">
        <v>60.5</v>
      </c>
      <c r="J269" s="62">
        <v>45.4</v>
      </c>
    </row>
    <row r="270" spans="1:10" x14ac:dyDescent="0.25">
      <c r="A270" s="59">
        <f t="shared" si="4"/>
        <v>270</v>
      </c>
      <c r="B270" s="60" t="s">
        <v>660</v>
      </c>
      <c r="D270" s="60" t="s">
        <v>661</v>
      </c>
      <c r="E270" s="60" t="s">
        <v>265</v>
      </c>
      <c r="F270" s="60" t="s">
        <v>186</v>
      </c>
      <c r="G270" s="60" t="s">
        <v>169</v>
      </c>
      <c r="H270" s="61">
        <v>2021</v>
      </c>
      <c r="I270" s="62">
        <v>60.5</v>
      </c>
      <c r="J270" s="62">
        <v>45.4</v>
      </c>
    </row>
    <row r="271" spans="1:10" x14ac:dyDescent="0.25">
      <c r="A271" s="59">
        <f t="shared" si="4"/>
        <v>271</v>
      </c>
      <c r="B271" s="60" t="s">
        <v>662</v>
      </c>
      <c r="D271" s="60" t="s">
        <v>663</v>
      </c>
      <c r="E271" s="60" t="s">
        <v>265</v>
      </c>
      <c r="F271" s="60" t="s">
        <v>186</v>
      </c>
      <c r="G271" s="60" t="s">
        <v>169</v>
      </c>
      <c r="H271" s="61">
        <v>2021</v>
      </c>
      <c r="I271" s="62">
        <v>60.5</v>
      </c>
      <c r="J271" s="62">
        <v>45.4</v>
      </c>
    </row>
    <row r="272" spans="1:10" x14ac:dyDescent="0.25">
      <c r="A272" s="59">
        <f t="shared" si="4"/>
        <v>272</v>
      </c>
      <c r="B272" s="60" t="s">
        <v>664</v>
      </c>
      <c r="D272" s="60" t="s">
        <v>665</v>
      </c>
      <c r="E272" s="60" t="s">
        <v>265</v>
      </c>
      <c r="F272" s="60" t="s">
        <v>186</v>
      </c>
      <c r="G272" s="60" t="s">
        <v>169</v>
      </c>
      <c r="H272" s="61">
        <v>2021</v>
      </c>
      <c r="I272" s="62">
        <v>60.5</v>
      </c>
      <c r="J272" s="62">
        <v>45.4</v>
      </c>
    </row>
    <row r="273" spans="1:10" x14ac:dyDescent="0.25">
      <c r="A273" s="59">
        <f t="shared" si="4"/>
        <v>273</v>
      </c>
      <c r="B273" s="60" t="s">
        <v>666</v>
      </c>
      <c r="D273" s="60" t="s">
        <v>667</v>
      </c>
      <c r="E273" s="60" t="s">
        <v>265</v>
      </c>
      <c r="F273" s="60" t="s">
        <v>186</v>
      </c>
      <c r="G273" s="60" t="s">
        <v>169</v>
      </c>
      <c r="H273" s="61">
        <v>2021</v>
      </c>
      <c r="I273" s="62">
        <v>60.5</v>
      </c>
      <c r="J273" s="62">
        <v>45.4</v>
      </c>
    </row>
    <row r="274" spans="1:10" x14ac:dyDescent="0.25">
      <c r="A274" s="59">
        <f t="shared" si="4"/>
        <v>274</v>
      </c>
      <c r="B274" s="60" t="s">
        <v>668</v>
      </c>
      <c r="D274" s="60" t="s">
        <v>669</v>
      </c>
      <c r="E274" s="60" t="s">
        <v>265</v>
      </c>
      <c r="F274" s="60" t="s">
        <v>186</v>
      </c>
      <c r="G274" s="60" t="s">
        <v>169</v>
      </c>
      <c r="H274" s="61">
        <v>2021</v>
      </c>
      <c r="I274" s="62">
        <v>60.5</v>
      </c>
      <c r="J274" s="62">
        <v>45.4</v>
      </c>
    </row>
    <row r="275" spans="1:10" x14ac:dyDescent="0.25">
      <c r="A275" s="59">
        <f t="shared" si="4"/>
        <v>275</v>
      </c>
      <c r="B275" s="60" t="s">
        <v>670</v>
      </c>
      <c r="D275" s="60" t="s">
        <v>671</v>
      </c>
      <c r="E275" s="60" t="s">
        <v>265</v>
      </c>
      <c r="F275" s="60" t="s">
        <v>186</v>
      </c>
      <c r="G275" s="60" t="s">
        <v>169</v>
      </c>
      <c r="H275" s="61">
        <v>2021</v>
      </c>
      <c r="I275" s="62">
        <v>60.5</v>
      </c>
      <c r="J275" s="62">
        <v>45.4</v>
      </c>
    </row>
    <row r="276" spans="1:10" x14ac:dyDescent="0.25">
      <c r="A276" s="59">
        <f t="shared" si="4"/>
        <v>276</v>
      </c>
      <c r="B276" s="60" t="s">
        <v>672</v>
      </c>
      <c r="D276" s="60" t="s">
        <v>673</v>
      </c>
      <c r="E276" s="60" t="s">
        <v>265</v>
      </c>
      <c r="F276" s="60" t="s">
        <v>186</v>
      </c>
      <c r="G276" s="60" t="s">
        <v>169</v>
      </c>
      <c r="H276" s="61">
        <v>2021</v>
      </c>
      <c r="I276" s="62">
        <v>60.5</v>
      </c>
      <c r="J276" s="62">
        <v>45.4</v>
      </c>
    </row>
    <row r="277" spans="1:10" x14ac:dyDescent="0.25">
      <c r="A277" s="59">
        <f t="shared" si="4"/>
        <v>277</v>
      </c>
      <c r="B277" s="60" t="s">
        <v>3346</v>
      </c>
      <c r="D277" s="60" t="s">
        <v>3978</v>
      </c>
      <c r="E277" s="60" t="s">
        <v>649</v>
      </c>
      <c r="F277" s="60" t="s">
        <v>349</v>
      </c>
      <c r="G277" s="60" t="s">
        <v>255</v>
      </c>
      <c r="H277" s="61">
        <v>2026</v>
      </c>
      <c r="I277" s="62">
        <v>9.9</v>
      </c>
      <c r="J277" s="62">
        <v>9.9</v>
      </c>
    </row>
    <row r="278" spans="1:10" x14ac:dyDescent="0.25">
      <c r="A278" s="59">
        <f t="shared" si="4"/>
        <v>278</v>
      </c>
      <c r="B278" s="60" t="s">
        <v>691</v>
      </c>
      <c r="D278" s="60" t="s">
        <v>692</v>
      </c>
      <c r="E278" s="60" t="s">
        <v>358</v>
      </c>
      <c r="F278" s="60" t="s">
        <v>178</v>
      </c>
      <c r="G278" s="60" t="s">
        <v>255</v>
      </c>
      <c r="H278" s="61">
        <v>2007</v>
      </c>
      <c r="I278" s="62">
        <v>90.6</v>
      </c>
      <c r="J278" s="62">
        <v>81</v>
      </c>
    </row>
    <row r="279" spans="1:10" x14ac:dyDescent="0.25">
      <c r="A279" s="59">
        <f t="shared" si="4"/>
        <v>279</v>
      </c>
      <c r="B279" s="60" t="s">
        <v>693</v>
      </c>
      <c r="D279" s="60" t="s">
        <v>694</v>
      </c>
      <c r="E279" s="60" t="s">
        <v>358</v>
      </c>
      <c r="F279" s="60" t="s">
        <v>178</v>
      </c>
      <c r="G279" s="60" t="s">
        <v>255</v>
      </c>
      <c r="H279" s="61">
        <v>2007</v>
      </c>
      <c r="I279" s="62">
        <v>90.6</v>
      </c>
      <c r="J279" s="62">
        <v>81</v>
      </c>
    </row>
    <row r="280" spans="1:10" x14ac:dyDescent="0.25">
      <c r="A280" s="59">
        <f t="shared" si="4"/>
        <v>280</v>
      </c>
      <c r="B280" s="60" t="s">
        <v>695</v>
      </c>
      <c r="D280" s="60" t="s">
        <v>696</v>
      </c>
      <c r="E280" s="60" t="s">
        <v>358</v>
      </c>
      <c r="F280" s="60" t="s">
        <v>178</v>
      </c>
      <c r="G280" s="60" t="s">
        <v>255</v>
      </c>
      <c r="H280" s="61">
        <v>2008</v>
      </c>
      <c r="I280" s="62">
        <v>90.6</v>
      </c>
      <c r="J280" s="62">
        <v>80</v>
      </c>
    </row>
    <row r="281" spans="1:10" x14ac:dyDescent="0.25">
      <c r="A281" s="59">
        <f t="shared" si="4"/>
        <v>281</v>
      </c>
      <c r="B281" s="60" t="s">
        <v>697</v>
      </c>
      <c r="D281" s="60" t="s">
        <v>698</v>
      </c>
      <c r="E281" s="60" t="s">
        <v>358</v>
      </c>
      <c r="F281" s="60" t="s">
        <v>178</v>
      </c>
      <c r="G281" s="60" t="s">
        <v>255</v>
      </c>
      <c r="H281" s="61">
        <v>2008</v>
      </c>
      <c r="I281" s="62">
        <v>90.6</v>
      </c>
      <c r="J281" s="62">
        <v>80</v>
      </c>
    </row>
    <row r="282" spans="1:10" x14ac:dyDescent="0.25">
      <c r="A282" s="59">
        <f t="shared" si="4"/>
        <v>282</v>
      </c>
      <c r="B282" s="60" t="s">
        <v>699</v>
      </c>
      <c r="D282" s="60" t="s">
        <v>700</v>
      </c>
      <c r="E282" s="60" t="s">
        <v>358</v>
      </c>
      <c r="F282" s="60" t="s">
        <v>178</v>
      </c>
      <c r="G282" s="60" t="s">
        <v>255</v>
      </c>
      <c r="H282" s="61">
        <v>2007</v>
      </c>
      <c r="I282" s="62">
        <v>98.1</v>
      </c>
      <c r="J282" s="62">
        <v>98</v>
      </c>
    </row>
    <row r="283" spans="1:10" x14ac:dyDescent="0.25">
      <c r="A283" s="59">
        <f t="shared" si="4"/>
        <v>283</v>
      </c>
      <c r="B283" s="60" t="s">
        <v>701</v>
      </c>
      <c r="D283" s="60" t="s">
        <v>702</v>
      </c>
      <c r="E283" s="60" t="s">
        <v>358</v>
      </c>
      <c r="F283" s="60" t="s">
        <v>178</v>
      </c>
      <c r="G283" s="60" t="s">
        <v>255</v>
      </c>
      <c r="H283" s="61">
        <v>2008</v>
      </c>
      <c r="I283" s="62">
        <v>98.1</v>
      </c>
      <c r="J283" s="62">
        <v>98</v>
      </c>
    </row>
    <row r="284" spans="1:10" x14ac:dyDescent="0.25">
      <c r="A284" s="59">
        <f t="shared" si="4"/>
        <v>284</v>
      </c>
      <c r="B284" s="60" t="s">
        <v>703</v>
      </c>
      <c r="D284" s="60" t="s">
        <v>704</v>
      </c>
      <c r="E284" s="60" t="s">
        <v>705</v>
      </c>
      <c r="F284" s="60" t="s">
        <v>186</v>
      </c>
      <c r="G284" s="60" t="s">
        <v>113</v>
      </c>
      <c r="H284" s="61">
        <v>1994</v>
      </c>
      <c r="I284" s="62">
        <v>116</v>
      </c>
      <c r="J284" s="62">
        <v>104</v>
      </c>
    </row>
    <row r="285" spans="1:10" x14ac:dyDescent="0.25">
      <c r="A285" s="59">
        <f t="shared" si="4"/>
        <v>285</v>
      </c>
      <c r="B285" s="60" t="s">
        <v>706</v>
      </c>
      <c r="D285" s="60" t="s">
        <v>707</v>
      </c>
      <c r="E285" s="60" t="s">
        <v>705</v>
      </c>
      <c r="F285" s="60" t="s">
        <v>186</v>
      </c>
      <c r="G285" s="60" t="s">
        <v>113</v>
      </c>
      <c r="H285" s="61">
        <v>1994</v>
      </c>
      <c r="I285" s="62">
        <v>116</v>
      </c>
      <c r="J285" s="62">
        <v>104</v>
      </c>
    </row>
    <row r="286" spans="1:10" x14ac:dyDescent="0.25">
      <c r="A286" s="59">
        <f t="shared" si="4"/>
        <v>286</v>
      </c>
      <c r="B286" s="60" t="s">
        <v>3384</v>
      </c>
      <c r="D286" s="60" t="s">
        <v>708</v>
      </c>
      <c r="E286" s="60" t="s">
        <v>705</v>
      </c>
      <c r="F286" s="60" t="s">
        <v>192</v>
      </c>
      <c r="G286" s="60" t="s">
        <v>113</v>
      </c>
      <c r="H286" s="61">
        <v>1968</v>
      </c>
      <c r="I286" s="62">
        <v>75</v>
      </c>
      <c r="J286" s="62">
        <v>75</v>
      </c>
    </row>
    <row r="287" spans="1:10" x14ac:dyDescent="0.25">
      <c r="A287" s="59">
        <f t="shared" si="4"/>
        <v>287</v>
      </c>
      <c r="B287" s="60" t="s">
        <v>709</v>
      </c>
      <c r="D287" s="60" t="s">
        <v>710</v>
      </c>
      <c r="E287" s="60" t="s">
        <v>705</v>
      </c>
      <c r="F287" s="60" t="s">
        <v>192</v>
      </c>
      <c r="G287" s="60" t="s">
        <v>113</v>
      </c>
      <c r="H287" s="61">
        <v>1971</v>
      </c>
      <c r="I287" s="62">
        <v>120</v>
      </c>
      <c r="J287" s="62">
        <v>120</v>
      </c>
    </row>
    <row r="288" spans="1:10" x14ac:dyDescent="0.25">
      <c r="A288" s="59">
        <f t="shared" si="4"/>
        <v>288</v>
      </c>
      <c r="B288" s="60" t="s">
        <v>711</v>
      </c>
      <c r="D288" s="60" t="s">
        <v>712</v>
      </c>
      <c r="E288" s="60" t="s">
        <v>705</v>
      </c>
      <c r="F288" s="60" t="s">
        <v>192</v>
      </c>
      <c r="G288" s="60" t="s">
        <v>113</v>
      </c>
      <c r="H288" s="61">
        <v>1974</v>
      </c>
      <c r="I288" s="62">
        <v>216.01</v>
      </c>
      <c r="J288" s="62">
        <v>208</v>
      </c>
    </row>
    <row r="289" spans="1:10" x14ac:dyDescent="0.25">
      <c r="A289" s="59">
        <f t="shared" si="4"/>
        <v>289</v>
      </c>
      <c r="B289" s="60" t="s">
        <v>720</v>
      </c>
      <c r="D289" s="60" t="s">
        <v>721</v>
      </c>
      <c r="E289" s="60" t="s">
        <v>168</v>
      </c>
      <c r="F289" s="60" t="s">
        <v>186</v>
      </c>
      <c r="G289" s="60" t="s">
        <v>169</v>
      </c>
      <c r="H289" s="61">
        <v>2022</v>
      </c>
      <c r="I289" s="62">
        <v>60.5</v>
      </c>
      <c r="J289" s="62">
        <v>45.5</v>
      </c>
    </row>
    <row r="290" spans="1:10" x14ac:dyDescent="0.25">
      <c r="A290" s="59">
        <f t="shared" si="4"/>
        <v>290</v>
      </c>
      <c r="B290" s="60" t="s">
        <v>722</v>
      </c>
      <c r="D290" s="60" t="s">
        <v>723</v>
      </c>
      <c r="E290" s="60" t="s">
        <v>168</v>
      </c>
      <c r="F290" s="60" t="s">
        <v>186</v>
      </c>
      <c r="G290" s="60" t="s">
        <v>169</v>
      </c>
      <c r="H290" s="61">
        <v>2022</v>
      </c>
      <c r="I290" s="62">
        <v>60.5</v>
      </c>
      <c r="J290" s="62">
        <v>45.5</v>
      </c>
    </row>
    <row r="291" spans="1:10" x14ac:dyDescent="0.25">
      <c r="A291" s="59">
        <f t="shared" si="4"/>
        <v>291</v>
      </c>
      <c r="B291" s="60" t="s">
        <v>724</v>
      </c>
      <c r="D291" s="60" t="s">
        <v>725</v>
      </c>
      <c r="E291" s="60" t="s">
        <v>168</v>
      </c>
      <c r="F291" s="60" t="s">
        <v>186</v>
      </c>
      <c r="G291" s="60" t="s">
        <v>169</v>
      </c>
      <c r="H291" s="61">
        <v>2022</v>
      </c>
      <c r="I291" s="62">
        <v>60.5</v>
      </c>
      <c r="J291" s="62">
        <v>45.5</v>
      </c>
    </row>
    <row r="292" spans="1:10" x14ac:dyDescent="0.25">
      <c r="A292" s="59">
        <f t="shared" si="4"/>
        <v>292</v>
      </c>
      <c r="B292" s="60" t="s">
        <v>726</v>
      </c>
      <c r="D292" s="60" t="s">
        <v>727</v>
      </c>
      <c r="E292" s="60" t="s">
        <v>168</v>
      </c>
      <c r="F292" s="60" t="s">
        <v>186</v>
      </c>
      <c r="G292" s="60" t="s">
        <v>169</v>
      </c>
      <c r="H292" s="61">
        <v>2022</v>
      </c>
      <c r="I292" s="62">
        <v>60.5</v>
      </c>
      <c r="J292" s="62">
        <v>45.5</v>
      </c>
    </row>
    <row r="293" spans="1:10" x14ac:dyDescent="0.25">
      <c r="A293" s="59">
        <f t="shared" si="4"/>
        <v>293</v>
      </c>
      <c r="B293" s="60" t="s">
        <v>728</v>
      </c>
      <c r="D293" s="60" t="s">
        <v>729</v>
      </c>
      <c r="E293" s="60" t="s">
        <v>168</v>
      </c>
      <c r="F293" s="60" t="s">
        <v>186</v>
      </c>
      <c r="G293" s="60" t="s">
        <v>169</v>
      </c>
      <c r="H293" s="61">
        <v>2022</v>
      </c>
      <c r="I293" s="62">
        <v>60.5</v>
      </c>
      <c r="J293" s="62">
        <v>45.5</v>
      </c>
    </row>
    <row r="294" spans="1:10" x14ac:dyDescent="0.25">
      <c r="A294" s="59">
        <f t="shared" si="4"/>
        <v>294</v>
      </c>
      <c r="B294" s="60" t="s">
        <v>730</v>
      </c>
      <c r="D294" s="60" t="s">
        <v>731</v>
      </c>
      <c r="E294" s="60" t="s">
        <v>168</v>
      </c>
      <c r="F294" s="60" t="s">
        <v>186</v>
      </c>
      <c r="G294" s="60" t="s">
        <v>169</v>
      </c>
      <c r="H294" s="61">
        <v>2022</v>
      </c>
      <c r="I294" s="62">
        <v>60.5</v>
      </c>
      <c r="J294" s="62">
        <v>45.5</v>
      </c>
    </row>
    <row r="295" spans="1:10" x14ac:dyDescent="0.25">
      <c r="A295" s="59">
        <f t="shared" si="4"/>
        <v>295</v>
      </c>
      <c r="B295" s="60" t="s">
        <v>732</v>
      </c>
      <c r="D295" s="60" t="s">
        <v>733</v>
      </c>
      <c r="E295" s="60" t="s">
        <v>168</v>
      </c>
      <c r="F295" s="60" t="s">
        <v>186</v>
      </c>
      <c r="G295" s="60" t="s">
        <v>169</v>
      </c>
      <c r="H295" s="61">
        <v>2022</v>
      </c>
      <c r="I295" s="62">
        <v>60.5</v>
      </c>
      <c r="J295" s="62">
        <v>45.5</v>
      </c>
    </row>
    <row r="296" spans="1:10" x14ac:dyDescent="0.25">
      <c r="A296" s="59">
        <f t="shared" si="4"/>
        <v>296</v>
      </c>
      <c r="B296" s="60" t="s">
        <v>734</v>
      </c>
      <c r="D296" s="60" t="s">
        <v>735</v>
      </c>
      <c r="E296" s="60" t="s">
        <v>168</v>
      </c>
      <c r="F296" s="60" t="s">
        <v>186</v>
      </c>
      <c r="G296" s="60" t="s">
        <v>169</v>
      </c>
      <c r="H296" s="61">
        <v>2022</v>
      </c>
      <c r="I296" s="62">
        <v>60.5</v>
      </c>
      <c r="J296" s="62">
        <v>45.5</v>
      </c>
    </row>
    <row r="297" spans="1:10" x14ac:dyDescent="0.25">
      <c r="A297" s="59">
        <f t="shared" si="4"/>
        <v>297</v>
      </c>
      <c r="B297" s="60" t="s">
        <v>713</v>
      </c>
      <c r="D297" s="60" t="s">
        <v>714</v>
      </c>
      <c r="E297" s="60" t="s">
        <v>715</v>
      </c>
      <c r="F297" s="60" t="s">
        <v>186</v>
      </c>
      <c r="G297" s="60" t="s">
        <v>113</v>
      </c>
      <c r="H297" s="61">
        <v>2001</v>
      </c>
      <c r="I297" s="62">
        <v>95</v>
      </c>
      <c r="J297" s="62">
        <v>95</v>
      </c>
    </row>
    <row r="298" spans="1:10" x14ac:dyDescent="0.25">
      <c r="A298" s="59">
        <f t="shared" si="4"/>
        <v>298</v>
      </c>
      <c r="B298" s="60" t="s">
        <v>716</v>
      </c>
      <c r="D298" s="60" t="s">
        <v>717</v>
      </c>
      <c r="E298" s="60" t="s">
        <v>715</v>
      </c>
      <c r="F298" s="60" t="s">
        <v>192</v>
      </c>
      <c r="G298" s="60" t="s">
        <v>113</v>
      </c>
      <c r="H298" s="61">
        <v>1971</v>
      </c>
      <c r="I298" s="62">
        <v>113.64</v>
      </c>
      <c r="J298" s="62">
        <v>107</v>
      </c>
    </row>
    <row r="299" spans="1:10" x14ac:dyDescent="0.25">
      <c r="A299" s="59">
        <f t="shared" si="4"/>
        <v>299</v>
      </c>
      <c r="B299" s="60" t="s">
        <v>718</v>
      </c>
      <c r="D299" s="60" t="s">
        <v>719</v>
      </c>
      <c r="E299" s="60" t="s">
        <v>715</v>
      </c>
      <c r="F299" s="60" t="s">
        <v>192</v>
      </c>
      <c r="G299" s="60" t="s">
        <v>113</v>
      </c>
      <c r="H299" s="61">
        <v>1975</v>
      </c>
      <c r="I299" s="62">
        <v>156.6</v>
      </c>
      <c r="J299" s="62">
        <v>146</v>
      </c>
    </row>
    <row r="300" spans="1:10" x14ac:dyDescent="0.25">
      <c r="A300" s="59">
        <f t="shared" si="4"/>
        <v>300</v>
      </c>
      <c r="B300" s="60" t="s">
        <v>736</v>
      </c>
      <c r="D300" s="60" t="s">
        <v>737</v>
      </c>
      <c r="E300" s="60" t="s">
        <v>415</v>
      </c>
      <c r="F300" s="60" t="s">
        <v>349</v>
      </c>
      <c r="G300" s="60" t="s">
        <v>126</v>
      </c>
      <c r="H300" s="61">
        <v>2016</v>
      </c>
      <c r="I300" s="62">
        <v>56.28</v>
      </c>
      <c r="J300" s="62">
        <v>56.3</v>
      </c>
    </row>
    <row r="301" spans="1:10" x14ac:dyDescent="0.25">
      <c r="A301" s="59">
        <f t="shared" si="4"/>
        <v>301</v>
      </c>
      <c r="B301" s="60" t="s">
        <v>738</v>
      </c>
      <c r="D301" s="60" t="s">
        <v>739</v>
      </c>
      <c r="E301" s="60" t="s">
        <v>415</v>
      </c>
      <c r="F301" s="60" t="s">
        <v>349</v>
      </c>
      <c r="G301" s="60" t="s">
        <v>126</v>
      </c>
      <c r="H301" s="61">
        <v>2016</v>
      </c>
      <c r="I301" s="62">
        <v>56.28</v>
      </c>
      <c r="J301" s="62">
        <v>56.3</v>
      </c>
    </row>
    <row r="302" spans="1:10" x14ac:dyDescent="0.25">
      <c r="A302" s="59">
        <f t="shared" si="4"/>
        <v>302</v>
      </c>
      <c r="B302" s="60" t="s">
        <v>740</v>
      </c>
      <c r="D302" s="60" t="s">
        <v>741</v>
      </c>
      <c r="E302" s="60" t="s">
        <v>415</v>
      </c>
      <c r="F302" s="60" t="s">
        <v>349</v>
      </c>
      <c r="G302" s="60" t="s">
        <v>126</v>
      </c>
      <c r="H302" s="61">
        <v>2016</v>
      </c>
      <c r="I302" s="62">
        <v>56.28</v>
      </c>
      <c r="J302" s="62">
        <v>56.3</v>
      </c>
    </row>
    <row r="303" spans="1:10" x14ac:dyDescent="0.25">
      <c r="A303" s="59">
        <f t="shared" si="4"/>
        <v>303</v>
      </c>
      <c r="B303" s="60" t="s">
        <v>742</v>
      </c>
      <c r="D303" s="60" t="s">
        <v>743</v>
      </c>
      <c r="E303" s="60" t="s">
        <v>415</v>
      </c>
      <c r="F303" s="60" t="s">
        <v>349</v>
      </c>
      <c r="G303" s="60" t="s">
        <v>126</v>
      </c>
      <c r="H303" s="61">
        <v>2016</v>
      </c>
      <c r="I303" s="62">
        <v>56.28</v>
      </c>
      <c r="J303" s="62">
        <v>56.3</v>
      </c>
    </row>
    <row r="304" spans="1:10" x14ac:dyDescent="0.25">
      <c r="A304" s="59">
        <f t="shared" si="4"/>
        <v>304</v>
      </c>
      <c r="B304" s="60" t="s">
        <v>744</v>
      </c>
      <c r="D304" s="60" t="s">
        <v>745</v>
      </c>
      <c r="E304" s="60" t="s">
        <v>265</v>
      </c>
      <c r="F304" s="60" t="s">
        <v>186</v>
      </c>
      <c r="G304" s="60" t="s">
        <v>169</v>
      </c>
      <c r="H304" s="61">
        <v>2024</v>
      </c>
      <c r="I304" s="62">
        <v>60.5</v>
      </c>
      <c r="J304" s="62">
        <v>45.4</v>
      </c>
    </row>
    <row r="305" spans="1:10" x14ac:dyDescent="0.25">
      <c r="A305" s="59">
        <f t="shared" si="4"/>
        <v>305</v>
      </c>
      <c r="B305" s="60" t="s">
        <v>746</v>
      </c>
      <c r="D305" s="60" t="s">
        <v>747</v>
      </c>
      <c r="E305" s="60" t="s">
        <v>265</v>
      </c>
      <c r="F305" s="60" t="s">
        <v>186</v>
      </c>
      <c r="G305" s="60" t="s">
        <v>169</v>
      </c>
      <c r="H305" s="61">
        <v>2024</v>
      </c>
      <c r="I305" s="62">
        <v>60.5</v>
      </c>
      <c r="J305" s="62">
        <v>45.4</v>
      </c>
    </row>
    <row r="306" spans="1:10" x14ac:dyDescent="0.25">
      <c r="A306" s="59">
        <f t="shared" si="4"/>
        <v>306</v>
      </c>
      <c r="B306" s="60" t="s">
        <v>748</v>
      </c>
      <c r="D306" s="60" t="s">
        <v>749</v>
      </c>
      <c r="E306" s="60" t="s">
        <v>265</v>
      </c>
      <c r="F306" s="60" t="s">
        <v>186</v>
      </c>
      <c r="G306" s="60" t="s">
        <v>169</v>
      </c>
      <c r="H306" s="61">
        <v>2024</v>
      </c>
      <c r="I306" s="62">
        <v>60.5</v>
      </c>
      <c r="J306" s="62">
        <v>45.4</v>
      </c>
    </row>
    <row r="307" spans="1:10" x14ac:dyDescent="0.25">
      <c r="A307" s="59">
        <f t="shared" si="4"/>
        <v>307</v>
      </c>
      <c r="B307" s="60" t="s">
        <v>750</v>
      </c>
      <c r="D307" s="60" t="s">
        <v>751</v>
      </c>
      <c r="E307" s="60" t="s">
        <v>265</v>
      </c>
      <c r="F307" s="60" t="s">
        <v>186</v>
      </c>
      <c r="G307" s="60" t="s">
        <v>169</v>
      </c>
      <c r="H307" s="61">
        <v>2024</v>
      </c>
      <c r="I307" s="62">
        <v>60.5</v>
      </c>
      <c r="J307" s="62">
        <v>45.4</v>
      </c>
    </row>
    <row r="308" spans="1:10" x14ac:dyDescent="0.25">
      <c r="A308" s="59">
        <f t="shared" si="4"/>
        <v>308</v>
      </c>
      <c r="B308" s="60" t="s">
        <v>752</v>
      </c>
      <c r="D308" s="60" t="s">
        <v>753</v>
      </c>
      <c r="E308" s="60" t="s">
        <v>265</v>
      </c>
      <c r="F308" s="60" t="s">
        <v>186</v>
      </c>
      <c r="G308" s="60" t="s">
        <v>169</v>
      </c>
      <c r="H308" s="61">
        <v>2024</v>
      </c>
      <c r="I308" s="62">
        <v>60.5</v>
      </c>
      <c r="J308" s="62">
        <v>45.4</v>
      </c>
    </row>
    <row r="309" spans="1:10" x14ac:dyDescent="0.25">
      <c r="A309" s="59">
        <f t="shared" si="4"/>
        <v>309</v>
      </c>
      <c r="B309" s="60" t="s">
        <v>754</v>
      </c>
      <c r="D309" s="60" t="s">
        <v>755</v>
      </c>
      <c r="E309" s="60" t="s">
        <v>265</v>
      </c>
      <c r="F309" s="60" t="s">
        <v>186</v>
      </c>
      <c r="G309" s="60" t="s">
        <v>169</v>
      </c>
      <c r="H309" s="61">
        <v>2024</v>
      </c>
      <c r="I309" s="62">
        <v>60.5</v>
      </c>
      <c r="J309" s="62">
        <v>45.4</v>
      </c>
    </row>
    <row r="310" spans="1:10" x14ac:dyDescent="0.25">
      <c r="A310" s="59">
        <f t="shared" si="4"/>
        <v>310</v>
      </c>
      <c r="B310" s="60" t="s">
        <v>756</v>
      </c>
      <c r="D310" s="60" t="s">
        <v>757</v>
      </c>
      <c r="E310" s="60" t="s">
        <v>265</v>
      </c>
      <c r="F310" s="60" t="s">
        <v>186</v>
      </c>
      <c r="G310" s="60" t="s">
        <v>169</v>
      </c>
      <c r="H310" s="61">
        <v>2024</v>
      </c>
      <c r="I310" s="62">
        <v>60.5</v>
      </c>
      <c r="J310" s="62">
        <v>45.4</v>
      </c>
    </row>
    <row r="311" spans="1:10" x14ac:dyDescent="0.25">
      <c r="A311" s="59">
        <f t="shared" si="4"/>
        <v>311</v>
      </c>
      <c r="B311" s="60" t="s">
        <v>758</v>
      </c>
      <c r="D311" s="60" t="s">
        <v>759</v>
      </c>
      <c r="E311" s="60" t="s">
        <v>265</v>
      </c>
      <c r="F311" s="60" t="s">
        <v>186</v>
      </c>
      <c r="G311" s="60" t="s">
        <v>169</v>
      </c>
      <c r="H311" s="61">
        <v>2024</v>
      </c>
      <c r="I311" s="62">
        <v>60.5</v>
      </c>
      <c r="J311" s="62">
        <v>45.4</v>
      </c>
    </row>
    <row r="312" spans="1:10" x14ac:dyDescent="0.25">
      <c r="A312" s="59">
        <f t="shared" si="4"/>
        <v>312</v>
      </c>
      <c r="B312" s="60" t="s">
        <v>760</v>
      </c>
      <c r="D312" s="60" t="s">
        <v>761</v>
      </c>
      <c r="E312" s="60" t="s">
        <v>453</v>
      </c>
      <c r="F312" s="60" t="s">
        <v>178</v>
      </c>
      <c r="G312" s="60" t="s">
        <v>126</v>
      </c>
      <c r="H312" s="61">
        <v>2002</v>
      </c>
      <c r="I312" s="62">
        <v>199</v>
      </c>
      <c r="J312" s="62">
        <v>172.8</v>
      </c>
    </row>
    <row r="313" spans="1:10" x14ac:dyDescent="0.25">
      <c r="A313" s="59">
        <f t="shared" si="4"/>
        <v>313</v>
      </c>
      <c r="B313" s="60" t="s">
        <v>762</v>
      </c>
      <c r="D313" s="60" t="s">
        <v>763</v>
      </c>
      <c r="E313" s="60" t="s">
        <v>453</v>
      </c>
      <c r="F313" s="60" t="s">
        <v>178</v>
      </c>
      <c r="G313" s="60" t="s">
        <v>126</v>
      </c>
      <c r="H313" s="61">
        <v>2002</v>
      </c>
      <c r="I313" s="62">
        <v>199</v>
      </c>
      <c r="J313" s="62">
        <v>172.8</v>
      </c>
    </row>
    <row r="314" spans="1:10" x14ac:dyDescent="0.25">
      <c r="A314" s="59">
        <f t="shared" si="4"/>
        <v>314</v>
      </c>
      <c r="B314" s="60" t="s">
        <v>764</v>
      </c>
      <c r="D314" s="60" t="s">
        <v>765</v>
      </c>
      <c r="E314" s="60" t="s">
        <v>453</v>
      </c>
      <c r="F314" s="60" t="s">
        <v>178</v>
      </c>
      <c r="G314" s="60" t="s">
        <v>126</v>
      </c>
      <c r="H314" s="61">
        <v>2002</v>
      </c>
      <c r="I314" s="62">
        <v>199</v>
      </c>
      <c r="J314" s="62">
        <v>172.8</v>
      </c>
    </row>
    <row r="315" spans="1:10" x14ac:dyDescent="0.25">
      <c r="A315" s="59">
        <f t="shared" si="4"/>
        <v>315</v>
      </c>
      <c r="B315" s="60" t="s">
        <v>766</v>
      </c>
      <c r="D315" s="60" t="s">
        <v>767</v>
      </c>
      <c r="E315" s="60" t="s">
        <v>453</v>
      </c>
      <c r="F315" s="60" t="s">
        <v>178</v>
      </c>
      <c r="G315" s="60" t="s">
        <v>126</v>
      </c>
      <c r="H315" s="61">
        <v>2002</v>
      </c>
      <c r="I315" s="62">
        <v>373.16</v>
      </c>
      <c r="J315" s="62">
        <v>307</v>
      </c>
    </row>
    <row r="316" spans="1:10" x14ac:dyDescent="0.25">
      <c r="A316" s="59">
        <f t="shared" si="4"/>
        <v>316</v>
      </c>
      <c r="B316" s="60" t="s">
        <v>768</v>
      </c>
      <c r="D316" s="60" t="s">
        <v>769</v>
      </c>
      <c r="E316" s="60" t="s">
        <v>603</v>
      </c>
      <c r="F316" s="60" t="s">
        <v>178</v>
      </c>
      <c r="G316" s="60" t="s">
        <v>126</v>
      </c>
      <c r="H316" s="61">
        <v>2003</v>
      </c>
      <c r="I316" s="62">
        <v>60.5</v>
      </c>
      <c r="J316" s="62">
        <v>50</v>
      </c>
    </row>
    <row r="317" spans="1:10" x14ac:dyDescent="0.25">
      <c r="A317" s="59">
        <f t="shared" si="4"/>
        <v>317</v>
      </c>
      <c r="B317" s="60" t="s">
        <v>770</v>
      </c>
      <c r="D317" s="60" t="s">
        <v>771</v>
      </c>
      <c r="E317" s="60" t="s">
        <v>603</v>
      </c>
      <c r="F317" s="60" t="s">
        <v>178</v>
      </c>
      <c r="G317" s="60" t="s">
        <v>126</v>
      </c>
      <c r="H317" s="61">
        <v>2003</v>
      </c>
      <c r="I317" s="62">
        <v>60.5</v>
      </c>
      <c r="J317" s="62">
        <v>51</v>
      </c>
    </row>
    <row r="318" spans="1:10" x14ac:dyDescent="0.25">
      <c r="A318" s="59">
        <f t="shared" si="4"/>
        <v>318</v>
      </c>
      <c r="B318" s="60" t="s">
        <v>772</v>
      </c>
      <c r="D318" s="60" t="s">
        <v>773</v>
      </c>
      <c r="E318" s="60" t="s">
        <v>603</v>
      </c>
      <c r="F318" s="60" t="s">
        <v>178</v>
      </c>
      <c r="G318" s="60" t="s">
        <v>126</v>
      </c>
      <c r="H318" s="61">
        <v>2003</v>
      </c>
      <c r="I318" s="62">
        <v>60.5</v>
      </c>
      <c r="J318" s="62">
        <v>50</v>
      </c>
    </row>
    <row r="319" spans="1:10" x14ac:dyDescent="0.25">
      <c r="A319" s="59">
        <f t="shared" si="4"/>
        <v>319</v>
      </c>
      <c r="B319" s="60" t="s">
        <v>774</v>
      </c>
      <c r="D319" s="60" t="s">
        <v>775</v>
      </c>
      <c r="E319" s="60" t="s">
        <v>603</v>
      </c>
      <c r="F319" s="60" t="s">
        <v>178</v>
      </c>
      <c r="G319" s="60" t="s">
        <v>126</v>
      </c>
      <c r="H319" s="61">
        <v>2003</v>
      </c>
      <c r="I319" s="62">
        <v>41.98</v>
      </c>
      <c r="J319" s="62">
        <v>40</v>
      </c>
    </row>
    <row r="320" spans="1:10" x14ac:dyDescent="0.25">
      <c r="A320" s="59">
        <f t="shared" si="4"/>
        <v>320</v>
      </c>
      <c r="B320" s="60" t="s">
        <v>776</v>
      </c>
      <c r="D320" s="60" t="s">
        <v>777</v>
      </c>
      <c r="E320" s="60" t="s">
        <v>265</v>
      </c>
      <c r="F320" s="60" t="s">
        <v>186</v>
      </c>
      <c r="G320" s="60" t="s">
        <v>169</v>
      </c>
      <c r="H320" s="61">
        <v>1995</v>
      </c>
      <c r="I320" s="62">
        <v>88.23</v>
      </c>
      <c r="J320" s="62">
        <v>83</v>
      </c>
    </row>
    <row r="321" spans="1:10" x14ac:dyDescent="0.25">
      <c r="A321" s="59">
        <f t="shared" si="4"/>
        <v>321</v>
      </c>
      <c r="B321" s="60" t="s">
        <v>778</v>
      </c>
      <c r="D321" s="60" t="s">
        <v>779</v>
      </c>
      <c r="E321" s="60" t="s">
        <v>265</v>
      </c>
      <c r="F321" s="60" t="s">
        <v>186</v>
      </c>
      <c r="G321" s="60" t="s">
        <v>169</v>
      </c>
      <c r="H321" s="61">
        <v>1995</v>
      </c>
      <c r="I321" s="62">
        <v>88.23</v>
      </c>
      <c r="J321" s="62">
        <v>83</v>
      </c>
    </row>
    <row r="322" spans="1:10" x14ac:dyDescent="0.25">
      <c r="A322" s="59">
        <f t="shared" si="4"/>
        <v>322</v>
      </c>
      <c r="B322" s="60" t="s">
        <v>780</v>
      </c>
      <c r="D322" s="60" t="s">
        <v>781</v>
      </c>
      <c r="E322" s="60" t="s">
        <v>318</v>
      </c>
      <c r="F322" s="60" t="s">
        <v>186</v>
      </c>
      <c r="G322" s="60" t="s">
        <v>126</v>
      </c>
      <c r="H322" s="61">
        <v>2001</v>
      </c>
      <c r="I322" s="62">
        <v>60.5</v>
      </c>
      <c r="J322" s="62">
        <v>47</v>
      </c>
    </row>
    <row r="323" spans="1:10" x14ac:dyDescent="0.25">
      <c r="A323" s="59">
        <f t="shared" si="4"/>
        <v>323</v>
      </c>
      <c r="B323" s="60" t="s">
        <v>782</v>
      </c>
      <c r="D323" s="60" t="s">
        <v>783</v>
      </c>
      <c r="E323" s="60" t="s">
        <v>318</v>
      </c>
      <c r="F323" s="60" t="s">
        <v>186</v>
      </c>
      <c r="G323" s="60" t="s">
        <v>126</v>
      </c>
      <c r="H323" s="61">
        <v>2001</v>
      </c>
      <c r="I323" s="62">
        <v>60.5</v>
      </c>
      <c r="J323" s="62">
        <v>47</v>
      </c>
    </row>
    <row r="324" spans="1:10" x14ac:dyDescent="0.25">
      <c r="A324" s="59">
        <f t="shared" si="4"/>
        <v>324</v>
      </c>
      <c r="B324" s="60" t="s">
        <v>784</v>
      </c>
      <c r="D324" s="60" t="s">
        <v>785</v>
      </c>
      <c r="E324" s="60" t="s">
        <v>318</v>
      </c>
      <c r="F324" s="60" t="s">
        <v>186</v>
      </c>
      <c r="G324" s="60" t="s">
        <v>126</v>
      </c>
      <c r="H324" s="61">
        <v>2001</v>
      </c>
      <c r="I324" s="62">
        <v>60.5</v>
      </c>
      <c r="J324" s="62">
        <v>47</v>
      </c>
    </row>
    <row r="325" spans="1:10" x14ac:dyDescent="0.25">
      <c r="A325" s="59">
        <f t="shared" si="4"/>
        <v>325</v>
      </c>
      <c r="B325" s="60" t="s">
        <v>786</v>
      </c>
      <c r="D325" s="60" t="s">
        <v>787</v>
      </c>
      <c r="E325" s="60" t="s">
        <v>318</v>
      </c>
      <c r="F325" s="60" t="s">
        <v>186</v>
      </c>
      <c r="G325" s="60" t="s">
        <v>126</v>
      </c>
      <c r="H325" s="61">
        <v>2001</v>
      </c>
      <c r="I325" s="62">
        <v>60.5</v>
      </c>
      <c r="J325" s="62">
        <v>47</v>
      </c>
    </row>
    <row r="326" spans="1:10" x14ac:dyDescent="0.25">
      <c r="A326" s="59">
        <f t="shared" ref="A326:A389" si="5">A325+1</f>
        <v>326</v>
      </c>
      <c r="B326" s="60" t="s">
        <v>788</v>
      </c>
      <c r="D326" s="60" t="s">
        <v>789</v>
      </c>
      <c r="E326" s="60" t="s">
        <v>318</v>
      </c>
      <c r="F326" s="60" t="s">
        <v>178</v>
      </c>
      <c r="G326" s="60" t="s">
        <v>126</v>
      </c>
      <c r="H326" s="61">
        <v>2004</v>
      </c>
      <c r="I326" s="62">
        <v>198.9</v>
      </c>
      <c r="J326" s="62">
        <v>151</v>
      </c>
    </row>
    <row r="327" spans="1:10" x14ac:dyDescent="0.25">
      <c r="A327" s="59">
        <f t="shared" si="5"/>
        <v>327</v>
      </c>
      <c r="B327" s="60" t="s">
        <v>790</v>
      </c>
      <c r="D327" s="60" t="s">
        <v>791</v>
      </c>
      <c r="E327" s="60" t="s">
        <v>318</v>
      </c>
      <c r="F327" s="60" t="s">
        <v>186</v>
      </c>
      <c r="G327" s="60" t="s">
        <v>126</v>
      </c>
      <c r="H327" s="61">
        <v>2010</v>
      </c>
      <c r="I327" s="62">
        <v>60.5</v>
      </c>
      <c r="J327" s="62">
        <v>47</v>
      </c>
    </row>
    <row r="328" spans="1:10" x14ac:dyDescent="0.25">
      <c r="A328" s="59">
        <f t="shared" si="5"/>
        <v>328</v>
      </c>
      <c r="B328" s="60" t="s">
        <v>792</v>
      </c>
      <c r="D328" s="60" t="s">
        <v>793</v>
      </c>
      <c r="E328" s="60" t="s">
        <v>318</v>
      </c>
      <c r="F328" s="60" t="s">
        <v>186</v>
      </c>
      <c r="G328" s="60" t="s">
        <v>126</v>
      </c>
      <c r="H328" s="61">
        <v>2010</v>
      </c>
      <c r="I328" s="62">
        <v>60.5</v>
      </c>
      <c r="J328" s="62">
        <v>47</v>
      </c>
    </row>
    <row r="329" spans="1:10" x14ac:dyDescent="0.25">
      <c r="A329" s="59">
        <f t="shared" si="5"/>
        <v>329</v>
      </c>
      <c r="B329" s="60" t="s">
        <v>794</v>
      </c>
      <c r="D329" s="60" t="s">
        <v>795</v>
      </c>
      <c r="E329" s="60" t="s">
        <v>318</v>
      </c>
      <c r="F329" s="60" t="s">
        <v>178</v>
      </c>
      <c r="G329" s="60" t="s">
        <v>126</v>
      </c>
      <c r="H329" s="61">
        <v>2004</v>
      </c>
      <c r="I329" s="62">
        <v>191</v>
      </c>
      <c r="J329" s="62">
        <v>148</v>
      </c>
    </row>
    <row r="330" spans="1:10" x14ac:dyDescent="0.25">
      <c r="A330" s="59">
        <f t="shared" si="5"/>
        <v>330</v>
      </c>
      <c r="B330" s="60" t="s">
        <v>796</v>
      </c>
      <c r="D330" s="60" t="s">
        <v>797</v>
      </c>
      <c r="E330" s="60" t="s">
        <v>798</v>
      </c>
      <c r="F330" s="60" t="s">
        <v>186</v>
      </c>
      <c r="G330" s="60" t="s">
        <v>119</v>
      </c>
      <c r="H330" s="61">
        <v>2004</v>
      </c>
      <c r="I330" s="62">
        <v>60.5</v>
      </c>
      <c r="J330" s="62">
        <v>46</v>
      </c>
    </row>
    <row r="331" spans="1:10" x14ac:dyDescent="0.25">
      <c r="A331" s="59">
        <f t="shared" si="5"/>
        <v>331</v>
      </c>
      <c r="B331" s="60" t="s">
        <v>799</v>
      </c>
      <c r="D331" s="60" t="s">
        <v>800</v>
      </c>
      <c r="E331" s="60" t="s">
        <v>197</v>
      </c>
      <c r="F331" s="60" t="s">
        <v>192</v>
      </c>
      <c r="G331" s="60" t="s">
        <v>126</v>
      </c>
      <c r="H331" s="61">
        <v>1965</v>
      </c>
      <c r="I331" s="62">
        <v>136</v>
      </c>
      <c r="J331" s="62">
        <v>130</v>
      </c>
    </row>
    <row r="332" spans="1:10" x14ac:dyDescent="0.25">
      <c r="A332" s="59">
        <f t="shared" si="5"/>
        <v>332</v>
      </c>
      <c r="B332" s="60" t="s">
        <v>801</v>
      </c>
      <c r="D332" s="60" t="s">
        <v>802</v>
      </c>
      <c r="E332" s="60" t="s">
        <v>197</v>
      </c>
      <c r="F332" s="60" t="s">
        <v>192</v>
      </c>
      <c r="G332" s="60" t="s">
        <v>126</v>
      </c>
      <c r="H332" s="61">
        <v>1968</v>
      </c>
      <c r="I332" s="62">
        <v>136</v>
      </c>
      <c r="J332" s="62">
        <v>135</v>
      </c>
    </row>
    <row r="333" spans="1:10" x14ac:dyDescent="0.25">
      <c r="A333" s="59">
        <f t="shared" si="5"/>
        <v>333</v>
      </c>
      <c r="B333" s="60" t="s">
        <v>803</v>
      </c>
      <c r="D333" s="60" t="s">
        <v>804</v>
      </c>
      <c r="E333" s="60" t="s">
        <v>197</v>
      </c>
      <c r="F333" s="60" t="s">
        <v>192</v>
      </c>
      <c r="G333" s="60" t="s">
        <v>126</v>
      </c>
      <c r="H333" s="61">
        <v>1972</v>
      </c>
      <c r="I333" s="62">
        <v>351</v>
      </c>
      <c r="J333" s="62">
        <v>336</v>
      </c>
    </row>
    <row r="334" spans="1:10" x14ac:dyDescent="0.25">
      <c r="A334" s="59">
        <f t="shared" si="5"/>
        <v>334</v>
      </c>
      <c r="B334" s="60" t="s">
        <v>805</v>
      </c>
      <c r="D334" s="60" t="s">
        <v>806</v>
      </c>
      <c r="E334" s="60" t="s">
        <v>807</v>
      </c>
      <c r="F334" s="60" t="s">
        <v>349</v>
      </c>
      <c r="G334" s="60" t="s">
        <v>126</v>
      </c>
      <c r="H334" s="61">
        <v>2016</v>
      </c>
      <c r="I334" s="62">
        <v>26.7</v>
      </c>
      <c r="J334" s="62">
        <v>26.7</v>
      </c>
    </row>
    <row r="335" spans="1:10" x14ac:dyDescent="0.25">
      <c r="A335" s="59">
        <f t="shared" si="5"/>
        <v>335</v>
      </c>
      <c r="B335" s="60" t="s">
        <v>808</v>
      </c>
      <c r="D335" s="60" t="s">
        <v>809</v>
      </c>
      <c r="E335" s="60" t="s">
        <v>807</v>
      </c>
      <c r="F335" s="60" t="s">
        <v>349</v>
      </c>
      <c r="G335" s="60" t="s">
        <v>126</v>
      </c>
      <c r="H335" s="61">
        <v>2016</v>
      </c>
      <c r="I335" s="62">
        <v>26.7</v>
      </c>
      <c r="J335" s="62">
        <v>26.7</v>
      </c>
    </row>
    <row r="336" spans="1:10" x14ac:dyDescent="0.25">
      <c r="A336" s="59">
        <f t="shared" si="5"/>
        <v>336</v>
      </c>
      <c r="B336" s="60" t="s">
        <v>3249</v>
      </c>
      <c r="D336" s="60" t="s">
        <v>2992</v>
      </c>
      <c r="E336" s="60" t="s">
        <v>348</v>
      </c>
      <c r="F336" s="60" t="s">
        <v>192</v>
      </c>
      <c r="G336" s="60" t="s">
        <v>113</v>
      </c>
      <c r="H336" s="61">
        <v>1966</v>
      </c>
      <c r="I336" s="62">
        <v>61</v>
      </c>
      <c r="J336" s="62">
        <v>57</v>
      </c>
    </row>
    <row r="337" spans="1:10" x14ac:dyDescent="0.25">
      <c r="A337" s="59">
        <f t="shared" si="5"/>
        <v>337</v>
      </c>
      <c r="B337" s="60" t="s">
        <v>3250</v>
      </c>
      <c r="D337" s="60" t="s">
        <v>2993</v>
      </c>
      <c r="E337" s="60" t="s">
        <v>348</v>
      </c>
      <c r="F337" s="60" t="s">
        <v>192</v>
      </c>
      <c r="G337" s="60" t="s">
        <v>113</v>
      </c>
      <c r="H337" s="61">
        <v>1973</v>
      </c>
      <c r="I337" s="62">
        <v>65</v>
      </c>
      <c r="J337" s="62">
        <v>61</v>
      </c>
    </row>
    <row r="338" spans="1:10" x14ac:dyDescent="0.25">
      <c r="A338" s="59">
        <f t="shared" si="5"/>
        <v>338</v>
      </c>
      <c r="B338" s="60" t="s">
        <v>810</v>
      </c>
      <c r="D338" s="60" t="s">
        <v>811</v>
      </c>
      <c r="E338" s="60" t="s">
        <v>812</v>
      </c>
      <c r="F338" s="60" t="s">
        <v>192</v>
      </c>
      <c r="G338" s="60" t="s">
        <v>113</v>
      </c>
      <c r="H338" s="61">
        <v>1958</v>
      </c>
      <c r="I338" s="62">
        <v>177</v>
      </c>
      <c r="J338" s="62">
        <v>167</v>
      </c>
    </row>
    <row r="339" spans="1:10" x14ac:dyDescent="0.25">
      <c r="A339" s="59">
        <f t="shared" si="5"/>
        <v>339</v>
      </c>
      <c r="B339" s="60" t="s">
        <v>813</v>
      </c>
      <c r="D339" s="60" t="s">
        <v>814</v>
      </c>
      <c r="E339" s="60" t="s">
        <v>812</v>
      </c>
      <c r="F339" s="60" t="s">
        <v>192</v>
      </c>
      <c r="G339" s="60" t="s">
        <v>113</v>
      </c>
      <c r="H339" s="61">
        <v>1965</v>
      </c>
      <c r="I339" s="62">
        <v>502</v>
      </c>
      <c r="J339" s="62">
        <v>502</v>
      </c>
    </row>
    <row r="340" spans="1:10" x14ac:dyDescent="0.25">
      <c r="A340" s="59">
        <f t="shared" si="5"/>
        <v>340</v>
      </c>
      <c r="B340" s="60" t="s">
        <v>815</v>
      </c>
      <c r="D340" s="60" t="s">
        <v>816</v>
      </c>
      <c r="E340" s="60" t="s">
        <v>265</v>
      </c>
      <c r="F340" s="60" t="s">
        <v>186</v>
      </c>
      <c r="G340" s="60" t="s">
        <v>169</v>
      </c>
      <c r="H340" s="61">
        <v>1967</v>
      </c>
      <c r="I340" s="62">
        <v>17.899999999999999</v>
      </c>
      <c r="J340" s="62">
        <v>14</v>
      </c>
    </row>
    <row r="341" spans="1:10" x14ac:dyDescent="0.25">
      <c r="A341" s="59">
        <f t="shared" si="5"/>
        <v>341</v>
      </c>
      <c r="B341" s="60" t="s">
        <v>817</v>
      </c>
      <c r="D341" s="60" t="s">
        <v>818</v>
      </c>
      <c r="E341" s="60" t="s">
        <v>265</v>
      </c>
      <c r="F341" s="60" t="s">
        <v>178</v>
      </c>
      <c r="G341" s="60" t="s">
        <v>169</v>
      </c>
      <c r="H341" s="61">
        <v>1972</v>
      </c>
      <c r="I341" s="62">
        <v>74.5</v>
      </c>
      <c r="J341" s="62">
        <v>51.3</v>
      </c>
    </row>
    <row r="342" spans="1:10" x14ac:dyDescent="0.25">
      <c r="A342" s="59">
        <f t="shared" si="5"/>
        <v>342</v>
      </c>
      <c r="B342" s="60" t="s">
        <v>819</v>
      </c>
      <c r="D342" s="60" t="s">
        <v>820</v>
      </c>
      <c r="E342" s="60" t="s">
        <v>265</v>
      </c>
      <c r="F342" s="60" t="s">
        <v>178</v>
      </c>
      <c r="G342" s="60" t="s">
        <v>169</v>
      </c>
      <c r="H342" s="61">
        <v>1972</v>
      </c>
      <c r="I342" s="62">
        <v>74.5</v>
      </c>
      <c r="J342" s="62">
        <v>51.3</v>
      </c>
    </row>
    <row r="343" spans="1:10" x14ac:dyDescent="0.25">
      <c r="A343" s="59">
        <f t="shared" si="5"/>
        <v>343</v>
      </c>
      <c r="B343" s="60" t="s">
        <v>821</v>
      </c>
      <c r="D343" s="60" t="s">
        <v>822</v>
      </c>
      <c r="E343" s="60" t="s">
        <v>265</v>
      </c>
      <c r="F343" s="60" t="s">
        <v>178</v>
      </c>
      <c r="G343" s="60" t="s">
        <v>169</v>
      </c>
      <c r="H343" s="61">
        <v>1972</v>
      </c>
      <c r="I343" s="62">
        <v>74.5</v>
      </c>
      <c r="J343" s="62">
        <v>51.3</v>
      </c>
    </row>
    <row r="344" spans="1:10" x14ac:dyDescent="0.25">
      <c r="A344" s="59">
        <f t="shared" si="5"/>
        <v>344</v>
      </c>
      <c r="B344" s="60" t="s">
        <v>823</v>
      </c>
      <c r="D344" s="60" t="s">
        <v>824</v>
      </c>
      <c r="E344" s="60" t="s">
        <v>265</v>
      </c>
      <c r="F344" s="60" t="s">
        <v>178</v>
      </c>
      <c r="G344" s="60" t="s">
        <v>169</v>
      </c>
      <c r="H344" s="61">
        <v>1972</v>
      </c>
      <c r="I344" s="62">
        <v>74.5</v>
      </c>
      <c r="J344" s="62">
        <v>51.3</v>
      </c>
    </row>
    <row r="345" spans="1:10" x14ac:dyDescent="0.25">
      <c r="A345" s="59">
        <f t="shared" si="5"/>
        <v>345</v>
      </c>
      <c r="B345" s="60" t="s">
        <v>825</v>
      </c>
      <c r="D345" s="60" t="s">
        <v>826</v>
      </c>
      <c r="E345" s="60" t="s">
        <v>265</v>
      </c>
      <c r="F345" s="60" t="s">
        <v>178</v>
      </c>
      <c r="G345" s="60" t="s">
        <v>169</v>
      </c>
      <c r="H345" s="61">
        <v>1972</v>
      </c>
      <c r="I345" s="62">
        <v>74.5</v>
      </c>
      <c r="J345" s="62">
        <v>51.3</v>
      </c>
    </row>
    <row r="346" spans="1:10" x14ac:dyDescent="0.25">
      <c r="A346" s="59">
        <f t="shared" si="5"/>
        <v>346</v>
      </c>
      <c r="B346" s="60" t="s">
        <v>827</v>
      </c>
      <c r="D346" s="60" t="s">
        <v>828</v>
      </c>
      <c r="E346" s="60" t="s">
        <v>265</v>
      </c>
      <c r="F346" s="60" t="s">
        <v>178</v>
      </c>
      <c r="G346" s="60" t="s">
        <v>169</v>
      </c>
      <c r="H346" s="61">
        <v>1972</v>
      </c>
      <c r="I346" s="62">
        <v>74.5</v>
      </c>
      <c r="J346" s="62">
        <v>51.3</v>
      </c>
    </row>
    <row r="347" spans="1:10" x14ac:dyDescent="0.25">
      <c r="A347" s="59">
        <f t="shared" si="5"/>
        <v>347</v>
      </c>
      <c r="B347" s="60" t="s">
        <v>829</v>
      </c>
      <c r="D347" s="60" t="s">
        <v>830</v>
      </c>
      <c r="E347" s="60" t="s">
        <v>265</v>
      </c>
      <c r="F347" s="60" t="s">
        <v>178</v>
      </c>
      <c r="G347" s="60" t="s">
        <v>169</v>
      </c>
      <c r="H347" s="61">
        <v>1974</v>
      </c>
      <c r="I347" s="62">
        <v>74.5</v>
      </c>
      <c r="J347" s="62">
        <v>56</v>
      </c>
    </row>
    <row r="348" spans="1:10" x14ac:dyDescent="0.25">
      <c r="A348" s="59">
        <f t="shared" si="5"/>
        <v>348</v>
      </c>
      <c r="B348" s="60" t="s">
        <v>831</v>
      </c>
      <c r="D348" s="60" t="s">
        <v>832</v>
      </c>
      <c r="E348" s="60" t="s">
        <v>265</v>
      </c>
      <c r="F348" s="60" t="s">
        <v>178</v>
      </c>
      <c r="G348" s="60" t="s">
        <v>169</v>
      </c>
      <c r="H348" s="61">
        <v>1974</v>
      </c>
      <c r="I348" s="62">
        <v>74.5</v>
      </c>
      <c r="J348" s="62">
        <v>56</v>
      </c>
    </row>
    <row r="349" spans="1:10" x14ac:dyDescent="0.25">
      <c r="A349" s="59">
        <f t="shared" si="5"/>
        <v>349</v>
      </c>
      <c r="B349" s="60" t="s">
        <v>833</v>
      </c>
      <c r="D349" s="60" t="s">
        <v>834</v>
      </c>
      <c r="E349" s="60" t="s">
        <v>265</v>
      </c>
      <c r="F349" s="60" t="s">
        <v>186</v>
      </c>
      <c r="G349" s="60" t="s">
        <v>169</v>
      </c>
      <c r="H349" s="61">
        <v>1975</v>
      </c>
      <c r="I349" s="62">
        <v>76</v>
      </c>
      <c r="J349" s="62">
        <v>57</v>
      </c>
    </row>
    <row r="350" spans="1:10" x14ac:dyDescent="0.25">
      <c r="A350" s="59">
        <f t="shared" si="5"/>
        <v>350</v>
      </c>
      <c r="B350" s="60" t="s">
        <v>835</v>
      </c>
      <c r="D350" s="60" t="s">
        <v>836</v>
      </c>
      <c r="E350" s="60" t="s">
        <v>265</v>
      </c>
      <c r="F350" s="60" t="s">
        <v>186</v>
      </c>
      <c r="G350" s="60" t="s">
        <v>169</v>
      </c>
      <c r="H350" s="61">
        <v>1975</v>
      </c>
      <c r="I350" s="62">
        <v>76</v>
      </c>
      <c r="J350" s="62">
        <v>57</v>
      </c>
    </row>
    <row r="351" spans="1:10" x14ac:dyDescent="0.25">
      <c r="A351" s="59">
        <f t="shared" si="5"/>
        <v>351</v>
      </c>
      <c r="B351" s="60" t="s">
        <v>837</v>
      </c>
      <c r="D351" s="60" t="s">
        <v>838</v>
      </c>
      <c r="E351" s="60" t="s">
        <v>265</v>
      </c>
      <c r="F351" s="60" t="s">
        <v>186</v>
      </c>
      <c r="G351" s="60" t="s">
        <v>169</v>
      </c>
      <c r="H351" s="61">
        <v>1975</v>
      </c>
      <c r="I351" s="62">
        <v>76</v>
      </c>
      <c r="J351" s="62">
        <v>57</v>
      </c>
    </row>
    <row r="352" spans="1:10" x14ac:dyDescent="0.25">
      <c r="A352" s="59">
        <f t="shared" si="5"/>
        <v>352</v>
      </c>
      <c r="B352" s="60" t="s">
        <v>839</v>
      </c>
      <c r="D352" s="60" t="s">
        <v>840</v>
      </c>
      <c r="E352" s="60" t="s">
        <v>265</v>
      </c>
      <c r="F352" s="60" t="s">
        <v>186</v>
      </c>
      <c r="G352" s="60" t="s">
        <v>169</v>
      </c>
      <c r="H352" s="61">
        <v>1975</v>
      </c>
      <c r="I352" s="62">
        <v>76</v>
      </c>
      <c r="J352" s="62">
        <v>57</v>
      </c>
    </row>
    <row r="353" spans="1:10" x14ac:dyDescent="0.25">
      <c r="A353" s="59">
        <f t="shared" si="5"/>
        <v>353</v>
      </c>
      <c r="B353" s="60" t="s">
        <v>841</v>
      </c>
      <c r="D353" s="60" t="s">
        <v>842</v>
      </c>
      <c r="E353" s="60" t="s">
        <v>265</v>
      </c>
      <c r="F353" s="60" t="s">
        <v>186</v>
      </c>
      <c r="G353" s="60" t="s">
        <v>169</v>
      </c>
      <c r="H353" s="61">
        <v>1975</v>
      </c>
      <c r="I353" s="62">
        <v>76</v>
      </c>
      <c r="J353" s="62">
        <v>57</v>
      </c>
    </row>
    <row r="354" spans="1:10" x14ac:dyDescent="0.25">
      <c r="A354" s="59">
        <f t="shared" si="5"/>
        <v>354</v>
      </c>
      <c r="B354" s="60" t="s">
        <v>843</v>
      </c>
      <c r="D354" s="60" t="s">
        <v>844</v>
      </c>
      <c r="E354" s="60" t="s">
        <v>265</v>
      </c>
      <c r="F354" s="60" t="s">
        <v>186</v>
      </c>
      <c r="G354" s="60" t="s">
        <v>169</v>
      </c>
      <c r="H354" s="61">
        <v>1975</v>
      </c>
      <c r="I354" s="62">
        <v>76</v>
      </c>
      <c r="J354" s="62">
        <v>57</v>
      </c>
    </row>
    <row r="355" spans="1:10" x14ac:dyDescent="0.25">
      <c r="A355" s="59">
        <f t="shared" si="5"/>
        <v>355</v>
      </c>
      <c r="B355" s="60" t="s">
        <v>845</v>
      </c>
      <c r="D355" s="60" t="s">
        <v>846</v>
      </c>
      <c r="E355" s="60" t="s">
        <v>265</v>
      </c>
      <c r="F355" s="60" t="s">
        <v>178</v>
      </c>
      <c r="G355" s="60" t="s">
        <v>169</v>
      </c>
      <c r="H355" s="61">
        <v>1974</v>
      </c>
      <c r="I355" s="62">
        <v>113.1</v>
      </c>
      <c r="J355" s="62">
        <v>110</v>
      </c>
    </row>
    <row r="356" spans="1:10" x14ac:dyDescent="0.25">
      <c r="A356" s="59">
        <f t="shared" si="5"/>
        <v>356</v>
      </c>
      <c r="B356" s="60" t="s">
        <v>847</v>
      </c>
      <c r="D356" s="60" t="s">
        <v>848</v>
      </c>
      <c r="E356" s="60" t="s">
        <v>265</v>
      </c>
      <c r="F356" s="60" t="s">
        <v>178</v>
      </c>
      <c r="G356" s="60" t="s">
        <v>169</v>
      </c>
      <c r="H356" s="61">
        <v>1974</v>
      </c>
      <c r="I356" s="62">
        <v>113.1</v>
      </c>
      <c r="J356" s="62">
        <v>110</v>
      </c>
    </row>
    <row r="357" spans="1:10" x14ac:dyDescent="0.25">
      <c r="A357" s="59">
        <f t="shared" si="5"/>
        <v>357</v>
      </c>
      <c r="B357" s="60" t="s">
        <v>849</v>
      </c>
      <c r="D357" s="60" t="s">
        <v>850</v>
      </c>
      <c r="E357" s="60" t="s">
        <v>676</v>
      </c>
      <c r="F357" s="60" t="s">
        <v>178</v>
      </c>
      <c r="G357" s="60" t="s">
        <v>169</v>
      </c>
      <c r="H357" s="61">
        <v>2000</v>
      </c>
      <c r="I357" s="62">
        <v>129.06</v>
      </c>
      <c r="J357" s="62">
        <v>99.1</v>
      </c>
    </row>
    <row r="358" spans="1:10" x14ac:dyDescent="0.25">
      <c r="A358" s="59">
        <f t="shared" si="5"/>
        <v>358</v>
      </c>
      <c r="B358" s="60" t="s">
        <v>851</v>
      </c>
      <c r="D358" s="60" t="s">
        <v>852</v>
      </c>
      <c r="E358" s="60" t="s">
        <v>676</v>
      </c>
      <c r="F358" s="60" t="s">
        <v>178</v>
      </c>
      <c r="G358" s="60" t="s">
        <v>169</v>
      </c>
      <c r="H358" s="61">
        <v>2000</v>
      </c>
      <c r="I358" s="62">
        <v>129.06</v>
      </c>
      <c r="J358" s="62">
        <v>99.1</v>
      </c>
    </row>
    <row r="359" spans="1:10" x14ac:dyDescent="0.25">
      <c r="A359" s="59">
        <f t="shared" si="5"/>
        <v>359</v>
      </c>
      <c r="B359" s="60" t="s">
        <v>853</v>
      </c>
      <c r="D359" s="60" t="s">
        <v>854</v>
      </c>
      <c r="E359" s="60" t="s">
        <v>676</v>
      </c>
      <c r="F359" s="60" t="s">
        <v>178</v>
      </c>
      <c r="G359" s="60" t="s">
        <v>169</v>
      </c>
      <c r="H359" s="61">
        <v>2000</v>
      </c>
      <c r="I359" s="62">
        <v>129.06</v>
      </c>
      <c r="J359" s="62">
        <v>99.1</v>
      </c>
    </row>
    <row r="360" spans="1:10" x14ac:dyDescent="0.25">
      <c r="A360" s="59">
        <f t="shared" si="5"/>
        <v>360</v>
      </c>
      <c r="B360" s="60" t="s">
        <v>855</v>
      </c>
      <c r="D360" s="60" t="s">
        <v>856</v>
      </c>
      <c r="E360" s="60" t="s">
        <v>676</v>
      </c>
      <c r="F360" s="60" t="s">
        <v>178</v>
      </c>
      <c r="G360" s="60" t="s">
        <v>169</v>
      </c>
      <c r="H360" s="61">
        <v>2000</v>
      </c>
      <c r="I360" s="62">
        <v>143.65</v>
      </c>
      <c r="J360" s="62">
        <v>131.5</v>
      </c>
    </row>
    <row r="361" spans="1:10" x14ac:dyDescent="0.25">
      <c r="A361" s="59">
        <f t="shared" si="5"/>
        <v>361</v>
      </c>
      <c r="B361" s="60" t="s">
        <v>857</v>
      </c>
      <c r="D361" s="60" t="s">
        <v>858</v>
      </c>
      <c r="E361" s="60" t="s">
        <v>281</v>
      </c>
      <c r="F361" s="60" t="s">
        <v>186</v>
      </c>
      <c r="G361" s="60" t="s">
        <v>126</v>
      </c>
      <c r="H361" s="61">
        <v>1985</v>
      </c>
      <c r="I361" s="62">
        <v>94</v>
      </c>
      <c r="J361" s="62">
        <v>77</v>
      </c>
    </row>
    <row r="362" spans="1:10" x14ac:dyDescent="0.25">
      <c r="A362" s="59">
        <f t="shared" si="5"/>
        <v>362</v>
      </c>
      <c r="B362" s="60" t="s">
        <v>3614</v>
      </c>
      <c r="D362" s="60" t="s">
        <v>3615</v>
      </c>
      <c r="E362" s="60" t="s">
        <v>2703</v>
      </c>
      <c r="F362" s="60" t="s">
        <v>349</v>
      </c>
      <c r="G362" s="60" t="s">
        <v>126</v>
      </c>
      <c r="H362" s="61">
        <v>2025</v>
      </c>
      <c r="I362" s="62">
        <v>37.67</v>
      </c>
      <c r="J362" s="62">
        <v>37.6</v>
      </c>
    </row>
    <row r="363" spans="1:10" x14ac:dyDescent="0.25">
      <c r="A363" s="59">
        <f t="shared" si="5"/>
        <v>363</v>
      </c>
      <c r="B363" s="60" t="s">
        <v>3390</v>
      </c>
      <c r="D363" s="60" t="s">
        <v>3391</v>
      </c>
      <c r="E363" s="60" t="s">
        <v>2703</v>
      </c>
      <c r="F363" s="60" t="s">
        <v>349</v>
      </c>
      <c r="G363" s="60" t="s">
        <v>126</v>
      </c>
      <c r="H363" s="61">
        <v>2025</v>
      </c>
      <c r="I363" s="62">
        <v>56.51</v>
      </c>
      <c r="J363" s="62">
        <v>56.4</v>
      </c>
    </row>
    <row r="364" spans="1:10" x14ac:dyDescent="0.25">
      <c r="A364" s="59">
        <f t="shared" si="5"/>
        <v>364</v>
      </c>
      <c r="B364" s="60" t="s">
        <v>3392</v>
      </c>
      <c r="D364" s="60" t="s">
        <v>3393</v>
      </c>
      <c r="E364" s="60" t="s">
        <v>2703</v>
      </c>
      <c r="F364" s="60" t="s">
        <v>349</v>
      </c>
      <c r="G364" s="60" t="s">
        <v>126</v>
      </c>
      <c r="H364" s="61">
        <v>2025</v>
      </c>
      <c r="I364" s="62">
        <v>37.67</v>
      </c>
      <c r="J364" s="62">
        <v>37.6</v>
      </c>
    </row>
    <row r="365" spans="1:10" x14ac:dyDescent="0.25">
      <c r="A365" s="59">
        <f t="shared" si="5"/>
        <v>365</v>
      </c>
      <c r="B365" s="60" t="s">
        <v>3394</v>
      </c>
      <c r="D365" s="60" t="s">
        <v>3395</v>
      </c>
      <c r="E365" s="60" t="s">
        <v>2703</v>
      </c>
      <c r="F365" s="60" t="s">
        <v>349</v>
      </c>
      <c r="G365" s="60" t="s">
        <v>126</v>
      </c>
      <c r="H365" s="61">
        <v>2025</v>
      </c>
      <c r="I365" s="62">
        <v>56.51</v>
      </c>
      <c r="J365" s="62">
        <v>56.4</v>
      </c>
    </row>
    <row r="366" spans="1:10" x14ac:dyDescent="0.25">
      <c r="A366" s="59">
        <f t="shared" si="5"/>
        <v>366</v>
      </c>
      <c r="B366" s="60" t="s">
        <v>3846</v>
      </c>
      <c r="D366" s="60" t="s">
        <v>3847</v>
      </c>
      <c r="E366" s="60" t="s">
        <v>2703</v>
      </c>
      <c r="F366" s="60" t="s">
        <v>349</v>
      </c>
      <c r="G366" s="60" t="s">
        <v>126</v>
      </c>
      <c r="H366" s="61">
        <v>2026</v>
      </c>
      <c r="I366" s="62">
        <v>37.67</v>
      </c>
      <c r="J366" s="62">
        <v>37.700000000000003</v>
      </c>
    </row>
    <row r="367" spans="1:10" x14ac:dyDescent="0.25">
      <c r="A367" s="59">
        <f t="shared" si="5"/>
        <v>367</v>
      </c>
      <c r="B367" s="60" t="s">
        <v>3848</v>
      </c>
      <c r="D367" s="60" t="s">
        <v>3849</v>
      </c>
      <c r="E367" s="60" t="s">
        <v>2703</v>
      </c>
      <c r="F367" s="60" t="s">
        <v>349</v>
      </c>
      <c r="G367" s="60" t="s">
        <v>126</v>
      </c>
      <c r="H367" s="61">
        <v>2026</v>
      </c>
      <c r="I367" s="62">
        <v>56.52</v>
      </c>
      <c r="J367" s="62">
        <v>56.5</v>
      </c>
    </row>
    <row r="368" spans="1:10" x14ac:dyDescent="0.25">
      <c r="A368" s="59">
        <f t="shared" si="5"/>
        <v>368</v>
      </c>
      <c r="B368" s="60" t="s">
        <v>3850</v>
      </c>
      <c r="D368" s="60" t="s">
        <v>3851</v>
      </c>
      <c r="E368" s="60" t="s">
        <v>2703</v>
      </c>
      <c r="F368" s="60" t="s">
        <v>349</v>
      </c>
      <c r="G368" s="60" t="s">
        <v>126</v>
      </c>
      <c r="H368" s="61">
        <v>2026</v>
      </c>
      <c r="I368" s="62">
        <v>37.67</v>
      </c>
      <c r="J368" s="62">
        <v>37.700000000000003</v>
      </c>
    </row>
    <row r="369" spans="1:10" x14ac:dyDescent="0.25">
      <c r="A369" s="59">
        <f t="shared" si="5"/>
        <v>369</v>
      </c>
      <c r="B369" s="60" t="s">
        <v>3852</v>
      </c>
      <c r="D369" s="60" t="s">
        <v>3853</v>
      </c>
      <c r="E369" s="60" t="s">
        <v>2703</v>
      </c>
      <c r="F369" s="60" t="s">
        <v>349</v>
      </c>
      <c r="G369" s="60" t="s">
        <v>126</v>
      </c>
      <c r="H369" s="61">
        <v>2026</v>
      </c>
      <c r="I369" s="62">
        <v>56.52</v>
      </c>
      <c r="J369" s="62">
        <v>56.5</v>
      </c>
    </row>
    <row r="370" spans="1:10" x14ac:dyDescent="0.25">
      <c r="A370" s="59">
        <f t="shared" si="5"/>
        <v>370</v>
      </c>
      <c r="B370" s="60" t="s">
        <v>862</v>
      </c>
      <c r="D370" s="60" t="s">
        <v>863</v>
      </c>
      <c r="E370" s="60" t="s">
        <v>676</v>
      </c>
      <c r="F370" s="60" t="s">
        <v>186</v>
      </c>
      <c r="G370" s="60" t="s">
        <v>169</v>
      </c>
      <c r="H370" s="61">
        <v>2021</v>
      </c>
      <c r="I370" s="62">
        <v>60.5</v>
      </c>
      <c r="J370" s="62">
        <v>45.4</v>
      </c>
    </row>
    <row r="371" spans="1:10" x14ac:dyDescent="0.25">
      <c r="A371" s="59">
        <f t="shared" si="5"/>
        <v>371</v>
      </c>
      <c r="B371" s="60" t="s">
        <v>880</v>
      </c>
      <c r="D371" s="60" t="s">
        <v>881</v>
      </c>
      <c r="E371" s="60" t="s">
        <v>676</v>
      </c>
      <c r="F371" s="60" t="s">
        <v>186</v>
      </c>
      <c r="G371" s="60" t="s">
        <v>169</v>
      </c>
      <c r="H371" s="61">
        <v>2021</v>
      </c>
      <c r="I371" s="62">
        <v>60.5</v>
      </c>
      <c r="J371" s="62">
        <v>45.4</v>
      </c>
    </row>
    <row r="372" spans="1:10" x14ac:dyDescent="0.25">
      <c r="A372" s="59">
        <f t="shared" si="5"/>
        <v>372</v>
      </c>
      <c r="B372" s="60" t="s">
        <v>864</v>
      </c>
      <c r="D372" s="60" t="s">
        <v>865</v>
      </c>
      <c r="E372" s="60" t="s">
        <v>676</v>
      </c>
      <c r="F372" s="60" t="s">
        <v>186</v>
      </c>
      <c r="G372" s="60" t="s">
        <v>169</v>
      </c>
      <c r="H372" s="61">
        <v>2021</v>
      </c>
      <c r="I372" s="62">
        <v>60.5</v>
      </c>
      <c r="J372" s="62">
        <v>45.4</v>
      </c>
    </row>
    <row r="373" spans="1:10" x14ac:dyDescent="0.25">
      <c r="A373" s="59">
        <f t="shared" si="5"/>
        <v>373</v>
      </c>
      <c r="B373" s="60" t="s">
        <v>866</v>
      </c>
      <c r="D373" s="60" t="s">
        <v>867</v>
      </c>
      <c r="E373" s="60" t="s">
        <v>676</v>
      </c>
      <c r="F373" s="60" t="s">
        <v>186</v>
      </c>
      <c r="G373" s="60" t="s">
        <v>169</v>
      </c>
      <c r="H373" s="61">
        <v>2021</v>
      </c>
      <c r="I373" s="62">
        <v>60.5</v>
      </c>
      <c r="J373" s="62">
        <v>45.4</v>
      </c>
    </row>
    <row r="374" spans="1:10" x14ac:dyDescent="0.25">
      <c r="A374" s="59">
        <f t="shared" si="5"/>
        <v>374</v>
      </c>
      <c r="B374" s="60" t="s">
        <v>868</v>
      </c>
      <c r="D374" s="60" t="s">
        <v>869</v>
      </c>
      <c r="E374" s="60" t="s">
        <v>676</v>
      </c>
      <c r="F374" s="60" t="s">
        <v>186</v>
      </c>
      <c r="G374" s="60" t="s">
        <v>169</v>
      </c>
      <c r="H374" s="61">
        <v>2021</v>
      </c>
      <c r="I374" s="62">
        <v>60.5</v>
      </c>
      <c r="J374" s="62">
        <v>45.4</v>
      </c>
    </row>
    <row r="375" spans="1:10" x14ac:dyDescent="0.25">
      <c r="A375" s="59">
        <f t="shared" si="5"/>
        <v>375</v>
      </c>
      <c r="B375" s="60" t="s">
        <v>870</v>
      </c>
      <c r="D375" s="60" t="s">
        <v>871</v>
      </c>
      <c r="E375" s="60" t="s">
        <v>676</v>
      </c>
      <c r="F375" s="60" t="s">
        <v>186</v>
      </c>
      <c r="G375" s="60" t="s">
        <v>169</v>
      </c>
      <c r="H375" s="61">
        <v>2021</v>
      </c>
      <c r="I375" s="62">
        <v>60.5</v>
      </c>
      <c r="J375" s="62">
        <v>45.4</v>
      </c>
    </row>
    <row r="376" spans="1:10" x14ac:dyDescent="0.25">
      <c r="A376" s="59">
        <f t="shared" si="5"/>
        <v>376</v>
      </c>
      <c r="B376" s="60" t="s">
        <v>872</v>
      </c>
      <c r="D376" s="60" t="s">
        <v>873</v>
      </c>
      <c r="E376" s="60" t="s">
        <v>676</v>
      </c>
      <c r="F376" s="60" t="s">
        <v>186</v>
      </c>
      <c r="G376" s="60" t="s">
        <v>169</v>
      </c>
      <c r="H376" s="61">
        <v>2021</v>
      </c>
      <c r="I376" s="62">
        <v>60.5</v>
      </c>
      <c r="J376" s="62">
        <v>45.4</v>
      </c>
    </row>
    <row r="377" spans="1:10" x14ac:dyDescent="0.25">
      <c r="A377" s="59">
        <f t="shared" si="5"/>
        <v>377</v>
      </c>
      <c r="B377" s="60" t="s">
        <v>874</v>
      </c>
      <c r="D377" s="60" t="s">
        <v>875</v>
      </c>
      <c r="E377" s="60" t="s">
        <v>676</v>
      </c>
      <c r="F377" s="60" t="s">
        <v>186</v>
      </c>
      <c r="G377" s="60" t="s">
        <v>169</v>
      </c>
      <c r="H377" s="61">
        <v>2021</v>
      </c>
      <c r="I377" s="62">
        <v>60.5</v>
      </c>
      <c r="J377" s="62">
        <v>45.4</v>
      </c>
    </row>
    <row r="378" spans="1:10" x14ac:dyDescent="0.25">
      <c r="A378" s="59">
        <f t="shared" si="5"/>
        <v>378</v>
      </c>
      <c r="B378" s="60" t="s">
        <v>876</v>
      </c>
      <c r="D378" s="60" t="s">
        <v>877</v>
      </c>
      <c r="E378" s="60" t="s">
        <v>676</v>
      </c>
      <c r="F378" s="60" t="s">
        <v>186</v>
      </c>
      <c r="G378" s="60" t="s">
        <v>169</v>
      </c>
      <c r="H378" s="61">
        <v>2021</v>
      </c>
      <c r="I378" s="62">
        <v>60.5</v>
      </c>
      <c r="J378" s="62">
        <v>45.4</v>
      </c>
    </row>
    <row r="379" spans="1:10" x14ac:dyDescent="0.25">
      <c r="A379" s="59">
        <f t="shared" si="5"/>
        <v>379</v>
      </c>
      <c r="B379" s="60" t="s">
        <v>878</v>
      </c>
      <c r="D379" s="60" t="s">
        <v>879</v>
      </c>
      <c r="E379" s="60" t="s">
        <v>676</v>
      </c>
      <c r="F379" s="60" t="s">
        <v>186</v>
      </c>
      <c r="G379" s="60" t="s">
        <v>169</v>
      </c>
      <c r="H379" s="61">
        <v>2021</v>
      </c>
      <c r="I379" s="62">
        <v>60.5</v>
      </c>
      <c r="J379" s="62">
        <v>45.4</v>
      </c>
    </row>
    <row r="380" spans="1:10" x14ac:dyDescent="0.25">
      <c r="A380" s="59">
        <f t="shared" si="5"/>
        <v>380</v>
      </c>
      <c r="B380" s="60" t="s">
        <v>859</v>
      </c>
      <c r="D380" s="60" t="s">
        <v>860</v>
      </c>
      <c r="E380" s="60" t="s">
        <v>861</v>
      </c>
      <c r="F380" s="60" t="s">
        <v>192</v>
      </c>
      <c r="G380" s="60" t="s">
        <v>113</v>
      </c>
      <c r="H380" s="61">
        <v>1965</v>
      </c>
      <c r="I380" s="62">
        <v>239</v>
      </c>
      <c r="J380" s="62">
        <v>235</v>
      </c>
    </row>
    <row r="381" spans="1:10" x14ac:dyDescent="0.25">
      <c r="A381" s="59">
        <f t="shared" si="5"/>
        <v>381</v>
      </c>
      <c r="B381" s="60" t="s">
        <v>882</v>
      </c>
      <c r="D381" s="60" t="s">
        <v>883</v>
      </c>
      <c r="E381" s="60" t="s">
        <v>136</v>
      </c>
      <c r="F381" s="60" t="s">
        <v>186</v>
      </c>
      <c r="G381" s="60" t="s">
        <v>126</v>
      </c>
      <c r="H381" s="61">
        <v>2009</v>
      </c>
      <c r="I381" s="62">
        <v>64.5</v>
      </c>
      <c r="J381" s="62">
        <v>48</v>
      </c>
    </row>
    <row r="382" spans="1:10" x14ac:dyDescent="0.25">
      <c r="A382" s="59">
        <f t="shared" si="5"/>
        <v>382</v>
      </c>
      <c r="B382" s="60" t="s">
        <v>884</v>
      </c>
      <c r="D382" s="60" t="s">
        <v>885</v>
      </c>
      <c r="E382" s="60" t="s">
        <v>136</v>
      </c>
      <c r="F382" s="60" t="s">
        <v>186</v>
      </c>
      <c r="G382" s="60" t="s">
        <v>126</v>
      </c>
      <c r="H382" s="61">
        <v>2009</v>
      </c>
      <c r="I382" s="62">
        <v>64.5</v>
      </c>
      <c r="J382" s="62">
        <v>48</v>
      </c>
    </row>
    <row r="383" spans="1:10" x14ac:dyDescent="0.25">
      <c r="A383" s="59">
        <f t="shared" si="5"/>
        <v>383</v>
      </c>
      <c r="B383" s="60" t="s">
        <v>886</v>
      </c>
      <c r="D383" s="60" t="s">
        <v>887</v>
      </c>
      <c r="E383" s="60" t="s">
        <v>136</v>
      </c>
      <c r="F383" s="60" t="s">
        <v>186</v>
      </c>
      <c r="G383" s="60" t="s">
        <v>126</v>
      </c>
      <c r="H383" s="61">
        <v>2009</v>
      </c>
      <c r="I383" s="62">
        <v>64.5</v>
      </c>
      <c r="J383" s="62">
        <v>48</v>
      </c>
    </row>
    <row r="384" spans="1:10" x14ac:dyDescent="0.25">
      <c r="A384" s="59">
        <f t="shared" si="5"/>
        <v>384</v>
      </c>
      <c r="B384" s="60" t="s">
        <v>888</v>
      </c>
      <c r="D384" s="60" t="s">
        <v>889</v>
      </c>
      <c r="E384" s="60" t="s">
        <v>136</v>
      </c>
      <c r="F384" s="60" t="s">
        <v>186</v>
      </c>
      <c r="G384" s="60" t="s">
        <v>126</v>
      </c>
      <c r="H384" s="61">
        <v>2009</v>
      </c>
      <c r="I384" s="62">
        <v>64.5</v>
      </c>
      <c r="J384" s="62">
        <v>47</v>
      </c>
    </row>
    <row r="385" spans="1:10" x14ac:dyDescent="0.25">
      <c r="A385" s="59">
        <f t="shared" si="5"/>
        <v>385</v>
      </c>
      <c r="B385" s="60" t="s">
        <v>892</v>
      </c>
      <c r="D385" s="60" t="s">
        <v>893</v>
      </c>
      <c r="E385" s="60" t="s">
        <v>603</v>
      </c>
      <c r="F385" s="60" t="s">
        <v>186</v>
      </c>
      <c r="G385" s="60" t="s">
        <v>126</v>
      </c>
      <c r="H385" s="61">
        <v>2020</v>
      </c>
      <c r="I385" s="62">
        <v>60.5</v>
      </c>
      <c r="J385" s="62">
        <v>46.5</v>
      </c>
    </row>
    <row r="386" spans="1:10" x14ac:dyDescent="0.25">
      <c r="A386" s="59">
        <f t="shared" si="5"/>
        <v>386</v>
      </c>
      <c r="B386" s="60" t="s">
        <v>894</v>
      </c>
      <c r="D386" s="60" t="s">
        <v>895</v>
      </c>
      <c r="E386" s="60" t="s">
        <v>603</v>
      </c>
      <c r="F386" s="60" t="s">
        <v>186</v>
      </c>
      <c r="G386" s="60" t="s">
        <v>126</v>
      </c>
      <c r="H386" s="61">
        <v>2020</v>
      </c>
      <c r="I386" s="62">
        <v>60.5</v>
      </c>
      <c r="J386" s="62">
        <v>46.5</v>
      </c>
    </row>
    <row r="387" spans="1:10" x14ac:dyDescent="0.25">
      <c r="A387" s="59">
        <f t="shared" si="5"/>
        <v>387</v>
      </c>
      <c r="B387" s="60" t="s">
        <v>896</v>
      </c>
      <c r="D387" s="60" t="s">
        <v>897</v>
      </c>
      <c r="E387" s="60" t="s">
        <v>603</v>
      </c>
      <c r="F387" s="60" t="s">
        <v>186</v>
      </c>
      <c r="G387" s="60" t="s">
        <v>126</v>
      </c>
      <c r="H387" s="61">
        <v>2019</v>
      </c>
      <c r="I387" s="62">
        <v>60.5</v>
      </c>
      <c r="J387" s="62">
        <v>46.5</v>
      </c>
    </row>
    <row r="388" spans="1:10" x14ac:dyDescent="0.25">
      <c r="A388" s="59">
        <f t="shared" si="5"/>
        <v>388</v>
      </c>
      <c r="B388" s="60" t="s">
        <v>898</v>
      </c>
      <c r="D388" s="60" t="s">
        <v>899</v>
      </c>
      <c r="E388" s="60" t="s">
        <v>603</v>
      </c>
      <c r="F388" s="60" t="s">
        <v>186</v>
      </c>
      <c r="G388" s="60" t="s">
        <v>126</v>
      </c>
      <c r="H388" s="61">
        <v>2019</v>
      </c>
      <c r="I388" s="62">
        <v>60.5</v>
      </c>
      <c r="J388" s="62">
        <v>46.5</v>
      </c>
    </row>
    <row r="389" spans="1:10" x14ac:dyDescent="0.25">
      <c r="A389" s="59">
        <f t="shared" si="5"/>
        <v>389</v>
      </c>
      <c r="B389" s="60" t="s">
        <v>900</v>
      </c>
      <c r="D389" s="60" t="s">
        <v>901</v>
      </c>
      <c r="E389" s="60" t="s">
        <v>603</v>
      </c>
      <c r="F389" s="60" t="s">
        <v>178</v>
      </c>
      <c r="G389" s="60" t="s">
        <v>126</v>
      </c>
      <c r="H389" s="61">
        <v>2009</v>
      </c>
      <c r="I389" s="62">
        <v>196.86</v>
      </c>
      <c r="J389" s="62">
        <v>160</v>
      </c>
    </row>
    <row r="390" spans="1:10" x14ac:dyDescent="0.25">
      <c r="A390" s="59">
        <f t="shared" ref="A390:A453" si="6">A389+1</f>
        <v>390</v>
      </c>
      <c r="B390" s="60" t="s">
        <v>902</v>
      </c>
      <c r="D390" s="60" t="s">
        <v>903</v>
      </c>
      <c r="E390" s="60" t="s">
        <v>603</v>
      </c>
      <c r="F390" s="60" t="s">
        <v>178</v>
      </c>
      <c r="G390" s="60" t="s">
        <v>126</v>
      </c>
      <c r="H390" s="61">
        <v>2009</v>
      </c>
      <c r="I390" s="62">
        <v>180.2</v>
      </c>
      <c r="J390" s="62">
        <v>128</v>
      </c>
    </row>
    <row r="391" spans="1:10" x14ac:dyDescent="0.25">
      <c r="A391" s="59">
        <f t="shared" si="6"/>
        <v>391</v>
      </c>
      <c r="B391" s="60" t="s">
        <v>904</v>
      </c>
      <c r="D391" s="60" t="s">
        <v>905</v>
      </c>
      <c r="E391" s="60" t="s">
        <v>168</v>
      </c>
      <c r="F391" s="60" t="s">
        <v>186</v>
      </c>
      <c r="G391" s="60" t="s">
        <v>169</v>
      </c>
      <c r="H391" s="61">
        <v>1967</v>
      </c>
      <c r="I391" s="62">
        <v>16.32</v>
      </c>
      <c r="J391" s="62">
        <v>13</v>
      </c>
    </row>
    <row r="392" spans="1:10" x14ac:dyDescent="0.25">
      <c r="A392" s="59">
        <f t="shared" si="6"/>
        <v>392</v>
      </c>
      <c r="B392" s="60" t="s">
        <v>906</v>
      </c>
      <c r="D392" s="60" t="s">
        <v>907</v>
      </c>
      <c r="E392" s="60" t="s">
        <v>168</v>
      </c>
      <c r="F392" s="60" t="s">
        <v>192</v>
      </c>
      <c r="G392" s="60" t="s">
        <v>169</v>
      </c>
      <c r="H392" s="61">
        <v>1958</v>
      </c>
      <c r="I392" s="62">
        <v>187.85</v>
      </c>
      <c r="J392" s="62">
        <v>169</v>
      </c>
    </row>
    <row r="393" spans="1:10" x14ac:dyDescent="0.25">
      <c r="A393" s="59">
        <f t="shared" si="6"/>
        <v>393</v>
      </c>
      <c r="B393" s="60" t="s">
        <v>908</v>
      </c>
      <c r="D393" s="60" t="s">
        <v>909</v>
      </c>
      <c r="E393" s="60" t="s">
        <v>168</v>
      </c>
      <c r="F393" s="60" t="s">
        <v>192</v>
      </c>
      <c r="G393" s="60" t="s">
        <v>169</v>
      </c>
      <c r="H393" s="61">
        <v>1958</v>
      </c>
      <c r="I393" s="62">
        <v>187.85</v>
      </c>
      <c r="J393" s="62">
        <v>169</v>
      </c>
    </row>
    <row r="394" spans="1:10" x14ac:dyDescent="0.25">
      <c r="A394" s="59">
        <f t="shared" si="6"/>
        <v>394</v>
      </c>
      <c r="B394" s="60" t="s">
        <v>910</v>
      </c>
      <c r="D394" s="60" t="s">
        <v>911</v>
      </c>
      <c r="E394" s="60" t="s">
        <v>168</v>
      </c>
      <c r="F394" s="60" t="s">
        <v>192</v>
      </c>
      <c r="G394" s="60" t="s">
        <v>169</v>
      </c>
      <c r="H394" s="61">
        <v>1961</v>
      </c>
      <c r="I394" s="62">
        <v>299.2</v>
      </c>
      <c r="J394" s="62">
        <v>246</v>
      </c>
    </row>
    <row r="395" spans="1:10" x14ac:dyDescent="0.25">
      <c r="A395" s="59">
        <f t="shared" si="6"/>
        <v>395</v>
      </c>
      <c r="B395" s="60" t="s">
        <v>912</v>
      </c>
      <c r="D395" s="60" t="s">
        <v>913</v>
      </c>
      <c r="E395" s="60" t="s">
        <v>168</v>
      </c>
      <c r="F395" s="60" t="s">
        <v>192</v>
      </c>
      <c r="G395" s="60" t="s">
        <v>169</v>
      </c>
      <c r="H395" s="61">
        <v>1968</v>
      </c>
      <c r="I395" s="62">
        <v>580.5</v>
      </c>
      <c r="J395" s="62">
        <v>536</v>
      </c>
    </row>
    <row r="396" spans="1:10" x14ac:dyDescent="0.25">
      <c r="A396" s="59">
        <f t="shared" si="6"/>
        <v>396</v>
      </c>
      <c r="B396" s="60" t="s">
        <v>914</v>
      </c>
      <c r="D396" s="60" t="s">
        <v>915</v>
      </c>
      <c r="E396" s="60" t="s">
        <v>916</v>
      </c>
      <c r="F396" s="60" t="s">
        <v>178</v>
      </c>
      <c r="G396" s="60" t="s">
        <v>255</v>
      </c>
      <c r="H396" s="61">
        <v>1987</v>
      </c>
      <c r="I396" s="62">
        <v>20</v>
      </c>
      <c r="J396" s="62">
        <v>19</v>
      </c>
    </row>
    <row r="397" spans="1:10" x14ac:dyDescent="0.25">
      <c r="A397" s="59">
        <f t="shared" si="6"/>
        <v>397</v>
      </c>
      <c r="B397" s="60" t="s">
        <v>917</v>
      </c>
      <c r="D397" s="60" t="s">
        <v>918</v>
      </c>
      <c r="E397" s="60" t="s">
        <v>916</v>
      </c>
      <c r="F397" s="60" t="s">
        <v>178</v>
      </c>
      <c r="G397" s="60" t="s">
        <v>255</v>
      </c>
      <c r="H397" s="61">
        <v>1987</v>
      </c>
      <c r="I397" s="62">
        <v>20</v>
      </c>
      <c r="J397" s="62">
        <v>19</v>
      </c>
    </row>
    <row r="398" spans="1:10" x14ac:dyDescent="0.25">
      <c r="A398" s="59">
        <f t="shared" si="6"/>
        <v>398</v>
      </c>
      <c r="B398" s="60" t="s">
        <v>919</v>
      </c>
      <c r="D398" s="60" t="s">
        <v>920</v>
      </c>
      <c r="E398" s="60" t="s">
        <v>916</v>
      </c>
      <c r="F398" s="60" t="s">
        <v>178</v>
      </c>
      <c r="G398" s="60" t="s">
        <v>255</v>
      </c>
      <c r="H398" s="61">
        <v>1987</v>
      </c>
      <c r="I398" s="62">
        <v>20</v>
      </c>
      <c r="J398" s="62">
        <v>19</v>
      </c>
    </row>
    <row r="399" spans="1:10" x14ac:dyDescent="0.25">
      <c r="A399" s="59">
        <f t="shared" si="6"/>
        <v>399</v>
      </c>
      <c r="B399" s="60" t="s">
        <v>921</v>
      </c>
      <c r="D399" s="60" t="s">
        <v>922</v>
      </c>
      <c r="E399" s="60" t="s">
        <v>129</v>
      </c>
      <c r="F399" s="60" t="s">
        <v>186</v>
      </c>
      <c r="G399" s="60" t="s">
        <v>126</v>
      </c>
      <c r="H399" s="61">
        <v>2009</v>
      </c>
      <c r="I399" s="62">
        <v>60.5</v>
      </c>
      <c r="J399" s="62">
        <v>44</v>
      </c>
    </row>
    <row r="400" spans="1:10" x14ac:dyDescent="0.25">
      <c r="A400" s="59">
        <f t="shared" si="6"/>
        <v>400</v>
      </c>
      <c r="B400" s="60" t="s">
        <v>923</v>
      </c>
      <c r="D400" s="60" t="s">
        <v>924</v>
      </c>
      <c r="E400" s="60" t="s">
        <v>129</v>
      </c>
      <c r="F400" s="60" t="s">
        <v>186</v>
      </c>
      <c r="G400" s="60" t="s">
        <v>126</v>
      </c>
      <c r="H400" s="61">
        <v>2009</v>
      </c>
      <c r="I400" s="62">
        <v>60.5</v>
      </c>
      <c r="J400" s="62">
        <v>44</v>
      </c>
    </row>
    <row r="401" spans="1:10" x14ac:dyDescent="0.25">
      <c r="A401" s="59">
        <f t="shared" si="6"/>
        <v>401</v>
      </c>
      <c r="B401" s="60" t="s">
        <v>925</v>
      </c>
      <c r="D401" s="60" t="s">
        <v>926</v>
      </c>
      <c r="E401" s="60" t="s">
        <v>129</v>
      </c>
      <c r="F401" s="60" t="s">
        <v>186</v>
      </c>
      <c r="G401" s="60" t="s">
        <v>126</v>
      </c>
      <c r="H401" s="61">
        <v>2009</v>
      </c>
      <c r="I401" s="62">
        <v>60.5</v>
      </c>
      <c r="J401" s="62">
        <v>44</v>
      </c>
    </row>
    <row r="402" spans="1:10" x14ac:dyDescent="0.25">
      <c r="A402" s="59">
        <f t="shared" si="6"/>
        <v>402</v>
      </c>
      <c r="B402" s="60" t="s">
        <v>927</v>
      </c>
      <c r="D402" s="60" t="s">
        <v>928</v>
      </c>
      <c r="E402" s="60" t="s">
        <v>129</v>
      </c>
      <c r="F402" s="60" t="s">
        <v>186</v>
      </c>
      <c r="G402" s="60" t="s">
        <v>126</v>
      </c>
      <c r="H402" s="61">
        <v>2009</v>
      </c>
      <c r="I402" s="62">
        <v>60.5</v>
      </c>
      <c r="J402" s="62">
        <v>44</v>
      </c>
    </row>
    <row r="403" spans="1:10" x14ac:dyDescent="0.25">
      <c r="A403" s="59">
        <f t="shared" si="6"/>
        <v>403</v>
      </c>
      <c r="B403" s="60" t="s">
        <v>929</v>
      </c>
      <c r="C403" s="60" t="s">
        <v>4069</v>
      </c>
      <c r="D403" s="60" t="s">
        <v>930</v>
      </c>
      <c r="E403" s="60" t="s">
        <v>931</v>
      </c>
      <c r="F403" s="60" t="s">
        <v>178</v>
      </c>
      <c r="G403" s="60" t="s">
        <v>113</v>
      </c>
      <c r="H403" s="61">
        <v>2004</v>
      </c>
      <c r="I403" s="62">
        <v>275</v>
      </c>
      <c r="J403" s="62">
        <v>245.4</v>
      </c>
    </row>
    <row r="404" spans="1:10" x14ac:dyDescent="0.25">
      <c r="A404" s="59">
        <f t="shared" si="6"/>
        <v>404</v>
      </c>
      <c r="B404" s="60" t="s">
        <v>932</v>
      </c>
      <c r="C404" s="60" t="s">
        <v>4069</v>
      </c>
      <c r="D404" s="60" t="s">
        <v>933</v>
      </c>
      <c r="E404" s="60" t="s">
        <v>931</v>
      </c>
      <c r="F404" s="60" t="s">
        <v>178</v>
      </c>
      <c r="G404" s="60" t="s">
        <v>113</v>
      </c>
      <c r="H404" s="61">
        <v>2004</v>
      </c>
      <c r="I404" s="62">
        <v>275</v>
      </c>
      <c r="J404" s="62">
        <v>245.4</v>
      </c>
    </row>
    <row r="405" spans="1:10" x14ac:dyDescent="0.25">
      <c r="A405" s="59">
        <f t="shared" si="6"/>
        <v>405</v>
      </c>
      <c r="B405" s="60" t="s">
        <v>934</v>
      </c>
      <c r="D405" s="60" t="s">
        <v>935</v>
      </c>
      <c r="E405" s="60" t="s">
        <v>931</v>
      </c>
      <c r="F405" s="60" t="s">
        <v>178</v>
      </c>
      <c r="G405" s="60" t="s">
        <v>113</v>
      </c>
      <c r="H405" s="61">
        <v>2004</v>
      </c>
      <c r="I405" s="62">
        <v>298</v>
      </c>
      <c r="J405" s="62">
        <v>298</v>
      </c>
    </row>
    <row r="406" spans="1:10" x14ac:dyDescent="0.25">
      <c r="A406" s="59">
        <f t="shared" si="6"/>
        <v>406</v>
      </c>
      <c r="B406" s="60" t="s">
        <v>942</v>
      </c>
      <c r="D406" s="60" t="s">
        <v>943</v>
      </c>
      <c r="E406" s="60" t="s">
        <v>327</v>
      </c>
      <c r="F406" s="60" t="s">
        <v>178</v>
      </c>
      <c r="G406" s="60" t="s">
        <v>113</v>
      </c>
      <c r="H406" s="61">
        <v>2017</v>
      </c>
      <c r="I406" s="62">
        <v>360</v>
      </c>
      <c r="J406" s="62">
        <v>330.8</v>
      </c>
    </row>
    <row r="407" spans="1:10" x14ac:dyDescent="0.25">
      <c r="A407" s="59">
        <f t="shared" si="6"/>
        <v>407</v>
      </c>
      <c r="B407" s="60" t="s">
        <v>944</v>
      </c>
      <c r="D407" s="60" t="s">
        <v>945</v>
      </c>
      <c r="E407" s="60" t="s">
        <v>327</v>
      </c>
      <c r="F407" s="60" t="s">
        <v>178</v>
      </c>
      <c r="G407" s="60" t="s">
        <v>113</v>
      </c>
      <c r="H407" s="61">
        <v>2017</v>
      </c>
      <c r="I407" s="62">
        <v>360</v>
      </c>
      <c r="J407" s="62">
        <v>331.3</v>
      </c>
    </row>
    <row r="408" spans="1:10" x14ac:dyDescent="0.25">
      <c r="A408" s="59">
        <f t="shared" si="6"/>
        <v>408</v>
      </c>
      <c r="B408" s="60" t="s">
        <v>946</v>
      </c>
      <c r="D408" s="60" t="s">
        <v>947</v>
      </c>
      <c r="E408" s="60" t="s">
        <v>327</v>
      </c>
      <c r="F408" s="60" t="s">
        <v>178</v>
      </c>
      <c r="G408" s="60" t="s">
        <v>113</v>
      </c>
      <c r="H408" s="61">
        <v>2017</v>
      </c>
      <c r="I408" s="62">
        <v>511.2</v>
      </c>
      <c r="J408" s="62">
        <v>458.8</v>
      </c>
    </row>
    <row r="409" spans="1:10" x14ac:dyDescent="0.25">
      <c r="A409" s="59">
        <f t="shared" si="6"/>
        <v>409</v>
      </c>
      <c r="B409" s="60" t="s">
        <v>936</v>
      </c>
      <c r="D409" s="60" t="s">
        <v>937</v>
      </c>
      <c r="E409" s="60" t="s">
        <v>327</v>
      </c>
      <c r="F409" s="60" t="s">
        <v>178</v>
      </c>
      <c r="G409" s="60" t="s">
        <v>113</v>
      </c>
      <c r="H409" s="61">
        <v>2002</v>
      </c>
      <c r="I409" s="62">
        <v>264.5</v>
      </c>
      <c r="J409" s="62">
        <v>245.3</v>
      </c>
    </row>
    <row r="410" spans="1:10" x14ac:dyDescent="0.25">
      <c r="A410" s="59">
        <f t="shared" si="6"/>
        <v>410</v>
      </c>
      <c r="B410" s="60" t="s">
        <v>938</v>
      </c>
      <c r="D410" s="60" t="s">
        <v>939</v>
      </c>
      <c r="E410" s="60" t="s">
        <v>327</v>
      </c>
      <c r="F410" s="60" t="s">
        <v>178</v>
      </c>
      <c r="G410" s="60" t="s">
        <v>113</v>
      </c>
      <c r="H410" s="61">
        <v>2002</v>
      </c>
      <c r="I410" s="62">
        <v>264.5</v>
      </c>
      <c r="J410" s="62">
        <v>245.3</v>
      </c>
    </row>
    <row r="411" spans="1:10" x14ac:dyDescent="0.25">
      <c r="A411" s="59">
        <f t="shared" si="6"/>
        <v>411</v>
      </c>
      <c r="B411" s="60" t="s">
        <v>940</v>
      </c>
      <c r="D411" s="60" t="s">
        <v>941</v>
      </c>
      <c r="E411" s="60" t="s">
        <v>327</v>
      </c>
      <c r="F411" s="60" t="s">
        <v>178</v>
      </c>
      <c r="G411" s="60" t="s">
        <v>113</v>
      </c>
      <c r="H411" s="61">
        <v>2002</v>
      </c>
      <c r="I411" s="62">
        <v>300</v>
      </c>
      <c r="J411" s="62">
        <v>270</v>
      </c>
    </row>
    <row r="412" spans="1:10" x14ac:dyDescent="0.25">
      <c r="A412" s="59">
        <f t="shared" si="6"/>
        <v>412</v>
      </c>
      <c r="B412" s="60" t="s">
        <v>948</v>
      </c>
      <c r="D412" s="60" t="s">
        <v>949</v>
      </c>
      <c r="E412" s="60" t="s">
        <v>950</v>
      </c>
      <c r="F412" s="60" t="s">
        <v>951</v>
      </c>
      <c r="G412" s="60" t="s">
        <v>113</v>
      </c>
      <c r="H412" s="61">
        <v>2012</v>
      </c>
      <c r="I412" s="62">
        <v>116.45</v>
      </c>
      <c r="J412" s="62">
        <v>105</v>
      </c>
    </row>
    <row r="413" spans="1:10" x14ac:dyDescent="0.25">
      <c r="A413" s="59">
        <f t="shared" si="6"/>
        <v>413</v>
      </c>
      <c r="B413" s="60" t="s">
        <v>952</v>
      </c>
      <c r="D413" s="60" t="s">
        <v>3082</v>
      </c>
      <c r="E413" s="60" t="s">
        <v>348</v>
      </c>
      <c r="F413" s="60" t="s">
        <v>951</v>
      </c>
      <c r="G413" s="60" t="s">
        <v>113</v>
      </c>
      <c r="H413" s="61">
        <v>2011</v>
      </c>
      <c r="I413" s="62">
        <v>3.2</v>
      </c>
      <c r="J413" s="62">
        <v>3.2</v>
      </c>
    </row>
    <row r="414" spans="1:10" x14ac:dyDescent="0.25">
      <c r="A414" s="59">
        <f t="shared" si="6"/>
        <v>414</v>
      </c>
      <c r="B414" s="60" t="s">
        <v>953</v>
      </c>
      <c r="D414" s="60" t="s">
        <v>3083</v>
      </c>
      <c r="E414" s="60" t="s">
        <v>136</v>
      </c>
      <c r="F414" s="60" t="s">
        <v>951</v>
      </c>
      <c r="G414" s="60" t="s">
        <v>126</v>
      </c>
      <c r="H414" s="61">
        <v>2013</v>
      </c>
      <c r="I414" s="62">
        <v>4.2</v>
      </c>
      <c r="J414" s="62">
        <v>4.2</v>
      </c>
    </row>
    <row r="415" spans="1:10" x14ac:dyDescent="0.25">
      <c r="A415" s="59">
        <f t="shared" si="6"/>
        <v>415</v>
      </c>
      <c r="B415" s="60" t="s">
        <v>954</v>
      </c>
      <c r="D415" s="60" t="s">
        <v>3084</v>
      </c>
      <c r="E415" s="60" t="s">
        <v>318</v>
      </c>
      <c r="F415" s="60" t="s">
        <v>951</v>
      </c>
      <c r="G415" s="60" t="s">
        <v>126</v>
      </c>
      <c r="H415" s="61">
        <v>2007</v>
      </c>
      <c r="I415" s="62">
        <v>6.4</v>
      </c>
      <c r="J415" s="62">
        <v>6.4</v>
      </c>
    </row>
    <row r="416" spans="1:10" x14ac:dyDescent="0.25">
      <c r="A416" s="59">
        <f t="shared" si="6"/>
        <v>416</v>
      </c>
      <c r="B416" s="60" t="s">
        <v>955</v>
      </c>
      <c r="D416" s="60" t="s">
        <v>3085</v>
      </c>
      <c r="E416" s="60" t="s">
        <v>956</v>
      </c>
      <c r="F416" s="60" t="s">
        <v>951</v>
      </c>
      <c r="G416" s="60" t="s">
        <v>126</v>
      </c>
      <c r="H416" s="61">
        <v>2011</v>
      </c>
      <c r="I416" s="62">
        <v>3.2</v>
      </c>
      <c r="J416" s="62">
        <v>3.2</v>
      </c>
    </row>
    <row r="417" spans="1:13" s="55" customFormat="1" x14ac:dyDescent="0.25">
      <c r="A417" s="59">
        <f t="shared" si="6"/>
        <v>417</v>
      </c>
      <c r="B417" s="60" t="s">
        <v>957</v>
      </c>
      <c r="C417" s="60"/>
      <c r="D417" s="60" t="s">
        <v>3086</v>
      </c>
      <c r="E417" s="60" t="s">
        <v>958</v>
      </c>
      <c r="F417" s="60" t="s">
        <v>951</v>
      </c>
      <c r="G417" s="60" t="s">
        <v>113</v>
      </c>
      <c r="H417" s="61">
        <v>2010</v>
      </c>
      <c r="I417" s="62">
        <v>4.8</v>
      </c>
      <c r="J417" s="62">
        <v>4.8</v>
      </c>
    </row>
    <row r="418" spans="1:13" x14ac:dyDescent="0.25">
      <c r="A418" s="59">
        <f t="shared" si="6"/>
        <v>418</v>
      </c>
      <c r="B418" s="56" t="s">
        <v>959</v>
      </c>
      <c r="D418" s="56"/>
      <c r="E418" s="56"/>
      <c r="F418" s="56"/>
      <c r="G418" s="56"/>
      <c r="H418" s="57"/>
      <c r="I418" s="58">
        <f t="shared" ref="I418" si="7">SUM(I4:I417)</f>
        <v>75505.359999999971</v>
      </c>
      <c r="J418" s="58">
        <f>SUM(J4:J417)</f>
        <v>68065.000000000058</v>
      </c>
    </row>
    <row r="419" spans="1:13" s="55" customFormat="1" ht="14.4" x14ac:dyDescent="0.3">
      <c r="A419" s="59">
        <f t="shared" si="6"/>
        <v>419</v>
      </c>
      <c r="B419" s="60"/>
      <c r="C419" s="60"/>
      <c r="D419" s="60"/>
      <c r="E419" s="60"/>
      <c r="F419" s="60"/>
      <c r="G419" s="60"/>
      <c r="H419" s="61"/>
      <c r="I419" s="62"/>
      <c r="J419" s="62"/>
      <c r="L419"/>
    </row>
    <row r="420" spans="1:13" x14ac:dyDescent="0.25">
      <c r="A420" s="59">
        <f t="shared" si="6"/>
        <v>420</v>
      </c>
      <c r="B420" s="56" t="s">
        <v>3057</v>
      </c>
      <c r="D420" s="56"/>
      <c r="E420" s="56"/>
      <c r="F420" s="56"/>
      <c r="G420" s="56"/>
      <c r="H420" s="57"/>
      <c r="I420" s="62"/>
      <c r="J420" s="58"/>
    </row>
    <row r="421" spans="1:13" s="55" customFormat="1" x14ac:dyDescent="0.25">
      <c r="A421" s="59">
        <f t="shared" si="6"/>
        <v>421</v>
      </c>
      <c r="B421" s="56" t="s">
        <v>960</v>
      </c>
      <c r="C421" s="60"/>
      <c r="D421" s="56"/>
      <c r="E421" s="56"/>
      <c r="F421" s="56"/>
      <c r="G421" s="56"/>
      <c r="H421" s="57"/>
      <c r="I421" s="62">
        <v>0</v>
      </c>
      <c r="J421" s="58">
        <v>0</v>
      </c>
    </row>
    <row r="422" spans="1:13" s="55" customFormat="1" x14ac:dyDescent="0.25">
      <c r="A422" s="59">
        <f t="shared" si="6"/>
        <v>422</v>
      </c>
      <c r="B422" s="56"/>
      <c r="C422" s="60"/>
      <c r="D422" s="56"/>
      <c r="E422" s="56"/>
      <c r="F422" s="56"/>
      <c r="G422" s="56"/>
      <c r="H422" s="57"/>
      <c r="I422" s="62"/>
      <c r="J422" s="58"/>
    </row>
    <row r="423" spans="1:13" x14ac:dyDescent="0.25">
      <c r="A423" s="59">
        <f t="shared" si="6"/>
        <v>423</v>
      </c>
      <c r="B423" s="60" t="s">
        <v>961</v>
      </c>
      <c r="D423" s="60" t="s">
        <v>962</v>
      </c>
      <c r="I423" s="62">
        <f>-SUM(I22,I286,I309)</f>
        <v>-1143.5</v>
      </c>
      <c r="J423" s="62">
        <f>-SUM(J22,J286,J309)</f>
        <v>-1053</v>
      </c>
    </row>
    <row r="424" spans="1:13" x14ac:dyDescent="0.25">
      <c r="A424" s="59">
        <f t="shared" si="6"/>
        <v>424</v>
      </c>
      <c r="B424" s="60" t="s">
        <v>963</v>
      </c>
      <c r="D424" s="60" t="s">
        <v>964</v>
      </c>
      <c r="I424" s="58">
        <f>SUM(I418,I421,I423)</f>
        <v>74361.859999999971</v>
      </c>
      <c r="J424" s="58">
        <f>SUM(J418,J421,J423)</f>
        <v>67012.000000000058</v>
      </c>
      <c r="L424" s="119"/>
      <c r="M424" s="119"/>
    </row>
    <row r="425" spans="1:13" x14ac:dyDescent="0.25">
      <c r="A425" s="59">
        <f t="shared" si="6"/>
        <v>425</v>
      </c>
      <c r="I425" s="62"/>
    </row>
    <row r="426" spans="1:13" s="55" customFormat="1" x14ac:dyDescent="0.25">
      <c r="A426" s="59">
        <f t="shared" si="6"/>
        <v>426</v>
      </c>
      <c r="B426" s="56" t="s">
        <v>965</v>
      </c>
      <c r="C426" s="60"/>
      <c r="D426" s="56"/>
      <c r="E426" s="56"/>
      <c r="F426" s="56"/>
      <c r="G426" s="56"/>
      <c r="H426" s="57"/>
      <c r="I426" s="62"/>
      <c r="J426" s="58"/>
    </row>
    <row r="427" spans="1:13" x14ac:dyDescent="0.25">
      <c r="A427" s="59">
        <f t="shared" si="6"/>
        <v>427</v>
      </c>
      <c r="B427" s="60" t="s">
        <v>966</v>
      </c>
      <c r="D427" s="60" t="s">
        <v>967</v>
      </c>
      <c r="E427" s="60" t="s">
        <v>968</v>
      </c>
      <c r="F427" s="60" t="s">
        <v>969</v>
      </c>
      <c r="G427" s="60" t="s">
        <v>255</v>
      </c>
      <c r="H427" s="61">
        <v>1983</v>
      </c>
      <c r="I427" s="62">
        <v>37.9</v>
      </c>
      <c r="J427" s="62">
        <v>37.9</v>
      </c>
    </row>
    <row r="428" spans="1:13" x14ac:dyDescent="0.25">
      <c r="A428" s="59">
        <f t="shared" si="6"/>
        <v>428</v>
      </c>
      <c r="B428" s="60" t="s">
        <v>970</v>
      </c>
      <c r="D428" s="60" t="s">
        <v>971</v>
      </c>
      <c r="E428" s="60" t="s">
        <v>968</v>
      </c>
      <c r="F428" s="60" t="s">
        <v>969</v>
      </c>
      <c r="G428" s="60" t="s">
        <v>255</v>
      </c>
      <c r="H428" s="61">
        <v>1983</v>
      </c>
      <c r="I428" s="62">
        <v>37.9</v>
      </c>
      <c r="J428" s="62">
        <v>37.9</v>
      </c>
    </row>
    <row r="429" spans="1:13" x14ac:dyDescent="0.25">
      <c r="A429" s="59">
        <f t="shared" si="6"/>
        <v>429</v>
      </c>
      <c r="B429" s="60" t="s">
        <v>972</v>
      </c>
      <c r="D429" s="60" t="s">
        <v>973</v>
      </c>
      <c r="E429" s="60" t="s">
        <v>318</v>
      </c>
      <c r="F429" s="60" t="s">
        <v>969</v>
      </c>
      <c r="G429" s="60" t="s">
        <v>126</v>
      </c>
      <c r="H429" s="61">
        <v>1940</v>
      </c>
      <c r="I429" s="62">
        <v>9</v>
      </c>
      <c r="J429" s="62">
        <v>8</v>
      </c>
    </row>
    <row r="430" spans="1:13" x14ac:dyDescent="0.25">
      <c r="A430" s="59">
        <f t="shared" si="6"/>
        <v>430</v>
      </c>
      <c r="B430" s="60" t="s">
        <v>974</v>
      </c>
      <c r="D430" s="60" t="s">
        <v>975</v>
      </c>
      <c r="E430" s="60" t="s">
        <v>318</v>
      </c>
      <c r="F430" s="60" t="s">
        <v>969</v>
      </c>
      <c r="G430" s="60" t="s">
        <v>126</v>
      </c>
      <c r="H430" s="61">
        <v>1940</v>
      </c>
      <c r="I430" s="62">
        <v>9</v>
      </c>
      <c r="J430" s="62">
        <v>9</v>
      </c>
    </row>
    <row r="431" spans="1:13" x14ac:dyDescent="0.25">
      <c r="A431" s="59">
        <f t="shared" si="6"/>
        <v>431</v>
      </c>
      <c r="B431" s="60" t="s">
        <v>976</v>
      </c>
      <c r="D431" s="60" t="s">
        <v>977</v>
      </c>
      <c r="E431" s="60" t="s">
        <v>376</v>
      </c>
      <c r="F431" s="60" t="s">
        <v>969</v>
      </c>
      <c r="G431" s="60" t="s">
        <v>126</v>
      </c>
      <c r="H431" s="61">
        <v>1938</v>
      </c>
      <c r="I431" s="62">
        <v>18.3</v>
      </c>
      <c r="J431" s="62">
        <v>16</v>
      </c>
    </row>
    <row r="432" spans="1:13" x14ac:dyDescent="0.25">
      <c r="A432" s="59">
        <f t="shared" si="6"/>
        <v>432</v>
      </c>
      <c r="B432" s="60" t="s">
        <v>978</v>
      </c>
      <c r="D432" s="60" t="s">
        <v>979</v>
      </c>
      <c r="E432" s="60" t="s">
        <v>376</v>
      </c>
      <c r="F432" s="60" t="s">
        <v>969</v>
      </c>
      <c r="G432" s="60" t="s">
        <v>126</v>
      </c>
      <c r="H432" s="61">
        <v>1938</v>
      </c>
      <c r="I432" s="62">
        <v>18.3</v>
      </c>
      <c r="J432" s="62">
        <v>16</v>
      </c>
    </row>
    <row r="433" spans="1:10" x14ac:dyDescent="0.25">
      <c r="A433" s="59">
        <f t="shared" si="6"/>
        <v>433</v>
      </c>
      <c r="B433" s="60" t="s">
        <v>980</v>
      </c>
      <c r="D433" s="60" t="s">
        <v>981</v>
      </c>
      <c r="E433" s="60" t="s">
        <v>376</v>
      </c>
      <c r="F433" s="60" t="s">
        <v>969</v>
      </c>
      <c r="G433" s="60" t="s">
        <v>126</v>
      </c>
      <c r="H433" s="61">
        <v>1950</v>
      </c>
      <c r="I433" s="62">
        <v>18.3</v>
      </c>
      <c r="J433" s="62">
        <v>17</v>
      </c>
    </row>
    <row r="434" spans="1:10" x14ac:dyDescent="0.25">
      <c r="A434" s="59">
        <f t="shared" si="6"/>
        <v>434</v>
      </c>
      <c r="B434" s="60" t="s">
        <v>982</v>
      </c>
      <c r="D434" s="60" t="s">
        <v>983</v>
      </c>
      <c r="E434" s="60" t="s">
        <v>608</v>
      </c>
      <c r="F434" s="60" t="s">
        <v>969</v>
      </c>
      <c r="G434" s="60" t="s">
        <v>113</v>
      </c>
      <c r="H434" s="61">
        <v>1944</v>
      </c>
      <c r="I434" s="62">
        <v>50.8</v>
      </c>
      <c r="J434" s="62">
        <v>49.5</v>
      </c>
    </row>
    <row r="435" spans="1:10" x14ac:dyDescent="0.25">
      <c r="A435" s="59">
        <f t="shared" si="6"/>
        <v>435</v>
      </c>
      <c r="B435" s="60" t="s">
        <v>984</v>
      </c>
      <c r="D435" s="60" t="s">
        <v>985</v>
      </c>
      <c r="E435" s="60" t="s">
        <v>608</v>
      </c>
      <c r="F435" s="60" t="s">
        <v>969</v>
      </c>
      <c r="G435" s="60" t="s">
        <v>113</v>
      </c>
      <c r="H435" s="61">
        <v>1948</v>
      </c>
      <c r="I435" s="62">
        <v>50.8</v>
      </c>
      <c r="J435" s="62">
        <v>49.5</v>
      </c>
    </row>
    <row r="436" spans="1:10" x14ac:dyDescent="0.25">
      <c r="A436" s="59">
        <f t="shared" si="6"/>
        <v>436</v>
      </c>
      <c r="B436" s="60" t="s">
        <v>986</v>
      </c>
      <c r="D436" s="60" t="s">
        <v>987</v>
      </c>
      <c r="E436" s="60" t="s">
        <v>988</v>
      </c>
      <c r="F436" s="60" t="s">
        <v>969</v>
      </c>
      <c r="G436" s="60" t="s">
        <v>126</v>
      </c>
      <c r="H436" s="61">
        <v>1928</v>
      </c>
      <c r="I436" s="62">
        <v>9.6</v>
      </c>
      <c r="J436" s="62">
        <v>9.6</v>
      </c>
    </row>
    <row r="437" spans="1:10" x14ac:dyDescent="0.25">
      <c r="A437" s="59">
        <f t="shared" si="6"/>
        <v>437</v>
      </c>
      <c r="B437" s="60" t="s">
        <v>989</v>
      </c>
      <c r="D437" s="60" t="s">
        <v>990</v>
      </c>
      <c r="E437" s="60" t="s">
        <v>991</v>
      </c>
      <c r="F437" s="60" t="s">
        <v>969</v>
      </c>
      <c r="G437" s="60" t="s">
        <v>126</v>
      </c>
      <c r="H437" s="61">
        <v>1954</v>
      </c>
      <c r="I437" s="62">
        <v>12</v>
      </c>
      <c r="J437" s="62">
        <v>12</v>
      </c>
    </row>
    <row r="438" spans="1:10" x14ac:dyDescent="0.25">
      <c r="A438" s="59">
        <f t="shared" si="6"/>
        <v>438</v>
      </c>
      <c r="B438" s="60" t="s">
        <v>992</v>
      </c>
      <c r="D438" s="60" t="s">
        <v>993</v>
      </c>
      <c r="E438" s="60" t="s">
        <v>991</v>
      </c>
      <c r="F438" s="60" t="s">
        <v>969</v>
      </c>
      <c r="G438" s="60" t="s">
        <v>126</v>
      </c>
      <c r="H438" s="61">
        <v>1954</v>
      </c>
      <c r="I438" s="62">
        <v>12</v>
      </c>
      <c r="J438" s="62">
        <v>12</v>
      </c>
    </row>
    <row r="439" spans="1:10" x14ac:dyDescent="0.25">
      <c r="A439" s="59">
        <f t="shared" si="6"/>
        <v>439</v>
      </c>
      <c r="B439" s="60" t="s">
        <v>994</v>
      </c>
      <c r="D439" s="60" t="s">
        <v>995</v>
      </c>
      <c r="E439" s="60" t="s">
        <v>991</v>
      </c>
      <c r="F439" s="60" t="s">
        <v>969</v>
      </c>
      <c r="G439" s="60" t="s">
        <v>126</v>
      </c>
      <c r="H439" s="61">
        <v>1954</v>
      </c>
      <c r="I439" s="62">
        <v>12</v>
      </c>
      <c r="J439" s="62">
        <v>12</v>
      </c>
    </row>
    <row r="440" spans="1:10" x14ac:dyDescent="0.25">
      <c r="A440" s="59">
        <f t="shared" si="6"/>
        <v>440</v>
      </c>
      <c r="B440" s="60" t="s">
        <v>996</v>
      </c>
      <c r="D440" s="60" t="s">
        <v>997</v>
      </c>
      <c r="E440" s="60" t="s">
        <v>998</v>
      </c>
      <c r="F440" s="60" t="s">
        <v>969</v>
      </c>
      <c r="G440" s="60" t="s">
        <v>126</v>
      </c>
      <c r="H440" s="61">
        <v>1951</v>
      </c>
      <c r="I440" s="62">
        <v>29</v>
      </c>
      <c r="J440" s="62">
        <v>29</v>
      </c>
    </row>
    <row r="441" spans="1:10" x14ac:dyDescent="0.25">
      <c r="A441" s="59">
        <f t="shared" si="6"/>
        <v>441</v>
      </c>
      <c r="B441" s="60" t="s">
        <v>999</v>
      </c>
      <c r="D441" s="60" t="s">
        <v>1000</v>
      </c>
      <c r="E441" s="60" t="s">
        <v>998</v>
      </c>
      <c r="F441" s="60" t="s">
        <v>969</v>
      </c>
      <c r="G441" s="60" t="s">
        <v>126</v>
      </c>
      <c r="H441" s="61">
        <v>1951</v>
      </c>
      <c r="I441" s="62">
        <v>29</v>
      </c>
      <c r="J441" s="62">
        <v>29</v>
      </c>
    </row>
    <row r="442" spans="1:10" x14ac:dyDescent="0.25">
      <c r="A442" s="59">
        <f t="shared" si="6"/>
        <v>442</v>
      </c>
      <c r="B442" s="60" t="s">
        <v>1001</v>
      </c>
      <c r="D442" s="60" t="s">
        <v>1002</v>
      </c>
      <c r="E442" s="60" t="s">
        <v>956</v>
      </c>
      <c r="F442" s="60" t="s">
        <v>969</v>
      </c>
      <c r="G442" s="60" t="s">
        <v>126</v>
      </c>
      <c r="H442" s="61">
        <v>1928</v>
      </c>
      <c r="I442" s="62">
        <v>6</v>
      </c>
      <c r="J442" s="62">
        <v>6</v>
      </c>
    </row>
    <row r="443" spans="1:10" x14ac:dyDescent="0.25">
      <c r="A443" s="59">
        <f t="shared" si="6"/>
        <v>443</v>
      </c>
      <c r="B443" s="60" t="s">
        <v>1003</v>
      </c>
      <c r="D443" s="60" t="s">
        <v>1004</v>
      </c>
      <c r="E443" s="60" t="s">
        <v>376</v>
      </c>
      <c r="F443" s="60" t="s">
        <v>969</v>
      </c>
      <c r="G443" s="60" t="s">
        <v>126</v>
      </c>
      <c r="H443" s="61">
        <v>1938</v>
      </c>
      <c r="I443" s="62">
        <v>15</v>
      </c>
      <c r="J443" s="62">
        <v>14</v>
      </c>
    </row>
    <row r="444" spans="1:10" x14ac:dyDescent="0.25">
      <c r="A444" s="59">
        <f t="shared" si="6"/>
        <v>444</v>
      </c>
      <c r="B444" s="60" t="s">
        <v>1005</v>
      </c>
      <c r="D444" s="60" t="s">
        <v>1006</v>
      </c>
      <c r="E444" s="60" t="s">
        <v>998</v>
      </c>
      <c r="F444" s="60" t="s">
        <v>969</v>
      </c>
      <c r="G444" s="60" t="s">
        <v>126</v>
      </c>
      <c r="H444" s="61">
        <v>1951</v>
      </c>
      <c r="I444" s="62">
        <v>21</v>
      </c>
      <c r="J444" s="62">
        <v>21</v>
      </c>
    </row>
    <row r="445" spans="1:10" x14ac:dyDescent="0.25">
      <c r="A445" s="59">
        <f t="shared" si="6"/>
        <v>445</v>
      </c>
      <c r="B445" s="60" t="s">
        <v>1007</v>
      </c>
      <c r="D445" s="60" t="s">
        <v>1008</v>
      </c>
      <c r="E445" s="60" t="s">
        <v>998</v>
      </c>
      <c r="F445" s="60" t="s">
        <v>969</v>
      </c>
      <c r="G445" s="60" t="s">
        <v>126</v>
      </c>
      <c r="H445" s="61">
        <v>1951</v>
      </c>
      <c r="I445" s="62">
        <v>20</v>
      </c>
      <c r="J445" s="62">
        <v>20</v>
      </c>
    </row>
    <row r="446" spans="1:10" x14ac:dyDescent="0.25">
      <c r="A446" s="59">
        <f t="shared" si="6"/>
        <v>446</v>
      </c>
      <c r="B446" s="60" t="s">
        <v>1009</v>
      </c>
      <c r="D446" s="60" t="s">
        <v>1010</v>
      </c>
      <c r="E446" s="60" t="s">
        <v>318</v>
      </c>
      <c r="F446" s="60" t="s">
        <v>969</v>
      </c>
      <c r="G446" s="60" t="s">
        <v>126</v>
      </c>
      <c r="H446" s="61">
        <v>1941</v>
      </c>
      <c r="I446" s="62">
        <v>36</v>
      </c>
      <c r="J446" s="62">
        <v>36</v>
      </c>
    </row>
    <row r="447" spans="1:10" x14ac:dyDescent="0.25">
      <c r="A447" s="59">
        <f t="shared" si="6"/>
        <v>447</v>
      </c>
      <c r="B447" s="60" t="s">
        <v>1011</v>
      </c>
      <c r="D447" s="60" t="s">
        <v>1012</v>
      </c>
      <c r="E447" s="60" t="s">
        <v>318</v>
      </c>
      <c r="F447" s="60" t="s">
        <v>969</v>
      </c>
      <c r="G447" s="60" t="s">
        <v>126</v>
      </c>
      <c r="H447" s="61">
        <v>1941</v>
      </c>
      <c r="I447" s="62">
        <v>36</v>
      </c>
      <c r="J447" s="62">
        <v>36</v>
      </c>
    </row>
    <row r="448" spans="1:10" x14ac:dyDescent="0.25">
      <c r="A448" s="59">
        <f t="shared" si="6"/>
        <v>448</v>
      </c>
      <c r="B448" s="60" t="s">
        <v>1013</v>
      </c>
      <c r="D448" s="60" t="s">
        <v>1014</v>
      </c>
      <c r="E448" s="60" t="s">
        <v>318</v>
      </c>
      <c r="F448" s="60" t="s">
        <v>969</v>
      </c>
      <c r="G448" s="60" t="s">
        <v>126</v>
      </c>
      <c r="H448" s="61">
        <v>1941</v>
      </c>
      <c r="I448" s="62">
        <v>36</v>
      </c>
      <c r="J448" s="62">
        <v>36</v>
      </c>
    </row>
    <row r="449" spans="1:10" x14ac:dyDescent="0.25">
      <c r="A449" s="59">
        <f t="shared" si="6"/>
        <v>449</v>
      </c>
      <c r="B449" s="60" t="s">
        <v>1015</v>
      </c>
      <c r="D449" s="60" t="s">
        <v>1016</v>
      </c>
      <c r="E449" s="60" t="s">
        <v>221</v>
      </c>
      <c r="F449" s="60" t="s">
        <v>969</v>
      </c>
      <c r="G449" s="60" t="s">
        <v>113</v>
      </c>
      <c r="H449" s="61">
        <v>1953</v>
      </c>
      <c r="I449" s="62">
        <v>22</v>
      </c>
      <c r="J449" s="62">
        <v>22</v>
      </c>
    </row>
    <row r="450" spans="1:10" x14ac:dyDescent="0.25">
      <c r="A450" s="59">
        <f t="shared" si="6"/>
        <v>450</v>
      </c>
      <c r="B450" s="60" t="s">
        <v>1017</v>
      </c>
      <c r="D450" s="60" t="s">
        <v>1018</v>
      </c>
      <c r="E450" s="60" t="s">
        <v>221</v>
      </c>
      <c r="F450" s="60" t="s">
        <v>969</v>
      </c>
      <c r="G450" s="60" t="s">
        <v>113</v>
      </c>
      <c r="H450" s="61">
        <v>1953</v>
      </c>
      <c r="I450" s="62">
        <v>22</v>
      </c>
      <c r="J450" s="62">
        <v>22</v>
      </c>
    </row>
    <row r="451" spans="1:10" s="55" customFormat="1" x14ac:dyDescent="0.25">
      <c r="A451" s="59">
        <f t="shared" si="6"/>
        <v>451</v>
      </c>
      <c r="B451" s="56" t="s">
        <v>1019</v>
      </c>
      <c r="C451" s="60"/>
      <c r="D451" s="56"/>
      <c r="E451" s="56"/>
      <c r="F451" s="56"/>
      <c r="G451" s="56"/>
      <c r="H451" s="57"/>
      <c r="I451" s="58">
        <f>SUM(I427:I450)</f>
        <v>567.90000000000009</v>
      </c>
      <c r="J451" s="58">
        <f t="shared" ref="J451" si="8">SUM(J427:J450)</f>
        <v>557.4</v>
      </c>
    </row>
    <row r="452" spans="1:10" x14ac:dyDescent="0.25">
      <c r="A452" s="59">
        <f t="shared" si="6"/>
        <v>452</v>
      </c>
      <c r="B452" s="60" t="s">
        <v>1020</v>
      </c>
      <c r="D452" s="60" t="s">
        <v>1021</v>
      </c>
      <c r="F452" s="60" t="s">
        <v>969</v>
      </c>
      <c r="I452" s="62">
        <v>567.90000000000009</v>
      </c>
      <c r="J452" s="62">
        <v>399.1</v>
      </c>
    </row>
    <row r="453" spans="1:10" s="55" customFormat="1" x14ac:dyDescent="0.25">
      <c r="A453" s="59">
        <f t="shared" si="6"/>
        <v>453</v>
      </c>
      <c r="B453" s="56"/>
      <c r="C453" s="60"/>
      <c r="D453" s="56"/>
      <c r="E453" s="56"/>
      <c r="F453" s="56"/>
      <c r="G453" s="56"/>
      <c r="H453" s="57"/>
      <c r="I453" s="62"/>
      <c r="J453" s="58"/>
    </row>
    <row r="454" spans="1:10" s="55" customFormat="1" x14ac:dyDescent="0.25">
      <c r="A454" s="59">
        <f t="shared" ref="A454:A517" si="9">A453+1</f>
        <v>454</v>
      </c>
      <c r="B454" s="56" t="s">
        <v>1022</v>
      </c>
      <c r="C454" s="60"/>
      <c r="D454" s="56"/>
      <c r="E454" s="56"/>
      <c r="F454" s="56"/>
      <c r="G454" s="56"/>
      <c r="H454" s="57"/>
      <c r="I454" s="62"/>
      <c r="J454" s="58"/>
    </row>
    <row r="455" spans="1:10" x14ac:dyDescent="0.25">
      <c r="A455" s="59">
        <f t="shared" si="9"/>
        <v>455</v>
      </c>
      <c r="B455" s="60" t="s">
        <v>1023</v>
      </c>
      <c r="D455" s="60" t="s">
        <v>3087</v>
      </c>
      <c r="E455" s="60" t="s">
        <v>453</v>
      </c>
      <c r="F455" s="60" t="s">
        <v>969</v>
      </c>
      <c r="G455" s="60" t="s">
        <v>126</v>
      </c>
      <c r="H455" s="61">
        <v>1928</v>
      </c>
      <c r="I455" s="62">
        <v>7.7</v>
      </c>
      <c r="J455" s="62">
        <v>7.7</v>
      </c>
    </row>
    <row r="456" spans="1:10" x14ac:dyDescent="0.25">
      <c r="A456" s="59">
        <f t="shared" si="9"/>
        <v>456</v>
      </c>
      <c r="B456" s="60" t="s">
        <v>1024</v>
      </c>
      <c r="D456" s="60" t="s">
        <v>3088</v>
      </c>
      <c r="E456" s="60" t="s">
        <v>453</v>
      </c>
      <c r="F456" s="60" t="s">
        <v>969</v>
      </c>
      <c r="G456" s="60" t="s">
        <v>126</v>
      </c>
      <c r="H456" s="61">
        <v>1928</v>
      </c>
      <c r="I456" s="62">
        <v>3.6</v>
      </c>
      <c r="J456" s="62">
        <v>3.6</v>
      </c>
    </row>
    <row r="457" spans="1:10" s="55" customFormat="1" x14ac:dyDescent="0.25">
      <c r="A457" s="59">
        <f t="shared" si="9"/>
        <v>457</v>
      </c>
      <c r="B457" s="56" t="s">
        <v>1025</v>
      </c>
      <c r="C457" s="60"/>
      <c r="D457" s="56"/>
      <c r="E457" s="56"/>
      <c r="F457" s="56"/>
      <c r="G457" s="56"/>
      <c r="H457" s="57"/>
      <c r="I457" s="58">
        <f t="shared" ref="I457:J457" si="10">SUM(I455:I456)</f>
        <v>11.3</v>
      </c>
      <c r="J457" s="58">
        <f t="shared" si="10"/>
        <v>11.3</v>
      </c>
    </row>
    <row r="458" spans="1:10" x14ac:dyDescent="0.25">
      <c r="A458" s="59">
        <f t="shared" si="9"/>
        <v>458</v>
      </c>
      <c r="B458" s="60" t="s">
        <v>1026</v>
      </c>
      <c r="D458" s="60" t="s">
        <v>1021</v>
      </c>
      <c r="I458" s="63">
        <f>I452/I451*I457</f>
        <v>11.3</v>
      </c>
      <c r="J458" s="63">
        <f>J452/J451*J457</f>
        <v>8.0908324363114463</v>
      </c>
    </row>
    <row r="459" spans="1:10" s="55" customFormat="1" x14ac:dyDescent="0.25">
      <c r="A459" s="59">
        <f t="shared" si="9"/>
        <v>459</v>
      </c>
      <c r="B459" s="56"/>
      <c r="C459" s="60"/>
      <c r="D459" s="56"/>
      <c r="E459" s="56"/>
      <c r="F459" s="56"/>
      <c r="G459" s="56"/>
      <c r="H459" s="57"/>
      <c r="I459" s="62"/>
      <c r="J459" s="58"/>
    </row>
    <row r="460" spans="1:10" x14ac:dyDescent="0.25">
      <c r="A460" s="59">
        <f t="shared" si="9"/>
        <v>460</v>
      </c>
      <c r="B460" s="60" t="s">
        <v>1027</v>
      </c>
      <c r="D460" s="60" t="s">
        <v>1028</v>
      </c>
      <c r="F460" s="60" t="s">
        <v>969</v>
      </c>
      <c r="I460" s="62">
        <v>0</v>
      </c>
      <c r="J460" s="62">
        <v>0</v>
      </c>
    </row>
    <row r="461" spans="1:10" x14ac:dyDescent="0.25">
      <c r="A461" s="59">
        <f t="shared" si="9"/>
        <v>461</v>
      </c>
      <c r="B461" s="60" t="s">
        <v>1029</v>
      </c>
      <c r="D461" s="60" t="s">
        <v>1030</v>
      </c>
      <c r="F461" s="60" t="s">
        <v>969</v>
      </c>
      <c r="I461" s="63">
        <f>I452+I458+I460</f>
        <v>579.20000000000005</v>
      </c>
      <c r="J461" s="63">
        <f>J452+J458+J460</f>
        <v>407.1908324363115</v>
      </c>
    </row>
    <row r="462" spans="1:10" s="55" customFormat="1" x14ac:dyDescent="0.25">
      <c r="A462" s="59">
        <f t="shared" si="9"/>
        <v>462</v>
      </c>
      <c r="B462" s="56"/>
      <c r="C462" s="60"/>
      <c r="D462" s="56"/>
      <c r="E462" s="56"/>
      <c r="F462" s="56"/>
      <c r="G462" s="56"/>
      <c r="H462" s="57"/>
      <c r="I462" s="62"/>
      <c r="J462" s="58"/>
    </row>
    <row r="463" spans="1:10" s="55" customFormat="1" x14ac:dyDescent="0.25">
      <c r="A463" s="59">
        <f t="shared" si="9"/>
        <v>463</v>
      </c>
      <c r="B463" s="56" t="s">
        <v>1031</v>
      </c>
      <c r="C463" s="60"/>
      <c r="D463" s="56"/>
      <c r="E463" s="56"/>
      <c r="F463" s="56"/>
      <c r="G463" s="56"/>
      <c r="H463" s="57"/>
      <c r="I463" s="62"/>
      <c r="J463" s="58"/>
    </row>
    <row r="464" spans="1:10" x14ac:dyDescent="0.25">
      <c r="A464" s="59">
        <f t="shared" si="9"/>
        <v>464</v>
      </c>
      <c r="B464" s="60" t="s">
        <v>1032</v>
      </c>
      <c r="D464" s="60" t="s">
        <v>1033</v>
      </c>
      <c r="E464" s="60" t="s">
        <v>1034</v>
      </c>
      <c r="F464" s="60" t="s">
        <v>349</v>
      </c>
      <c r="G464" s="60" t="s">
        <v>1035</v>
      </c>
      <c r="H464" s="61">
        <v>2016</v>
      </c>
      <c r="I464" s="62">
        <v>56.04</v>
      </c>
      <c r="J464" s="62">
        <v>56</v>
      </c>
    </row>
    <row r="465" spans="1:10" x14ac:dyDescent="0.25">
      <c r="A465" s="59">
        <f t="shared" si="9"/>
        <v>465</v>
      </c>
      <c r="B465" s="60" t="s">
        <v>1036</v>
      </c>
      <c r="D465" s="60" t="s">
        <v>1037</v>
      </c>
      <c r="E465" s="60" t="s">
        <v>1034</v>
      </c>
      <c r="F465" s="60" t="s">
        <v>349</v>
      </c>
      <c r="G465" s="60" t="s">
        <v>1035</v>
      </c>
      <c r="H465" s="61">
        <v>2016</v>
      </c>
      <c r="I465" s="62">
        <v>56.04</v>
      </c>
      <c r="J465" s="62">
        <v>56</v>
      </c>
    </row>
    <row r="466" spans="1:10" x14ac:dyDescent="0.25">
      <c r="A466" s="59">
        <f t="shared" si="9"/>
        <v>466</v>
      </c>
      <c r="B466" s="60" t="s">
        <v>1038</v>
      </c>
      <c r="D466" s="60" t="s">
        <v>1039</v>
      </c>
      <c r="E466" s="60" t="s">
        <v>1034</v>
      </c>
      <c r="F466" s="60" t="s">
        <v>349</v>
      </c>
      <c r="G466" s="60" t="s">
        <v>1035</v>
      </c>
      <c r="H466" s="61">
        <v>2016</v>
      </c>
      <c r="I466" s="62">
        <v>56.04</v>
      </c>
      <c r="J466" s="62">
        <v>56</v>
      </c>
    </row>
    <row r="467" spans="1:10" x14ac:dyDescent="0.25">
      <c r="A467" s="59">
        <f t="shared" si="9"/>
        <v>467</v>
      </c>
      <c r="B467" s="60" t="s">
        <v>1040</v>
      </c>
      <c r="D467" s="60" t="s">
        <v>1041</v>
      </c>
      <c r="E467" s="60" t="s">
        <v>1034</v>
      </c>
      <c r="F467" s="60" t="s">
        <v>186</v>
      </c>
      <c r="G467" s="60" t="s">
        <v>1035</v>
      </c>
      <c r="H467" s="61">
        <v>2016</v>
      </c>
      <c r="I467" s="62">
        <v>202</v>
      </c>
      <c r="J467" s="62">
        <v>195</v>
      </c>
    </row>
    <row r="468" spans="1:10" x14ac:dyDescent="0.25">
      <c r="A468" s="59">
        <f t="shared" si="9"/>
        <v>468</v>
      </c>
      <c r="B468" s="60" t="s">
        <v>1042</v>
      </c>
      <c r="D468" s="60" t="s">
        <v>1043</v>
      </c>
      <c r="E468" s="60" t="s">
        <v>1034</v>
      </c>
      <c r="F468" s="60" t="s">
        <v>186</v>
      </c>
      <c r="G468" s="60" t="s">
        <v>1035</v>
      </c>
      <c r="H468" s="61">
        <v>2016</v>
      </c>
      <c r="I468" s="62">
        <v>202</v>
      </c>
      <c r="J468" s="62">
        <v>195</v>
      </c>
    </row>
    <row r="469" spans="1:10" x14ac:dyDescent="0.25">
      <c r="A469" s="59">
        <f t="shared" si="9"/>
        <v>469</v>
      </c>
      <c r="B469" s="60" t="s">
        <v>1044</v>
      </c>
      <c r="D469" s="60" t="s">
        <v>1045</v>
      </c>
      <c r="E469" s="60" t="s">
        <v>1034</v>
      </c>
      <c r="F469" s="60" t="s">
        <v>186</v>
      </c>
      <c r="G469" s="60" t="s">
        <v>1035</v>
      </c>
      <c r="H469" s="61">
        <v>2016</v>
      </c>
      <c r="I469" s="62">
        <v>202</v>
      </c>
      <c r="J469" s="62">
        <v>195</v>
      </c>
    </row>
    <row r="470" spans="1:10" x14ac:dyDescent="0.25">
      <c r="A470" s="59">
        <f t="shared" si="9"/>
        <v>470</v>
      </c>
      <c r="B470" s="60" t="s">
        <v>1046</v>
      </c>
      <c r="D470" s="60" t="s">
        <v>1047</v>
      </c>
      <c r="E470" s="60" t="s">
        <v>1048</v>
      </c>
      <c r="F470" s="60" t="s">
        <v>178</v>
      </c>
      <c r="G470" s="60" t="s">
        <v>113</v>
      </c>
      <c r="H470" s="61">
        <v>2000</v>
      </c>
      <c r="I470" s="62">
        <v>185</v>
      </c>
      <c r="J470" s="62">
        <v>180</v>
      </c>
    </row>
    <row r="471" spans="1:10" x14ac:dyDescent="0.25">
      <c r="A471" s="59">
        <f t="shared" si="9"/>
        <v>471</v>
      </c>
      <c r="B471" s="60" t="s">
        <v>1049</v>
      </c>
      <c r="D471" s="60" t="s">
        <v>1050</v>
      </c>
      <c r="E471" s="60" t="s">
        <v>1048</v>
      </c>
      <c r="F471" s="60" t="s">
        <v>178</v>
      </c>
      <c r="G471" s="60" t="s">
        <v>113</v>
      </c>
      <c r="H471" s="61">
        <v>2000</v>
      </c>
      <c r="I471" s="62">
        <v>185</v>
      </c>
      <c r="J471" s="62">
        <v>180</v>
      </c>
    </row>
    <row r="472" spans="1:10" x14ac:dyDescent="0.25">
      <c r="A472" s="59">
        <f t="shared" si="9"/>
        <v>472</v>
      </c>
      <c r="B472" s="60" t="s">
        <v>1051</v>
      </c>
      <c r="D472" s="60" t="s">
        <v>1052</v>
      </c>
      <c r="E472" s="60" t="s">
        <v>1048</v>
      </c>
      <c r="F472" s="60" t="s">
        <v>178</v>
      </c>
      <c r="G472" s="60" t="s">
        <v>113</v>
      </c>
      <c r="H472" s="61">
        <v>2000</v>
      </c>
      <c r="I472" s="62">
        <v>185</v>
      </c>
      <c r="J472" s="62">
        <v>180</v>
      </c>
    </row>
    <row r="473" spans="1:10" x14ac:dyDescent="0.25">
      <c r="A473" s="59">
        <f t="shared" si="9"/>
        <v>473</v>
      </c>
      <c r="B473" s="60" t="s">
        <v>1053</v>
      </c>
      <c r="D473" s="60" t="s">
        <v>1054</v>
      </c>
      <c r="E473" s="60" t="s">
        <v>1048</v>
      </c>
      <c r="F473" s="60" t="s">
        <v>178</v>
      </c>
      <c r="G473" s="60" t="s">
        <v>113</v>
      </c>
      <c r="H473" s="61">
        <v>2000</v>
      </c>
      <c r="I473" s="62">
        <v>400</v>
      </c>
      <c r="J473" s="62">
        <v>400</v>
      </c>
    </row>
    <row r="474" spans="1:10" x14ac:dyDescent="0.25">
      <c r="A474" s="59">
        <f t="shared" si="9"/>
        <v>474</v>
      </c>
      <c r="B474" s="60" t="s">
        <v>1055</v>
      </c>
      <c r="D474" s="60" t="s">
        <v>1056</v>
      </c>
      <c r="E474" s="60" t="s">
        <v>146</v>
      </c>
      <c r="F474" s="60" t="s">
        <v>178</v>
      </c>
      <c r="G474" s="60" t="s">
        <v>113</v>
      </c>
      <c r="H474" s="61">
        <v>2001</v>
      </c>
      <c r="I474" s="62">
        <v>179</v>
      </c>
      <c r="J474" s="62">
        <v>162</v>
      </c>
    </row>
    <row r="475" spans="1:10" x14ac:dyDescent="0.25">
      <c r="A475" s="59">
        <f t="shared" si="9"/>
        <v>475</v>
      </c>
      <c r="B475" s="60" t="s">
        <v>1057</v>
      </c>
      <c r="D475" s="60" t="s">
        <v>1058</v>
      </c>
      <c r="E475" s="60" t="s">
        <v>146</v>
      </c>
      <c r="F475" s="60" t="s">
        <v>178</v>
      </c>
      <c r="G475" s="60" t="s">
        <v>113</v>
      </c>
      <c r="H475" s="61">
        <v>2001</v>
      </c>
      <c r="I475" s="62">
        <v>179</v>
      </c>
      <c r="J475" s="62">
        <v>179</v>
      </c>
    </row>
    <row r="476" spans="1:10" x14ac:dyDescent="0.25">
      <c r="A476" s="59">
        <f t="shared" si="9"/>
        <v>476</v>
      </c>
      <c r="B476" s="60" t="s">
        <v>1059</v>
      </c>
      <c r="D476" s="60" t="s">
        <v>1060</v>
      </c>
      <c r="E476" s="60" t="s">
        <v>146</v>
      </c>
      <c r="F476" s="60" t="s">
        <v>178</v>
      </c>
      <c r="G476" s="60" t="s">
        <v>113</v>
      </c>
      <c r="H476" s="61">
        <v>2001</v>
      </c>
      <c r="I476" s="62">
        <v>179</v>
      </c>
      <c r="J476" s="62">
        <v>178</v>
      </c>
    </row>
    <row r="477" spans="1:10" x14ac:dyDescent="0.25">
      <c r="A477" s="59">
        <f t="shared" si="9"/>
        <v>477</v>
      </c>
      <c r="B477" s="60" t="s">
        <v>1061</v>
      </c>
      <c r="D477" s="60" t="s">
        <v>1062</v>
      </c>
      <c r="E477" s="60" t="s">
        <v>146</v>
      </c>
      <c r="F477" s="60" t="s">
        <v>178</v>
      </c>
      <c r="G477" s="60" t="s">
        <v>113</v>
      </c>
      <c r="H477" s="61">
        <v>2001</v>
      </c>
      <c r="I477" s="62">
        <v>400</v>
      </c>
      <c r="J477" s="62">
        <v>389</v>
      </c>
    </row>
    <row r="478" spans="1:10" x14ac:dyDescent="0.25">
      <c r="A478" s="59">
        <f t="shared" si="9"/>
        <v>478</v>
      </c>
      <c r="B478" s="60" t="s">
        <v>1063</v>
      </c>
      <c r="D478" s="60" t="s">
        <v>1064</v>
      </c>
      <c r="E478" s="60" t="s">
        <v>1065</v>
      </c>
      <c r="F478" s="60" t="s">
        <v>178</v>
      </c>
      <c r="G478" s="60" t="s">
        <v>113</v>
      </c>
      <c r="H478" s="61">
        <v>2003</v>
      </c>
      <c r="I478" s="62">
        <v>185</v>
      </c>
      <c r="J478" s="62">
        <v>154</v>
      </c>
    </row>
    <row r="479" spans="1:10" x14ac:dyDescent="0.25">
      <c r="A479" s="59">
        <f t="shared" si="9"/>
        <v>479</v>
      </c>
      <c r="B479" s="60" t="s">
        <v>1066</v>
      </c>
      <c r="D479" s="60" t="s">
        <v>1067</v>
      </c>
      <c r="E479" s="60" t="s">
        <v>1065</v>
      </c>
      <c r="F479" s="60" t="s">
        <v>178</v>
      </c>
      <c r="G479" s="60" t="s">
        <v>113</v>
      </c>
      <c r="H479" s="61">
        <v>2003</v>
      </c>
      <c r="I479" s="62">
        <v>185</v>
      </c>
      <c r="J479" s="62">
        <v>151</v>
      </c>
    </row>
    <row r="480" spans="1:10" x14ac:dyDescent="0.25">
      <c r="A480" s="59">
        <f t="shared" si="9"/>
        <v>480</v>
      </c>
      <c r="B480" s="60" t="s">
        <v>1068</v>
      </c>
      <c r="D480" s="60" t="s">
        <v>1069</v>
      </c>
      <c r="E480" s="60" t="s">
        <v>1065</v>
      </c>
      <c r="F480" s="60" t="s">
        <v>178</v>
      </c>
      <c r="G480" s="60" t="s">
        <v>113</v>
      </c>
      <c r="H480" s="61">
        <v>2003</v>
      </c>
      <c r="I480" s="62">
        <v>330</v>
      </c>
      <c r="J480" s="62">
        <v>312</v>
      </c>
    </row>
    <row r="481" spans="1:10" x14ac:dyDescent="0.25">
      <c r="A481" s="59">
        <f t="shared" si="9"/>
        <v>481</v>
      </c>
      <c r="B481" s="60" t="s">
        <v>1070</v>
      </c>
      <c r="D481" s="60" t="s">
        <v>1071</v>
      </c>
      <c r="E481" s="60" t="s">
        <v>1065</v>
      </c>
      <c r="F481" s="60" t="s">
        <v>178</v>
      </c>
      <c r="G481" s="60" t="s">
        <v>113</v>
      </c>
      <c r="H481" s="61">
        <v>2003</v>
      </c>
      <c r="I481" s="62">
        <v>185</v>
      </c>
      <c r="J481" s="62">
        <v>149</v>
      </c>
    </row>
    <row r="482" spans="1:10" x14ac:dyDescent="0.25">
      <c r="A482" s="59">
        <f t="shared" si="9"/>
        <v>482</v>
      </c>
      <c r="B482" s="60" t="s">
        <v>1072</v>
      </c>
      <c r="D482" s="60" t="s">
        <v>1073</v>
      </c>
      <c r="E482" s="60" t="s">
        <v>1065</v>
      </c>
      <c r="F482" s="60" t="s">
        <v>178</v>
      </c>
      <c r="G482" s="60" t="s">
        <v>113</v>
      </c>
      <c r="H482" s="61">
        <v>2003</v>
      </c>
      <c r="I482" s="62">
        <v>185</v>
      </c>
      <c r="J482" s="62">
        <v>150</v>
      </c>
    </row>
    <row r="483" spans="1:10" x14ac:dyDescent="0.25">
      <c r="A483" s="59">
        <f t="shared" si="9"/>
        <v>483</v>
      </c>
      <c r="B483" s="60" t="s">
        <v>1074</v>
      </c>
      <c r="D483" s="60" t="s">
        <v>1075</v>
      </c>
      <c r="E483" s="60" t="s">
        <v>1065</v>
      </c>
      <c r="F483" s="60" t="s">
        <v>178</v>
      </c>
      <c r="G483" s="60" t="s">
        <v>113</v>
      </c>
      <c r="H483" s="61">
        <v>2003</v>
      </c>
      <c r="I483" s="62">
        <v>330</v>
      </c>
      <c r="J483" s="62">
        <v>317</v>
      </c>
    </row>
    <row r="484" spans="1:10" s="55" customFormat="1" x14ac:dyDescent="0.25">
      <c r="A484" s="59">
        <f t="shared" si="9"/>
        <v>484</v>
      </c>
      <c r="B484" s="56" t="s">
        <v>1076</v>
      </c>
      <c r="C484" s="60"/>
      <c r="D484" s="56"/>
      <c r="E484" s="56"/>
      <c r="F484" s="56"/>
      <c r="G484" s="56"/>
      <c r="H484" s="57"/>
      <c r="I484" s="58">
        <f t="shared" ref="I484:J484" si="11">SUM(I464:I483)</f>
        <v>4066.12</v>
      </c>
      <c r="J484" s="58">
        <f t="shared" si="11"/>
        <v>3834</v>
      </c>
    </row>
    <row r="485" spans="1:10" s="55" customFormat="1" x14ac:dyDescent="0.25">
      <c r="A485" s="59">
        <f t="shared" si="9"/>
        <v>485</v>
      </c>
      <c r="B485" s="56"/>
      <c r="C485" s="60"/>
      <c r="D485" s="56"/>
      <c r="E485" s="56"/>
      <c r="F485" s="56"/>
      <c r="G485" s="56"/>
      <c r="H485" s="57"/>
      <c r="I485" s="62"/>
      <c r="J485" s="58"/>
    </row>
    <row r="486" spans="1:10" s="55" customFormat="1" x14ac:dyDescent="0.25">
      <c r="A486" s="59">
        <f t="shared" si="9"/>
        <v>486</v>
      </c>
      <c r="B486" s="56" t="s">
        <v>1077</v>
      </c>
      <c r="C486" s="60"/>
      <c r="D486" s="56"/>
      <c r="E486" s="56"/>
      <c r="F486" s="56"/>
      <c r="G486" s="56"/>
      <c r="H486" s="57"/>
      <c r="I486" s="62"/>
      <c r="J486" s="58"/>
    </row>
    <row r="487" spans="1:10" x14ac:dyDescent="0.25">
      <c r="A487" s="59">
        <f t="shared" si="9"/>
        <v>487</v>
      </c>
      <c r="B487" s="60" t="s">
        <v>1032</v>
      </c>
      <c r="D487" s="60" t="s">
        <v>1078</v>
      </c>
      <c r="E487" s="60" t="s">
        <v>1034</v>
      </c>
      <c r="F487" s="60" t="s">
        <v>349</v>
      </c>
      <c r="G487" s="60" t="s">
        <v>1035</v>
      </c>
      <c r="H487" s="61">
        <v>2016</v>
      </c>
      <c r="I487" s="62"/>
      <c r="J487" s="62">
        <v>-56</v>
      </c>
    </row>
    <row r="488" spans="1:10" x14ac:dyDescent="0.25">
      <c r="A488" s="59">
        <f t="shared" si="9"/>
        <v>488</v>
      </c>
      <c r="B488" s="60" t="s">
        <v>1036</v>
      </c>
      <c r="D488" s="60" t="s">
        <v>1079</v>
      </c>
      <c r="E488" s="60" t="s">
        <v>1034</v>
      </c>
      <c r="F488" s="60" t="s">
        <v>349</v>
      </c>
      <c r="G488" s="60" t="s">
        <v>1035</v>
      </c>
      <c r="H488" s="61">
        <v>2016</v>
      </c>
      <c r="I488" s="62"/>
      <c r="J488" s="62">
        <v>-56</v>
      </c>
    </row>
    <row r="489" spans="1:10" x14ac:dyDescent="0.25">
      <c r="A489" s="59">
        <f t="shared" si="9"/>
        <v>489</v>
      </c>
      <c r="B489" s="60" t="s">
        <v>1038</v>
      </c>
      <c r="D489" s="60" t="s">
        <v>1080</v>
      </c>
      <c r="E489" s="60" t="s">
        <v>1034</v>
      </c>
      <c r="F489" s="60" t="s">
        <v>349</v>
      </c>
      <c r="G489" s="60" t="s">
        <v>1035</v>
      </c>
      <c r="H489" s="61">
        <v>2016</v>
      </c>
      <c r="I489" s="62"/>
      <c r="J489" s="62">
        <v>-56</v>
      </c>
    </row>
    <row r="490" spans="1:10" x14ac:dyDescent="0.25">
      <c r="A490" s="59">
        <f t="shared" si="9"/>
        <v>490</v>
      </c>
      <c r="B490" s="60" t="s">
        <v>1040</v>
      </c>
      <c r="D490" s="60" t="s">
        <v>1081</v>
      </c>
      <c r="E490" s="60" t="s">
        <v>1034</v>
      </c>
      <c r="F490" s="60" t="s">
        <v>186</v>
      </c>
      <c r="G490" s="60" t="s">
        <v>1035</v>
      </c>
      <c r="H490" s="61">
        <v>2016</v>
      </c>
      <c r="I490" s="62"/>
      <c r="J490" s="62">
        <v>-195</v>
      </c>
    </row>
    <row r="491" spans="1:10" x14ac:dyDescent="0.25">
      <c r="A491" s="59">
        <f t="shared" si="9"/>
        <v>491</v>
      </c>
      <c r="B491" s="60" t="s">
        <v>1042</v>
      </c>
      <c r="D491" s="60" t="s">
        <v>1082</v>
      </c>
      <c r="E491" s="60" t="s">
        <v>1034</v>
      </c>
      <c r="F491" s="60" t="s">
        <v>186</v>
      </c>
      <c r="G491" s="60" t="s">
        <v>1035</v>
      </c>
      <c r="H491" s="61">
        <v>2016</v>
      </c>
      <c r="I491" s="62"/>
      <c r="J491" s="62">
        <v>-195</v>
      </c>
    </row>
    <row r="492" spans="1:10" x14ac:dyDescent="0.25">
      <c r="A492" s="59">
        <f t="shared" si="9"/>
        <v>492</v>
      </c>
      <c r="B492" s="60" t="s">
        <v>1044</v>
      </c>
      <c r="D492" s="60" t="s">
        <v>1083</v>
      </c>
      <c r="E492" s="60" t="s">
        <v>1034</v>
      </c>
      <c r="F492" s="60" t="s">
        <v>186</v>
      </c>
      <c r="G492" s="60" t="s">
        <v>1035</v>
      </c>
      <c r="H492" s="61">
        <v>2016</v>
      </c>
      <c r="I492" s="62"/>
      <c r="J492" s="62">
        <v>-195</v>
      </c>
    </row>
    <row r="493" spans="1:10" x14ac:dyDescent="0.25">
      <c r="A493" s="59">
        <f t="shared" si="9"/>
        <v>493</v>
      </c>
      <c r="B493" s="60" t="s">
        <v>1046</v>
      </c>
      <c r="D493" s="60" t="s">
        <v>3750</v>
      </c>
      <c r="E493" s="60" t="s">
        <v>1048</v>
      </c>
      <c r="F493" s="60" t="s">
        <v>178</v>
      </c>
      <c r="G493" s="60" t="s">
        <v>113</v>
      </c>
      <c r="H493" s="61">
        <v>2000</v>
      </c>
      <c r="I493" s="62"/>
      <c r="J493" s="62">
        <v>-180</v>
      </c>
    </row>
    <row r="494" spans="1:10" x14ac:dyDescent="0.25">
      <c r="A494" s="59">
        <f t="shared" si="9"/>
        <v>494</v>
      </c>
      <c r="B494" s="60" t="s">
        <v>1049</v>
      </c>
      <c r="D494" s="60" t="s">
        <v>3751</v>
      </c>
      <c r="E494" s="60" t="s">
        <v>1048</v>
      </c>
      <c r="F494" s="60" t="s">
        <v>178</v>
      </c>
      <c r="G494" s="60" t="s">
        <v>113</v>
      </c>
      <c r="H494" s="61">
        <v>2000</v>
      </c>
      <c r="I494" s="62"/>
      <c r="J494" s="62">
        <v>-180</v>
      </c>
    </row>
    <row r="495" spans="1:10" x14ac:dyDescent="0.25">
      <c r="A495" s="59">
        <f t="shared" si="9"/>
        <v>495</v>
      </c>
      <c r="B495" s="60" t="s">
        <v>1051</v>
      </c>
      <c r="D495" s="60" t="s">
        <v>3909</v>
      </c>
      <c r="E495" s="60" t="s">
        <v>1048</v>
      </c>
      <c r="F495" s="60" t="s">
        <v>178</v>
      </c>
      <c r="G495" s="60" t="s">
        <v>113</v>
      </c>
      <c r="H495" s="61">
        <v>2000</v>
      </c>
      <c r="I495" s="62"/>
      <c r="J495" s="62">
        <v>0</v>
      </c>
    </row>
    <row r="496" spans="1:10" x14ac:dyDescent="0.25">
      <c r="A496" s="59">
        <f t="shared" si="9"/>
        <v>496</v>
      </c>
      <c r="B496" s="60" t="s">
        <v>1053</v>
      </c>
      <c r="D496" s="60" t="s">
        <v>3910</v>
      </c>
      <c r="E496" s="60" t="s">
        <v>1048</v>
      </c>
      <c r="F496" s="60" t="s">
        <v>178</v>
      </c>
      <c r="G496" s="60" t="s">
        <v>113</v>
      </c>
      <c r="H496" s="61">
        <v>2000</v>
      </c>
      <c r="I496" s="62"/>
      <c r="J496" s="62">
        <v>0</v>
      </c>
    </row>
    <row r="497" spans="1:10" x14ac:dyDescent="0.25">
      <c r="A497" s="59">
        <f t="shared" si="9"/>
        <v>497</v>
      </c>
      <c r="B497" s="60" t="s">
        <v>1055</v>
      </c>
      <c r="D497" s="60" t="s">
        <v>3324</v>
      </c>
      <c r="E497" s="60" t="s">
        <v>146</v>
      </c>
      <c r="F497" s="60" t="s">
        <v>178</v>
      </c>
      <c r="G497" s="60" t="s">
        <v>113</v>
      </c>
      <c r="H497" s="61">
        <v>2001</v>
      </c>
      <c r="I497" s="62"/>
      <c r="J497" s="62">
        <v>0</v>
      </c>
    </row>
    <row r="498" spans="1:10" x14ac:dyDescent="0.25">
      <c r="A498" s="59">
        <f t="shared" si="9"/>
        <v>498</v>
      </c>
      <c r="B498" s="60" t="s">
        <v>1057</v>
      </c>
      <c r="D498" s="60" t="s">
        <v>1084</v>
      </c>
      <c r="E498" s="60" t="s">
        <v>146</v>
      </c>
      <c r="F498" s="60" t="s">
        <v>178</v>
      </c>
      <c r="G498" s="60" t="s">
        <v>113</v>
      </c>
      <c r="H498" s="61">
        <v>2001</v>
      </c>
      <c r="I498" s="62"/>
      <c r="J498" s="62">
        <v>0</v>
      </c>
    </row>
    <row r="499" spans="1:10" x14ac:dyDescent="0.25">
      <c r="A499" s="59">
        <f t="shared" si="9"/>
        <v>499</v>
      </c>
      <c r="B499" s="60" t="s">
        <v>1059</v>
      </c>
      <c r="D499" s="60" t="s">
        <v>1085</v>
      </c>
      <c r="E499" s="60" t="s">
        <v>146</v>
      </c>
      <c r="F499" s="60" t="s">
        <v>178</v>
      </c>
      <c r="G499" s="60" t="s">
        <v>113</v>
      </c>
      <c r="H499" s="61">
        <v>2001</v>
      </c>
      <c r="I499" s="62"/>
      <c r="J499" s="62">
        <v>-178</v>
      </c>
    </row>
    <row r="500" spans="1:10" x14ac:dyDescent="0.25">
      <c r="A500" s="59">
        <f t="shared" si="9"/>
        <v>500</v>
      </c>
      <c r="B500" s="60" t="s">
        <v>1061</v>
      </c>
      <c r="D500" s="60" t="s">
        <v>3251</v>
      </c>
      <c r="E500" s="60" t="s">
        <v>146</v>
      </c>
      <c r="F500" s="60" t="s">
        <v>178</v>
      </c>
      <c r="G500" s="60" t="s">
        <v>113</v>
      </c>
      <c r="H500" s="61">
        <v>2001</v>
      </c>
      <c r="I500" s="62"/>
      <c r="J500" s="62">
        <v>0</v>
      </c>
    </row>
    <row r="501" spans="1:10" x14ac:dyDescent="0.25">
      <c r="A501" s="59">
        <f t="shared" si="9"/>
        <v>501</v>
      </c>
      <c r="B501" s="60" t="s">
        <v>1063</v>
      </c>
      <c r="D501" s="60" t="s">
        <v>1089</v>
      </c>
      <c r="E501" s="60" t="s">
        <v>1065</v>
      </c>
      <c r="F501" s="60" t="s">
        <v>178</v>
      </c>
      <c r="G501" s="60" t="s">
        <v>113</v>
      </c>
      <c r="H501" s="61">
        <v>2003</v>
      </c>
      <c r="I501" s="62"/>
      <c r="J501" s="62">
        <v>0</v>
      </c>
    </row>
    <row r="502" spans="1:10" x14ac:dyDescent="0.25">
      <c r="A502" s="59">
        <f t="shared" si="9"/>
        <v>502</v>
      </c>
      <c r="B502" s="60" t="s">
        <v>1066</v>
      </c>
      <c r="D502" s="60" t="s">
        <v>3752</v>
      </c>
      <c r="E502" s="60" t="s">
        <v>1065</v>
      </c>
      <c r="F502" s="60" t="s">
        <v>178</v>
      </c>
      <c r="G502" s="60" t="s">
        <v>113</v>
      </c>
      <c r="H502" s="61">
        <v>2003</v>
      </c>
      <c r="I502" s="62"/>
      <c r="J502" s="62">
        <v>-151</v>
      </c>
    </row>
    <row r="503" spans="1:10" x14ac:dyDescent="0.25">
      <c r="A503" s="59">
        <f t="shared" si="9"/>
        <v>503</v>
      </c>
      <c r="B503" s="60" t="s">
        <v>1068</v>
      </c>
      <c r="D503" s="60" t="s">
        <v>3911</v>
      </c>
      <c r="E503" s="60" t="s">
        <v>1065</v>
      </c>
      <c r="F503" s="60" t="s">
        <v>178</v>
      </c>
      <c r="G503" s="60" t="s">
        <v>113</v>
      </c>
      <c r="H503" s="61">
        <v>2003</v>
      </c>
      <c r="I503" s="62"/>
      <c r="J503" s="62">
        <v>0</v>
      </c>
    </row>
    <row r="504" spans="1:10" x14ac:dyDescent="0.25">
      <c r="A504" s="59">
        <f t="shared" si="9"/>
        <v>504</v>
      </c>
      <c r="B504" s="60" t="s">
        <v>1070</v>
      </c>
      <c r="D504" s="60" t="s">
        <v>1086</v>
      </c>
      <c r="E504" s="60" t="s">
        <v>1065</v>
      </c>
      <c r="F504" s="60" t="s">
        <v>178</v>
      </c>
      <c r="G504" s="60" t="s">
        <v>113</v>
      </c>
      <c r="H504" s="61">
        <v>2003</v>
      </c>
      <c r="I504" s="62"/>
      <c r="J504" s="62">
        <v>0</v>
      </c>
    </row>
    <row r="505" spans="1:10" x14ac:dyDescent="0.25">
      <c r="A505" s="59">
        <f t="shared" si="9"/>
        <v>505</v>
      </c>
      <c r="B505" s="60" t="s">
        <v>1072</v>
      </c>
      <c r="D505" s="60" t="s">
        <v>1087</v>
      </c>
      <c r="E505" s="60" t="s">
        <v>1065</v>
      </c>
      <c r="F505" s="60" t="s">
        <v>178</v>
      </c>
      <c r="G505" s="60" t="s">
        <v>113</v>
      </c>
      <c r="H505" s="61">
        <v>2003</v>
      </c>
      <c r="I505" s="62"/>
      <c r="J505" s="62">
        <v>0</v>
      </c>
    </row>
    <row r="506" spans="1:10" x14ac:dyDescent="0.25">
      <c r="A506" s="59">
        <f t="shared" si="9"/>
        <v>506</v>
      </c>
      <c r="B506" s="60" t="s">
        <v>1074</v>
      </c>
      <c r="D506" s="60" t="s">
        <v>1088</v>
      </c>
      <c r="E506" s="60" t="s">
        <v>1065</v>
      </c>
      <c r="F506" s="60" t="s">
        <v>178</v>
      </c>
      <c r="G506" s="60" t="s">
        <v>113</v>
      </c>
      <c r="H506" s="61">
        <v>2003</v>
      </c>
      <c r="I506" s="62"/>
      <c r="J506" s="62">
        <v>0</v>
      </c>
    </row>
    <row r="507" spans="1:10" s="55" customFormat="1" x14ac:dyDescent="0.25">
      <c r="A507" s="59">
        <f t="shared" si="9"/>
        <v>507</v>
      </c>
      <c r="B507" s="56" t="s">
        <v>1090</v>
      </c>
      <c r="C507" s="60"/>
      <c r="D507" s="56"/>
      <c r="E507" s="56"/>
      <c r="F507" s="56"/>
      <c r="G507" s="56"/>
      <c r="H507" s="57"/>
      <c r="I507" s="62"/>
      <c r="J507" s="58">
        <f t="shared" ref="J507" si="12">SUM(J487:J506)</f>
        <v>-1442</v>
      </c>
    </row>
    <row r="508" spans="1:10" s="55" customFormat="1" x14ac:dyDescent="0.25">
      <c r="A508" s="59">
        <f t="shared" si="9"/>
        <v>508</v>
      </c>
      <c r="B508" s="56"/>
      <c r="C508" s="60"/>
      <c r="D508" s="56"/>
      <c r="E508" s="56"/>
      <c r="F508" s="56"/>
      <c r="G508" s="56"/>
      <c r="H508" s="57"/>
      <c r="I508" s="62"/>
      <c r="J508" s="58"/>
    </row>
    <row r="509" spans="1:10" x14ac:dyDescent="0.25">
      <c r="A509" s="59">
        <f t="shared" si="9"/>
        <v>509</v>
      </c>
      <c r="B509" s="60" t="s">
        <v>1091</v>
      </c>
      <c r="D509" s="60" t="s">
        <v>1092</v>
      </c>
      <c r="I509" s="62">
        <v>0</v>
      </c>
      <c r="J509" s="62">
        <v>0</v>
      </c>
    </row>
    <row r="510" spans="1:10" s="55" customFormat="1" x14ac:dyDescent="0.25">
      <c r="A510" s="59">
        <f t="shared" si="9"/>
        <v>510</v>
      </c>
      <c r="B510" s="56"/>
      <c r="C510" s="60"/>
      <c r="D510" s="56"/>
      <c r="E510" s="56"/>
      <c r="F510" s="56"/>
      <c r="G510" s="56"/>
      <c r="H510" s="57"/>
      <c r="I510" s="62"/>
      <c r="J510" s="58"/>
    </row>
    <row r="511" spans="1:10" x14ac:dyDescent="0.25">
      <c r="A511" s="59">
        <f t="shared" si="9"/>
        <v>511</v>
      </c>
      <c r="B511" s="60" t="s">
        <v>4065</v>
      </c>
      <c r="D511" s="60" t="s">
        <v>1093</v>
      </c>
      <c r="F511" s="60" t="s">
        <v>178</v>
      </c>
      <c r="I511" s="62">
        <v>9768</v>
      </c>
      <c r="J511" s="62">
        <v>3367</v>
      </c>
    </row>
    <row r="512" spans="1:10" s="55" customFormat="1" x14ac:dyDescent="0.25">
      <c r="A512" s="59">
        <f t="shared" si="9"/>
        <v>512</v>
      </c>
      <c r="B512" s="56"/>
      <c r="C512" s="60"/>
      <c r="D512" s="56"/>
      <c r="E512" s="56"/>
      <c r="F512" s="56"/>
      <c r="G512" s="56"/>
      <c r="H512" s="57"/>
      <c r="I512" s="62"/>
      <c r="J512" s="58"/>
    </row>
    <row r="513" spans="1:10" s="55" customFormat="1" x14ac:dyDescent="0.25">
      <c r="A513" s="59">
        <f t="shared" si="9"/>
        <v>513</v>
      </c>
      <c r="B513" s="56" t="s">
        <v>1094</v>
      </c>
      <c r="C513" s="60"/>
      <c r="D513" s="56"/>
      <c r="E513" s="56"/>
      <c r="F513" s="56"/>
      <c r="G513" s="56"/>
      <c r="H513" s="57"/>
      <c r="I513" s="62"/>
      <c r="J513" s="58"/>
    </row>
    <row r="514" spans="1:10" x14ac:dyDescent="0.25">
      <c r="A514" s="59">
        <f t="shared" si="9"/>
        <v>514</v>
      </c>
      <c r="B514" s="60" t="s">
        <v>1095</v>
      </c>
      <c r="D514" s="60" t="s">
        <v>1096</v>
      </c>
      <c r="E514" s="60" t="s">
        <v>1097</v>
      </c>
      <c r="F514" s="60" t="s">
        <v>1098</v>
      </c>
      <c r="G514" s="60" t="s">
        <v>113</v>
      </c>
      <c r="H514" s="61">
        <v>2023</v>
      </c>
      <c r="I514" s="62">
        <v>193.5</v>
      </c>
      <c r="J514" s="62">
        <v>192.9</v>
      </c>
    </row>
    <row r="515" spans="1:10" x14ac:dyDescent="0.25">
      <c r="A515" s="59">
        <f t="shared" si="9"/>
        <v>515</v>
      </c>
      <c r="B515" s="60" t="s">
        <v>1099</v>
      </c>
      <c r="D515" s="60" t="s">
        <v>1100</v>
      </c>
      <c r="E515" s="60" t="s">
        <v>1101</v>
      </c>
      <c r="F515" s="60" t="s">
        <v>1098</v>
      </c>
      <c r="G515" s="60" t="s">
        <v>255</v>
      </c>
      <c r="H515" s="61">
        <v>2021</v>
      </c>
      <c r="I515" s="62">
        <v>36.700000000000003</v>
      </c>
      <c r="J515" s="62">
        <v>36.700000000000003</v>
      </c>
    </row>
    <row r="516" spans="1:10" x14ac:dyDescent="0.25">
      <c r="A516" s="59">
        <f t="shared" si="9"/>
        <v>516</v>
      </c>
      <c r="B516" s="60" t="s">
        <v>1102</v>
      </c>
      <c r="D516" s="60" t="s">
        <v>1103</v>
      </c>
      <c r="E516" s="60" t="s">
        <v>1101</v>
      </c>
      <c r="F516" s="60" t="s">
        <v>1098</v>
      </c>
      <c r="G516" s="60" t="s">
        <v>255</v>
      </c>
      <c r="H516" s="61">
        <v>2021</v>
      </c>
      <c r="I516" s="62">
        <v>35.799999999999997</v>
      </c>
      <c r="J516" s="62">
        <v>35.799999999999997</v>
      </c>
    </row>
    <row r="517" spans="1:10" x14ac:dyDescent="0.25">
      <c r="A517" s="59">
        <f t="shared" si="9"/>
        <v>517</v>
      </c>
      <c r="B517" s="60" t="s">
        <v>1104</v>
      </c>
      <c r="D517" s="60" t="s">
        <v>1105</v>
      </c>
      <c r="E517" s="60" t="s">
        <v>1101</v>
      </c>
      <c r="F517" s="60" t="s">
        <v>1098</v>
      </c>
      <c r="G517" s="60" t="s">
        <v>255</v>
      </c>
      <c r="H517" s="61">
        <v>2021</v>
      </c>
      <c r="I517" s="62">
        <v>177.7</v>
      </c>
      <c r="J517" s="62">
        <v>177.7</v>
      </c>
    </row>
    <row r="518" spans="1:10" x14ac:dyDescent="0.25">
      <c r="A518" s="59">
        <f t="shared" ref="A518:A581" si="13">A517+1</f>
        <v>518</v>
      </c>
      <c r="B518" s="60" t="s">
        <v>1106</v>
      </c>
      <c r="D518" s="60" t="s">
        <v>1107</v>
      </c>
      <c r="E518" s="60" t="s">
        <v>1108</v>
      </c>
      <c r="F518" s="60" t="s">
        <v>1098</v>
      </c>
      <c r="G518" s="60" t="s">
        <v>126</v>
      </c>
      <c r="H518" s="61">
        <v>2012</v>
      </c>
      <c r="I518" s="62">
        <v>99.83</v>
      </c>
      <c r="J518" s="62">
        <v>99.8</v>
      </c>
    </row>
    <row r="519" spans="1:10" x14ac:dyDescent="0.25">
      <c r="A519" s="59">
        <f t="shared" si="13"/>
        <v>519</v>
      </c>
      <c r="B519" s="60" t="s">
        <v>1109</v>
      </c>
      <c r="D519" s="60" t="s">
        <v>1110</v>
      </c>
      <c r="E519" s="60" t="s">
        <v>1111</v>
      </c>
      <c r="F519" s="60" t="s">
        <v>1098</v>
      </c>
      <c r="G519" s="60" t="s">
        <v>255</v>
      </c>
      <c r="H519" s="61">
        <v>2024</v>
      </c>
      <c r="I519" s="62">
        <v>98.9</v>
      </c>
      <c r="J519" s="62">
        <v>98.9</v>
      </c>
    </row>
    <row r="520" spans="1:10" x14ac:dyDescent="0.25">
      <c r="A520" s="59">
        <f t="shared" si="13"/>
        <v>520</v>
      </c>
      <c r="B520" s="60" t="s">
        <v>1112</v>
      </c>
      <c r="D520" s="60" t="s">
        <v>1113</v>
      </c>
      <c r="E520" s="60" t="s">
        <v>1111</v>
      </c>
      <c r="F520" s="60" t="s">
        <v>1098</v>
      </c>
      <c r="G520" s="60" t="s">
        <v>255</v>
      </c>
      <c r="H520" s="61">
        <v>2024</v>
      </c>
      <c r="I520" s="62">
        <v>90</v>
      </c>
      <c r="J520" s="62">
        <v>90</v>
      </c>
    </row>
    <row r="521" spans="1:10" x14ac:dyDescent="0.25">
      <c r="A521" s="59">
        <f t="shared" si="13"/>
        <v>521</v>
      </c>
      <c r="B521" s="60" t="s">
        <v>1114</v>
      </c>
      <c r="D521" s="60" t="s">
        <v>1115</v>
      </c>
      <c r="E521" s="60" t="s">
        <v>1111</v>
      </c>
      <c r="F521" s="60" t="s">
        <v>1098</v>
      </c>
      <c r="G521" s="60" t="s">
        <v>255</v>
      </c>
      <c r="H521" s="61">
        <v>2024</v>
      </c>
      <c r="I521" s="62">
        <v>38.700000000000003</v>
      </c>
      <c r="J521" s="62">
        <v>38.700000000000003</v>
      </c>
    </row>
    <row r="522" spans="1:10" x14ac:dyDescent="0.25">
      <c r="A522" s="59">
        <f t="shared" si="13"/>
        <v>522</v>
      </c>
      <c r="B522" s="60" t="s">
        <v>1116</v>
      </c>
      <c r="D522" s="60" t="s">
        <v>1117</v>
      </c>
      <c r="E522" s="60" t="s">
        <v>1111</v>
      </c>
      <c r="F522" s="60" t="s">
        <v>1098</v>
      </c>
      <c r="G522" s="60" t="s">
        <v>255</v>
      </c>
      <c r="H522" s="61">
        <v>2024</v>
      </c>
      <c r="I522" s="62">
        <v>19.3</v>
      </c>
      <c r="J522" s="62">
        <v>19.3</v>
      </c>
    </row>
    <row r="523" spans="1:10" x14ac:dyDescent="0.25">
      <c r="A523" s="59">
        <f t="shared" si="13"/>
        <v>523</v>
      </c>
      <c r="B523" s="60" t="s">
        <v>1118</v>
      </c>
      <c r="D523" s="60" t="s">
        <v>1119</v>
      </c>
      <c r="E523" s="60" t="s">
        <v>1120</v>
      </c>
      <c r="F523" s="60" t="s">
        <v>1098</v>
      </c>
      <c r="G523" s="60" t="s">
        <v>255</v>
      </c>
      <c r="H523" s="61">
        <v>2024</v>
      </c>
      <c r="I523" s="62">
        <v>25</v>
      </c>
      <c r="J523" s="62">
        <v>25</v>
      </c>
    </row>
    <row r="524" spans="1:10" x14ac:dyDescent="0.25">
      <c r="A524" s="59">
        <f t="shared" si="13"/>
        <v>524</v>
      </c>
      <c r="B524" s="60" t="s">
        <v>1121</v>
      </c>
      <c r="D524" s="60" t="s">
        <v>1122</v>
      </c>
      <c r="E524" s="60" t="s">
        <v>1120</v>
      </c>
      <c r="F524" s="60" t="s">
        <v>1098</v>
      </c>
      <c r="G524" s="60" t="s">
        <v>255</v>
      </c>
      <c r="H524" s="61">
        <v>2024</v>
      </c>
      <c r="I524" s="62">
        <v>14</v>
      </c>
      <c r="J524" s="62">
        <v>14</v>
      </c>
    </row>
    <row r="525" spans="1:10" x14ac:dyDescent="0.25">
      <c r="A525" s="59">
        <f t="shared" si="13"/>
        <v>525</v>
      </c>
      <c r="B525" s="60" t="s">
        <v>1123</v>
      </c>
      <c r="D525" s="60" t="s">
        <v>1124</v>
      </c>
      <c r="E525" s="60" t="s">
        <v>1120</v>
      </c>
      <c r="F525" s="60" t="s">
        <v>1098</v>
      </c>
      <c r="G525" s="60" t="s">
        <v>255</v>
      </c>
      <c r="H525" s="61">
        <v>2024</v>
      </c>
      <c r="I525" s="62">
        <v>30.2</v>
      </c>
      <c r="J525" s="62">
        <v>30.2</v>
      </c>
    </row>
    <row r="526" spans="1:10" x14ac:dyDescent="0.25">
      <c r="A526" s="59">
        <f t="shared" si="13"/>
        <v>526</v>
      </c>
      <c r="B526" s="60" t="s">
        <v>1125</v>
      </c>
      <c r="D526" s="60" t="s">
        <v>1126</v>
      </c>
      <c r="E526" s="60" t="s">
        <v>1120</v>
      </c>
      <c r="F526" s="60" t="s">
        <v>1098</v>
      </c>
      <c r="G526" s="60" t="s">
        <v>255</v>
      </c>
      <c r="H526" s="61">
        <v>2024</v>
      </c>
      <c r="I526" s="62">
        <v>115</v>
      </c>
      <c r="J526" s="62">
        <v>115</v>
      </c>
    </row>
    <row r="527" spans="1:10" x14ac:dyDescent="0.25">
      <c r="A527" s="59">
        <f t="shared" si="13"/>
        <v>527</v>
      </c>
      <c r="B527" s="60" t="s">
        <v>1127</v>
      </c>
      <c r="D527" s="60" t="s">
        <v>1128</v>
      </c>
      <c r="E527" s="60" t="s">
        <v>1120</v>
      </c>
      <c r="F527" s="60" t="s">
        <v>1098</v>
      </c>
      <c r="G527" s="60" t="s">
        <v>255</v>
      </c>
      <c r="H527" s="61">
        <v>2024</v>
      </c>
      <c r="I527" s="62">
        <v>110</v>
      </c>
      <c r="J527" s="62">
        <v>110</v>
      </c>
    </row>
    <row r="528" spans="1:10" x14ac:dyDescent="0.25">
      <c r="A528" s="59">
        <f t="shared" si="13"/>
        <v>528</v>
      </c>
      <c r="B528" s="60" t="s">
        <v>1129</v>
      </c>
      <c r="D528" s="60" t="s">
        <v>1130</v>
      </c>
      <c r="E528" s="60" t="s">
        <v>1120</v>
      </c>
      <c r="F528" s="60" t="s">
        <v>1098</v>
      </c>
      <c r="G528" s="60" t="s">
        <v>255</v>
      </c>
      <c r="H528" s="61">
        <v>2024</v>
      </c>
      <c r="I528" s="62">
        <v>24</v>
      </c>
      <c r="J528" s="62">
        <v>24</v>
      </c>
    </row>
    <row r="529" spans="1:10" x14ac:dyDescent="0.25">
      <c r="A529" s="59">
        <f t="shared" si="13"/>
        <v>529</v>
      </c>
      <c r="B529" s="60" t="s">
        <v>1131</v>
      </c>
      <c r="D529" s="60" t="s">
        <v>1132</v>
      </c>
      <c r="E529" s="60" t="s">
        <v>1120</v>
      </c>
      <c r="F529" s="60" t="s">
        <v>1098</v>
      </c>
      <c r="G529" s="60" t="s">
        <v>255</v>
      </c>
      <c r="H529" s="61">
        <v>2024</v>
      </c>
      <c r="I529" s="62">
        <v>75</v>
      </c>
      <c r="J529" s="62">
        <v>75</v>
      </c>
    </row>
    <row r="530" spans="1:10" x14ac:dyDescent="0.25">
      <c r="A530" s="59">
        <f t="shared" si="13"/>
        <v>530</v>
      </c>
      <c r="B530" s="60" t="s">
        <v>1133</v>
      </c>
      <c r="D530" s="60" t="s">
        <v>1134</v>
      </c>
      <c r="E530" s="60" t="s">
        <v>1135</v>
      </c>
      <c r="F530" s="60" t="s">
        <v>1098</v>
      </c>
      <c r="G530" s="60" t="s">
        <v>255</v>
      </c>
      <c r="H530" s="61">
        <v>2024</v>
      </c>
      <c r="I530" s="62">
        <v>157.9</v>
      </c>
      <c r="J530" s="62">
        <v>157.9</v>
      </c>
    </row>
    <row r="531" spans="1:10" x14ac:dyDescent="0.25">
      <c r="A531" s="59">
        <f t="shared" si="13"/>
        <v>531</v>
      </c>
      <c r="B531" s="60" t="s">
        <v>1136</v>
      </c>
      <c r="D531" s="60" t="s">
        <v>1137</v>
      </c>
      <c r="E531" s="60" t="s">
        <v>1135</v>
      </c>
      <c r="F531" s="60" t="s">
        <v>1098</v>
      </c>
      <c r="G531" s="60" t="s">
        <v>255</v>
      </c>
      <c r="H531" s="61">
        <v>2024</v>
      </c>
      <c r="I531" s="62">
        <v>13.9</v>
      </c>
      <c r="J531" s="62">
        <v>13.9</v>
      </c>
    </row>
    <row r="532" spans="1:10" x14ac:dyDescent="0.25">
      <c r="A532" s="59">
        <f t="shared" si="13"/>
        <v>532</v>
      </c>
      <c r="B532" s="60" t="s">
        <v>1138</v>
      </c>
      <c r="D532" s="60" t="s">
        <v>1139</v>
      </c>
      <c r="E532" s="60" t="s">
        <v>1140</v>
      </c>
      <c r="F532" s="60" t="s">
        <v>1098</v>
      </c>
      <c r="G532" s="60" t="s">
        <v>113</v>
      </c>
      <c r="H532" s="61">
        <v>2023</v>
      </c>
      <c r="I532" s="62">
        <v>13.9</v>
      </c>
      <c r="J532" s="62">
        <v>13.9</v>
      </c>
    </row>
    <row r="533" spans="1:10" x14ac:dyDescent="0.25">
      <c r="A533" s="59">
        <f t="shared" si="13"/>
        <v>533</v>
      </c>
      <c r="B533" s="60" t="s">
        <v>1141</v>
      </c>
      <c r="D533" s="60" t="s">
        <v>1142</v>
      </c>
      <c r="E533" s="60" t="s">
        <v>1140</v>
      </c>
      <c r="F533" s="60" t="s">
        <v>1098</v>
      </c>
      <c r="G533" s="60" t="s">
        <v>113</v>
      </c>
      <c r="H533" s="61">
        <v>2023</v>
      </c>
      <c r="I533" s="62">
        <v>135.4</v>
      </c>
      <c r="J533" s="62">
        <v>135.4</v>
      </c>
    </row>
    <row r="534" spans="1:10" x14ac:dyDescent="0.25">
      <c r="A534" s="59">
        <f t="shared" si="13"/>
        <v>534</v>
      </c>
      <c r="B534" s="60" t="s">
        <v>1143</v>
      </c>
      <c r="D534" s="60" t="s">
        <v>1144</v>
      </c>
      <c r="E534" s="60" t="s">
        <v>1140</v>
      </c>
      <c r="F534" s="60" t="s">
        <v>1098</v>
      </c>
      <c r="G534" s="60" t="s">
        <v>113</v>
      </c>
      <c r="H534" s="61">
        <v>2023</v>
      </c>
      <c r="I534" s="62">
        <v>7</v>
      </c>
      <c r="J534" s="62">
        <v>7</v>
      </c>
    </row>
    <row r="535" spans="1:10" x14ac:dyDescent="0.25">
      <c r="A535" s="59">
        <f t="shared" si="13"/>
        <v>535</v>
      </c>
      <c r="B535" s="60" t="s">
        <v>1145</v>
      </c>
      <c r="D535" s="60" t="s">
        <v>1146</v>
      </c>
      <c r="E535" s="60" t="s">
        <v>1140</v>
      </c>
      <c r="F535" s="60" t="s">
        <v>1098</v>
      </c>
      <c r="G535" s="60" t="s">
        <v>113</v>
      </c>
      <c r="H535" s="61">
        <v>2023</v>
      </c>
      <c r="I535" s="62">
        <v>143.80000000000001</v>
      </c>
      <c r="J535" s="62">
        <v>143.80000000000001</v>
      </c>
    </row>
    <row r="536" spans="1:10" x14ac:dyDescent="0.25">
      <c r="A536" s="59">
        <f t="shared" si="13"/>
        <v>536</v>
      </c>
      <c r="B536" s="60" t="s">
        <v>1147</v>
      </c>
      <c r="D536" s="60" t="s">
        <v>1148</v>
      </c>
      <c r="E536" s="60" t="s">
        <v>1149</v>
      </c>
      <c r="F536" s="60" t="s">
        <v>1098</v>
      </c>
      <c r="G536" s="60" t="s">
        <v>255</v>
      </c>
      <c r="H536" s="61">
        <v>2021</v>
      </c>
      <c r="I536" s="62">
        <v>180.12</v>
      </c>
      <c r="J536" s="62">
        <v>180.1</v>
      </c>
    </row>
    <row r="537" spans="1:10" x14ac:dyDescent="0.25">
      <c r="A537" s="59">
        <f t="shared" si="13"/>
        <v>537</v>
      </c>
      <c r="B537" s="60" t="s">
        <v>1150</v>
      </c>
      <c r="D537" s="60" t="s">
        <v>1151</v>
      </c>
      <c r="E537" s="60" t="s">
        <v>1149</v>
      </c>
      <c r="F537" s="60" t="s">
        <v>1098</v>
      </c>
      <c r="G537" s="60" t="s">
        <v>255</v>
      </c>
      <c r="H537" s="61">
        <v>2021</v>
      </c>
      <c r="I537" s="62">
        <v>145.63999999999999</v>
      </c>
      <c r="J537" s="62">
        <v>145.6</v>
      </c>
    </row>
    <row r="538" spans="1:10" x14ac:dyDescent="0.25">
      <c r="A538" s="59">
        <f t="shared" si="13"/>
        <v>538</v>
      </c>
      <c r="B538" s="60" t="s">
        <v>1152</v>
      </c>
      <c r="D538" s="60" t="s">
        <v>1153</v>
      </c>
      <c r="E538" s="60" t="s">
        <v>1149</v>
      </c>
      <c r="F538" s="60" t="s">
        <v>1098</v>
      </c>
      <c r="G538" s="60" t="s">
        <v>255</v>
      </c>
      <c r="H538" s="61">
        <v>2021</v>
      </c>
      <c r="I538" s="62">
        <v>199.26</v>
      </c>
      <c r="J538" s="62">
        <v>199.3</v>
      </c>
    </row>
    <row r="539" spans="1:10" x14ac:dyDescent="0.25">
      <c r="A539" s="59">
        <f t="shared" si="13"/>
        <v>539</v>
      </c>
      <c r="B539" s="60" t="s">
        <v>1154</v>
      </c>
      <c r="D539" s="60" t="s">
        <v>1155</v>
      </c>
      <c r="E539" s="60" t="s">
        <v>1156</v>
      </c>
      <c r="F539" s="60" t="s">
        <v>1098</v>
      </c>
      <c r="G539" s="60" t="s">
        <v>126</v>
      </c>
      <c r="H539" s="61">
        <v>2023</v>
      </c>
      <c r="I539" s="62">
        <v>120</v>
      </c>
      <c r="J539" s="62">
        <v>120</v>
      </c>
    </row>
    <row r="540" spans="1:10" x14ac:dyDescent="0.25">
      <c r="A540" s="59">
        <f t="shared" si="13"/>
        <v>540</v>
      </c>
      <c r="B540" s="60" t="s">
        <v>1157</v>
      </c>
      <c r="D540" s="60" t="s">
        <v>1158</v>
      </c>
      <c r="E540" s="60" t="s">
        <v>1156</v>
      </c>
      <c r="F540" s="60" t="s">
        <v>1098</v>
      </c>
      <c r="G540" s="60" t="s">
        <v>126</v>
      </c>
      <c r="H540" s="61">
        <v>2023</v>
      </c>
      <c r="I540" s="62">
        <v>120</v>
      </c>
      <c r="J540" s="62">
        <v>120</v>
      </c>
    </row>
    <row r="541" spans="1:10" x14ac:dyDescent="0.25">
      <c r="A541" s="59">
        <f t="shared" si="13"/>
        <v>541</v>
      </c>
      <c r="B541" s="60" t="s">
        <v>1159</v>
      </c>
      <c r="D541" s="60" t="s">
        <v>1160</v>
      </c>
      <c r="E541" s="60" t="s">
        <v>1161</v>
      </c>
      <c r="F541" s="60" t="s">
        <v>1162</v>
      </c>
      <c r="G541" s="60" t="s">
        <v>119</v>
      </c>
      <c r="H541" s="61">
        <v>2016</v>
      </c>
      <c r="I541" s="62">
        <v>100</v>
      </c>
      <c r="J541" s="62">
        <v>100</v>
      </c>
    </row>
    <row r="542" spans="1:10" x14ac:dyDescent="0.25">
      <c r="A542" s="59">
        <f t="shared" si="13"/>
        <v>542</v>
      </c>
      <c r="B542" s="60" t="s">
        <v>1163</v>
      </c>
      <c r="D542" s="60" t="s">
        <v>1164</v>
      </c>
      <c r="E542" s="60" t="s">
        <v>1161</v>
      </c>
      <c r="F542" s="60" t="s">
        <v>1162</v>
      </c>
      <c r="G542" s="60" t="s">
        <v>119</v>
      </c>
      <c r="H542" s="61">
        <v>2016</v>
      </c>
      <c r="I542" s="62">
        <v>102</v>
      </c>
      <c r="J542" s="62">
        <v>102</v>
      </c>
    </row>
    <row r="543" spans="1:10" x14ac:dyDescent="0.25">
      <c r="A543" s="59">
        <f t="shared" si="13"/>
        <v>543</v>
      </c>
      <c r="B543" s="60" t="s">
        <v>1165</v>
      </c>
      <c r="D543" s="60" t="s">
        <v>1166</v>
      </c>
      <c r="E543" s="60" t="s">
        <v>1167</v>
      </c>
      <c r="F543" s="60" t="s">
        <v>1098</v>
      </c>
      <c r="G543" s="60" t="s">
        <v>255</v>
      </c>
      <c r="H543" s="61">
        <v>2021</v>
      </c>
      <c r="I543" s="62">
        <v>90.2</v>
      </c>
      <c r="J543" s="62">
        <v>90.2</v>
      </c>
    </row>
    <row r="544" spans="1:10" x14ac:dyDescent="0.25">
      <c r="A544" s="59">
        <f t="shared" si="13"/>
        <v>544</v>
      </c>
      <c r="B544" s="60" t="s">
        <v>1168</v>
      </c>
      <c r="D544" s="60" t="s">
        <v>1169</v>
      </c>
      <c r="E544" s="60" t="s">
        <v>1167</v>
      </c>
      <c r="F544" s="60" t="s">
        <v>1098</v>
      </c>
      <c r="G544" s="60" t="s">
        <v>255</v>
      </c>
      <c r="H544" s="61">
        <v>2021</v>
      </c>
      <c r="I544" s="62">
        <v>70.5</v>
      </c>
      <c r="J544" s="62">
        <v>70.5</v>
      </c>
    </row>
    <row r="545" spans="1:10" x14ac:dyDescent="0.25">
      <c r="A545" s="59">
        <f t="shared" si="13"/>
        <v>545</v>
      </c>
      <c r="B545" s="60" t="s">
        <v>1170</v>
      </c>
      <c r="D545" s="60" t="s">
        <v>1171</v>
      </c>
      <c r="E545" s="60" t="s">
        <v>488</v>
      </c>
      <c r="F545" s="60" t="s">
        <v>1098</v>
      </c>
      <c r="G545" s="60" t="s">
        <v>113</v>
      </c>
      <c r="H545" s="61">
        <v>2007</v>
      </c>
      <c r="I545" s="62">
        <v>120</v>
      </c>
      <c r="J545" s="62">
        <v>120</v>
      </c>
    </row>
    <row r="546" spans="1:10" x14ac:dyDescent="0.25">
      <c r="A546" s="59">
        <f t="shared" si="13"/>
        <v>546</v>
      </c>
      <c r="B546" s="60" t="s">
        <v>1172</v>
      </c>
      <c r="D546" s="60" t="s">
        <v>1173</v>
      </c>
      <c r="E546" s="60" t="s">
        <v>1174</v>
      </c>
      <c r="F546" s="60" t="s">
        <v>1098</v>
      </c>
      <c r="G546" s="60" t="s">
        <v>255</v>
      </c>
      <c r="H546" s="61">
        <v>2013</v>
      </c>
      <c r="I546" s="62">
        <v>132.84</v>
      </c>
      <c r="J546" s="62">
        <v>132.80000000000001</v>
      </c>
    </row>
    <row r="547" spans="1:10" x14ac:dyDescent="0.25">
      <c r="A547" s="59">
        <f t="shared" si="13"/>
        <v>547</v>
      </c>
      <c r="B547" s="60" t="s">
        <v>1175</v>
      </c>
      <c r="D547" s="60" t="s">
        <v>1176</v>
      </c>
      <c r="E547" s="60" t="s">
        <v>1174</v>
      </c>
      <c r="F547" s="60" t="s">
        <v>1098</v>
      </c>
      <c r="G547" s="60" t="s">
        <v>255</v>
      </c>
      <c r="H547" s="61">
        <v>2013</v>
      </c>
      <c r="I547" s="62">
        <v>6.96</v>
      </c>
      <c r="J547" s="62">
        <v>6.9</v>
      </c>
    </row>
    <row r="548" spans="1:10" x14ac:dyDescent="0.25">
      <c r="A548" s="59">
        <f t="shared" si="13"/>
        <v>548</v>
      </c>
      <c r="B548" s="60" t="s">
        <v>1177</v>
      </c>
      <c r="D548" s="60" t="s">
        <v>1178</v>
      </c>
      <c r="E548" s="60" t="s">
        <v>1174</v>
      </c>
      <c r="F548" s="60" t="s">
        <v>1098</v>
      </c>
      <c r="G548" s="60" t="s">
        <v>255</v>
      </c>
      <c r="H548" s="61">
        <v>2020</v>
      </c>
      <c r="I548" s="62">
        <v>92.5</v>
      </c>
      <c r="J548" s="62">
        <v>92.5</v>
      </c>
    </row>
    <row r="549" spans="1:10" x14ac:dyDescent="0.25">
      <c r="A549" s="59">
        <f t="shared" si="13"/>
        <v>549</v>
      </c>
      <c r="B549" s="60" t="s">
        <v>1179</v>
      </c>
      <c r="D549" s="60" t="s">
        <v>1180</v>
      </c>
      <c r="E549" s="60" t="s">
        <v>1174</v>
      </c>
      <c r="F549" s="60" t="s">
        <v>1098</v>
      </c>
      <c r="G549" s="60" t="s">
        <v>255</v>
      </c>
      <c r="H549" s="61">
        <v>2020</v>
      </c>
      <c r="I549" s="62">
        <v>6.9</v>
      </c>
      <c r="J549" s="62">
        <v>6.9</v>
      </c>
    </row>
    <row r="550" spans="1:10" x14ac:dyDescent="0.25">
      <c r="A550" s="59">
        <f t="shared" si="13"/>
        <v>550</v>
      </c>
      <c r="B550" s="60" t="s">
        <v>1181</v>
      </c>
      <c r="D550" s="60" t="s">
        <v>1182</v>
      </c>
      <c r="E550" s="60" t="s">
        <v>1174</v>
      </c>
      <c r="F550" s="60" t="s">
        <v>1098</v>
      </c>
      <c r="G550" s="60" t="s">
        <v>255</v>
      </c>
      <c r="H550" s="61">
        <v>2020</v>
      </c>
      <c r="I550" s="62">
        <v>13.7</v>
      </c>
      <c r="J550" s="62">
        <v>13.4</v>
      </c>
    </row>
    <row r="551" spans="1:10" x14ac:dyDescent="0.25">
      <c r="A551" s="59">
        <f t="shared" si="13"/>
        <v>551</v>
      </c>
      <c r="B551" s="60" t="s">
        <v>1183</v>
      </c>
      <c r="D551" s="60" t="s">
        <v>1184</v>
      </c>
      <c r="E551" s="60" t="s">
        <v>1174</v>
      </c>
      <c r="F551" s="60" t="s">
        <v>1098</v>
      </c>
      <c r="G551" s="60" t="s">
        <v>255</v>
      </c>
      <c r="H551" s="61">
        <v>2020</v>
      </c>
      <c r="I551" s="62">
        <v>186.5</v>
      </c>
      <c r="J551" s="62">
        <v>182.4</v>
      </c>
    </row>
    <row r="552" spans="1:10" x14ac:dyDescent="0.25">
      <c r="A552" s="59">
        <f t="shared" si="13"/>
        <v>552</v>
      </c>
      <c r="B552" s="60" t="s">
        <v>1185</v>
      </c>
      <c r="D552" s="60" t="s">
        <v>1186</v>
      </c>
      <c r="E552" s="60" t="s">
        <v>1187</v>
      </c>
      <c r="F552" s="60" t="s">
        <v>1098</v>
      </c>
      <c r="G552" s="60" t="s">
        <v>255</v>
      </c>
      <c r="H552" s="61">
        <v>2020</v>
      </c>
      <c r="I552" s="62">
        <v>162</v>
      </c>
      <c r="J552" s="62">
        <v>162</v>
      </c>
    </row>
    <row r="553" spans="1:10" x14ac:dyDescent="0.25">
      <c r="A553" s="59">
        <f t="shared" si="13"/>
        <v>553</v>
      </c>
      <c r="B553" s="60" t="s">
        <v>1188</v>
      </c>
      <c r="D553" s="60" t="s">
        <v>1189</v>
      </c>
      <c r="E553" s="60" t="s">
        <v>1190</v>
      </c>
      <c r="F553" s="60" t="s">
        <v>1191</v>
      </c>
      <c r="G553" s="60" t="s">
        <v>1035</v>
      </c>
      <c r="H553" s="61">
        <v>2015</v>
      </c>
      <c r="I553" s="62">
        <v>149.85</v>
      </c>
      <c r="J553" s="62">
        <v>149.80000000000001</v>
      </c>
    </row>
    <row r="554" spans="1:10" x14ac:dyDescent="0.25">
      <c r="A554" s="59">
        <f t="shared" si="13"/>
        <v>554</v>
      </c>
      <c r="B554" s="60" t="s">
        <v>1192</v>
      </c>
      <c r="D554" s="60" t="s">
        <v>1193</v>
      </c>
      <c r="E554" s="60" t="s">
        <v>1194</v>
      </c>
      <c r="F554" s="60" t="s">
        <v>1162</v>
      </c>
      <c r="G554" s="60" t="s">
        <v>119</v>
      </c>
      <c r="H554" s="61">
        <v>2017</v>
      </c>
      <c r="I554" s="62">
        <v>120</v>
      </c>
      <c r="J554" s="62">
        <v>120</v>
      </c>
    </row>
    <row r="555" spans="1:10" x14ac:dyDescent="0.25">
      <c r="A555" s="59">
        <f t="shared" si="13"/>
        <v>555</v>
      </c>
      <c r="B555" s="60" t="s">
        <v>1195</v>
      </c>
      <c r="D555" s="60" t="s">
        <v>1196</v>
      </c>
      <c r="E555" s="60" t="s">
        <v>1194</v>
      </c>
      <c r="F555" s="60" t="s">
        <v>1162</v>
      </c>
      <c r="G555" s="60" t="s">
        <v>119</v>
      </c>
      <c r="H555" s="61">
        <v>2017</v>
      </c>
      <c r="I555" s="62">
        <v>108</v>
      </c>
      <c r="J555" s="62">
        <v>108</v>
      </c>
    </row>
    <row r="556" spans="1:10" x14ac:dyDescent="0.25">
      <c r="A556" s="59">
        <f t="shared" si="13"/>
        <v>556</v>
      </c>
      <c r="B556" s="60" t="s">
        <v>1197</v>
      </c>
      <c r="D556" s="60" t="s">
        <v>1198</v>
      </c>
      <c r="E556" s="60" t="s">
        <v>1199</v>
      </c>
      <c r="F556" s="60" t="s">
        <v>1098</v>
      </c>
      <c r="G556" s="60" t="s">
        <v>113</v>
      </c>
      <c r="H556" s="61">
        <v>2017</v>
      </c>
      <c r="I556" s="62">
        <v>44.9</v>
      </c>
      <c r="J556" s="62">
        <v>44.9</v>
      </c>
    </row>
    <row r="557" spans="1:10" x14ac:dyDescent="0.25">
      <c r="A557" s="59">
        <f t="shared" si="13"/>
        <v>557</v>
      </c>
      <c r="B557" s="60" t="s">
        <v>1200</v>
      </c>
      <c r="D557" s="60" t="s">
        <v>1201</v>
      </c>
      <c r="E557" s="60" t="s">
        <v>1199</v>
      </c>
      <c r="F557" s="60" t="s">
        <v>1098</v>
      </c>
      <c r="G557" s="60" t="s">
        <v>113</v>
      </c>
      <c r="H557" s="61">
        <v>2017</v>
      </c>
      <c r="I557" s="62">
        <v>55.7</v>
      </c>
      <c r="J557" s="62">
        <v>55.7</v>
      </c>
    </row>
    <row r="558" spans="1:10" x14ac:dyDescent="0.25">
      <c r="A558" s="59">
        <f t="shared" si="13"/>
        <v>558</v>
      </c>
      <c r="B558" s="60" t="s">
        <v>1202</v>
      </c>
      <c r="C558" s="60" t="s">
        <v>4070</v>
      </c>
      <c r="D558" s="60" t="s">
        <v>1203</v>
      </c>
      <c r="E558" s="60" t="s">
        <v>1204</v>
      </c>
      <c r="F558" s="60" t="s">
        <v>1098</v>
      </c>
      <c r="G558" s="60" t="s">
        <v>255</v>
      </c>
      <c r="H558" s="61">
        <v>2006</v>
      </c>
      <c r="I558" s="62">
        <v>120.6</v>
      </c>
      <c r="J558" s="62">
        <v>120.6</v>
      </c>
    </row>
    <row r="559" spans="1:10" x14ac:dyDescent="0.25">
      <c r="A559" s="59">
        <f t="shared" si="13"/>
        <v>559</v>
      </c>
      <c r="B559" s="60" t="s">
        <v>1205</v>
      </c>
      <c r="C559" s="60" t="s">
        <v>4071</v>
      </c>
      <c r="D559" s="60" t="s">
        <v>1206</v>
      </c>
      <c r="E559" s="60" t="s">
        <v>1204</v>
      </c>
      <c r="F559" s="60" t="s">
        <v>1098</v>
      </c>
      <c r="G559" s="60" t="s">
        <v>255</v>
      </c>
      <c r="H559" s="61">
        <v>2007</v>
      </c>
      <c r="I559" s="62">
        <v>115.5</v>
      </c>
      <c r="J559" s="62">
        <v>115.5</v>
      </c>
    </row>
    <row r="560" spans="1:10" x14ac:dyDescent="0.25">
      <c r="A560" s="59">
        <f t="shared" si="13"/>
        <v>560</v>
      </c>
      <c r="B560" s="60" t="s">
        <v>1207</v>
      </c>
      <c r="C560" s="60" t="s">
        <v>4071</v>
      </c>
      <c r="D560" s="60" t="s">
        <v>1208</v>
      </c>
      <c r="E560" s="60" t="s">
        <v>1204</v>
      </c>
      <c r="F560" s="60" t="s">
        <v>1098</v>
      </c>
      <c r="G560" s="60" t="s">
        <v>255</v>
      </c>
      <c r="H560" s="61">
        <v>2007</v>
      </c>
      <c r="I560" s="62">
        <v>117</v>
      </c>
      <c r="J560" s="62">
        <v>117</v>
      </c>
    </row>
    <row r="561" spans="1:10" x14ac:dyDescent="0.25">
      <c r="A561" s="59">
        <f t="shared" si="13"/>
        <v>561</v>
      </c>
      <c r="B561" s="60" t="s">
        <v>1209</v>
      </c>
      <c r="C561" s="60" t="s">
        <v>4072</v>
      </c>
      <c r="D561" s="60" t="s">
        <v>1210</v>
      </c>
      <c r="E561" s="60" t="s">
        <v>1204</v>
      </c>
      <c r="F561" s="60" t="s">
        <v>1098</v>
      </c>
      <c r="G561" s="60" t="s">
        <v>255</v>
      </c>
      <c r="H561" s="61">
        <v>2008</v>
      </c>
      <c r="I561" s="62">
        <v>170.2</v>
      </c>
      <c r="J561" s="62">
        <v>170.2</v>
      </c>
    </row>
    <row r="562" spans="1:10" x14ac:dyDescent="0.25">
      <c r="A562" s="59">
        <f t="shared" si="13"/>
        <v>562</v>
      </c>
      <c r="B562" s="60" t="s">
        <v>1211</v>
      </c>
      <c r="D562" s="60" t="s">
        <v>1212</v>
      </c>
      <c r="E562" s="60" t="s">
        <v>1213</v>
      </c>
      <c r="F562" s="60" t="s">
        <v>1098</v>
      </c>
      <c r="G562" s="60" t="s">
        <v>255</v>
      </c>
      <c r="H562" s="61">
        <v>2009</v>
      </c>
      <c r="I562" s="62">
        <v>89</v>
      </c>
      <c r="J562" s="62">
        <v>88</v>
      </c>
    </row>
    <row r="563" spans="1:10" x14ac:dyDescent="0.25">
      <c r="A563" s="59">
        <f t="shared" si="13"/>
        <v>563</v>
      </c>
      <c r="B563" s="60" t="s">
        <v>1214</v>
      </c>
      <c r="D563" s="60" t="s">
        <v>1215</v>
      </c>
      <c r="E563" s="60" t="s">
        <v>1213</v>
      </c>
      <c r="F563" s="60" t="s">
        <v>1098</v>
      </c>
      <c r="G563" s="60" t="s">
        <v>255</v>
      </c>
      <c r="H563" s="61">
        <v>2009</v>
      </c>
      <c r="I563" s="62">
        <v>91</v>
      </c>
      <c r="J563" s="62">
        <v>90</v>
      </c>
    </row>
    <row r="564" spans="1:10" x14ac:dyDescent="0.25">
      <c r="A564" s="59">
        <f t="shared" si="13"/>
        <v>564</v>
      </c>
      <c r="B564" s="60" t="s">
        <v>1216</v>
      </c>
      <c r="D564" s="60" t="s">
        <v>1217</v>
      </c>
      <c r="E564" s="60" t="s">
        <v>991</v>
      </c>
      <c r="F564" s="60" t="s">
        <v>1098</v>
      </c>
      <c r="G564" s="60" t="s">
        <v>126</v>
      </c>
      <c r="H564" s="61">
        <v>2019</v>
      </c>
      <c r="I564" s="62">
        <v>115.2</v>
      </c>
      <c r="J564" s="62">
        <v>115.2</v>
      </c>
    </row>
    <row r="565" spans="1:10" x14ac:dyDescent="0.25">
      <c r="A565" s="59">
        <f t="shared" si="13"/>
        <v>565</v>
      </c>
      <c r="B565" s="60" t="s">
        <v>1218</v>
      </c>
      <c r="D565" s="60" t="s">
        <v>1219</v>
      </c>
      <c r="E565" s="60" t="s">
        <v>991</v>
      </c>
      <c r="F565" s="60" t="s">
        <v>1098</v>
      </c>
      <c r="G565" s="60" t="s">
        <v>126</v>
      </c>
      <c r="H565" s="61">
        <v>2019</v>
      </c>
      <c r="I565" s="62">
        <v>122.4</v>
      </c>
      <c r="J565" s="62">
        <v>122.4</v>
      </c>
    </row>
    <row r="566" spans="1:10" x14ac:dyDescent="0.25">
      <c r="A566" s="59">
        <f t="shared" si="13"/>
        <v>566</v>
      </c>
      <c r="B566" s="60" t="s">
        <v>1220</v>
      </c>
      <c r="D566" s="60" t="s">
        <v>1221</v>
      </c>
      <c r="E566" s="60" t="s">
        <v>1222</v>
      </c>
      <c r="F566" s="60" t="s">
        <v>1098</v>
      </c>
      <c r="G566" s="60" t="s">
        <v>255</v>
      </c>
      <c r="H566" s="61">
        <v>2022</v>
      </c>
      <c r="I566" s="62">
        <v>148.4</v>
      </c>
      <c r="J566" s="62">
        <v>148.4</v>
      </c>
    </row>
    <row r="567" spans="1:10" x14ac:dyDescent="0.25">
      <c r="A567" s="59">
        <f t="shared" si="13"/>
        <v>567</v>
      </c>
      <c r="B567" s="60" t="s">
        <v>1223</v>
      </c>
      <c r="D567" s="60" t="s">
        <v>1224</v>
      </c>
      <c r="E567" s="60" t="s">
        <v>1111</v>
      </c>
      <c r="F567" s="60" t="s">
        <v>1098</v>
      </c>
      <c r="G567" s="60" t="s">
        <v>255</v>
      </c>
      <c r="H567" s="61">
        <v>2004</v>
      </c>
      <c r="I567" s="62">
        <v>123.1</v>
      </c>
      <c r="J567" s="62">
        <v>123.1</v>
      </c>
    </row>
    <row r="568" spans="1:10" x14ac:dyDescent="0.25">
      <c r="A568" s="59">
        <f t="shared" si="13"/>
        <v>568</v>
      </c>
      <c r="B568" s="60" t="s">
        <v>1225</v>
      </c>
      <c r="D568" s="60" t="s">
        <v>1226</v>
      </c>
      <c r="E568" s="60" t="s">
        <v>798</v>
      </c>
      <c r="F568" s="60" t="s">
        <v>1162</v>
      </c>
      <c r="G568" s="60" t="s">
        <v>119</v>
      </c>
      <c r="H568" s="61">
        <v>2016</v>
      </c>
      <c r="I568" s="62">
        <v>165</v>
      </c>
      <c r="J568" s="62">
        <v>165</v>
      </c>
    </row>
    <row r="569" spans="1:10" x14ac:dyDescent="0.25">
      <c r="A569" s="59">
        <f t="shared" si="13"/>
        <v>569</v>
      </c>
      <c r="B569" s="60" t="s">
        <v>1227</v>
      </c>
      <c r="D569" s="60" t="s">
        <v>1228</v>
      </c>
      <c r="E569" s="60" t="s">
        <v>1229</v>
      </c>
      <c r="F569" s="60" t="s">
        <v>1098</v>
      </c>
      <c r="G569" s="60" t="s">
        <v>255</v>
      </c>
      <c r="H569" s="61">
        <v>2007</v>
      </c>
      <c r="I569" s="62">
        <v>134.41999999999999</v>
      </c>
      <c r="J569" s="62">
        <v>130.5</v>
      </c>
    </row>
    <row r="570" spans="1:10" x14ac:dyDescent="0.25">
      <c r="A570" s="59">
        <f t="shared" si="13"/>
        <v>570</v>
      </c>
      <c r="B570" s="60" t="s">
        <v>1230</v>
      </c>
      <c r="D570" s="60" t="s">
        <v>1231</v>
      </c>
      <c r="E570" s="60" t="s">
        <v>1229</v>
      </c>
      <c r="F570" s="60" t="s">
        <v>1098</v>
      </c>
      <c r="G570" s="60" t="s">
        <v>255</v>
      </c>
      <c r="H570" s="61">
        <v>2007</v>
      </c>
      <c r="I570" s="62">
        <v>123.6</v>
      </c>
      <c r="J570" s="62">
        <v>120</v>
      </c>
    </row>
    <row r="571" spans="1:10" x14ac:dyDescent="0.25">
      <c r="A571" s="59">
        <f t="shared" si="13"/>
        <v>571</v>
      </c>
      <c r="B571" s="60" t="s">
        <v>1232</v>
      </c>
      <c r="D571" s="60" t="s">
        <v>1233</v>
      </c>
      <c r="E571" s="60" t="s">
        <v>1234</v>
      </c>
      <c r="F571" s="60" t="s">
        <v>1191</v>
      </c>
      <c r="G571" s="60" t="s">
        <v>1035</v>
      </c>
      <c r="H571" s="61">
        <v>2019</v>
      </c>
      <c r="I571" s="62">
        <v>210.1</v>
      </c>
      <c r="J571" s="62">
        <v>210.1</v>
      </c>
    </row>
    <row r="572" spans="1:10" x14ac:dyDescent="0.25">
      <c r="A572" s="59">
        <f t="shared" si="13"/>
        <v>572</v>
      </c>
      <c r="B572" s="60" t="s">
        <v>1816</v>
      </c>
      <c r="D572" s="60" t="s">
        <v>1817</v>
      </c>
      <c r="E572" s="60" t="s">
        <v>1229</v>
      </c>
      <c r="F572" s="60" t="s">
        <v>1098</v>
      </c>
      <c r="G572" s="60" t="s">
        <v>255</v>
      </c>
      <c r="H572" s="61">
        <v>2026</v>
      </c>
      <c r="I572" s="62">
        <v>146.63999999999999</v>
      </c>
      <c r="J572" s="62">
        <v>144</v>
      </c>
    </row>
    <row r="573" spans="1:10" x14ac:dyDescent="0.25">
      <c r="A573" s="59">
        <f t="shared" si="13"/>
        <v>573</v>
      </c>
      <c r="B573" s="60" t="s">
        <v>1818</v>
      </c>
      <c r="D573" s="60" t="s">
        <v>1819</v>
      </c>
      <c r="E573" s="60" t="s">
        <v>1229</v>
      </c>
      <c r="F573" s="60" t="s">
        <v>1098</v>
      </c>
      <c r="G573" s="60" t="s">
        <v>255</v>
      </c>
      <c r="H573" s="61">
        <v>2026</v>
      </c>
      <c r="I573" s="62">
        <v>2.52</v>
      </c>
      <c r="J573" s="62">
        <v>2.5</v>
      </c>
    </row>
    <row r="574" spans="1:10" x14ac:dyDescent="0.25">
      <c r="A574" s="59">
        <f t="shared" si="13"/>
        <v>574</v>
      </c>
      <c r="B574" s="60" t="s">
        <v>1820</v>
      </c>
      <c r="D574" s="60" t="s">
        <v>1821</v>
      </c>
      <c r="E574" s="60" t="s">
        <v>1229</v>
      </c>
      <c r="F574" s="60" t="s">
        <v>1098</v>
      </c>
      <c r="G574" s="60" t="s">
        <v>255</v>
      </c>
      <c r="H574" s="61">
        <v>2026</v>
      </c>
      <c r="I574" s="62">
        <v>59.22</v>
      </c>
      <c r="J574" s="62">
        <v>58.2</v>
      </c>
    </row>
    <row r="575" spans="1:10" x14ac:dyDescent="0.25">
      <c r="A575" s="59">
        <f t="shared" si="13"/>
        <v>575</v>
      </c>
      <c r="B575" s="60" t="s">
        <v>1822</v>
      </c>
      <c r="D575" s="60" t="s">
        <v>1823</v>
      </c>
      <c r="E575" s="60" t="s">
        <v>1229</v>
      </c>
      <c r="F575" s="60" t="s">
        <v>1098</v>
      </c>
      <c r="G575" s="60" t="s">
        <v>255</v>
      </c>
      <c r="H575" s="61">
        <v>2026</v>
      </c>
      <c r="I575" s="62">
        <v>20.16</v>
      </c>
      <c r="J575" s="62">
        <v>19.8</v>
      </c>
    </row>
    <row r="576" spans="1:10" x14ac:dyDescent="0.25">
      <c r="A576" s="59">
        <f t="shared" si="13"/>
        <v>576</v>
      </c>
      <c r="B576" s="60" t="s">
        <v>1824</v>
      </c>
      <c r="D576" s="60" t="s">
        <v>1825</v>
      </c>
      <c r="E576" s="60" t="s">
        <v>1229</v>
      </c>
      <c r="F576" s="60" t="s">
        <v>1098</v>
      </c>
      <c r="G576" s="60" t="s">
        <v>255</v>
      </c>
      <c r="H576" s="61">
        <v>2026</v>
      </c>
      <c r="I576" s="62">
        <v>67.680000000000007</v>
      </c>
      <c r="J576" s="62">
        <v>66.5</v>
      </c>
    </row>
    <row r="577" spans="1:10" x14ac:dyDescent="0.25">
      <c r="A577" s="59">
        <f t="shared" si="13"/>
        <v>577</v>
      </c>
      <c r="B577" s="60" t="s">
        <v>1826</v>
      </c>
      <c r="D577" s="60" t="s">
        <v>1827</v>
      </c>
      <c r="E577" s="60" t="s">
        <v>1229</v>
      </c>
      <c r="F577" s="60" t="s">
        <v>1098</v>
      </c>
      <c r="G577" s="60" t="s">
        <v>255</v>
      </c>
      <c r="H577" s="61">
        <v>2026</v>
      </c>
      <c r="I577" s="62">
        <v>12.6</v>
      </c>
      <c r="J577" s="62">
        <v>12.4</v>
      </c>
    </row>
    <row r="578" spans="1:10" x14ac:dyDescent="0.25">
      <c r="A578" s="59">
        <f t="shared" si="13"/>
        <v>578</v>
      </c>
      <c r="B578" s="60" t="s">
        <v>1235</v>
      </c>
      <c r="D578" s="60" t="s">
        <v>1236</v>
      </c>
      <c r="E578" s="60" t="s">
        <v>1237</v>
      </c>
      <c r="F578" s="60" t="s">
        <v>1098</v>
      </c>
      <c r="G578" s="60" t="s">
        <v>255</v>
      </c>
      <c r="H578" s="61">
        <v>2007</v>
      </c>
      <c r="I578" s="62">
        <v>231.7</v>
      </c>
      <c r="J578" s="62">
        <v>231.7</v>
      </c>
    </row>
    <row r="579" spans="1:10" x14ac:dyDescent="0.25">
      <c r="A579" s="59">
        <f t="shared" si="13"/>
        <v>579</v>
      </c>
      <c r="B579" s="60" t="s">
        <v>1238</v>
      </c>
      <c r="D579" s="60" t="s">
        <v>1239</v>
      </c>
      <c r="E579" s="60" t="s">
        <v>1237</v>
      </c>
      <c r="F579" s="60" t="s">
        <v>1098</v>
      </c>
      <c r="G579" s="60" t="s">
        <v>255</v>
      </c>
      <c r="H579" s="61">
        <v>2007</v>
      </c>
      <c r="I579" s="62">
        <v>149.5</v>
      </c>
      <c r="J579" s="62">
        <v>149.5</v>
      </c>
    </row>
    <row r="580" spans="1:10" x14ac:dyDescent="0.25">
      <c r="A580" s="59">
        <f t="shared" si="13"/>
        <v>580</v>
      </c>
      <c r="B580" s="60" t="s">
        <v>1240</v>
      </c>
      <c r="D580" s="60" t="s">
        <v>1241</v>
      </c>
      <c r="E580" s="60" t="s">
        <v>1237</v>
      </c>
      <c r="F580" s="60" t="s">
        <v>1098</v>
      </c>
      <c r="G580" s="60" t="s">
        <v>255</v>
      </c>
      <c r="H580" s="61">
        <v>2008</v>
      </c>
      <c r="I580" s="62">
        <v>200.9</v>
      </c>
      <c r="J580" s="62">
        <v>200.9</v>
      </c>
    </row>
    <row r="581" spans="1:10" x14ac:dyDescent="0.25">
      <c r="A581" s="59">
        <f t="shared" si="13"/>
        <v>581</v>
      </c>
      <c r="B581" s="60" t="s">
        <v>1242</v>
      </c>
      <c r="D581" s="60" t="s">
        <v>1243</v>
      </c>
      <c r="E581" s="60" t="s">
        <v>1237</v>
      </c>
      <c r="F581" s="60" t="s">
        <v>1098</v>
      </c>
      <c r="G581" s="60" t="s">
        <v>255</v>
      </c>
      <c r="H581" s="61">
        <v>2025</v>
      </c>
      <c r="I581" s="62">
        <v>121.5</v>
      </c>
      <c r="J581" s="62">
        <v>121.5</v>
      </c>
    </row>
    <row r="582" spans="1:10" x14ac:dyDescent="0.25">
      <c r="A582" s="59">
        <f t="shared" ref="A582:A645" si="14">A581+1</f>
        <v>582</v>
      </c>
      <c r="B582" s="60" t="s">
        <v>1244</v>
      </c>
      <c r="D582" s="60" t="s">
        <v>1245</v>
      </c>
      <c r="E582" s="60" t="s">
        <v>524</v>
      </c>
      <c r="F582" s="60" t="s">
        <v>1098</v>
      </c>
      <c r="G582" s="60" t="s">
        <v>126</v>
      </c>
      <c r="H582" s="61">
        <v>2010</v>
      </c>
      <c r="I582" s="62">
        <v>79.42</v>
      </c>
      <c r="J582" s="62">
        <v>77.7</v>
      </c>
    </row>
    <row r="583" spans="1:10" x14ac:dyDescent="0.25">
      <c r="A583" s="59">
        <f t="shared" si="14"/>
        <v>583</v>
      </c>
      <c r="B583" s="60" t="s">
        <v>1246</v>
      </c>
      <c r="D583" s="60" t="s">
        <v>1247</v>
      </c>
      <c r="E583" s="60" t="s">
        <v>524</v>
      </c>
      <c r="F583" s="60" t="s">
        <v>1098</v>
      </c>
      <c r="G583" s="60" t="s">
        <v>126</v>
      </c>
      <c r="H583" s="61">
        <v>2010</v>
      </c>
      <c r="I583" s="62">
        <v>78.040000000000006</v>
      </c>
      <c r="J583" s="62">
        <v>76.400000000000006</v>
      </c>
    </row>
    <row r="584" spans="1:10" x14ac:dyDescent="0.25">
      <c r="A584" s="59">
        <f t="shared" si="14"/>
        <v>584</v>
      </c>
      <c r="B584" s="60" t="s">
        <v>1248</v>
      </c>
      <c r="D584" s="60" t="s">
        <v>1249</v>
      </c>
      <c r="E584" s="60" t="s">
        <v>798</v>
      </c>
      <c r="F584" s="60" t="s">
        <v>1162</v>
      </c>
      <c r="G584" s="60" t="s">
        <v>119</v>
      </c>
      <c r="H584" s="61">
        <v>2021</v>
      </c>
      <c r="I584" s="62">
        <v>173.25</v>
      </c>
      <c r="J584" s="62">
        <v>173.3</v>
      </c>
    </row>
    <row r="585" spans="1:10" x14ac:dyDescent="0.25">
      <c r="A585" s="59">
        <f t="shared" si="14"/>
        <v>585</v>
      </c>
      <c r="B585" s="60" t="s">
        <v>3530</v>
      </c>
      <c r="D585" s="60" t="s">
        <v>1250</v>
      </c>
      <c r="E585" s="60" t="s">
        <v>1251</v>
      </c>
      <c r="F585" s="60" t="s">
        <v>1098</v>
      </c>
      <c r="G585" s="60" t="s">
        <v>255</v>
      </c>
      <c r="H585" s="61">
        <v>2008</v>
      </c>
      <c r="I585" s="62">
        <v>97.51</v>
      </c>
      <c r="J585" s="62">
        <v>95.4</v>
      </c>
    </row>
    <row r="586" spans="1:10" x14ac:dyDescent="0.25">
      <c r="A586" s="59">
        <f t="shared" si="14"/>
        <v>586</v>
      </c>
      <c r="B586" s="60" t="s">
        <v>3531</v>
      </c>
      <c r="D586" s="60" t="s">
        <v>3532</v>
      </c>
      <c r="E586" s="60" t="s">
        <v>1251</v>
      </c>
      <c r="F586" s="60" t="s">
        <v>1098</v>
      </c>
      <c r="G586" s="60" t="s">
        <v>255</v>
      </c>
      <c r="H586" s="61">
        <v>2008</v>
      </c>
      <c r="I586" s="62">
        <v>18.100000000000001</v>
      </c>
      <c r="J586" s="62">
        <v>17.7</v>
      </c>
    </row>
    <row r="587" spans="1:10" x14ac:dyDescent="0.25">
      <c r="A587" s="59">
        <f t="shared" si="14"/>
        <v>587</v>
      </c>
      <c r="B587" s="60" t="s">
        <v>3533</v>
      </c>
      <c r="D587" s="60" t="s">
        <v>3534</v>
      </c>
      <c r="E587" s="60" t="s">
        <v>1251</v>
      </c>
      <c r="F587" s="60" t="s">
        <v>1098</v>
      </c>
      <c r="G587" s="60" t="s">
        <v>255</v>
      </c>
      <c r="H587" s="61">
        <v>2008</v>
      </c>
      <c r="I587" s="62">
        <v>8.99</v>
      </c>
      <c r="J587" s="62">
        <v>8.8000000000000007</v>
      </c>
    </row>
    <row r="588" spans="1:10" x14ac:dyDescent="0.25">
      <c r="A588" s="59">
        <f t="shared" si="14"/>
        <v>588</v>
      </c>
      <c r="B588" s="60" t="s">
        <v>1252</v>
      </c>
      <c r="D588" s="60" t="s">
        <v>1253</v>
      </c>
      <c r="E588" s="60" t="s">
        <v>189</v>
      </c>
      <c r="F588" s="60" t="s">
        <v>1162</v>
      </c>
      <c r="G588" s="60" t="s">
        <v>119</v>
      </c>
      <c r="H588" s="61">
        <v>2017</v>
      </c>
      <c r="I588" s="62">
        <v>150.6</v>
      </c>
      <c r="J588" s="62">
        <v>150.6</v>
      </c>
    </row>
    <row r="589" spans="1:10" x14ac:dyDescent="0.25">
      <c r="A589" s="59">
        <f t="shared" si="14"/>
        <v>589</v>
      </c>
      <c r="B589" s="60" t="s">
        <v>1254</v>
      </c>
      <c r="D589" s="60" t="s">
        <v>1255</v>
      </c>
      <c r="E589" s="60" t="s">
        <v>189</v>
      </c>
      <c r="F589" s="60" t="s">
        <v>1162</v>
      </c>
      <c r="G589" s="60" t="s">
        <v>119</v>
      </c>
      <c r="H589" s="61">
        <v>2017</v>
      </c>
      <c r="I589" s="62">
        <v>98.4</v>
      </c>
      <c r="J589" s="62">
        <v>98.4</v>
      </c>
    </row>
    <row r="590" spans="1:10" x14ac:dyDescent="0.25">
      <c r="A590" s="59">
        <f t="shared" si="14"/>
        <v>590</v>
      </c>
      <c r="B590" s="60" t="s">
        <v>1256</v>
      </c>
      <c r="D590" s="60" t="s">
        <v>1257</v>
      </c>
      <c r="E590" s="60" t="s">
        <v>1258</v>
      </c>
      <c r="F590" s="60" t="s">
        <v>1191</v>
      </c>
      <c r="G590" s="60" t="s">
        <v>1035</v>
      </c>
      <c r="H590" s="61">
        <v>2017</v>
      </c>
      <c r="I590" s="62">
        <v>50.4</v>
      </c>
      <c r="J590" s="62">
        <v>50.4</v>
      </c>
    </row>
    <row r="591" spans="1:10" x14ac:dyDescent="0.25">
      <c r="A591" s="59">
        <f t="shared" si="14"/>
        <v>591</v>
      </c>
      <c r="B591" s="60" t="s">
        <v>1259</v>
      </c>
      <c r="D591" s="60" t="s">
        <v>1260</v>
      </c>
      <c r="E591" s="60" t="s">
        <v>1261</v>
      </c>
      <c r="F591" s="60" t="s">
        <v>1162</v>
      </c>
      <c r="G591" s="60" t="s">
        <v>119</v>
      </c>
      <c r="H591" s="61">
        <v>2022</v>
      </c>
      <c r="I591" s="62">
        <v>220</v>
      </c>
      <c r="J591" s="62">
        <v>220</v>
      </c>
    </row>
    <row r="592" spans="1:10" x14ac:dyDescent="0.25">
      <c r="A592" s="59">
        <f t="shared" si="14"/>
        <v>592</v>
      </c>
      <c r="B592" s="60" t="s">
        <v>1834</v>
      </c>
      <c r="D592" s="60" t="s">
        <v>1835</v>
      </c>
      <c r="E592" s="60" t="s">
        <v>281</v>
      </c>
      <c r="F592" s="60" t="s">
        <v>1098</v>
      </c>
      <c r="G592" s="60" t="s">
        <v>126</v>
      </c>
      <c r="H592" s="61">
        <v>2025</v>
      </c>
      <c r="I592" s="62">
        <v>163.19999999999999</v>
      </c>
      <c r="J592" s="62">
        <v>159</v>
      </c>
    </row>
    <row r="593" spans="1:10" x14ac:dyDescent="0.25">
      <c r="A593" s="59">
        <f t="shared" si="14"/>
        <v>593</v>
      </c>
      <c r="B593" s="60" t="s">
        <v>1262</v>
      </c>
      <c r="D593" s="60" t="s">
        <v>1263</v>
      </c>
      <c r="E593" s="60" t="s">
        <v>1229</v>
      </c>
      <c r="F593" s="60" t="s">
        <v>1098</v>
      </c>
      <c r="G593" s="60" t="s">
        <v>255</v>
      </c>
      <c r="H593" s="61">
        <v>2017</v>
      </c>
      <c r="I593" s="62">
        <v>126.5</v>
      </c>
      <c r="J593" s="62">
        <v>126.5</v>
      </c>
    </row>
    <row r="594" spans="1:10" x14ac:dyDescent="0.25">
      <c r="A594" s="59">
        <f t="shared" si="14"/>
        <v>594</v>
      </c>
      <c r="B594" s="60" t="s">
        <v>1264</v>
      </c>
      <c r="D594" s="60" t="s">
        <v>1265</v>
      </c>
      <c r="E594" s="60" t="s">
        <v>1229</v>
      </c>
      <c r="F594" s="60" t="s">
        <v>1098</v>
      </c>
      <c r="G594" s="60" t="s">
        <v>255</v>
      </c>
      <c r="H594" s="61">
        <v>2017</v>
      </c>
      <c r="I594" s="62">
        <v>126.5</v>
      </c>
      <c r="J594" s="62">
        <v>126.5</v>
      </c>
    </row>
    <row r="595" spans="1:10" x14ac:dyDescent="0.25">
      <c r="A595" s="59">
        <f t="shared" si="14"/>
        <v>595</v>
      </c>
      <c r="B595" s="60" t="s">
        <v>1266</v>
      </c>
      <c r="D595" s="60" t="s">
        <v>1267</v>
      </c>
      <c r="E595" s="60" t="s">
        <v>1268</v>
      </c>
      <c r="F595" s="60" t="s">
        <v>1098</v>
      </c>
      <c r="G595" s="60" t="s">
        <v>255</v>
      </c>
      <c r="H595" s="61">
        <v>2022</v>
      </c>
      <c r="I595" s="62">
        <v>65.790000000000006</v>
      </c>
      <c r="J595" s="62">
        <v>53.1</v>
      </c>
    </row>
    <row r="596" spans="1:10" x14ac:dyDescent="0.25">
      <c r="A596" s="59">
        <f t="shared" si="14"/>
        <v>596</v>
      </c>
      <c r="B596" s="60" t="s">
        <v>1269</v>
      </c>
      <c r="D596" s="60" t="s">
        <v>1270</v>
      </c>
      <c r="E596" s="60" t="s">
        <v>1268</v>
      </c>
      <c r="F596" s="60" t="s">
        <v>1098</v>
      </c>
      <c r="G596" s="60" t="s">
        <v>255</v>
      </c>
      <c r="H596" s="61">
        <v>2022</v>
      </c>
      <c r="I596" s="62">
        <v>65.790000000000006</v>
      </c>
      <c r="J596" s="62">
        <v>50.4</v>
      </c>
    </row>
    <row r="597" spans="1:10" x14ac:dyDescent="0.25">
      <c r="A597" s="59">
        <f t="shared" si="14"/>
        <v>597</v>
      </c>
      <c r="B597" s="60" t="s">
        <v>1271</v>
      </c>
      <c r="D597" s="60" t="s">
        <v>1272</v>
      </c>
      <c r="E597" s="60" t="s">
        <v>1268</v>
      </c>
      <c r="F597" s="60" t="s">
        <v>1098</v>
      </c>
      <c r="G597" s="60" t="s">
        <v>255</v>
      </c>
      <c r="H597" s="61">
        <v>2022</v>
      </c>
      <c r="I597" s="62">
        <v>23.93</v>
      </c>
      <c r="J597" s="62">
        <v>18.7</v>
      </c>
    </row>
    <row r="598" spans="1:10" x14ac:dyDescent="0.25">
      <c r="A598" s="59">
        <f t="shared" si="14"/>
        <v>598</v>
      </c>
      <c r="B598" s="60" t="s">
        <v>1273</v>
      </c>
      <c r="D598" s="60" t="s">
        <v>1274</v>
      </c>
      <c r="E598" s="60" t="s">
        <v>1268</v>
      </c>
      <c r="F598" s="60" t="s">
        <v>1098</v>
      </c>
      <c r="G598" s="60" t="s">
        <v>255</v>
      </c>
      <c r="H598" s="61">
        <v>2022</v>
      </c>
      <c r="I598" s="62">
        <v>14.74</v>
      </c>
      <c r="J598" s="62">
        <v>8</v>
      </c>
    </row>
    <row r="599" spans="1:10" x14ac:dyDescent="0.25">
      <c r="A599" s="59">
        <f t="shared" si="14"/>
        <v>599</v>
      </c>
      <c r="B599" s="60" t="s">
        <v>1275</v>
      </c>
      <c r="D599" s="60" t="s">
        <v>1276</v>
      </c>
      <c r="E599" s="60" t="s">
        <v>1277</v>
      </c>
      <c r="F599" s="60" t="s">
        <v>1191</v>
      </c>
      <c r="G599" s="60" t="s">
        <v>1035</v>
      </c>
      <c r="H599" s="61">
        <v>2016</v>
      </c>
      <c r="I599" s="62">
        <v>100.24</v>
      </c>
      <c r="J599" s="62">
        <v>100.2</v>
      </c>
    </row>
    <row r="600" spans="1:10" x14ac:dyDescent="0.25">
      <c r="A600" s="59">
        <f t="shared" si="14"/>
        <v>600</v>
      </c>
      <c r="B600" s="60" t="s">
        <v>1278</v>
      </c>
      <c r="D600" s="60" t="s">
        <v>1279</v>
      </c>
      <c r="E600" s="60" t="s">
        <v>1277</v>
      </c>
      <c r="F600" s="60" t="s">
        <v>1191</v>
      </c>
      <c r="G600" s="60" t="s">
        <v>1035</v>
      </c>
      <c r="H600" s="61">
        <v>2016</v>
      </c>
      <c r="I600" s="62">
        <v>100.24</v>
      </c>
      <c r="J600" s="62">
        <v>100.2</v>
      </c>
    </row>
    <row r="601" spans="1:10" x14ac:dyDescent="0.25">
      <c r="A601" s="59">
        <f t="shared" si="14"/>
        <v>601</v>
      </c>
      <c r="B601" s="60" t="s">
        <v>1280</v>
      </c>
      <c r="D601" s="60" t="s">
        <v>1281</v>
      </c>
      <c r="E601" s="60" t="s">
        <v>1194</v>
      </c>
      <c r="F601" s="60" t="s">
        <v>1162</v>
      </c>
      <c r="G601" s="60" t="s">
        <v>119</v>
      </c>
      <c r="H601" s="61">
        <v>2021</v>
      </c>
      <c r="I601" s="62">
        <v>101.2</v>
      </c>
      <c r="J601" s="62">
        <v>98</v>
      </c>
    </row>
    <row r="602" spans="1:10" x14ac:dyDescent="0.25">
      <c r="A602" s="59">
        <f t="shared" si="14"/>
        <v>602</v>
      </c>
      <c r="B602" s="60" t="s">
        <v>1282</v>
      </c>
      <c r="D602" s="60" t="s">
        <v>1283</v>
      </c>
      <c r="E602" s="60" t="s">
        <v>1194</v>
      </c>
      <c r="F602" s="60" t="s">
        <v>1162</v>
      </c>
      <c r="G602" s="60" t="s">
        <v>119</v>
      </c>
      <c r="H602" s="61">
        <v>2021</v>
      </c>
      <c r="I602" s="62">
        <v>99</v>
      </c>
      <c r="J602" s="62">
        <v>96</v>
      </c>
    </row>
    <row r="603" spans="1:10" x14ac:dyDescent="0.25">
      <c r="A603" s="59">
        <f t="shared" si="14"/>
        <v>603</v>
      </c>
      <c r="B603" s="60" t="s">
        <v>1284</v>
      </c>
      <c r="D603" s="60" t="s">
        <v>1285</v>
      </c>
      <c r="E603" s="60" t="s">
        <v>254</v>
      </c>
      <c r="F603" s="60" t="s">
        <v>1098</v>
      </c>
      <c r="G603" s="60" t="s">
        <v>255</v>
      </c>
      <c r="H603" s="61">
        <v>2008</v>
      </c>
      <c r="I603" s="62">
        <v>121.9</v>
      </c>
      <c r="J603" s="62">
        <v>121.9</v>
      </c>
    </row>
    <row r="604" spans="1:10" x14ac:dyDescent="0.25">
      <c r="A604" s="59">
        <f t="shared" si="14"/>
        <v>604</v>
      </c>
      <c r="B604" s="60" t="s">
        <v>1286</v>
      </c>
      <c r="D604" s="60" t="s">
        <v>1287</v>
      </c>
      <c r="E604" s="60" t="s">
        <v>1174</v>
      </c>
      <c r="F604" s="60" t="s">
        <v>1098</v>
      </c>
      <c r="G604" s="60" t="s">
        <v>255</v>
      </c>
      <c r="H604" s="61">
        <v>2016</v>
      </c>
      <c r="I604" s="62">
        <v>101.31</v>
      </c>
      <c r="J604" s="62">
        <v>98.9</v>
      </c>
    </row>
    <row r="605" spans="1:10" x14ac:dyDescent="0.25">
      <c r="A605" s="59">
        <f t="shared" si="14"/>
        <v>605</v>
      </c>
      <c r="B605" s="60" t="s">
        <v>1288</v>
      </c>
      <c r="D605" s="60" t="s">
        <v>1289</v>
      </c>
      <c r="E605" s="60" t="s">
        <v>1174</v>
      </c>
      <c r="F605" s="60" t="s">
        <v>1098</v>
      </c>
      <c r="G605" s="60" t="s">
        <v>255</v>
      </c>
      <c r="H605" s="61">
        <v>2016</v>
      </c>
      <c r="I605" s="62">
        <v>134.29</v>
      </c>
      <c r="J605" s="62">
        <v>131.1</v>
      </c>
    </row>
    <row r="606" spans="1:10" x14ac:dyDescent="0.25">
      <c r="A606" s="59">
        <f t="shared" si="14"/>
        <v>606</v>
      </c>
      <c r="B606" s="60" t="s">
        <v>1290</v>
      </c>
      <c r="D606" s="60" t="s">
        <v>1291</v>
      </c>
      <c r="E606" s="60" t="s">
        <v>1194</v>
      </c>
      <c r="F606" s="60" t="s">
        <v>1162</v>
      </c>
      <c r="G606" s="60" t="s">
        <v>119</v>
      </c>
      <c r="H606" s="61">
        <v>2022</v>
      </c>
      <c r="I606" s="62">
        <v>171.6</v>
      </c>
      <c r="J606" s="62">
        <v>171.6</v>
      </c>
    </row>
    <row r="607" spans="1:10" x14ac:dyDescent="0.25">
      <c r="A607" s="59">
        <f t="shared" si="14"/>
        <v>607</v>
      </c>
      <c r="B607" s="60" t="s">
        <v>1292</v>
      </c>
      <c r="D607" s="60" t="s">
        <v>1293</v>
      </c>
      <c r="E607" s="60" t="s">
        <v>1194</v>
      </c>
      <c r="F607" s="60" t="s">
        <v>1162</v>
      </c>
      <c r="G607" s="60" t="s">
        <v>119</v>
      </c>
      <c r="H607" s="61">
        <v>2022</v>
      </c>
      <c r="I607" s="62">
        <v>28.6</v>
      </c>
      <c r="J607" s="62">
        <v>28.6</v>
      </c>
    </row>
    <row r="608" spans="1:10" x14ac:dyDescent="0.25">
      <c r="A608" s="59">
        <f t="shared" si="14"/>
        <v>608</v>
      </c>
      <c r="B608" s="60" t="s">
        <v>1294</v>
      </c>
      <c r="D608" s="60" t="s">
        <v>1295</v>
      </c>
      <c r="E608" s="60" t="s">
        <v>798</v>
      </c>
      <c r="F608" s="60" t="s">
        <v>1162</v>
      </c>
      <c r="G608" s="60" t="s">
        <v>119</v>
      </c>
      <c r="H608" s="61">
        <v>2021</v>
      </c>
      <c r="I608" s="62">
        <v>25.2</v>
      </c>
      <c r="J608" s="62">
        <v>25.2</v>
      </c>
    </row>
    <row r="609" spans="1:10" x14ac:dyDescent="0.25">
      <c r="A609" s="59">
        <f t="shared" si="14"/>
        <v>609</v>
      </c>
      <c r="B609" s="60" t="s">
        <v>1296</v>
      </c>
      <c r="D609" s="60" t="s">
        <v>1297</v>
      </c>
      <c r="E609" s="60" t="s">
        <v>1298</v>
      </c>
      <c r="F609" s="60" t="s">
        <v>1191</v>
      </c>
      <c r="G609" s="60" t="s">
        <v>1035</v>
      </c>
      <c r="H609" s="61">
        <v>2017</v>
      </c>
      <c r="I609" s="62">
        <v>163.19999999999999</v>
      </c>
      <c r="J609" s="62">
        <v>163.19999999999999</v>
      </c>
    </row>
    <row r="610" spans="1:10" x14ac:dyDescent="0.25">
      <c r="A610" s="59">
        <f t="shared" si="14"/>
        <v>610</v>
      </c>
      <c r="B610" s="60" t="s">
        <v>1299</v>
      </c>
      <c r="D610" s="60" t="s">
        <v>1300</v>
      </c>
      <c r="E610" s="60" t="s">
        <v>1097</v>
      </c>
      <c r="F610" s="60" t="s">
        <v>1098</v>
      </c>
      <c r="G610" s="60" t="s">
        <v>113</v>
      </c>
      <c r="H610" s="61">
        <v>2018</v>
      </c>
      <c r="I610" s="62">
        <v>200</v>
      </c>
      <c r="J610" s="62">
        <v>200</v>
      </c>
    </row>
    <row r="611" spans="1:10" x14ac:dyDescent="0.25">
      <c r="A611" s="59">
        <f t="shared" si="14"/>
        <v>611</v>
      </c>
      <c r="B611" s="60" t="s">
        <v>1301</v>
      </c>
      <c r="D611" s="60" t="s">
        <v>1302</v>
      </c>
      <c r="E611" s="60" t="s">
        <v>1229</v>
      </c>
      <c r="F611" s="60" t="s">
        <v>1098</v>
      </c>
      <c r="G611" s="60" t="s">
        <v>255</v>
      </c>
      <c r="H611" s="61">
        <v>2017</v>
      </c>
      <c r="I611" s="62">
        <v>79.8</v>
      </c>
      <c r="J611" s="62">
        <v>79.8</v>
      </c>
    </row>
    <row r="612" spans="1:10" x14ac:dyDescent="0.25">
      <c r="A612" s="59">
        <f t="shared" si="14"/>
        <v>612</v>
      </c>
      <c r="B612" s="60" t="s">
        <v>1303</v>
      </c>
      <c r="D612" s="60" t="s">
        <v>1304</v>
      </c>
      <c r="E612" s="60" t="s">
        <v>1229</v>
      </c>
      <c r="F612" s="60" t="s">
        <v>1098</v>
      </c>
      <c r="G612" s="60" t="s">
        <v>255</v>
      </c>
      <c r="H612" s="61">
        <v>2017</v>
      </c>
      <c r="I612" s="62">
        <v>75.599999999999994</v>
      </c>
      <c r="J612" s="62">
        <v>75.599999999999994</v>
      </c>
    </row>
    <row r="613" spans="1:10" x14ac:dyDescent="0.25">
      <c r="A613" s="59">
        <f t="shared" si="14"/>
        <v>613</v>
      </c>
      <c r="B613" s="60" t="s">
        <v>1305</v>
      </c>
      <c r="D613" s="60" t="s">
        <v>1306</v>
      </c>
      <c r="E613" s="60" t="s">
        <v>1307</v>
      </c>
      <c r="F613" s="60" t="s">
        <v>1098</v>
      </c>
      <c r="G613" s="60" t="s">
        <v>255</v>
      </c>
      <c r="H613" s="61">
        <v>2019</v>
      </c>
      <c r="I613" s="62">
        <v>186.5</v>
      </c>
      <c r="J613" s="62">
        <v>186.5</v>
      </c>
    </row>
    <row r="614" spans="1:10" x14ac:dyDescent="0.25">
      <c r="A614" s="59">
        <f t="shared" si="14"/>
        <v>614</v>
      </c>
      <c r="B614" s="60" t="s">
        <v>1308</v>
      </c>
      <c r="D614" s="60" t="s">
        <v>1309</v>
      </c>
      <c r="E614" s="60" t="s">
        <v>1307</v>
      </c>
      <c r="F614" s="60" t="s">
        <v>1098</v>
      </c>
      <c r="G614" s="60" t="s">
        <v>255</v>
      </c>
      <c r="H614" s="61">
        <v>2019</v>
      </c>
      <c r="I614" s="62">
        <v>163.80000000000001</v>
      </c>
      <c r="J614" s="62">
        <v>163.80000000000001</v>
      </c>
    </row>
    <row r="615" spans="1:10" x14ac:dyDescent="0.25">
      <c r="A615" s="59">
        <f t="shared" si="14"/>
        <v>615</v>
      </c>
      <c r="B615" s="60" t="s">
        <v>1310</v>
      </c>
      <c r="D615" s="60" t="s">
        <v>1311</v>
      </c>
      <c r="E615" s="60" t="s">
        <v>1312</v>
      </c>
      <c r="F615" s="60" t="s">
        <v>1098</v>
      </c>
      <c r="G615" s="60" t="s">
        <v>255</v>
      </c>
      <c r="H615" s="61">
        <v>2007</v>
      </c>
      <c r="I615" s="62">
        <v>126</v>
      </c>
      <c r="J615" s="62">
        <v>126</v>
      </c>
    </row>
    <row r="616" spans="1:10" x14ac:dyDescent="0.25">
      <c r="A616" s="59">
        <f t="shared" si="14"/>
        <v>616</v>
      </c>
      <c r="B616" s="60" t="s">
        <v>1315</v>
      </c>
      <c r="D616" s="60" t="s">
        <v>1316</v>
      </c>
      <c r="E616" s="60" t="s">
        <v>1097</v>
      </c>
      <c r="F616" s="60" t="s">
        <v>1098</v>
      </c>
      <c r="G616" s="60" t="s">
        <v>113</v>
      </c>
      <c r="H616" s="61">
        <v>2014</v>
      </c>
      <c r="I616" s="62">
        <v>148.6</v>
      </c>
      <c r="J616" s="62">
        <v>148.6</v>
      </c>
    </row>
    <row r="617" spans="1:10" x14ac:dyDescent="0.25">
      <c r="A617" s="59">
        <f t="shared" si="14"/>
        <v>617</v>
      </c>
      <c r="B617" s="60" t="s">
        <v>1317</v>
      </c>
      <c r="D617" s="60" t="s">
        <v>1318</v>
      </c>
      <c r="E617" s="60" t="s">
        <v>1319</v>
      </c>
      <c r="F617" s="60" t="s">
        <v>1191</v>
      </c>
      <c r="G617" s="60" t="s">
        <v>1035</v>
      </c>
      <c r="H617" s="61">
        <v>2024</v>
      </c>
      <c r="I617" s="62">
        <v>121</v>
      </c>
      <c r="J617" s="62">
        <v>121</v>
      </c>
    </row>
    <row r="618" spans="1:10" x14ac:dyDescent="0.25">
      <c r="A618" s="59">
        <f t="shared" si="14"/>
        <v>618</v>
      </c>
      <c r="B618" s="60" t="s">
        <v>1320</v>
      </c>
      <c r="D618" s="60" t="s">
        <v>1321</v>
      </c>
      <c r="E618" s="60" t="s">
        <v>1319</v>
      </c>
      <c r="F618" s="60" t="s">
        <v>1191</v>
      </c>
      <c r="G618" s="60" t="s">
        <v>1035</v>
      </c>
      <c r="H618" s="61">
        <v>2024</v>
      </c>
      <c r="I618" s="62">
        <v>137.1</v>
      </c>
      <c r="J618" s="62">
        <v>137.1</v>
      </c>
    </row>
    <row r="619" spans="1:10" x14ac:dyDescent="0.25">
      <c r="A619" s="59">
        <f t="shared" si="14"/>
        <v>619</v>
      </c>
      <c r="B619" s="60" t="s">
        <v>1322</v>
      </c>
      <c r="D619" s="60" t="s">
        <v>1323</v>
      </c>
      <c r="E619" s="60" t="s">
        <v>1213</v>
      </c>
      <c r="F619" s="60" t="s">
        <v>1098</v>
      </c>
      <c r="G619" s="60" t="s">
        <v>255</v>
      </c>
      <c r="H619" s="61">
        <v>2020</v>
      </c>
      <c r="I619" s="62">
        <v>82</v>
      </c>
      <c r="J619" s="62">
        <v>82</v>
      </c>
    </row>
    <row r="620" spans="1:10" x14ac:dyDescent="0.25">
      <c r="A620" s="59">
        <f t="shared" si="14"/>
        <v>620</v>
      </c>
      <c r="B620" s="60" t="s">
        <v>1324</v>
      </c>
      <c r="D620" s="60" t="s">
        <v>1325</v>
      </c>
      <c r="E620" s="60" t="s">
        <v>1213</v>
      </c>
      <c r="F620" s="60" t="s">
        <v>1098</v>
      </c>
      <c r="G620" s="60" t="s">
        <v>255</v>
      </c>
      <c r="H620" s="61">
        <v>2020</v>
      </c>
      <c r="I620" s="62">
        <v>76</v>
      </c>
      <c r="J620" s="62">
        <v>76</v>
      </c>
    </row>
    <row r="621" spans="1:10" x14ac:dyDescent="0.25">
      <c r="A621" s="59">
        <f t="shared" si="14"/>
        <v>621</v>
      </c>
      <c r="B621" s="60" t="s">
        <v>1326</v>
      </c>
      <c r="D621" s="60" t="s">
        <v>1327</v>
      </c>
      <c r="E621" s="60" t="s">
        <v>1277</v>
      </c>
      <c r="F621" s="60" t="s">
        <v>1191</v>
      </c>
      <c r="G621" s="60" t="s">
        <v>1035</v>
      </c>
      <c r="H621" s="61">
        <v>2016</v>
      </c>
      <c r="I621" s="62">
        <v>107.4</v>
      </c>
      <c r="J621" s="62">
        <v>107.4</v>
      </c>
    </row>
    <row r="622" spans="1:10" x14ac:dyDescent="0.25">
      <c r="A622" s="59">
        <f t="shared" si="14"/>
        <v>622</v>
      </c>
      <c r="B622" s="60" t="s">
        <v>1328</v>
      </c>
      <c r="D622" s="60" t="s">
        <v>1329</v>
      </c>
      <c r="E622" s="60" t="s">
        <v>1277</v>
      </c>
      <c r="F622" s="60" t="s">
        <v>1191</v>
      </c>
      <c r="G622" s="60" t="s">
        <v>1035</v>
      </c>
      <c r="H622" s="61">
        <v>2016</v>
      </c>
      <c r="I622" s="62">
        <v>103.8</v>
      </c>
      <c r="J622" s="62">
        <v>103.8</v>
      </c>
    </row>
    <row r="623" spans="1:10" x14ac:dyDescent="0.25">
      <c r="A623" s="59">
        <f t="shared" si="14"/>
        <v>623</v>
      </c>
      <c r="B623" s="60" t="s">
        <v>1330</v>
      </c>
      <c r="D623" s="60" t="s">
        <v>3912</v>
      </c>
      <c r="E623" s="60" t="s">
        <v>1229</v>
      </c>
      <c r="F623" s="60" t="s">
        <v>1098</v>
      </c>
      <c r="G623" s="60" t="s">
        <v>255</v>
      </c>
      <c r="H623" s="61">
        <v>2003</v>
      </c>
      <c r="I623" s="62">
        <v>120</v>
      </c>
      <c r="J623" s="62">
        <v>120</v>
      </c>
    </row>
    <row r="624" spans="1:10" x14ac:dyDescent="0.25">
      <c r="A624" s="59">
        <f t="shared" si="14"/>
        <v>624</v>
      </c>
      <c r="B624" s="60" t="s">
        <v>1331</v>
      </c>
      <c r="D624" s="60" t="s">
        <v>3913</v>
      </c>
      <c r="E624" s="60" t="s">
        <v>1229</v>
      </c>
      <c r="F624" s="60" t="s">
        <v>1098</v>
      </c>
      <c r="G624" s="60" t="s">
        <v>255</v>
      </c>
      <c r="H624" s="61">
        <v>2003</v>
      </c>
      <c r="I624" s="62">
        <v>62.4</v>
      </c>
      <c r="J624" s="62">
        <v>62.4</v>
      </c>
    </row>
    <row r="625" spans="1:10" x14ac:dyDescent="0.25">
      <c r="A625" s="59">
        <f t="shared" si="14"/>
        <v>625</v>
      </c>
      <c r="B625" s="60" t="s">
        <v>1332</v>
      </c>
      <c r="D625" s="60" t="s">
        <v>1333</v>
      </c>
      <c r="E625" s="60" t="s">
        <v>1334</v>
      </c>
      <c r="F625" s="60" t="s">
        <v>1098</v>
      </c>
      <c r="G625" s="60" t="s">
        <v>255</v>
      </c>
      <c r="H625" s="61">
        <v>2015</v>
      </c>
      <c r="I625" s="62">
        <v>150</v>
      </c>
      <c r="J625" s="62">
        <v>150</v>
      </c>
    </row>
    <row r="626" spans="1:10" x14ac:dyDescent="0.25">
      <c r="A626" s="59">
        <f t="shared" si="14"/>
        <v>626</v>
      </c>
      <c r="B626" s="60" t="s">
        <v>1335</v>
      </c>
      <c r="D626" s="60" t="s">
        <v>1336</v>
      </c>
      <c r="E626" s="60" t="s">
        <v>1337</v>
      </c>
      <c r="F626" s="60" t="s">
        <v>1098</v>
      </c>
      <c r="G626" s="60" t="s">
        <v>255</v>
      </c>
      <c r="H626" s="61">
        <v>2021</v>
      </c>
      <c r="I626" s="62">
        <v>98.7</v>
      </c>
      <c r="J626" s="62">
        <v>98.7</v>
      </c>
    </row>
    <row r="627" spans="1:10" x14ac:dyDescent="0.25">
      <c r="A627" s="59">
        <f t="shared" si="14"/>
        <v>627</v>
      </c>
      <c r="B627" s="60" t="s">
        <v>1338</v>
      </c>
      <c r="D627" s="60" t="s">
        <v>1339</v>
      </c>
      <c r="E627" s="60" t="s">
        <v>1337</v>
      </c>
      <c r="F627" s="60" t="s">
        <v>1098</v>
      </c>
      <c r="G627" s="60" t="s">
        <v>255</v>
      </c>
      <c r="H627" s="61">
        <v>2021</v>
      </c>
      <c r="I627" s="62">
        <v>126.9</v>
      </c>
      <c r="J627" s="62">
        <v>126.9</v>
      </c>
    </row>
    <row r="628" spans="1:10" x14ac:dyDescent="0.25">
      <c r="A628" s="59">
        <f t="shared" si="14"/>
        <v>628</v>
      </c>
      <c r="B628" s="60" t="s">
        <v>1340</v>
      </c>
      <c r="D628" s="60" t="s">
        <v>1341</v>
      </c>
      <c r="E628" s="60" t="s">
        <v>1161</v>
      </c>
      <c r="F628" s="60" t="s">
        <v>1162</v>
      </c>
      <c r="G628" s="60" t="s">
        <v>119</v>
      </c>
      <c r="H628" s="61">
        <v>2021</v>
      </c>
      <c r="I628" s="62">
        <v>141.6</v>
      </c>
      <c r="J628" s="62">
        <v>141.6</v>
      </c>
    </row>
    <row r="629" spans="1:10" x14ac:dyDescent="0.25">
      <c r="A629" s="59">
        <f t="shared" si="14"/>
        <v>629</v>
      </c>
      <c r="B629" s="60" t="s">
        <v>1342</v>
      </c>
      <c r="D629" s="60" t="s">
        <v>1343</v>
      </c>
      <c r="E629" s="60" t="s">
        <v>1161</v>
      </c>
      <c r="F629" s="60" t="s">
        <v>1162</v>
      </c>
      <c r="G629" s="60" t="s">
        <v>119</v>
      </c>
      <c r="H629" s="61">
        <v>2021</v>
      </c>
      <c r="I629" s="62">
        <v>141.6</v>
      </c>
      <c r="J629" s="62">
        <v>141.6</v>
      </c>
    </row>
    <row r="630" spans="1:10" x14ac:dyDescent="0.25">
      <c r="A630" s="59">
        <f t="shared" si="14"/>
        <v>630</v>
      </c>
      <c r="B630" s="60" t="s">
        <v>1344</v>
      </c>
      <c r="D630" s="60" t="s">
        <v>1345</v>
      </c>
      <c r="E630" s="60" t="s">
        <v>254</v>
      </c>
      <c r="F630" s="60" t="s">
        <v>1098</v>
      </c>
      <c r="G630" s="60" t="s">
        <v>255</v>
      </c>
      <c r="H630" s="61">
        <v>2016</v>
      </c>
      <c r="I630" s="62">
        <v>119.93</v>
      </c>
      <c r="J630" s="62">
        <v>119.9</v>
      </c>
    </row>
    <row r="631" spans="1:10" x14ac:dyDescent="0.25">
      <c r="A631" s="59">
        <f t="shared" si="14"/>
        <v>631</v>
      </c>
      <c r="B631" s="60" t="s">
        <v>1346</v>
      </c>
      <c r="D631" s="60" t="s">
        <v>1347</v>
      </c>
      <c r="E631" s="60" t="s">
        <v>1348</v>
      </c>
      <c r="F631" s="60" t="s">
        <v>1098</v>
      </c>
      <c r="G631" s="60" t="s">
        <v>255</v>
      </c>
      <c r="H631" s="61">
        <v>2008</v>
      </c>
      <c r="I631" s="62">
        <v>165.6</v>
      </c>
      <c r="J631" s="62">
        <v>163.5</v>
      </c>
    </row>
    <row r="632" spans="1:10" x14ac:dyDescent="0.25">
      <c r="A632" s="59">
        <f t="shared" si="14"/>
        <v>632</v>
      </c>
      <c r="B632" s="60" t="s">
        <v>2709</v>
      </c>
      <c r="D632" s="60" t="s">
        <v>3444</v>
      </c>
      <c r="E632" s="60" t="s">
        <v>2710</v>
      </c>
      <c r="F632" s="60" t="s">
        <v>1191</v>
      </c>
      <c r="G632" s="60" t="s">
        <v>1035</v>
      </c>
      <c r="H632" s="61">
        <v>2025</v>
      </c>
      <c r="I632" s="62">
        <v>164.3</v>
      </c>
      <c r="J632" s="62">
        <v>164.3</v>
      </c>
    </row>
    <row r="633" spans="1:10" x14ac:dyDescent="0.25">
      <c r="A633" s="59">
        <f t="shared" si="14"/>
        <v>633</v>
      </c>
      <c r="B633" s="60" t="s">
        <v>1349</v>
      </c>
      <c r="D633" s="60" t="s">
        <v>1350</v>
      </c>
      <c r="E633" s="60" t="s">
        <v>1351</v>
      </c>
      <c r="F633" s="60" t="s">
        <v>1191</v>
      </c>
      <c r="G633" s="60" t="s">
        <v>1035</v>
      </c>
      <c r="H633" s="61">
        <v>2014</v>
      </c>
      <c r="I633" s="62">
        <v>99.9</v>
      </c>
      <c r="J633" s="62">
        <v>99.9</v>
      </c>
    </row>
    <row r="634" spans="1:10" x14ac:dyDescent="0.25">
      <c r="A634" s="59">
        <f t="shared" si="14"/>
        <v>634</v>
      </c>
      <c r="B634" s="60" t="s">
        <v>1352</v>
      </c>
      <c r="D634" s="60" t="s">
        <v>1353</v>
      </c>
      <c r="E634" s="60" t="s">
        <v>1351</v>
      </c>
      <c r="F634" s="60" t="s">
        <v>1191</v>
      </c>
      <c r="G634" s="60" t="s">
        <v>1035</v>
      </c>
      <c r="H634" s="61">
        <v>2014</v>
      </c>
      <c r="I634" s="62">
        <v>100</v>
      </c>
      <c r="J634" s="62">
        <v>100</v>
      </c>
    </row>
    <row r="635" spans="1:10" x14ac:dyDescent="0.25">
      <c r="A635" s="59">
        <f t="shared" si="14"/>
        <v>635</v>
      </c>
      <c r="B635" s="60" t="s">
        <v>1354</v>
      </c>
      <c r="D635" s="60" t="s">
        <v>1355</v>
      </c>
      <c r="E635" s="60" t="s">
        <v>1356</v>
      </c>
      <c r="F635" s="60" t="s">
        <v>1098</v>
      </c>
      <c r="G635" s="60" t="s">
        <v>255</v>
      </c>
      <c r="H635" s="61">
        <v>2018</v>
      </c>
      <c r="I635" s="62">
        <v>152.5</v>
      </c>
      <c r="J635" s="62">
        <v>152.5</v>
      </c>
    </row>
    <row r="636" spans="1:10" x14ac:dyDescent="0.25">
      <c r="A636" s="59">
        <f t="shared" si="14"/>
        <v>636</v>
      </c>
      <c r="B636" s="60" t="s">
        <v>1357</v>
      </c>
      <c r="D636" s="60" t="s">
        <v>1358</v>
      </c>
      <c r="E636" s="60" t="s">
        <v>1356</v>
      </c>
      <c r="F636" s="60" t="s">
        <v>1098</v>
      </c>
      <c r="G636" s="60" t="s">
        <v>255</v>
      </c>
      <c r="H636" s="61">
        <v>2018</v>
      </c>
      <c r="I636" s="62">
        <v>147.5</v>
      </c>
      <c r="J636" s="62">
        <v>147.5</v>
      </c>
    </row>
    <row r="637" spans="1:10" x14ac:dyDescent="0.25">
      <c r="A637" s="59">
        <f t="shared" si="14"/>
        <v>637</v>
      </c>
      <c r="B637" s="60" t="s">
        <v>1359</v>
      </c>
      <c r="D637" s="60" t="s">
        <v>1360</v>
      </c>
      <c r="E637" s="60" t="s">
        <v>415</v>
      </c>
      <c r="F637" s="60" t="s">
        <v>1098</v>
      </c>
      <c r="G637" s="60" t="s">
        <v>126</v>
      </c>
      <c r="H637" s="61">
        <v>2016</v>
      </c>
      <c r="I637" s="62">
        <v>52</v>
      </c>
      <c r="J637" s="62">
        <v>52</v>
      </c>
    </row>
    <row r="638" spans="1:10" x14ac:dyDescent="0.25">
      <c r="A638" s="59">
        <f t="shared" si="14"/>
        <v>638</v>
      </c>
      <c r="B638" s="60" t="s">
        <v>1361</v>
      </c>
      <c r="D638" s="60" t="s">
        <v>1362</v>
      </c>
      <c r="E638" s="60" t="s">
        <v>415</v>
      </c>
      <c r="F638" s="60" t="s">
        <v>1098</v>
      </c>
      <c r="G638" s="60" t="s">
        <v>126</v>
      </c>
      <c r="H638" s="61">
        <v>2016</v>
      </c>
      <c r="I638" s="62">
        <v>98</v>
      </c>
      <c r="J638" s="62">
        <v>98</v>
      </c>
    </row>
    <row r="639" spans="1:10" x14ac:dyDescent="0.25">
      <c r="A639" s="59">
        <f t="shared" si="14"/>
        <v>639</v>
      </c>
      <c r="B639" s="60" t="s">
        <v>1363</v>
      </c>
      <c r="D639" s="60" t="s">
        <v>1364</v>
      </c>
      <c r="E639" s="60" t="s">
        <v>415</v>
      </c>
      <c r="F639" s="60" t="s">
        <v>1098</v>
      </c>
      <c r="G639" s="60" t="s">
        <v>126</v>
      </c>
      <c r="H639" s="61">
        <v>2016</v>
      </c>
      <c r="I639" s="62">
        <v>100</v>
      </c>
      <c r="J639" s="62">
        <v>100</v>
      </c>
    </row>
    <row r="640" spans="1:10" x14ac:dyDescent="0.25">
      <c r="A640" s="59">
        <f t="shared" si="14"/>
        <v>640</v>
      </c>
      <c r="B640" s="60" t="s">
        <v>1365</v>
      </c>
      <c r="D640" s="60" t="s">
        <v>1366</v>
      </c>
      <c r="E640" s="60" t="s">
        <v>415</v>
      </c>
      <c r="F640" s="60" t="s">
        <v>1098</v>
      </c>
      <c r="G640" s="60" t="s">
        <v>126</v>
      </c>
      <c r="H640" s="61">
        <v>2021</v>
      </c>
      <c r="I640" s="62">
        <v>50.4</v>
      </c>
      <c r="J640" s="62">
        <v>50.4</v>
      </c>
    </row>
    <row r="641" spans="1:10" x14ac:dyDescent="0.25">
      <c r="A641" s="59">
        <f t="shared" si="14"/>
        <v>641</v>
      </c>
      <c r="B641" s="60" t="s">
        <v>1367</v>
      </c>
      <c r="D641" s="60" t="s">
        <v>1368</v>
      </c>
      <c r="E641" s="60" t="s">
        <v>1369</v>
      </c>
      <c r="F641" s="60" t="s">
        <v>1098</v>
      </c>
      <c r="G641" s="60" t="s">
        <v>255</v>
      </c>
      <c r="H641" s="61">
        <v>2021</v>
      </c>
      <c r="I641" s="62">
        <v>46</v>
      </c>
      <c r="J641" s="62">
        <v>46</v>
      </c>
    </row>
    <row r="642" spans="1:10" x14ac:dyDescent="0.25">
      <c r="A642" s="59">
        <f t="shared" si="14"/>
        <v>642</v>
      </c>
      <c r="B642" s="60" t="s">
        <v>1370</v>
      </c>
      <c r="D642" s="60" t="s">
        <v>1371</v>
      </c>
      <c r="E642" s="60" t="s">
        <v>1369</v>
      </c>
      <c r="F642" s="60" t="s">
        <v>1098</v>
      </c>
      <c r="G642" s="60" t="s">
        <v>255</v>
      </c>
      <c r="H642" s="61">
        <v>2021</v>
      </c>
      <c r="I642" s="62">
        <v>52</v>
      </c>
      <c r="J642" s="62">
        <v>52</v>
      </c>
    </row>
    <row r="643" spans="1:10" x14ac:dyDescent="0.25">
      <c r="A643" s="59">
        <f t="shared" si="14"/>
        <v>643</v>
      </c>
      <c r="B643" s="60" t="s">
        <v>1372</v>
      </c>
      <c r="D643" s="60" t="s">
        <v>1373</v>
      </c>
      <c r="E643" s="60" t="s">
        <v>1369</v>
      </c>
      <c r="F643" s="60" t="s">
        <v>1098</v>
      </c>
      <c r="G643" s="60" t="s">
        <v>255</v>
      </c>
      <c r="H643" s="61">
        <v>2021</v>
      </c>
      <c r="I643" s="62">
        <v>25.3</v>
      </c>
      <c r="J643" s="62">
        <v>25.3</v>
      </c>
    </row>
    <row r="644" spans="1:10" x14ac:dyDescent="0.25">
      <c r="A644" s="59">
        <f t="shared" si="14"/>
        <v>644</v>
      </c>
      <c r="B644" s="60" t="s">
        <v>1374</v>
      </c>
      <c r="D644" s="60" t="s">
        <v>1375</v>
      </c>
      <c r="E644" s="60" t="s">
        <v>1369</v>
      </c>
      <c r="F644" s="60" t="s">
        <v>1098</v>
      </c>
      <c r="G644" s="60" t="s">
        <v>255</v>
      </c>
      <c r="H644" s="61">
        <v>2021</v>
      </c>
      <c r="I644" s="62">
        <v>122.5</v>
      </c>
      <c r="J644" s="62">
        <v>122.5</v>
      </c>
    </row>
    <row r="645" spans="1:10" x14ac:dyDescent="0.25">
      <c r="A645" s="59">
        <f t="shared" si="14"/>
        <v>645</v>
      </c>
      <c r="B645" s="60" t="s">
        <v>1376</v>
      </c>
      <c r="D645" s="60" t="s">
        <v>1377</v>
      </c>
      <c r="E645" s="60" t="s">
        <v>1369</v>
      </c>
      <c r="F645" s="60" t="s">
        <v>1098</v>
      </c>
      <c r="G645" s="60" t="s">
        <v>255</v>
      </c>
      <c r="H645" s="61">
        <v>2021</v>
      </c>
      <c r="I645" s="62">
        <v>25.3</v>
      </c>
      <c r="J645" s="62">
        <v>25.3</v>
      </c>
    </row>
    <row r="646" spans="1:10" x14ac:dyDescent="0.25">
      <c r="A646" s="59">
        <f t="shared" ref="A646:A709" si="15">A645+1</f>
        <v>646</v>
      </c>
      <c r="B646" s="60" t="s">
        <v>1378</v>
      </c>
      <c r="D646" s="60" t="s">
        <v>1379</v>
      </c>
      <c r="E646" s="60" t="s">
        <v>1369</v>
      </c>
      <c r="F646" s="60" t="s">
        <v>1098</v>
      </c>
      <c r="G646" s="60" t="s">
        <v>255</v>
      </c>
      <c r="H646" s="61">
        <v>2021</v>
      </c>
      <c r="I646" s="62">
        <v>127.6</v>
      </c>
      <c r="J646" s="62">
        <v>127.6</v>
      </c>
    </row>
    <row r="647" spans="1:10" x14ac:dyDescent="0.25">
      <c r="A647" s="59">
        <f t="shared" si="15"/>
        <v>647</v>
      </c>
      <c r="B647" s="60" t="s">
        <v>1380</v>
      </c>
      <c r="D647" s="60" t="s">
        <v>1381</v>
      </c>
      <c r="E647" s="60" t="s">
        <v>1369</v>
      </c>
      <c r="F647" s="60" t="s">
        <v>1098</v>
      </c>
      <c r="G647" s="60" t="s">
        <v>255</v>
      </c>
      <c r="H647" s="61">
        <v>2021</v>
      </c>
      <c r="I647" s="62">
        <v>101.6</v>
      </c>
      <c r="J647" s="62">
        <v>101.6</v>
      </c>
    </row>
    <row r="648" spans="1:10" x14ac:dyDescent="0.25">
      <c r="A648" s="59">
        <f t="shared" si="15"/>
        <v>648</v>
      </c>
      <c r="B648" s="60" t="s">
        <v>1382</v>
      </c>
      <c r="D648" s="60" t="s">
        <v>1383</v>
      </c>
      <c r="E648" s="60" t="s">
        <v>1384</v>
      </c>
      <c r="F648" s="60" t="s">
        <v>1098</v>
      </c>
      <c r="G648" s="60" t="s">
        <v>255</v>
      </c>
      <c r="H648" s="61">
        <v>2017</v>
      </c>
      <c r="I648" s="62">
        <v>134.81</v>
      </c>
      <c r="J648" s="62">
        <v>131.1</v>
      </c>
    </row>
    <row r="649" spans="1:10" x14ac:dyDescent="0.25">
      <c r="A649" s="59">
        <f t="shared" si="15"/>
        <v>649</v>
      </c>
      <c r="B649" s="60" t="s">
        <v>1385</v>
      </c>
      <c r="D649" s="60" t="s">
        <v>1386</v>
      </c>
      <c r="E649" s="60" t="s">
        <v>1384</v>
      </c>
      <c r="F649" s="60" t="s">
        <v>1098</v>
      </c>
      <c r="G649" s="60" t="s">
        <v>255</v>
      </c>
      <c r="H649" s="61">
        <v>2017</v>
      </c>
      <c r="I649" s="62">
        <v>101.69</v>
      </c>
      <c r="J649" s="62">
        <v>98.9</v>
      </c>
    </row>
    <row r="650" spans="1:10" x14ac:dyDescent="0.25">
      <c r="A650" s="59">
        <f t="shared" si="15"/>
        <v>650</v>
      </c>
      <c r="B650" s="60" t="s">
        <v>1387</v>
      </c>
      <c r="D650" s="60" t="s">
        <v>3661</v>
      </c>
      <c r="E650" s="60" t="s">
        <v>1204</v>
      </c>
      <c r="F650" s="60" t="s">
        <v>1098</v>
      </c>
      <c r="G650" s="60" t="s">
        <v>255</v>
      </c>
      <c r="H650" s="61">
        <v>2009</v>
      </c>
      <c r="I650" s="62">
        <v>213</v>
      </c>
      <c r="J650" s="62">
        <v>213</v>
      </c>
    </row>
    <row r="651" spans="1:10" x14ac:dyDescent="0.25">
      <c r="A651" s="59">
        <f t="shared" si="15"/>
        <v>651</v>
      </c>
      <c r="B651" s="60" t="s">
        <v>1388</v>
      </c>
      <c r="D651" s="60" t="s">
        <v>3662</v>
      </c>
      <c r="E651" s="60" t="s">
        <v>1204</v>
      </c>
      <c r="F651" s="60" t="s">
        <v>1098</v>
      </c>
      <c r="G651" s="60" t="s">
        <v>255</v>
      </c>
      <c r="H651" s="61">
        <v>2009</v>
      </c>
      <c r="I651" s="62">
        <v>184</v>
      </c>
      <c r="J651" s="62">
        <v>184</v>
      </c>
    </row>
    <row r="652" spans="1:10" x14ac:dyDescent="0.25">
      <c r="A652" s="59">
        <f t="shared" si="15"/>
        <v>652</v>
      </c>
      <c r="B652" s="60" t="s">
        <v>1389</v>
      </c>
      <c r="D652" s="60" t="s">
        <v>3663</v>
      </c>
      <c r="E652" s="60" t="s">
        <v>1204</v>
      </c>
      <c r="F652" s="60" t="s">
        <v>1098</v>
      </c>
      <c r="G652" s="60" t="s">
        <v>255</v>
      </c>
      <c r="H652" s="61">
        <v>2009</v>
      </c>
      <c r="I652" s="62">
        <v>223.5</v>
      </c>
      <c r="J652" s="62">
        <v>223.5</v>
      </c>
    </row>
    <row r="653" spans="1:10" x14ac:dyDescent="0.25">
      <c r="A653" s="59">
        <f t="shared" si="15"/>
        <v>653</v>
      </c>
      <c r="B653" s="60" t="s">
        <v>1390</v>
      </c>
      <c r="D653" s="60" t="s">
        <v>3664</v>
      </c>
      <c r="E653" s="60" t="s">
        <v>1204</v>
      </c>
      <c r="F653" s="60" t="s">
        <v>1098</v>
      </c>
      <c r="G653" s="60" t="s">
        <v>255</v>
      </c>
      <c r="H653" s="61">
        <v>2009</v>
      </c>
      <c r="I653" s="62">
        <v>115</v>
      </c>
      <c r="J653" s="62">
        <v>115</v>
      </c>
    </row>
    <row r="654" spans="1:10" x14ac:dyDescent="0.25">
      <c r="A654" s="59">
        <f t="shared" si="15"/>
        <v>654</v>
      </c>
      <c r="B654" s="60" t="s">
        <v>1391</v>
      </c>
      <c r="D654" s="60" t="s">
        <v>1392</v>
      </c>
      <c r="E654" s="60" t="s">
        <v>1251</v>
      </c>
      <c r="F654" s="60" t="s">
        <v>1098</v>
      </c>
      <c r="G654" s="60" t="s">
        <v>255</v>
      </c>
      <c r="H654" s="61">
        <v>2008</v>
      </c>
      <c r="I654" s="62">
        <v>95</v>
      </c>
      <c r="J654" s="62">
        <v>95</v>
      </c>
    </row>
    <row r="655" spans="1:10" x14ac:dyDescent="0.25">
      <c r="A655" s="59">
        <f t="shared" si="15"/>
        <v>655</v>
      </c>
      <c r="B655" s="60" t="s">
        <v>1393</v>
      </c>
      <c r="D655" s="60" t="s">
        <v>1394</v>
      </c>
      <c r="E655" s="60" t="s">
        <v>1251</v>
      </c>
      <c r="F655" s="60" t="s">
        <v>1098</v>
      </c>
      <c r="G655" s="60" t="s">
        <v>255</v>
      </c>
      <c r="H655" s="61">
        <v>2008</v>
      </c>
      <c r="I655" s="62">
        <v>102</v>
      </c>
      <c r="J655" s="62">
        <v>102</v>
      </c>
    </row>
    <row r="656" spans="1:10" x14ac:dyDescent="0.25">
      <c r="A656" s="59">
        <f t="shared" si="15"/>
        <v>656</v>
      </c>
      <c r="B656" s="60" t="s">
        <v>1395</v>
      </c>
      <c r="D656" s="60" t="s">
        <v>1396</v>
      </c>
      <c r="E656" s="60" t="s">
        <v>1268</v>
      </c>
      <c r="F656" s="60" t="s">
        <v>1098</v>
      </c>
      <c r="G656" s="60" t="s">
        <v>255</v>
      </c>
      <c r="H656" s="61">
        <v>2001</v>
      </c>
      <c r="I656" s="62">
        <v>90.4</v>
      </c>
      <c r="J656" s="62">
        <v>90.4</v>
      </c>
    </row>
    <row r="657" spans="1:10" x14ac:dyDescent="0.25">
      <c r="A657" s="59">
        <f t="shared" si="15"/>
        <v>657</v>
      </c>
      <c r="B657" s="60" t="s">
        <v>1397</v>
      </c>
      <c r="D657" s="60" t="s">
        <v>1398</v>
      </c>
      <c r="E657" s="60" t="s">
        <v>1384</v>
      </c>
      <c r="F657" s="60" t="s">
        <v>1098</v>
      </c>
      <c r="G657" s="60" t="s">
        <v>255</v>
      </c>
      <c r="H657" s="61">
        <v>2023</v>
      </c>
      <c r="I657" s="62">
        <v>67.7</v>
      </c>
      <c r="J657" s="62">
        <v>67.7</v>
      </c>
    </row>
    <row r="658" spans="1:10" x14ac:dyDescent="0.25">
      <c r="A658" s="59">
        <f t="shared" si="15"/>
        <v>658</v>
      </c>
      <c r="B658" s="60" t="s">
        <v>1399</v>
      </c>
      <c r="D658" s="60" t="s">
        <v>1400</v>
      </c>
      <c r="E658" s="60" t="s">
        <v>1384</v>
      </c>
      <c r="F658" s="60" t="s">
        <v>1098</v>
      </c>
      <c r="G658" s="60" t="s">
        <v>255</v>
      </c>
      <c r="H658" s="61">
        <v>2023</v>
      </c>
      <c r="I658" s="62">
        <v>27.8</v>
      </c>
      <c r="J658" s="62">
        <v>27.7</v>
      </c>
    </row>
    <row r="659" spans="1:10" x14ac:dyDescent="0.25">
      <c r="A659" s="59">
        <f t="shared" si="15"/>
        <v>659</v>
      </c>
      <c r="B659" s="60" t="s">
        <v>1401</v>
      </c>
      <c r="D659" s="60" t="s">
        <v>1402</v>
      </c>
      <c r="E659" s="60" t="s">
        <v>1384</v>
      </c>
      <c r="F659" s="60" t="s">
        <v>1098</v>
      </c>
      <c r="G659" s="60" t="s">
        <v>255</v>
      </c>
      <c r="H659" s="61">
        <v>2023</v>
      </c>
      <c r="I659" s="62">
        <v>205.9</v>
      </c>
      <c r="J659" s="62">
        <v>205.9</v>
      </c>
    </row>
    <row r="660" spans="1:10" x14ac:dyDescent="0.25">
      <c r="A660" s="59">
        <f t="shared" si="15"/>
        <v>660</v>
      </c>
      <c r="B660" s="60" t="s">
        <v>1403</v>
      </c>
      <c r="D660" s="60" t="s">
        <v>1404</v>
      </c>
      <c r="E660" s="60" t="s">
        <v>524</v>
      </c>
      <c r="F660" s="60" t="s">
        <v>1098</v>
      </c>
      <c r="G660" s="60" t="s">
        <v>126</v>
      </c>
      <c r="H660" s="61">
        <v>2015</v>
      </c>
      <c r="I660" s="62">
        <v>19.7</v>
      </c>
      <c r="J660" s="62">
        <v>19.7</v>
      </c>
    </row>
    <row r="661" spans="1:10" x14ac:dyDescent="0.25">
      <c r="A661" s="59">
        <f t="shared" si="15"/>
        <v>661</v>
      </c>
      <c r="B661" s="60" t="s">
        <v>1405</v>
      </c>
      <c r="D661" s="60" t="s">
        <v>1406</v>
      </c>
      <c r="E661" s="60" t="s">
        <v>524</v>
      </c>
      <c r="F661" s="60" t="s">
        <v>1098</v>
      </c>
      <c r="G661" s="60" t="s">
        <v>126</v>
      </c>
      <c r="H661" s="61">
        <v>2015</v>
      </c>
      <c r="I661" s="62">
        <v>230</v>
      </c>
      <c r="J661" s="62">
        <v>230</v>
      </c>
    </row>
    <row r="662" spans="1:10" x14ac:dyDescent="0.25">
      <c r="A662" s="59">
        <f t="shared" si="15"/>
        <v>662</v>
      </c>
      <c r="B662" s="60" t="s">
        <v>1407</v>
      </c>
      <c r="D662" s="60" t="s">
        <v>1408</v>
      </c>
      <c r="E662" s="60" t="s">
        <v>524</v>
      </c>
      <c r="F662" s="60" t="s">
        <v>1098</v>
      </c>
      <c r="G662" s="60" t="s">
        <v>126</v>
      </c>
      <c r="H662" s="61">
        <v>2017</v>
      </c>
      <c r="I662" s="62">
        <v>96</v>
      </c>
      <c r="J662" s="62">
        <v>96</v>
      </c>
    </row>
    <row r="663" spans="1:10" x14ac:dyDescent="0.25">
      <c r="A663" s="59">
        <f t="shared" si="15"/>
        <v>663</v>
      </c>
      <c r="B663" s="60" t="s">
        <v>1409</v>
      </c>
      <c r="D663" s="60" t="s">
        <v>1410</v>
      </c>
      <c r="E663" s="60" t="s">
        <v>524</v>
      </c>
      <c r="F663" s="60" t="s">
        <v>1098</v>
      </c>
      <c r="G663" s="60" t="s">
        <v>126</v>
      </c>
      <c r="H663" s="61">
        <v>2017</v>
      </c>
      <c r="I663" s="62">
        <v>74</v>
      </c>
      <c r="J663" s="62">
        <v>74</v>
      </c>
    </row>
    <row r="664" spans="1:10" x14ac:dyDescent="0.25">
      <c r="A664" s="59">
        <f t="shared" si="15"/>
        <v>664</v>
      </c>
      <c r="B664" s="60" t="s">
        <v>1411</v>
      </c>
      <c r="D664" s="60" t="s">
        <v>1412</v>
      </c>
      <c r="E664" s="60" t="s">
        <v>524</v>
      </c>
      <c r="F664" s="60" t="s">
        <v>1098</v>
      </c>
      <c r="G664" s="60" t="s">
        <v>126</v>
      </c>
      <c r="H664" s="61">
        <v>2017</v>
      </c>
      <c r="I664" s="62">
        <v>30</v>
      </c>
      <c r="J664" s="62">
        <v>30</v>
      </c>
    </row>
    <row r="665" spans="1:10" x14ac:dyDescent="0.25">
      <c r="A665" s="59">
        <f t="shared" si="15"/>
        <v>665</v>
      </c>
      <c r="B665" s="60" t="s">
        <v>1413</v>
      </c>
      <c r="D665" s="60" t="s">
        <v>1414</v>
      </c>
      <c r="E665" s="60" t="s">
        <v>1351</v>
      </c>
      <c r="F665" s="60" t="s">
        <v>1191</v>
      </c>
      <c r="G665" s="60" t="s">
        <v>1035</v>
      </c>
      <c r="H665" s="61">
        <v>2015</v>
      </c>
      <c r="I665" s="62">
        <v>146.15</v>
      </c>
      <c r="J665" s="62">
        <v>146.19999999999999</v>
      </c>
    </row>
    <row r="666" spans="1:10" x14ac:dyDescent="0.25">
      <c r="A666" s="59">
        <f t="shared" si="15"/>
        <v>666</v>
      </c>
      <c r="B666" s="60" t="s">
        <v>1415</v>
      </c>
      <c r="D666" s="60" t="s">
        <v>1416</v>
      </c>
      <c r="E666" s="60" t="s">
        <v>1351</v>
      </c>
      <c r="F666" s="60" t="s">
        <v>1191</v>
      </c>
      <c r="G666" s="60" t="s">
        <v>1035</v>
      </c>
      <c r="H666" s="61">
        <v>2015</v>
      </c>
      <c r="I666" s="62">
        <v>153.55000000000001</v>
      </c>
      <c r="J666" s="62">
        <v>153.6</v>
      </c>
    </row>
    <row r="667" spans="1:10" x14ac:dyDescent="0.25">
      <c r="A667" s="59">
        <f t="shared" si="15"/>
        <v>667</v>
      </c>
      <c r="B667" s="60" t="s">
        <v>1417</v>
      </c>
      <c r="D667" s="60" t="s">
        <v>1418</v>
      </c>
      <c r="E667" s="60" t="s">
        <v>446</v>
      </c>
      <c r="F667" s="60" t="s">
        <v>1162</v>
      </c>
      <c r="G667" s="60" t="s">
        <v>119</v>
      </c>
      <c r="H667" s="61">
        <v>2019</v>
      </c>
      <c r="I667" s="62">
        <v>103.32</v>
      </c>
      <c r="J667" s="62">
        <v>103.3</v>
      </c>
    </row>
    <row r="668" spans="1:10" x14ac:dyDescent="0.25">
      <c r="A668" s="59">
        <f t="shared" si="15"/>
        <v>668</v>
      </c>
      <c r="B668" s="60" t="s">
        <v>1419</v>
      </c>
      <c r="D668" s="60" t="s">
        <v>1420</v>
      </c>
      <c r="E668" s="60" t="s">
        <v>446</v>
      </c>
      <c r="F668" s="60" t="s">
        <v>1162</v>
      </c>
      <c r="G668" s="60" t="s">
        <v>119</v>
      </c>
      <c r="H668" s="61">
        <v>2019</v>
      </c>
      <c r="I668" s="62">
        <v>103.32</v>
      </c>
      <c r="J668" s="62">
        <v>103.3</v>
      </c>
    </row>
    <row r="669" spans="1:10" x14ac:dyDescent="0.25">
      <c r="A669" s="59">
        <f t="shared" si="15"/>
        <v>669</v>
      </c>
      <c r="B669" s="60" t="s">
        <v>1421</v>
      </c>
      <c r="D669" s="60" t="s">
        <v>1422</v>
      </c>
      <c r="E669" s="60" t="s">
        <v>446</v>
      </c>
      <c r="F669" s="60" t="s">
        <v>1162</v>
      </c>
      <c r="G669" s="60" t="s">
        <v>119</v>
      </c>
      <c r="H669" s="61">
        <v>2019</v>
      </c>
      <c r="I669" s="62">
        <v>100.42</v>
      </c>
      <c r="J669" s="62">
        <v>100.4</v>
      </c>
    </row>
    <row r="670" spans="1:10" x14ac:dyDescent="0.25">
      <c r="A670" s="59">
        <f t="shared" si="15"/>
        <v>670</v>
      </c>
      <c r="B670" s="60" t="s">
        <v>1423</v>
      </c>
      <c r="D670" s="60" t="s">
        <v>1424</v>
      </c>
      <c r="E670" s="60" t="s">
        <v>488</v>
      </c>
      <c r="F670" s="60" t="s">
        <v>1098</v>
      </c>
      <c r="G670" s="60" t="s">
        <v>113</v>
      </c>
      <c r="H670" s="61">
        <v>2014</v>
      </c>
      <c r="I670" s="62">
        <v>110</v>
      </c>
      <c r="J670" s="62">
        <v>110</v>
      </c>
    </row>
    <row r="671" spans="1:10" x14ac:dyDescent="0.25">
      <c r="A671" s="59">
        <f t="shared" si="15"/>
        <v>671</v>
      </c>
      <c r="B671" s="60" t="s">
        <v>1425</v>
      </c>
      <c r="D671" s="60" t="s">
        <v>1426</v>
      </c>
      <c r="E671" s="60" t="s">
        <v>1135</v>
      </c>
      <c r="F671" s="60" t="s">
        <v>1098</v>
      </c>
      <c r="G671" s="60" t="s">
        <v>255</v>
      </c>
      <c r="H671" s="61">
        <v>2001</v>
      </c>
      <c r="I671" s="62">
        <v>79.7</v>
      </c>
      <c r="J671" s="62">
        <v>79.7</v>
      </c>
    </row>
    <row r="672" spans="1:10" x14ac:dyDescent="0.25">
      <c r="A672" s="59">
        <f t="shared" si="15"/>
        <v>672</v>
      </c>
      <c r="B672" s="60" t="s">
        <v>1427</v>
      </c>
      <c r="D672" s="60" t="s">
        <v>1428</v>
      </c>
      <c r="E672" s="60" t="s">
        <v>1135</v>
      </c>
      <c r="F672" s="60" t="s">
        <v>1098</v>
      </c>
      <c r="G672" s="60" t="s">
        <v>255</v>
      </c>
      <c r="H672" s="61">
        <v>2001</v>
      </c>
      <c r="I672" s="62">
        <v>79.7</v>
      </c>
      <c r="J672" s="62">
        <v>79.7</v>
      </c>
    </row>
    <row r="673" spans="1:10" x14ac:dyDescent="0.25">
      <c r="A673" s="59">
        <f t="shared" si="15"/>
        <v>673</v>
      </c>
      <c r="B673" s="60" t="s">
        <v>1429</v>
      </c>
      <c r="D673" s="60" t="s">
        <v>1430</v>
      </c>
      <c r="E673" s="60" t="s">
        <v>1135</v>
      </c>
      <c r="F673" s="60" t="s">
        <v>1098</v>
      </c>
      <c r="G673" s="60" t="s">
        <v>255</v>
      </c>
      <c r="H673" s="61">
        <v>2001</v>
      </c>
      <c r="I673" s="62">
        <v>40.5</v>
      </c>
      <c r="J673" s="62">
        <v>40.5</v>
      </c>
    </row>
    <row r="674" spans="1:10" x14ac:dyDescent="0.25">
      <c r="A674" s="59">
        <f t="shared" si="15"/>
        <v>674</v>
      </c>
      <c r="B674" s="60" t="s">
        <v>1431</v>
      </c>
      <c r="D674" s="60" t="s">
        <v>1432</v>
      </c>
      <c r="E674" s="60" t="s">
        <v>1135</v>
      </c>
      <c r="F674" s="60" t="s">
        <v>1098</v>
      </c>
      <c r="G674" s="60" t="s">
        <v>255</v>
      </c>
      <c r="H674" s="61">
        <v>2001</v>
      </c>
      <c r="I674" s="62">
        <v>79.7</v>
      </c>
      <c r="J674" s="62">
        <v>79.7</v>
      </c>
    </row>
    <row r="675" spans="1:10" x14ac:dyDescent="0.25">
      <c r="A675" s="59">
        <f t="shared" si="15"/>
        <v>675</v>
      </c>
      <c r="B675" s="60" t="s">
        <v>1433</v>
      </c>
      <c r="D675" s="60" t="s">
        <v>1434</v>
      </c>
      <c r="E675" s="60" t="s">
        <v>1435</v>
      </c>
      <c r="F675" s="60" t="s">
        <v>1098</v>
      </c>
      <c r="G675" s="60" t="s">
        <v>255</v>
      </c>
      <c r="H675" s="61">
        <v>2009</v>
      </c>
      <c r="I675" s="62">
        <v>159.96</v>
      </c>
      <c r="J675" s="62">
        <v>160</v>
      </c>
    </row>
    <row r="676" spans="1:10" x14ac:dyDescent="0.25">
      <c r="A676" s="59">
        <f t="shared" si="15"/>
        <v>676</v>
      </c>
      <c r="B676" s="60" t="s">
        <v>1436</v>
      </c>
      <c r="D676" s="60" t="s">
        <v>1437</v>
      </c>
      <c r="E676" s="60" t="s">
        <v>1312</v>
      </c>
      <c r="F676" s="60" t="s">
        <v>1098</v>
      </c>
      <c r="G676" s="60" t="s">
        <v>255</v>
      </c>
      <c r="H676" s="61">
        <v>2024</v>
      </c>
      <c r="I676" s="62">
        <v>135.4</v>
      </c>
      <c r="J676" s="62">
        <v>135.4</v>
      </c>
    </row>
    <row r="677" spans="1:10" x14ac:dyDescent="0.25">
      <c r="A677" s="59">
        <f t="shared" si="15"/>
        <v>677</v>
      </c>
      <c r="B677" s="60" t="s">
        <v>1438</v>
      </c>
      <c r="D677" s="60" t="s">
        <v>1439</v>
      </c>
      <c r="E677" s="60" t="s">
        <v>1312</v>
      </c>
      <c r="F677" s="60" t="s">
        <v>1098</v>
      </c>
      <c r="G677" s="60" t="s">
        <v>255</v>
      </c>
      <c r="H677" s="61">
        <v>2024</v>
      </c>
      <c r="I677" s="62">
        <v>15.12</v>
      </c>
      <c r="J677" s="62">
        <v>15.1</v>
      </c>
    </row>
    <row r="678" spans="1:10" x14ac:dyDescent="0.25">
      <c r="A678" s="59">
        <f t="shared" si="15"/>
        <v>678</v>
      </c>
      <c r="B678" s="60" t="s">
        <v>1440</v>
      </c>
      <c r="D678" s="60" t="s">
        <v>1441</v>
      </c>
      <c r="E678" s="60" t="s">
        <v>1312</v>
      </c>
      <c r="F678" s="60" t="s">
        <v>1098</v>
      </c>
      <c r="G678" s="60" t="s">
        <v>255</v>
      </c>
      <c r="H678" s="61">
        <v>2024</v>
      </c>
      <c r="I678" s="62">
        <v>138.19999999999999</v>
      </c>
      <c r="J678" s="62">
        <v>138.19999999999999</v>
      </c>
    </row>
    <row r="679" spans="1:10" x14ac:dyDescent="0.25">
      <c r="A679" s="59">
        <f t="shared" si="15"/>
        <v>679</v>
      </c>
      <c r="B679" s="60" t="s">
        <v>1442</v>
      </c>
      <c r="D679" s="60" t="s">
        <v>1443</v>
      </c>
      <c r="E679" s="60" t="s">
        <v>1312</v>
      </c>
      <c r="F679" s="60" t="s">
        <v>1098</v>
      </c>
      <c r="G679" s="60" t="s">
        <v>255</v>
      </c>
      <c r="H679" s="61">
        <v>2024</v>
      </c>
      <c r="I679" s="62">
        <v>12.6</v>
      </c>
      <c r="J679" s="62">
        <v>12.6</v>
      </c>
    </row>
    <row r="680" spans="1:10" x14ac:dyDescent="0.25">
      <c r="A680" s="59">
        <f t="shared" si="15"/>
        <v>680</v>
      </c>
      <c r="B680" s="60" t="s">
        <v>1444</v>
      </c>
      <c r="D680" s="60" t="s">
        <v>1445</v>
      </c>
      <c r="E680" s="60" t="s">
        <v>1194</v>
      </c>
      <c r="F680" s="60" t="s">
        <v>1162</v>
      </c>
      <c r="G680" s="60" t="s">
        <v>119</v>
      </c>
      <c r="H680" s="61">
        <v>2023</v>
      </c>
      <c r="I680" s="62">
        <v>110</v>
      </c>
      <c r="J680" s="62">
        <v>110</v>
      </c>
    </row>
    <row r="681" spans="1:10" x14ac:dyDescent="0.25">
      <c r="A681" s="59">
        <f t="shared" si="15"/>
        <v>681</v>
      </c>
      <c r="B681" s="60" t="s">
        <v>1446</v>
      </c>
      <c r="D681" s="60" t="s">
        <v>1447</v>
      </c>
      <c r="E681" s="60" t="s">
        <v>1194</v>
      </c>
      <c r="F681" s="60" t="s">
        <v>1162</v>
      </c>
      <c r="G681" s="60" t="s">
        <v>119</v>
      </c>
      <c r="H681" s="61">
        <v>2023</v>
      </c>
      <c r="I681" s="62">
        <v>24</v>
      </c>
      <c r="J681" s="62">
        <v>24</v>
      </c>
    </row>
    <row r="682" spans="1:10" x14ac:dyDescent="0.25">
      <c r="A682" s="59">
        <f t="shared" si="15"/>
        <v>682</v>
      </c>
      <c r="B682" s="60" t="s">
        <v>1448</v>
      </c>
      <c r="D682" s="60" t="s">
        <v>1449</v>
      </c>
      <c r="E682" s="60" t="s">
        <v>1194</v>
      </c>
      <c r="F682" s="60" t="s">
        <v>1162</v>
      </c>
      <c r="G682" s="60" t="s">
        <v>119</v>
      </c>
      <c r="H682" s="61">
        <v>2023</v>
      </c>
      <c r="I682" s="62">
        <v>138.6</v>
      </c>
      <c r="J682" s="62">
        <v>138.6</v>
      </c>
    </row>
    <row r="683" spans="1:10" x14ac:dyDescent="0.25">
      <c r="A683" s="59">
        <f t="shared" si="15"/>
        <v>683</v>
      </c>
      <c r="B683" s="60" t="s">
        <v>1450</v>
      </c>
      <c r="D683" s="60" t="s">
        <v>1451</v>
      </c>
      <c r="E683" s="60" t="s">
        <v>1174</v>
      </c>
      <c r="F683" s="60" t="s">
        <v>1098</v>
      </c>
      <c r="G683" s="60" t="s">
        <v>255</v>
      </c>
      <c r="H683" s="61">
        <v>2019</v>
      </c>
      <c r="I683" s="62">
        <v>183.7</v>
      </c>
      <c r="J683" s="62">
        <v>183.7</v>
      </c>
    </row>
    <row r="684" spans="1:10" x14ac:dyDescent="0.25">
      <c r="A684" s="59">
        <f t="shared" si="15"/>
        <v>684</v>
      </c>
      <c r="B684" s="60" t="s">
        <v>1452</v>
      </c>
      <c r="D684" s="60" t="s">
        <v>1453</v>
      </c>
      <c r="E684" s="60" t="s">
        <v>1454</v>
      </c>
      <c r="F684" s="60" t="s">
        <v>1098</v>
      </c>
      <c r="G684" s="60" t="s">
        <v>113</v>
      </c>
      <c r="H684" s="61">
        <v>2015</v>
      </c>
      <c r="I684" s="62">
        <v>106.3</v>
      </c>
      <c r="J684" s="62">
        <v>106.3</v>
      </c>
    </row>
    <row r="685" spans="1:10" x14ac:dyDescent="0.25">
      <c r="A685" s="59">
        <f t="shared" si="15"/>
        <v>685</v>
      </c>
      <c r="B685" s="60" t="s">
        <v>1455</v>
      </c>
      <c r="D685" s="60" t="s">
        <v>1456</v>
      </c>
      <c r="E685" s="60" t="s">
        <v>1454</v>
      </c>
      <c r="F685" s="60" t="s">
        <v>1098</v>
      </c>
      <c r="G685" s="60" t="s">
        <v>113</v>
      </c>
      <c r="H685" s="61">
        <v>2015</v>
      </c>
      <c r="I685" s="62">
        <v>103.85</v>
      </c>
      <c r="J685" s="62">
        <v>103.8</v>
      </c>
    </row>
    <row r="686" spans="1:10" x14ac:dyDescent="0.25">
      <c r="A686" s="59">
        <f t="shared" si="15"/>
        <v>686</v>
      </c>
      <c r="B686" s="60" t="s">
        <v>1457</v>
      </c>
      <c r="D686" s="60" t="s">
        <v>1458</v>
      </c>
      <c r="E686" s="60" t="s">
        <v>1348</v>
      </c>
      <c r="F686" s="60" t="s">
        <v>1098</v>
      </c>
      <c r="G686" s="60" t="s">
        <v>255</v>
      </c>
      <c r="H686" s="61">
        <v>2006</v>
      </c>
      <c r="I686" s="62">
        <v>194</v>
      </c>
      <c r="J686" s="62">
        <v>194</v>
      </c>
    </row>
    <row r="687" spans="1:10" x14ac:dyDescent="0.25">
      <c r="A687" s="59">
        <f t="shared" si="15"/>
        <v>687</v>
      </c>
      <c r="B687" s="60" t="s">
        <v>1459</v>
      </c>
      <c r="D687" s="60" t="s">
        <v>1460</v>
      </c>
      <c r="E687" s="60" t="s">
        <v>1348</v>
      </c>
      <c r="F687" s="60" t="s">
        <v>1098</v>
      </c>
      <c r="G687" s="60" t="s">
        <v>255</v>
      </c>
      <c r="H687" s="61">
        <v>2007</v>
      </c>
      <c r="I687" s="62">
        <v>98</v>
      </c>
      <c r="J687" s="62">
        <v>98</v>
      </c>
    </row>
    <row r="688" spans="1:10" x14ac:dyDescent="0.25">
      <c r="A688" s="59">
        <f t="shared" si="15"/>
        <v>688</v>
      </c>
      <c r="B688" s="60" t="s">
        <v>1461</v>
      </c>
      <c r="D688" s="60" t="s">
        <v>1462</v>
      </c>
      <c r="E688" s="60" t="s">
        <v>1348</v>
      </c>
      <c r="F688" s="60" t="s">
        <v>1098</v>
      </c>
      <c r="G688" s="60" t="s">
        <v>255</v>
      </c>
      <c r="H688" s="61">
        <v>2007</v>
      </c>
      <c r="I688" s="62">
        <v>100</v>
      </c>
      <c r="J688" s="62">
        <v>100</v>
      </c>
    </row>
    <row r="689" spans="1:10" x14ac:dyDescent="0.25">
      <c r="A689" s="59">
        <f t="shared" si="15"/>
        <v>689</v>
      </c>
      <c r="B689" s="60" t="s">
        <v>1463</v>
      </c>
      <c r="D689" s="60" t="s">
        <v>1464</v>
      </c>
      <c r="E689" s="60" t="s">
        <v>1258</v>
      </c>
      <c r="F689" s="60" t="s">
        <v>1191</v>
      </c>
      <c r="G689" s="60" t="s">
        <v>1035</v>
      </c>
      <c r="H689" s="61">
        <v>2015</v>
      </c>
      <c r="I689" s="62">
        <v>100</v>
      </c>
      <c r="J689" s="62">
        <v>100</v>
      </c>
    </row>
    <row r="690" spans="1:10" x14ac:dyDescent="0.25">
      <c r="A690" s="59">
        <f t="shared" si="15"/>
        <v>690</v>
      </c>
      <c r="B690" s="60" t="s">
        <v>1465</v>
      </c>
      <c r="D690" s="60" t="s">
        <v>1466</v>
      </c>
      <c r="E690" s="60" t="s">
        <v>1258</v>
      </c>
      <c r="F690" s="60" t="s">
        <v>1191</v>
      </c>
      <c r="G690" s="60" t="s">
        <v>1035</v>
      </c>
      <c r="H690" s="61">
        <v>2015</v>
      </c>
      <c r="I690" s="62">
        <v>100</v>
      </c>
      <c r="J690" s="62">
        <v>100</v>
      </c>
    </row>
    <row r="691" spans="1:10" x14ac:dyDescent="0.25">
      <c r="A691" s="59">
        <f t="shared" si="15"/>
        <v>691</v>
      </c>
      <c r="B691" s="60" t="s">
        <v>1467</v>
      </c>
      <c r="D691" s="60" t="s">
        <v>1468</v>
      </c>
      <c r="E691" s="60" t="s">
        <v>565</v>
      </c>
      <c r="F691" s="60" t="s">
        <v>1098</v>
      </c>
      <c r="G691" s="60" t="s">
        <v>255</v>
      </c>
      <c r="H691" s="61">
        <v>2010</v>
      </c>
      <c r="I691" s="62">
        <v>48</v>
      </c>
      <c r="J691" s="62">
        <v>48</v>
      </c>
    </row>
    <row r="692" spans="1:10" x14ac:dyDescent="0.25">
      <c r="A692" s="59">
        <f t="shared" si="15"/>
        <v>692</v>
      </c>
      <c r="B692" s="60" t="s">
        <v>1469</v>
      </c>
      <c r="D692" s="60" t="s">
        <v>1470</v>
      </c>
      <c r="E692" s="60" t="s">
        <v>565</v>
      </c>
      <c r="F692" s="60" t="s">
        <v>1098</v>
      </c>
      <c r="G692" s="60" t="s">
        <v>255</v>
      </c>
      <c r="H692" s="61">
        <v>2010</v>
      </c>
      <c r="I692" s="62">
        <v>51</v>
      </c>
      <c r="J692" s="62">
        <v>51</v>
      </c>
    </row>
    <row r="693" spans="1:10" x14ac:dyDescent="0.25">
      <c r="A693" s="59">
        <f t="shared" si="15"/>
        <v>693</v>
      </c>
      <c r="B693" s="60" t="s">
        <v>1471</v>
      </c>
      <c r="D693" s="60" t="s">
        <v>1472</v>
      </c>
      <c r="E693" s="60" t="s">
        <v>565</v>
      </c>
      <c r="F693" s="60" t="s">
        <v>1098</v>
      </c>
      <c r="G693" s="60" t="s">
        <v>255</v>
      </c>
      <c r="H693" s="61">
        <v>2011</v>
      </c>
      <c r="I693" s="62">
        <v>25.5</v>
      </c>
      <c r="J693" s="62">
        <v>25.5</v>
      </c>
    </row>
    <row r="694" spans="1:10" x14ac:dyDescent="0.25">
      <c r="A694" s="59">
        <f t="shared" si="15"/>
        <v>694</v>
      </c>
      <c r="B694" s="60" t="s">
        <v>1473</v>
      </c>
      <c r="D694" s="60" t="s">
        <v>1474</v>
      </c>
      <c r="E694" s="60" t="s">
        <v>565</v>
      </c>
      <c r="F694" s="60" t="s">
        <v>1098</v>
      </c>
      <c r="G694" s="60" t="s">
        <v>255</v>
      </c>
      <c r="H694" s="61">
        <v>2011</v>
      </c>
      <c r="I694" s="62">
        <v>24</v>
      </c>
      <c r="J694" s="62">
        <v>24</v>
      </c>
    </row>
    <row r="695" spans="1:10" x14ac:dyDescent="0.25">
      <c r="A695" s="59">
        <f t="shared" si="15"/>
        <v>695</v>
      </c>
      <c r="B695" s="60" t="s">
        <v>1475</v>
      </c>
      <c r="D695" s="60" t="s">
        <v>1476</v>
      </c>
      <c r="E695" s="60" t="s">
        <v>991</v>
      </c>
      <c r="F695" s="60" t="s">
        <v>1098</v>
      </c>
      <c r="G695" s="60" t="s">
        <v>126</v>
      </c>
      <c r="H695" s="61">
        <v>2015</v>
      </c>
      <c r="I695" s="62">
        <v>200</v>
      </c>
      <c r="J695" s="62">
        <v>200</v>
      </c>
    </row>
    <row r="696" spans="1:10" x14ac:dyDescent="0.25">
      <c r="A696" s="59">
        <f t="shared" si="15"/>
        <v>696</v>
      </c>
      <c r="B696" s="60" t="s">
        <v>1477</v>
      </c>
      <c r="D696" s="60" t="s">
        <v>1478</v>
      </c>
      <c r="E696" s="60" t="s">
        <v>991</v>
      </c>
      <c r="F696" s="60" t="s">
        <v>1098</v>
      </c>
      <c r="G696" s="60" t="s">
        <v>126</v>
      </c>
      <c r="H696" s="61">
        <v>2016</v>
      </c>
      <c r="I696" s="62">
        <v>200</v>
      </c>
      <c r="J696" s="62">
        <v>200</v>
      </c>
    </row>
    <row r="697" spans="1:10" x14ac:dyDescent="0.25">
      <c r="A697" s="59">
        <f t="shared" si="15"/>
        <v>697</v>
      </c>
      <c r="B697" s="60" t="s">
        <v>1479</v>
      </c>
      <c r="D697" s="60" t="s">
        <v>1480</v>
      </c>
      <c r="E697" s="60" t="s">
        <v>991</v>
      </c>
      <c r="F697" s="60" t="s">
        <v>1098</v>
      </c>
      <c r="G697" s="60" t="s">
        <v>126</v>
      </c>
      <c r="H697" s="61">
        <v>2016</v>
      </c>
      <c r="I697" s="62">
        <v>110</v>
      </c>
      <c r="J697" s="62">
        <v>110</v>
      </c>
    </row>
    <row r="698" spans="1:10" x14ac:dyDescent="0.25">
      <c r="A698" s="59">
        <f t="shared" si="15"/>
        <v>698</v>
      </c>
      <c r="B698" s="60" t="s">
        <v>1481</v>
      </c>
      <c r="D698" s="60" t="s">
        <v>1482</v>
      </c>
      <c r="E698" s="60" t="s">
        <v>1194</v>
      </c>
      <c r="F698" s="60" t="s">
        <v>1162</v>
      </c>
      <c r="G698" s="60" t="s">
        <v>119</v>
      </c>
      <c r="H698" s="61">
        <v>2013</v>
      </c>
      <c r="I698" s="62">
        <v>200.1</v>
      </c>
      <c r="J698" s="62">
        <v>200.1</v>
      </c>
    </row>
    <row r="699" spans="1:10" x14ac:dyDescent="0.25">
      <c r="A699" s="59">
        <f t="shared" si="15"/>
        <v>699</v>
      </c>
      <c r="B699" s="60" t="s">
        <v>1483</v>
      </c>
      <c r="D699" s="60" t="s">
        <v>1484</v>
      </c>
      <c r="E699" s="60" t="s">
        <v>1194</v>
      </c>
      <c r="F699" s="60" t="s">
        <v>1162</v>
      </c>
      <c r="G699" s="60" t="s">
        <v>119</v>
      </c>
      <c r="H699" s="61">
        <v>2013</v>
      </c>
      <c r="I699" s="62">
        <v>201.6</v>
      </c>
      <c r="J699" s="62">
        <v>201.6</v>
      </c>
    </row>
    <row r="700" spans="1:10" x14ac:dyDescent="0.25">
      <c r="A700" s="59">
        <f t="shared" si="15"/>
        <v>700</v>
      </c>
      <c r="B700" s="60" t="s">
        <v>1485</v>
      </c>
      <c r="D700" s="60" t="s">
        <v>1486</v>
      </c>
      <c r="E700" s="60" t="s">
        <v>1194</v>
      </c>
      <c r="F700" s="60" t="s">
        <v>1162</v>
      </c>
      <c r="G700" s="60" t="s">
        <v>119</v>
      </c>
      <c r="H700" s="61">
        <v>2012</v>
      </c>
      <c r="I700" s="62">
        <v>99.83</v>
      </c>
      <c r="J700" s="62">
        <v>99.8</v>
      </c>
    </row>
    <row r="701" spans="1:10" x14ac:dyDescent="0.25">
      <c r="A701" s="59">
        <f t="shared" si="15"/>
        <v>701</v>
      </c>
      <c r="B701" s="60" t="s">
        <v>1487</v>
      </c>
      <c r="D701" s="60" t="s">
        <v>1488</v>
      </c>
      <c r="E701" s="60" t="s">
        <v>1194</v>
      </c>
      <c r="F701" s="60" t="s">
        <v>1162</v>
      </c>
      <c r="G701" s="60" t="s">
        <v>119</v>
      </c>
      <c r="H701" s="61">
        <v>2012</v>
      </c>
      <c r="I701" s="62">
        <v>103.5</v>
      </c>
      <c r="J701" s="62">
        <v>103.5</v>
      </c>
    </row>
    <row r="702" spans="1:10" x14ac:dyDescent="0.25">
      <c r="A702" s="59">
        <f t="shared" si="15"/>
        <v>702</v>
      </c>
      <c r="B702" s="60" t="s">
        <v>1489</v>
      </c>
      <c r="D702" s="60" t="s">
        <v>1490</v>
      </c>
      <c r="E702" s="60" t="s">
        <v>1491</v>
      </c>
      <c r="F702" s="60" t="s">
        <v>1191</v>
      </c>
      <c r="G702" s="60" t="s">
        <v>1035</v>
      </c>
      <c r="H702" s="61">
        <v>2017</v>
      </c>
      <c r="I702" s="62">
        <v>115.2</v>
      </c>
      <c r="J702" s="62">
        <v>115.2</v>
      </c>
    </row>
    <row r="703" spans="1:10" x14ac:dyDescent="0.25">
      <c r="A703" s="59">
        <f t="shared" si="15"/>
        <v>703</v>
      </c>
      <c r="B703" s="60" t="s">
        <v>1492</v>
      </c>
      <c r="D703" s="60" t="s">
        <v>1493</v>
      </c>
      <c r="E703" s="60" t="s">
        <v>1491</v>
      </c>
      <c r="F703" s="60" t="s">
        <v>1191</v>
      </c>
      <c r="G703" s="60" t="s">
        <v>1035</v>
      </c>
      <c r="H703" s="61">
        <v>2017</v>
      </c>
      <c r="I703" s="62">
        <v>115.2</v>
      </c>
      <c r="J703" s="62">
        <v>115.2</v>
      </c>
    </row>
    <row r="704" spans="1:10" x14ac:dyDescent="0.25">
      <c r="A704" s="59">
        <f t="shared" si="15"/>
        <v>704</v>
      </c>
      <c r="B704" s="60" t="s">
        <v>1494</v>
      </c>
      <c r="D704" s="60" t="s">
        <v>1495</v>
      </c>
      <c r="E704" s="60" t="s">
        <v>1222</v>
      </c>
      <c r="F704" s="60" t="s">
        <v>1098</v>
      </c>
      <c r="G704" s="60" t="s">
        <v>255</v>
      </c>
      <c r="H704" s="61">
        <v>2022</v>
      </c>
      <c r="I704" s="62">
        <v>201.6</v>
      </c>
      <c r="J704" s="62">
        <v>201.6</v>
      </c>
    </row>
    <row r="705" spans="1:10" x14ac:dyDescent="0.25">
      <c r="A705" s="59">
        <f t="shared" si="15"/>
        <v>705</v>
      </c>
      <c r="B705" s="60" t="s">
        <v>1496</v>
      </c>
      <c r="D705" s="60" t="s">
        <v>1497</v>
      </c>
      <c r="E705" s="60" t="s">
        <v>1222</v>
      </c>
      <c r="F705" s="60" t="s">
        <v>1098</v>
      </c>
      <c r="G705" s="60" t="s">
        <v>255</v>
      </c>
      <c r="H705" s="61">
        <v>2022</v>
      </c>
      <c r="I705" s="62">
        <v>11.1</v>
      </c>
      <c r="J705" s="62">
        <v>11.1</v>
      </c>
    </row>
    <row r="706" spans="1:10" x14ac:dyDescent="0.25">
      <c r="A706" s="59">
        <f t="shared" si="15"/>
        <v>706</v>
      </c>
      <c r="B706" s="60" t="s">
        <v>1498</v>
      </c>
      <c r="D706" s="60" t="s">
        <v>1499</v>
      </c>
      <c r="E706" s="60" t="s">
        <v>1222</v>
      </c>
      <c r="F706" s="60" t="s">
        <v>1098</v>
      </c>
      <c r="G706" s="60" t="s">
        <v>255</v>
      </c>
      <c r="H706" s="61">
        <v>2022</v>
      </c>
      <c r="I706" s="62">
        <v>33.6</v>
      </c>
      <c r="J706" s="62">
        <v>33.6</v>
      </c>
    </row>
    <row r="707" spans="1:10" x14ac:dyDescent="0.25">
      <c r="A707" s="59">
        <f t="shared" si="15"/>
        <v>707</v>
      </c>
      <c r="B707" s="60" t="s">
        <v>1500</v>
      </c>
      <c r="D707" s="60" t="s">
        <v>1501</v>
      </c>
      <c r="E707" s="60" t="s">
        <v>1222</v>
      </c>
      <c r="F707" s="60" t="s">
        <v>1098</v>
      </c>
      <c r="G707" s="60" t="s">
        <v>255</v>
      </c>
      <c r="H707" s="61">
        <v>2022</v>
      </c>
      <c r="I707" s="62">
        <v>22.2</v>
      </c>
      <c r="J707" s="62">
        <v>22.2</v>
      </c>
    </row>
    <row r="708" spans="1:10" x14ac:dyDescent="0.25">
      <c r="A708" s="59">
        <f t="shared" si="15"/>
        <v>708</v>
      </c>
      <c r="B708" s="60" t="s">
        <v>1502</v>
      </c>
      <c r="D708" s="60" t="s">
        <v>1503</v>
      </c>
      <c r="E708" s="60" t="s">
        <v>1222</v>
      </c>
      <c r="F708" s="60" t="s">
        <v>1098</v>
      </c>
      <c r="G708" s="60" t="s">
        <v>255</v>
      </c>
      <c r="H708" s="61">
        <v>2022</v>
      </c>
      <c r="I708" s="62">
        <v>71.400000000000006</v>
      </c>
      <c r="J708" s="62">
        <v>71.400000000000006</v>
      </c>
    </row>
    <row r="709" spans="1:10" x14ac:dyDescent="0.25">
      <c r="A709" s="59">
        <f t="shared" si="15"/>
        <v>709</v>
      </c>
      <c r="B709" s="60" t="s">
        <v>1504</v>
      </c>
      <c r="D709" s="60" t="s">
        <v>1505</v>
      </c>
      <c r="E709" s="60" t="s">
        <v>1222</v>
      </c>
      <c r="F709" s="60" t="s">
        <v>1098</v>
      </c>
      <c r="G709" s="60" t="s">
        <v>255</v>
      </c>
      <c r="H709" s="61">
        <v>2022</v>
      </c>
      <c r="I709" s="62">
        <v>33.299999999999997</v>
      </c>
      <c r="J709" s="62">
        <v>33.299999999999997</v>
      </c>
    </row>
    <row r="710" spans="1:10" x14ac:dyDescent="0.25">
      <c r="A710" s="59">
        <f t="shared" ref="A710:A773" si="16">A709+1</f>
        <v>710</v>
      </c>
      <c r="B710" s="60" t="s">
        <v>1506</v>
      </c>
      <c r="D710" s="60" t="s">
        <v>1507</v>
      </c>
      <c r="E710" s="60" t="s">
        <v>1222</v>
      </c>
      <c r="F710" s="60" t="s">
        <v>1098</v>
      </c>
      <c r="G710" s="60" t="s">
        <v>255</v>
      </c>
      <c r="H710" s="61">
        <v>2022</v>
      </c>
      <c r="I710" s="62">
        <v>22</v>
      </c>
      <c r="J710" s="62">
        <v>22</v>
      </c>
    </row>
    <row r="711" spans="1:10" x14ac:dyDescent="0.25">
      <c r="A711" s="59">
        <f t="shared" si="16"/>
        <v>711</v>
      </c>
      <c r="B711" s="60" t="s">
        <v>1508</v>
      </c>
      <c r="D711" s="60" t="s">
        <v>1509</v>
      </c>
      <c r="E711" s="60" t="s">
        <v>1222</v>
      </c>
      <c r="F711" s="60" t="s">
        <v>1098</v>
      </c>
      <c r="G711" s="60" t="s">
        <v>255</v>
      </c>
      <c r="H711" s="61">
        <v>2022</v>
      </c>
      <c r="I711" s="62">
        <v>20</v>
      </c>
      <c r="J711" s="62">
        <v>20</v>
      </c>
    </row>
    <row r="712" spans="1:10" x14ac:dyDescent="0.25">
      <c r="A712" s="59">
        <f t="shared" si="16"/>
        <v>712</v>
      </c>
      <c r="B712" s="60" t="s">
        <v>1510</v>
      </c>
      <c r="D712" s="60" t="s">
        <v>1511</v>
      </c>
      <c r="E712" s="60" t="s">
        <v>1222</v>
      </c>
      <c r="F712" s="60" t="s">
        <v>1098</v>
      </c>
      <c r="G712" s="60" t="s">
        <v>255</v>
      </c>
      <c r="H712" s="61">
        <v>2022</v>
      </c>
      <c r="I712" s="62">
        <v>76.8</v>
      </c>
      <c r="J712" s="62">
        <v>76.8</v>
      </c>
    </row>
    <row r="713" spans="1:10" x14ac:dyDescent="0.25">
      <c r="A713" s="59">
        <f t="shared" si="16"/>
        <v>713</v>
      </c>
      <c r="B713" s="60" t="s">
        <v>1512</v>
      </c>
      <c r="D713" s="60" t="s">
        <v>1513</v>
      </c>
      <c r="E713" s="60" t="s">
        <v>1514</v>
      </c>
      <c r="F713" s="60" t="s">
        <v>1191</v>
      </c>
      <c r="G713" s="60" t="s">
        <v>1035</v>
      </c>
      <c r="H713" s="61">
        <v>2008</v>
      </c>
      <c r="I713" s="62">
        <v>150</v>
      </c>
      <c r="J713" s="62">
        <v>150</v>
      </c>
    </row>
    <row r="714" spans="1:10" x14ac:dyDescent="0.25">
      <c r="A714" s="59">
        <f t="shared" si="16"/>
        <v>714</v>
      </c>
      <c r="B714" s="60" t="s">
        <v>1515</v>
      </c>
      <c r="D714" s="60" t="s">
        <v>1516</v>
      </c>
      <c r="E714" s="60" t="s">
        <v>1517</v>
      </c>
      <c r="F714" s="60" t="s">
        <v>1098</v>
      </c>
      <c r="G714" s="60" t="s">
        <v>255</v>
      </c>
      <c r="H714" s="61">
        <v>2015</v>
      </c>
      <c r="I714" s="62">
        <v>105.61</v>
      </c>
      <c r="J714" s="62">
        <v>105.6</v>
      </c>
    </row>
    <row r="715" spans="1:10" x14ac:dyDescent="0.25">
      <c r="A715" s="59">
        <f t="shared" si="16"/>
        <v>715</v>
      </c>
      <c r="B715" s="60" t="s">
        <v>1518</v>
      </c>
      <c r="D715" s="60" t="s">
        <v>1519</v>
      </c>
      <c r="E715" s="60" t="s">
        <v>1517</v>
      </c>
      <c r="F715" s="60" t="s">
        <v>1098</v>
      </c>
      <c r="G715" s="60" t="s">
        <v>255</v>
      </c>
      <c r="H715" s="61">
        <v>2015</v>
      </c>
      <c r="I715" s="62">
        <v>105.61</v>
      </c>
      <c r="J715" s="62">
        <v>105.6</v>
      </c>
    </row>
    <row r="716" spans="1:10" x14ac:dyDescent="0.25">
      <c r="A716" s="59">
        <f t="shared" si="16"/>
        <v>716</v>
      </c>
      <c r="B716" s="60" t="s">
        <v>1520</v>
      </c>
      <c r="D716" s="60" t="s">
        <v>1521</v>
      </c>
      <c r="E716" s="60" t="s">
        <v>1522</v>
      </c>
      <c r="F716" s="60" t="s">
        <v>1191</v>
      </c>
      <c r="G716" s="60" t="s">
        <v>1035</v>
      </c>
      <c r="H716" s="61">
        <v>2014</v>
      </c>
      <c r="I716" s="62">
        <v>144.30000000000001</v>
      </c>
      <c r="J716" s="62">
        <v>144.30000000000001</v>
      </c>
    </row>
    <row r="717" spans="1:10" x14ac:dyDescent="0.25">
      <c r="A717" s="59">
        <f t="shared" si="16"/>
        <v>717</v>
      </c>
      <c r="B717" s="60" t="s">
        <v>1523</v>
      </c>
      <c r="D717" s="60" t="s">
        <v>1524</v>
      </c>
      <c r="E717" s="60" t="s">
        <v>1522</v>
      </c>
      <c r="F717" s="60" t="s">
        <v>1191</v>
      </c>
      <c r="G717" s="60" t="s">
        <v>1035</v>
      </c>
      <c r="H717" s="61">
        <v>2014</v>
      </c>
      <c r="I717" s="62">
        <v>144.30000000000001</v>
      </c>
      <c r="J717" s="62">
        <v>144.30000000000001</v>
      </c>
    </row>
    <row r="718" spans="1:10" x14ac:dyDescent="0.25">
      <c r="A718" s="59">
        <f t="shared" si="16"/>
        <v>718</v>
      </c>
      <c r="B718" s="60" t="s">
        <v>1525</v>
      </c>
      <c r="D718" s="60" t="s">
        <v>1526</v>
      </c>
      <c r="E718" s="60" t="s">
        <v>446</v>
      </c>
      <c r="F718" s="60" t="s">
        <v>1162</v>
      </c>
      <c r="G718" s="60" t="s">
        <v>119</v>
      </c>
      <c r="H718" s="61">
        <v>2019</v>
      </c>
      <c r="I718" s="62">
        <v>162.80000000000001</v>
      </c>
      <c r="J718" s="62">
        <v>162.80000000000001</v>
      </c>
    </row>
    <row r="719" spans="1:10" x14ac:dyDescent="0.25">
      <c r="A719" s="59">
        <f t="shared" si="16"/>
        <v>719</v>
      </c>
      <c r="B719" s="60" t="s">
        <v>1527</v>
      </c>
      <c r="D719" s="60" t="s">
        <v>1528</v>
      </c>
      <c r="E719" s="60" t="s">
        <v>1307</v>
      </c>
      <c r="F719" s="60" t="s">
        <v>1098</v>
      </c>
      <c r="G719" s="60" t="s">
        <v>255</v>
      </c>
      <c r="H719" s="61">
        <v>2024</v>
      </c>
      <c r="I719" s="62">
        <v>106.13</v>
      </c>
      <c r="J719" s="62">
        <v>105.9</v>
      </c>
    </row>
    <row r="720" spans="1:10" x14ac:dyDescent="0.25">
      <c r="A720" s="59">
        <f t="shared" si="16"/>
        <v>720</v>
      </c>
      <c r="B720" s="60" t="s">
        <v>1529</v>
      </c>
      <c r="D720" s="60" t="s">
        <v>1530</v>
      </c>
      <c r="E720" s="60" t="s">
        <v>1307</v>
      </c>
      <c r="F720" s="60" t="s">
        <v>1098</v>
      </c>
      <c r="G720" s="60" t="s">
        <v>255</v>
      </c>
      <c r="H720" s="61">
        <v>2024</v>
      </c>
      <c r="I720" s="62">
        <v>92.87</v>
      </c>
      <c r="J720" s="62">
        <v>92.7</v>
      </c>
    </row>
    <row r="721" spans="1:10" x14ac:dyDescent="0.25">
      <c r="A721" s="59">
        <f t="shared" si="16"/>
        <v>721</v>
      </c>
      <c r="B721" s="60" t="s">
        <v>2716</v>
      </c>
      <c r="D721" s="60" t="s">
        <v>3448</v>
      </c>
      <c r="E721" s="60" t="s">
        <v>415</v>
      </c>
      <c r="F721" s="60" t="s">
        <v>1098</v>
      </c>
      <c r="G721" s="60" t="s">
        <v>126</v>
      </c>
      <c r="H721" s="61">
        <v>2026</v>
      </c>
      <c r="I721" s="62">
        <v>234.5</v>
      </c>
      <c r="J721" s="62">
        <v>234.5</v>
      </c>
    </row>
    <row r="722" spans="1:10" x14ac:dyDescent="0.25">
      <c r="A722" s="59">
        <f t="shared" si="16"/>
        <v>722</v>
      </c>
      <c r="B722" s="60" t="s">
        <v>1531</v>
      </c>
      <c r="D722" s="60" t="s">
        <v>1532</v>
      </c>
      <c r="E722" s="60" t="s">
        <v>1312</v>
      </c>
      <c r="F722" s="60" t="s">
        <v>1098</v>
      </c>
      <c r="G722" s="60" t="s">
        <v>255</v>
      </c>
      <c r="H722" s="61">
        <v>2018</v>
      </c>
      <c r="I722" s="62">
        <v>196.6</v>
      </c>
      <c r="J722" s="62">
        <v>196.6</v>
      </c>
    </row>
    <row r="723" spans="1:10" x14ac:dyDescent="0.25">
      <c r="A723" s="59">
        <f t="shared" si="16"/>
        <v>723</v>
      </c>
      <c r="B723" s="60" t="s">
        <v>1533</v>
      </c>
      <c r="D723" s="60" t="s">
        <v>1534</v>
      </c>
      <c r="E723" s="60" t="s">
        <v>1535</v>
      </c>
      <c r="F723" s="60" t="s">
        <v>1098</v>
      </c>
      <c r="G723" s="60" t="s">
        <v>255</v>
      </c>
      <c r="H723" s="61">
        <v>2009</v>
      </c>
      <c r="I723" s="62">
        <v>92.61</v>
      </c>
      <c r="J723" s="62">
        <v>92.6</v>
      </c>
    </row>
    <row r="724" spans="1:10" x14ac:dyDescent="0.25">
      <c r="A724" s="59">
        <f t="shared" si="16"/>
        <v>724</v>
      </c>
      <c r="B724" s="60" t="s">
        <v>1536</v>
      </c>
      <c r="D724" s="60" t="s">
        <v>1537</v>
      </c>
      <c r="E724" s="60" t="s">
        <v>1535</v>
      </c>
      <c r="F724" s="60" t="s">
        <v>1098</v>
      </c>
      <c r="G724" s="60" t="s">
        <v>255</v>
      </c>
      <c r="H724" s="61">
        <v>2009</v>
      </c>
      <c r="I724" s="62">
        <v>60</v>
      </c>
      <c r="J724" s="62">
        <v>60</v>
      </c>
    </row>
    <row r="725" spans="1:10" x14ac:dyDescent="0.25">
      <c r="A725" s="59">
        <f t="shared" si="16"/>
        <v>725</v>
      </c>
      <c r="B725" s="60" t="s">
        <v>1538</v>
      </c>
      <c r="D725" s="60" t="s">
        <v>1539</v>
      </c>
      <c r="E725" s="60" t="s">
        <v>254</v>
      </c>
      <c r="F725" s="60" t="s">
        <v>1098</v>
      </c>
      <c r="G725" s="60" t="s">
        <v>255</v>
      </c>
      <c r="H725" s="61">
        <v>2008</v>
      </c>
      <c r="I725" s="62">
        <v>54.6</v>
      </c>
      <c r="J725" s="62">
        <v>54.6</v>
      </c>
    </row>
    <row r="726" spans="1:10" x14ac:dyDescent="0.25">
      <c r="A726" s="59">
        <f t="shared" si="16"/>
        <v>726</v>
      </c>
      <c r="B726" s="60" t="s">
        <v>1540</v>
      </c>
      <c r="D726" s="60" t="s">
        <v>1541</v>
      </c>
      <c r="E726" s="60" t="s">
        <v>1258</v>
      </c>
      <c r="F726" s="60" t="s">
        <v>1191</v>
      </c>
      <c r="G726" s="60" t="s">
        <v>1035</v>
      </c>
      <c r="H726" s="61">
        <v>2017</v>
      </c>
      <c r="I726" s="62">
        <v>151.19999999999999</v>
      </c>
      <c r="J726" s="62">
        <v>151.19999999999999</v>
      </c>
    </row>
    <row r="727" spans="1:10" x14ac:dyDescent="0.25">
      <c r="A727" s="59">
        <f t="shared" si="16"/>
        <v>727</v>
      </c>
      <c r="B727" s="60" t="s">
        <v>1542</v>
      </c>
      <c r="D727" s="60" t="s">
        <v>1543</v>
      </c>
      <c r="E727" s="60" t="s">
        <v>1544</v>
      </c>
      <c r="F727" s="60" t="s">
        <v>1098</v>
      </c>
      <c r="G727" s="60" t="s">
        <v>255</v>
      </c>
      <c r="H727" s="61">
        <v>2021</v>
      </c>
      <c r="I727" s="62">
        <v>151.19999999999999</v>
      </c>
      <c r="J727" s="62">
        <v>151.19999999999999</v>
      </c>
    </row>
    <row r="728" spans="1:10" x14ac:dyDescent="0.25">
      <c r="A728" s="59">
        <f t="shared" si="16"/>
        <v>728</v>
      </c>
      <c r="B728" s="60" t="s">
        <v>1545</v>
      </c>
      <c r="D728" s="60" t="s">
        <v>1546</v>
      </c>
      <c r="E728" s="60" t="s">
        <v>1544</v>
      </c>
      <c r="F728" s="60" t="s">
        <v>1098</v>
      </c>
      <c r="G728" s="60" t="s">
        <v>255</v>
      </c>
      <c r="H728" s="61">
        <v>2021</v>
      </c>
      <c r="I728" s="62">
        <v>151.19999999999999</v>
      </c>
      <c r="J728" s="62">
        <v>151.19999999999999</v>
      </c>
    </row>
    <row r="729" spans="1:10" x14ac:dyDescent="0.25">
      <c r="A729" s="59">
        <f t="shared" si="16"/>
        <v>729</v>
      </c>
      <c r="B729" s="60" t="s">
        <v>1547</v>
      </c>
      <c r="D729" s="60" t="s">
        <v>1548</v>
      </c>
      <c r="E729" s="60" t="s">
        <v>798</v>
      </c>
      <c r="F729" s="60" t="s">
        <v>1162</v>
      </c>
      <c r="G729" s="60" t="s">
        <v>119</v>
      </c>
      <c r="H729" s="61">
        <v>2020</v>
      </c>
      <c r="I729" s="62">
        <v>144.9</v>
      </c>
      <c r="J729" s="62">
        <v>144.9</v>
      </c>
    </row>
    <row r="730" spans="1:10" x14ac:dyDescent="0.25">
      <c r="A730" s="59">
        <f t="shared" si="16"/>
        <v>730</v>
      </c>
      <c r="B730" s="60" t="s">
        <v>1549</v>
      </c>
      <c r="D730" s="60" t="s">
        <v>1550</v>
      </c>
      <c r="E730" s="60" t="s">
        <v>1277</v>
      </c>
      <c r="F730" s="60" t="s">
        <v>1191</v>
      </c>
      <c r="G730" s="60" t="s">
        <v>1035</v>
      </c>
      <c r="H730" s="61">
        <v>2014</v>
      </c>
      <c r="I730" s="62">
        <v>109.15</v>
      </c>
      <c r="J730" s="62">
        <v>109.2</v>
      </c>
    </row>
    <row r="731" spans="1:10" x14ac:dyDescent="0.25">
      <c r="A731" s="59">
        <f t="shared" si="16"/>
        <v>731</v>
      </c>
      <c r="B731" s="60" t="s">
        <v>1551</v>
      </c>
      <c r="D731" s="60" t="s">
        <v>1552</v>
      </c>
      <c r="E731" s="60" t="s">
        <v>1277</v>
      </c>
      <c r="F731" s="60" t="s">
        <v>1191</v>
      </c>
      <c r="G731" s="60" t="s">
        <v>1035</v>
      </c>
      <c r="H731" s="61">
        <v>2014</v>
      </c>
      <c r="I731" s="62">
        <v>109.15</v>
      </c>
      <c r="J731" s="62">
        <v>109.2</v>
      </c>
    </row>
    <row r="732" spans="1:10" x14ac:dyDescent="0.25">
      <c r="A732" s="59">
        <f t="shared" si="16"/>
        <v>732</v>
      </c>
      <c r="B732" s="60" t="s">
        <v>1553</v>
      </c>
      <c r="D732" s="60" t="s">
        <v>1554</v>
      </c>
      <c r="E732" s="60" t="s">
        <v>1277</v>
      </c>
      <c r="F732" s="60" t="s">
        <v>1191</v>
      </c>
      <c r="G732" s="60" t="s">
        <v>1035</v>
      </c>
      <c r="H732" s="61">
        <v>2014</v>
      </c>
      <c r="I732" s="62">
        <v>94.19</v>
      </c>
      <c r="J732" s="62">
        <v>94.2</v>
      </c>
    </row>
    <row r="733" spans="1:10" x14ac:dyDescent="0.25">
      <c r="A733" s="59">
        <f t="shared" si="16"/>
        <v>733</v>
      </c>
      <c r="B733" s="60" t="s">
        <v>1555</v>
      </c>
      <c r="D733" s="60" t="s">
        <v>1556</v>
      </c>
      <c r="E733" s="60" t="s">
        <v>1277</v>
      </c>
      <c r="F733" s="60" t="s">
        <v>1191</v>
      </c>
      <c r="G733" s="60" t="s">
        <v>1035</v>
      </c>
      <c r="H733" s="61">
        <v>2014</v>
      </c>
      <c r="I733" s="62">
        <v>96.6</v>
      </c>
      <c r="J733" s="62">
        <v>96.6</v>
      </c>
    </row>
    <row r="734" spans="1:10" x14ac:dyDescent="0.25">
      <c r="A734" s="59">
        <f t="shared" si="16"/>
        <v>734</v>
      </c>
      <c r="B734" s="60" t="s">
        <v>1557</v>
      </c>
      <c r="D734" s="60" t="s">
        <v>1558</v>
      </c>
      <c r="E734" s="60" t="s">
        <v>254</v>
      </c>
      <c r="F734" s="60" t="s">
        <v>1098</v>
      </c>
      <c r="G734" s="60" t="s">
        <v>255</v>
      </c>
      <c r="H734" s="61">
        <v>2008</v>
      </c>
      <c r="I734" s="62">
        <v>149.16</v>
      </c>
      <c r="J734" s="62">
        <v>148.5</v>
      </c>
    </row>
    <row r="735" spans="1:10" x14ac:dyDescent="0.25">
      <c r="A735" s="59">
        <f t="shared" si="16"/>
        <v>735</v>
      </c>
      <c r="B735" s="60" t="s">
        <v>1559</v>
      </c>
      <c r="D735" s="60" t="s">
        <v>1560</v>
      </c>
      <c r="E735" s="60" t="s">
        <v>254</v>
      </c>
      <c r="F735" s="60" t="s">
        <v>1098</v>
      </c>
      <c r="G735" s="60" t="s">
        <v>255</v>
      </c>
      <c r="H735" s="61">
        <v>2008</v>
      </c>
      <c r="I735" s="62">
        <v>123.25</v>
      </c>
      <c r="J735" s="62">
        <v>121.9</v>
      </c>
    </row>
    <row r="736" spans="1:10" x14ac:dyDescent="0.25">
      <c r="A736" s="59">
        <f t="shared" si="16"/>
        <v>736</v>
      </c>
      <c r="B736" s="60" t="s">
        <v>1561</v>
      </c>
      <c r="D736" s="60" t="s">
        <v>1562</v>
      </c>
      <c r="E736" s="60" t="s">
        <v>254</v>
      </c>
      <c r="F736" s="60" t="s">
        <v>1098</v>
      </c>
      <c r="G736" s="60" t="s">
        <v>255</v>
      </c>
      <c r="H736" s="61">
        <v>2022</v>
      </c>
      <c r="I736" s="62">
        <v>106.92</v>
      </c>
      <c r="J736" s="62">
        <v>106.9</v>
      </c>
    </row>
    <row r="737" spans="1:10" x14ac:dyDescent="0.25">
      <c r="A737" s="59">
        <f t="shared" si="16"/>
        <v>737</v>
      </c>
      <c r="B737" s="60" t="s">
        <v>1563</v>
      </c>
      <c r="D737" s="60" t="s">
        <v>1564</v>
      </c>
      <c r="E737" s="60" t="s">
        <v>254</v>
      </c>
      <c r="F737" s="60" t="s">
        <v>1098</v>
      </c>
      <c r="G737" s="60" t="s">
        <v>255</v>
      </c>
      <c r="H737" s="61">
        <v>2022</v>
      </c>
      <c r="I737" s="62">
        <v>108.54</v>
      </c>
      <c r="J737" s="62">
        <v>108.5</v>
      </c>
    </row>
    <row r="738" spans="1:10" x14ac:dyDescent="0.25">
      <c r="A738" s="59">
        <f t="shared" si="16"/>
        <v>738</v>
      </c>
      <c r="B738" s="60" t="s">
        <v>1565</v>
      </c>
      <c r="D738" s="60" t="s">
        <v>1566</v>
      </c>
      <c r="E738" s="60" t="s">
        <v>446</v>
      </c>
      <c r="F738" s="60" t="s">
        <v>1162</v>
      </c>
      <c r="G738" s="60" t="s">
        <v>119</v>
      </c>
      <c r="H738" s="61">
        <v>2009</v>
      </c>
      <c r="I738" s="62">
        <v>179.85</v>
      </c>
      <c r="J738" s="62">
        <v>179.9</v>
      </c>
    </row>
    <row r="739" spans="1:10" x14ac:dyDescent="0.25">
      <c r="A739" s="59">
        <f t="shared" si="16"/>
        <v>739</v>
      </c>
      <c r="B739" s="60" t="s">
        <v>1567</v>
      </c>
      <c r="D739" s="60" t="s">
        <v>1568</v>
      </c>
      <c r="E739" s="60" t="s">
        <v>446</v>
      </c>
      <c r="F739" s="60" t="s">
        <v>1162</v>
      </c>
      <c r="G739" s="60" t="s">
        <v>119</v>
      </c>
      <c r="H739" s="61">
        <v>2010</v>
      </c>
      <c r="I739" s="62">
        <v>200.12</v>
      </c>
      <c r="J739" s="62">
        <v>200.1</v>
      </c>
    </row>
    <row r="740" spans="1:10" x14ac:dyDescent="0.25">
      <c r="A740" s="59">
        <f t="shared" si="16"/>
        <v>740</v>
      </c>
      <c r="B740" s="60" t="s">
        <v>1569</v>
      </c>
      <c r="D740" s="60" t="s">
        <v>1570</v>
      </c>
      <c r="E740" s="60" t="s">
        <v>1268</v>
      </c>
      <c r="F740" s="60" t="s">
        <v>1098</v>
      </c>
      <c r="G740" s="60" t="s">
        <v>255</v>
      </c>
      <c r="H740" s="61">
        <v>2001</v>
      </c>
      <c r="I740" s="62">
        <v>91.7</v>
      </c>
      <c r="J740" s="62">
        <v>91.7</v>
      </c>
    </row>
    <row r="741" spans="1:10" x14ac:dyDescent="0.25">
      <c r="A741" s="59">
        <f t="shared" si="16"/>
        <v>741</v>
      </c>
      <c r="B741" s="60" t="s">
        <v>1571</v>
      </c>
      <c r="D741" s="60" t="s">
        <v>1572</v>
      </c>
      <c r="E741" s="60" t="s">
        <v>1268</v>
      </c>
      <c r="F741" s="60" t="s">
        <v>1098</v>
      </c>
      <c r="G741" s="60" t="s">
        <v>255</v>
      </c>
      <c r="H741" s="61">
        <v>2001</v>
      </c>
      <c r="I741" s="62">
        <v>85.4</v>
      </c>
      <c r="J741" s="62">
        <v>85.4</v>
      </c>
    </row>
    <row r="742" spans="1:10" x14ac:dyDescent="0.25">
      <c r="A742" s="59">
        <f t="shared" si="16"/>
        <v>742</v>
      </c>
      <c r="B742" s="60" t="s">
        <v>1573</v>
      </c>
      <c r="D742" s="60" t="s">
        <v>1574</v>
      </c>
      <c r="E742" s="60" t="s">
        <v>1161</v>
      </c>
      <c r="F742" s="60" t="s">
        <v>1162</v>
      </c>
      <c r="G742" s="60" t="s">
        <v>119</v>
      </c>
      <c r="H742" s="61">
        <v>2009</v>
      </c>
      <c r="I742" s="62">
        <v>160.80000000000001</v>
      </c>
      <c r="J742" s="62">
        <v>160.80000000000001</v>
      </c>
    </row>
    <row r="743" spans="1:10" x14ac:dyDescent="0.25">
      <c r="A743" s="59">
        <f t="shared" si="16"/>
        <v>743</v>
      </c>
      <c r="B743" s="60" t="s">
        <v>1575</v>
      </c>
      <c r="D743" s="60" t="s">
        <v>1576</v>
      </c>
      <c r="E743" s="60" t="s">
        <v>1161</v>
      </c>
      <c r="F743" s="60" t="s">
        <v>1162</v>
      </c>
      <c r="G743" s="60" t="s">
        <v>119</v>
      </c>
      <c r="H743" s="61">
        <v>2009</v>
      </c>
      <c r="I743" s="62">
        <v>141.6</v>
      </c>
      <c r="J743" s="62">
        <v>141.6</v>
      </c>
    </row>
    <row r="744" spans="1:10" x14ac:dyDescent="0.25">
      <c r="A744" s="59">
        <f t="shared" si="16"/>
        <v>744</v>
      </c>
      <c r="B744" s="60" t="s">
        <v>1577</v>
      </c>
      <c r="D744" s="60" t="s">
        <v>1578</v>
      </c>
      <c r="E744" s="60" t="s">
        <v>1161</v>
      </c>
      <c r="F744" s="60" t="s">
        <v>1162</v>
      </c>
      <c r="G744" s="60" t="s">
        <v>119</v>
      </c>
      <c r="H744" s="61">
        <v>2011</v>
      </c>
      <c r="I744" s="62">
        <v>100.8</v>
      </c>
      <c r="J744" s="62">
        <v>100.8</v>
      </c>
    </row>
    <row r="745" spans="1:10" x14ac:dyDescent="0.25">
      <c r="A745" s="59">
        <f t="shared" si="16"/>
        <v>745</v>
      </c>
      <c r="B745" s="60" t="s">
        <v>1579</v>
      </c>
      <c r="D745" s="60" t="s">
        <v>1580</v>
      </c>
      <c r="E745" s="60" t="s">
        <v>118</v>
      </c>
      <c r="F745" s="60" t="s">
        <v>1162</v>
      </c>
      <c r="G745" s="60" t="s">
        <v>119</v>
      </c>
      <c r="H745" s="61">
        <v>2020</v>
      </c>
      <c r="I745" s="62">
        <v>151.19999999999999</v>
      </c>
      <c r="J745" s="62">
        <v>151.19999999999999</v>
      </c>
    </row>
    <row r="746" spans="1:10" x14ac:dyDescent="0.25">
      <c r="A746" s="59">
        <f t="shared" si="16"/>
        <v>746</v>
      </c>
      <c r="B746" s="60" t="s">
        <v>1581</v>
      </c>
      <c r="D746" s="60" t="s">
        <v>1582</v>
      </c>
      <c r="E746" s="60" t="s">
        <v>1251</v>
      </c>
      <c r="F746" s="60" t="s">
        <v>1098</v>
      </c>
      <c r="G746" s="60" t="s">
        <v>255</v>
      </c>
      <c r="H746" s="61">
        <v>2008</v>
      </c>
      <c r="I746" s="62">
        <v>128.47</v>
      </c>
      <c r="J746" s="62">
        <v>127.8</v>
      </c>
    </row>
    <row r="747" spans="1:10" x14ac:dyDescent="0.25">
      <c r="A747" s="59">
        <f t="shared" si="16"/>
        <v>747</v>
      </c>
      <c r="B747" s="60" t="s">
        <v>1583</v>
      </c>
      <c r="D747" s="60" t="s">
        <v>1584</v>
      </c>
      <c r="E747" s="60" t="s">
        <v>1251</v>
      </c>
      <c r="F747" s="60" t="s">
        <v>1098</v>
      </c>
      <c r="G747" s="60" t="s">
        <v>255</v>
      </c>
      <c r="H747" s="61">
        <v>2008</v>
      </c>
      <c r="I747" s="62">
        <v>134.9</v>
      </c>
      <c r="J747" s="62">
        <v>134.19999999999999</v>
      </c>
    </row>
    <row r="748" spans="1:10" x14ac:dyDescent="0.25">
      <c r="A748" s="59">
        <f t="shared" si="16"/>
        <v>748</v>
      </c>
      <c r="B748" s="60" t="s">
        <v>1585</v>
      </c>
      <c r="D748" s="60" t="s">
        <v>1586</v>
      </c>
      <c r="E748" s="60" t="s">
        <v>1369</v>
      </c>
      <c r="F748" s="60" t="s">
        <v>1098</v>
      </c>
      <c r="G748" s="60" t="s">
        <v>255</v>
      </c>
      <c r="H748" s="61">
        <v>2020</v>
      </c>
      <c r="I748" s="62">
        <v>150</v>
      </c>
      <c r="J748" s="62">
        <v>150</v>
      </c>
    </row>
    <row r="749" spans="1:10" x14ac:dyDescent="0.25">
      <c r="A749" s="59">
        <f t="shared" si="16"/>
        <v>749</v>
      </c>
      <c r="B749" s="60" t="s">
        <v>1587</v>
      </c>
      <c r="D749" s="60" t="s">
        <v>1588</v>
      </c>
      <c r="E749" s="60" t="s">
        <v>1369</v>
      </c>
      <c r="F749" s="60" t="s">
        <v>1098</v>
      </c>
      <c r="G749" s="60" t="s">
        <v>255</v>
      </c>
      <c r="H749" s="61">
        <v>2020</v>
      </c>
      <c r="I749" s="62">
        <v>150</v>
      </c>
      <c r="J749" s="62">
        <v>150</v>
      </c>
    </row>
    <row r="750" spans="1:10" x14ac:dyDescent="0.25">
      <c r="A750" s="59">
        <f t="shared" si="16"/>
        <v>750</v>
      </c>
      <c r="B750" s="60" t="s">
        <v>1589</v>
      </c>
      <c r="D750" s="60" t="s">
        <v>1590</v>
      </c>
      <c r="E750" s="60" t="s">
        <v>1312</v>
      </c>
      <c r="F750" s="60" t="s">
        <v>1098</v>
      </c>
      <c r="G750" s="60" t="s">
        <v>255</v>
      </c>
      <c r="H750" s="61">
        <v>2015</v>
      </c>
      <c r="I750" s="62">
        <v>109.15</v>
      </c>
      <c r="J750" s="62">
        <v>104.6</v>
      </c>
    </row>
    <row r="751" spans="1:10" x14ac:dyDescent="0.25">
      <c r="A751" s="59">
        <f t="shared" si="16"/>
        <v>751</v>
      </c>
      <c r="B751" s="60" t="s">
        <v>1591</v>
      </c>
      <c r="D751" s="60" t="s">
        <v>1592</v>
      </c>
      <c r="E751" s="60" t="s">
        <v>1312</v>
      </c>
      <c r="F751" s="60" t="s">
        <v>1098</v>
      </c>
      <c r="G751" s="60" t="s">
        <v>255</v>
      </c>
      <c r="H751" s="61">
        <v>2015</v>
      </c>
      <c r="I751" s="62">
        <v>109.15</v>
      </c>
      <c r="J751" s="62">
        <v>102.7</v>
      </c>
    </row>
    <row r="752" spans="1:10" x14ac:dyDescent="0.25">
      <c r="A752" s="59">
        <f t="shared" si="16"/>
        <v>752</v>
      </c>
      <c r="B752" s="60" t="s">
        <v>1593</v>
      </c>
      <c r="D752" s="60" t="s">
        <v>1594</v>
      </c>
      <c r="E752" s="60" t="s">
        <v>1213</v>
      </c>
      <c r="F752" s="60" t="s">
        <v>1098</v>
      </c>
      <c r="G752" s="60" t="s">
        <v>255</v>
      </c>
      <c r="H752" s="61">
        <v>2006</v>
      </c>
      <c r="I752" s="62">
        <v>89.6</v>
      </c>
      <c r="J752" s="62">
        <v>89.6</v>
      </c>
    </row>
    <row r="753" spans="1:10" x14ac:dyDescent="0.25">
      <c r="A753" s="59">
        <f t="shared" si="16"/>
        <v>753</v>
      </c>
      <c r="B753" s="60" t="s">
        <v>1595</v>
      </c>
      <c r="D753" s="60" t="s">
        <v>1596</v>
      </c>
      <c r="E753" s="60" t="s">
        <v>1597</v>
      </c>
      <c r="F753" s="60" t="s">
        <v>1098</v>
      </c>
      <c r="G753" s="60" t="s">
        <v>126</v>
      </c>
      <c r="H753" s="61">
        <v>2022</v>
      </c>
      <c r="I753" s="62">
        <v>55.4</v>
      </c>
      <c r="J753" s="62">
        <v>55.4</v>
      </c>
    </row>
    <row r="754" spans="1:10" x14ac:dyDescent="0.25">
      <c r="A754" s="59">
        <f t="shared" si="16"/>
        <v>754</v>
      </c>
      <c r="B754" s="60" t="s">
        <v>1598</v>
      </c>
      <c r="D754" s="60" t="s">
        <v>1599</v>
      </c>
      <c r="E754" s="60" t="s">
        <v>1597</v>
      </c>
      <c r="F754" s="60" t="s">
        <v>1098</v>
      </c>
      <c r="G754" s="60" t="s">
        <v>126</v>
      </c>
      <c r="H754" s="61">
        <v>2022</v>
      </c>
      <c r="I754" s="62">
        <v>48</v>
      </c>
      <c r="J754" s="62">
        <v>48</v>
      </c>
    </row>
    <row r="755" spans="1:10" x14ac:dyDescent="0.25">
      <c r="A755" s="59">
        <f t="shared" si="16"/>
        <v>755</v>
      </c>
      <c r="B755" s="60" t="s">
        <v>1600</v>
      </c>
      <c r="D755" s="60" t="s">
        <v>1601</v>
      </c>
      <c r="E755" s="60" t="s">
        <v>1597</v>
      </c>
      <c r="F755" s="60" t="s">
        <v>1098</v>
      </c>
      <c r="G755" s="60" t="s">
        <v>126</v>
      </c>
      <c r="H755" s="61">
        <v>2022</v>
      </c>
      <c r="I755" s="62">
        <v>83.1</v>
      </c>
      <c r="J755" s="62">
        <v>83.1</v>
      </c>
    </row>
    <row r="756" spans="1:10" x14ac:dyDescent="0.25">
      <c r="A756" s="59">
        <f t="shared" si="16"/>
        <v>756</v>
      </c>
      <c r="B756" s="60" t="s">
        <v>1602</v>
      </c>
      <c r="D756" s="60" t="s">
        <v>1603</v>
      </c>
      <c r="E756" s="60" t="s">
        <v>1597</v>
      </c>
      <c r="F756" s="60" t="s">
        <v>1098</v>
      </c>
      <c r="G756" s="60" t="s">
        <v>126</v>
      </c>
      <c r="H756" s="61">
        <v>2022</v>
      </c>
      <c r="I756" s="62">
        <v>22.8</v>
      </c>
      <c r="J756" s="62">
        <v>22.8</v>
      </c>
    </row>
    <row r="757" spans="1:10" x14ac:dyDescent="0.25">
      <c r="A757" s="59">
        <f t="shared" si="16"/>
        <v>757</v>
      </c>
      <c r="B757" s="60" t="s">
        <v>3442</v>
      </c>
      <c r="D757" s="60" t="s">
        <v>1858</v>
      </c>
      <c r="E757" s="60" t="s">
        <v>1653</v>
      </c>
      <c r="F757" s="60" t="s">
        <v>1098</v>
      </c>
      <c r="G757" s="60" t="s">
        <v>113</v>
      </c>
      <c r="H757" s="61">
        <v>2025</v>
      </c>
      <c r="I757" s="62">
        <v>124.08</v>
      </c>
      <c r="J757" s="62">
        <v>94.1</v>
      </c>
    </row>
    <row r="758" spans="1:10" x14ac:dyDescent="0.25">
      <c r="A758" s="59">
        <f t="shared" si="16"/>
        <v>758</v>
      </c>
      <c r="B758" s="60" t="s">
        <v>1859</v>
      </c>
      <c r="D758" s="60" t="s">
        <v>1860</v>
      </c>
      <c r="E758" s="60" t="s">
        <v>1653</v>
      </c>
      <c r="F758" s="60" t="s">
        <v>1098</v>
      </c>
      <c r="G758" s="60" t="s">
        <v>113</v>
      </c>
      <c r="H758" s="61">
        <v>2025</v>
      </c>
      <c r="I758" s="62">
        <v>5.04</v>
      </c>
      <c r="J758" s="62">
        <v>28.7</v>
      </c>
    </row>
    <row r="759" spans="1:10" x14ac:dyDescent="0.25">
      <c r="A759" s="59">
        <f t="shared" si="16"/>
        <v>759</v>
      </c>
      <c r="B759" s="60" t="s">
        <v>3443</v>
      </c>
      <c r="D759" s="60" t="s">
        <v>1861</v>
      </c>
      <c r="E759" s="60" t="s">
        <v>1653</v>
      </c>
      <c r="F759" s="60" t="s">
        <v>1098</v>
      </c>
      <c r="G759" s="60" t="s">
        <v>113</v>
      </c>
      <c r="H759" s="61">
        <v>2025</v>
      </c>
      <c r="I759" s="62">
        <v>126.9</v>
      </c>
      <c r="J759" s="62">
        <v>125.9</v>
      </c>
    </row>
    <row r="760" spans="1:10" x14ac:dyDescent="0.25">
      <c r="A760" s="59">
        <f t="shared" si="16"/>
        <v>760</v>
      </c>
      <c r="B760" s="60" t="s">
        <v>1604</v>
      </c>
      <c r="D760" s="60" t="s">
        <v>1605</v>
      </c>
      <c r="E760" s="60" t="s">
        <v>968</v>
      </c>
      <c r="F760" s="60" t="s">
        <v>1098</v>
      </c>
      <c r="G760" s="60" t="s">
        <v>255</v>
      </c>
      <c r="H760" s="61">
        <v>2017</v>
      </c>
      <c r="I760" s="62">
        <v>121.9</v>
      </c>
      <c r="J760" s="62">
        <v>121.9</v>
      </c>
    </row>
    <row r="761" spans="1:10" x14ac:dyDescent="0.25">
      <c r="A761" s="59">
        <f t="shared" si="16"/>
        <v>761</v>
      </c>
      <c r="B761" s="60" t="s">
        <v>1606</v>
      </c>
      <c r="D761" s="60" t="s">
        <v>1607</v>
      </c>
      <c r="E761" s="60" t="s">
        <v>968</v>
      </c>
      <c r="F761" s="60" t="s">
        <v>1098</v>
      </c>
      <c r="G761" s="60" t="s">
        <v>255</v>
      </c>
      <c r="H761" s="61">
        <v>2017</v>
      </c>
      <c r="I761" s="62">
        <v>27.44</v>
      </c>
      <c r="J761" s="62">
        <v>27.4</v>
      </c>
    </row>
    <row r="762" spans="1:10" x14ac:dyDescent="0.25">
      <c r="A762" s="59">
        <f t="shared" si="16"/>
        <v>762</v>
      </c>
      <c r="B762" s="60" t="s">
        <v>1608</v>
      </c>
      <c r="D762" s="60" t="s">
        <v>1609</v>
      </c>
      <c r="E762" s="60" t="s">
        <v>1251</v>
      </c>
      <c r="F762" s="60" t="s">
        <v>1098</v>
      </c>
      <c r="G762" s="60" t="s">
        <v>255</v>
      </c>
      <c r="H762" s="61">
        <v>2008</v>
      </c>
      <c r="I762" s="62">
        <v>114</v>
      </c>
      <c r="J762" s="62">
        <v>114</v>
      </c>
    </row>
    <row r="763" spans="1:10" x14ac:dyDescent="0.25">
      <c r="A763" s="59">
        <f t="shared" si="16"/>
        <v>763</v>
      </c>
      <c r="B763" s="60" t="s">
        <v>1610</v>
      </c>
      <c r="D763" s="60" t="s">
        <v>1611</v>
      </c>
      <c r="E763" s="60" t="s">
        <v>1251</v>
      </c>
      <c r="F763" s="60" t="s">
        <v>1098</v>
      </c>
      <c r="G763" s="60" t="s">
        <v>255</v>
      </c>
      <c r="H763" s="61">
        <v>2008</v>
      </c>
      <c r="I763" s="62">
        <v>95</v>
      </c>
      <c r="J763" s="62">
        <v>95</v>
      </c>
    </row>
    <row r="764" spans="1:10" x14ac:dyDescent="0.25">
      <c r="A764" s="59">
        <f t="shared" si="16"/>
        <v>764</v>
      </c>
      <c r="B764" s="60" t="s">
        <v>1612</v>
      </c>
      <c r="D764" s="60" t="s">
        <v>1613</v>
      </c>
      <c r="E764" s="60" t="s">
        <v>1277</v>
      </c>
      <c r="F764" s="60" t="s">
        <v>1191</v>
      </c>
      <c r="G764" s="60" t="s">
        <v>1035</v>
      </c>
      <c r="H764" s="61">
        <v>2015</v>
      </c>
      <c r="I764" s="62">
        <v>150</v>
      </c>
      <c r="J764" s="62">
        <v>150</v>
      </c>
    </row>
    <row r="765" spans="1:10" x14ac:dyDescent="0.25">
      <c r="A765" s="59">
        <f t="shared" si="16"/>
        <v>765</v>
      </c>
      <c r="B765" s="60" t="s">
        <v>1614</v>
      </c>
      <c r="D765" s="60" t="s">
        <v>1615</v>
      </c>
      <c r="E765" s="60" t="s">
        <v>1616</v>
      </c>
      <c r="F765" s="60" t="s">
        <v>1098</v>
      </c>
      <c r="G765" s="60" t="s">
        <v>126</v>
      </c>
      <c r="H765" s="61">
        <v>2021</v>
      </c>
      <c r="I765" s="62">
        <v>89.9</v>
      </c>
      <c r="J765" s="62">
        <v>89.9</v>
      </c>
    </row>
    <row r="766" spans="1:10" x14ac:dyDescent="0.25">
      <c r="A766" s="59">
        <f t="shared" si="16"/>
        <v>766</v>
      </c>
      <c r="B766" s="60" t="s">
        <v>1617</v>
      </c>
      <c r="D766" s="60" t="s">
        <v>1618</v>
      </c>
      <c r="E766" s="60" t="s">
        <v>1616</v>
      </c>
      <c r="F766" s="60" t="s">
        <v>1098</v>
      </c>
      <c r="G766" s="60" t="s">
        <v>126</v>
      </c>
      <c r="H766" s="61">
        <v>2021</v>
      </c>
      <c r="I766" s="62">
        <v>89.9</v>
      </c>
      <c r="J766" s="62">
        <v>89.9</v>
      </c>
    </row>
    <row r="767" spans="1:10" x14ac:dyDescent="0.25">
      <c r="A767" s="59">
        <f t="shared" si="16"/>
        <v>767</v>
      </c>
      <c r="B767" s="60" t="s">
        <v>1619</v>
      </c>
      <c r="D767" s="60" t="s">
        <v>1620</v>
      </c>
      <c r="E767" s="60" t="s">
        <v>1616</v>
      </c>
      <c r="F767" s="60" t="s">
        <v>1098</v>
      </c>
      <c r="G767" s="60" t="s">
        <v>126</v>
      </c>
      <c r="H767" s="61">
        <v>2018</v>
      </c>
      <c r="I767" s="62">
        <v>160</v>
      </c>
      <c r="J767" s="62">
        <v>160</v>
      </c>
    </row>
    <row r="768" spans="1:10" x14ac:dyDescent="0.25">
      <c r="A768" s="59">
        <f t="shared" si="16"/>
        <v>768</v>
      </c>
      <c r="B768" s="60" t="s">
        <v>1621</v>
      </c>
      <c r="D768" s="60" t="s">
        <v>1622</v>
      </c>
      <c r="E768" s="60" t="s">
        <v>1623</v>
      </c>
      <c r="F768" s="60" t="s">
        <v>1098</v>
      </c>
      <c r="G768" s="60" t="s">
        <v>255</v>
      </c>
      <c r="H768" s="61">
        <v>2022</v>
      </c>
      <c r="I768" s="62">
        <v>169.2</v>
      </c>
      <c r="J768" s="62">
        <v>169.2</v>
      </c>
    </row>
    <row r="769" spans="1:10" x14ac:dyDescent="0.25">
      <c r="A769" s="59">
        <f t="shared" si="16"/>
        <v>769</v>
      </c>
      <c r="B769" s="60" t="s">
        <v>1624</v>
      </c>
      <c r="D769" s="60" t="s">
        <v>1625</v>
      </c>
      <c r="E769" s="60" t="s">
        <v>1623</v>
      </c>
      <c r="F769" s="60" t="s">
        <v>1098</v>
      </c>
      <c r="G769" s="60" t="s">
        <v>255</v>
      </c>
      <c r="H769" s="61">
        <v>2022</v>
      </c>
      <c r="I769" s="62">
        <v>169.2</v>
      </c>
      <c r="J769" s="62">
        <v>169.2</v>
      </c>
    </row>
    <row r="770" spans="1:10" x14ac:dyDescent="0.25">
      <c r="A770" s="59">
        <f t="shared" si="16"/>
        <v>770</v>
      </c>
      <c r="B770" s="60" t="s">
        <v>1626</v>
      </c>
      <c r="D770" s="60" t="s">
        <v>1627</v>
      </c>
      <c r="E770" s="60" t="s">
        <v>1628</v>
      </c>
      <c r="F770" s="60" t="s">
        <v>1191</v>
      </c>
      <c r="G770" s="60" t="s">
        <v>1035</v>
      </c>
      <c r="H770" s="61">
        <v>2017</v>
      </c>
      <c r="I770" s="62">
        <v>64</v>
      </c>
      <c r="J770" s="62">
        <v>64</v>
      </c>
    </row>
    <row r="771" spans="1:10" x14ac:dyDescent="0.25">
      <c r="A771" s="59">
        <f t="shared" si="16"/>
        <v>771</v>
      </c>
      <c r="B771" s="60" t="s">
        <v>1629</v>
      </c>
      <c r="D771" s="60" t="s">
        <v>1630</v>
      </c>
      <c r="E771" s="60" t="s">
        <v>1628</v>
      </c>
      <c r="F771" s="60" t="s">
        <v>1191</v>
      </c>
      <c r="G771" s="60" t="s">
        <v>1035</v>
      </c>
      <c r="H771" s="61">
        <v>2017</v>
      </c>
      <c r="I771" s="62">
        <v>110</v>
      </c>
      <c r="J771" s="62">
        <v>110</v>
      </c>
    </row>
    <row r="772" spans="1:10" x14ac:dyDescent="0.25">
      <c r="A772" s="59">
        <f t="shared" si="16"/>
        <v>772</v>
      </c>
      <c r="B772" s="60" t="s">
        <v>1631</v>
      </c>
      <c r="D772" s="60" t="s">
        <v>1632</v>
      </c>
      <c r="E772" s="60" t="s">
        <v>798</v>
      </c>
      <c r="F772" s="60" t="s">
        <v>1162</v>
      </c>
      <c r="G772" s="60" t="s">
        <v>119</v>
      </c>
      <c r="H772" s="61">
        <v>2016</v>
      </c>
      <c r="I772" s="62">
        <v>95.25</v>
      </c>
      <c r="J772" s="62">
        <v>95.2</v>
      </c>
    </row>
    <row r="773" spans="1:10" x14ac:dyDescent="0.25">
      <c r="A773" s="59">
        <f t="shared" si="16"/>
        <v>773</v>
      </c>
      <c r="B773" s="60" t="s">
        <v>1633</v>
      </c>
      <c r="D773" s="60" t="s">
        <v>1634</v>
      </c>
      <c r="E773" s="60" t="s">
        <v>1312</v>
      </c>
      <c r="F773" s="60" t="s">
        <v>1098</v>
      </c>
      <c r="G773" s="60" t="s">
        <v>255</v>
      </c>
      <c r="H773" s="61">
        <v>2025</v>
      </c>
      <c r="I773" s="62">
        <v>71.400000000000006</v>
      </c>
      <c r="J773" s="62">
        <v>71.400000000000006</v>
      </c>
    </row>
    <row r="774" spans="1:10" x14ac:dyDescent="0.25">
      <c r="A774" s="59">
        <f t="shared" ref="A774:A837" si="17">A773+1</f>
        <v>774</v>
      </c>
      <c r="B774" s="60" t="s">
        <v>1635</v>
      </c>
      <c r="D774" s="60" t="s">
        <v>1636</v>
      </c>
      <c r="E774" s="60" t="s">
        <v>1312</v>
      </c>
      <c r="F774" s="60" t="s">
        <v>1098</v>
      </c>
      <c r="G774" s="60" t="s">
        <v>255</v>
      </c>
      <c r="H774" s="61">
        <v>2025</v>
      </c>
      <c r="I774" s="62">
        <v>14.1</v>
      </c>
      <c r="J774" s="62">
        <v>14.1</v>
      </c>
    </row>
    <row r="775" spans="1:10" x14ac:dyDescent="0.25">
      <c r="A775" s="59">
        <f t="shared" si="17"/>
        <v>775</v>
      </c>
      <c r="B775" s="60" t="s">
        <v>1637</v>
      </c>
      <c r="D775" s="60" t="s">
        <v>1638</v>
      </c>
      <c r="E775" s="60" t="s">
        <v>1312</v>
      </c>
      <c r="F775" s="60" t="s">
        <v>1098</v>
      </c>
      <c r="G775" s="60" t="s">
        <v>255</v>
      </c>
      <c r="H775" s="61">
        <v>2025</v>
      </c>
      <c r="I775" s="62">
        <v>4</v>
      </c>
      <c r="J775" s="62">
        <v>4</v>
      </c>
    </row>
    <row r="776" spans="1:10" x14ac:dyDescent="0.25">
      <c r="A776" s="59">
        <f t="shared" si="17"/>
        <v>776</v>
      </c>
      <c r="B776" s="60" t="s">
        <v>1639</v>
      </c>
      <c r="D776" s="60" t="s">
        <v>1640</v>
      </c>
      <c r="E776" s="60" t="s">
        <v>488</v>
      </c>
      <c r="F776" s="60" t="s">
        <v>1098</v>
      </c>
      <c r="G776" s="60" t="s">
        <v>113</v>
      </c>
      <c r="H776" s="61">
        <v>2012</v>
      </c>
      <c r="I776" s="62">
        <v>150</v>
      </c>
      <c r="J776" s="62">
        <v>150</v>
      </c>
    </row>
    <row r="777" spans="1:10" x14ac:dyDescent="0.25">
      <c r="A777" s="59">
        <f t="shared" si="17"/>
        <v>777</v>
      </c>
      <c r="B777" s="60" t="s">
        <v>1641</v>
      </c>
      <c r="D777" s="60" t="s">
        <v>1642</v>
      </c>
      <c r="E777" s="60" t="s">
        <v>1643</v>
      </c>
      <c r="F777" s="60" t="s">
        <v>1098</v>
      </c>
      <c r="G777" s="60" t="s">
        <v>126</v>
      </c>
      <c r="H777" s="61">
        <v>2015</v>
      </c>
      <c r="I777" s="62">
        <v>78</v>
      </c>
      <c r="J777" s="62">
        <v>78</v>
      </c>
    </row>
    <row r="778" spans="1:10" x14ac:dyDescent="0.25">
      <c r="A778" s="59">
        <f t="shared" si="17"/>
        <v>778</v>
      </c>
      <c r="B778" s="60" t="s">
        <v>1644</v>
      </c>
      <c r="D778" s="60" t="s">
        <v>1645</v>
      </c>
      <c r="E778" s="60" t="s">
        <v>1334</v>
      </c>
      <c r="F778" s="60" t="s">
        <v>1098</v>
      </c>
      <c r="G778" s="60" t="s">
        <v>255</v>
      </c>
      <c r="H778" s="61">
        <v>2019</v>
      </c>
      <c r="I778" s="62">
        <v>30.24</v>
      </c>
      <c r="J778" s="62">
        <v>30.2</v>
      </c>
    </row>
    <row r="779" spans="1:10" x14ac:dyDescent="0.25">
      <c r="A779" s="59">
        <f t="shared" si="17"/>
        <v>779</v>
      </c>
      <c r="B779" s="60" t="s">
        <v>1646</v>
      </c>
      <c r="D779" s="60" t="s">
        <v>1647</v>
      </c>
      <c r="E779" s="60" t="s">
        <v>189</v>
      </c>
      <c r="F779" s="60" t="s">
        <v>1162</v>
      </c>
      <c r="G779" s="60" t="s">
        <v>119</v>
      </c>
      <c r="H779" s="61">
        <v>2021</v>
      </c>
      <c r="I779" s="62">
        <v>226.1</v>
      </c>
      <c r="J779" s="62">
        <v>226.1</v>
      </c>
    </row>
    <row r="780" spans="1:10" x14ac:dyDescent="0.25">
      <c r="A780" s="59">
        <f t="shared" si="17"/>
        <v>780</v>
      </c>
      <c r="B780" s="60" t="s">
        <v>1862</v>
      </c>
      <c r="D780" s="60" t="s">
        <v>1863</v>
      </c>
      <c r="E780" s="60" t="s">
        <v>1369</v>
      </c>
      <c r="F780" s="60" t="s">
        <v>1098</v>
      </c>
      <c r="G780" s="60" t="s">
        <v>255</v>
      </c>
      <c r="H780" s="61">
        <v>2025</v>
      </c>
      <c r="I780" s="62">
        <v>203.1</v>
      </c>
      <c r="J780" s="62">
        <v>203</v>
      </c>
    </row>
    <row r="781" spans="1:10" x14ac:dyDescent="0.25">
      <c r="A781" s="59">
        <f t="shared" si="17"/>
        <v>781</v>
      </c>
      <c r="B781" s="60" t="s">
        <v>1864</v>
      </c>
      <c r="D781" s="60" t="s">
        <v>1865</v>
      </c>
      <c r="E781" s="60" t="s">
        <v>1369</v>
      </c>
      <c r="F781" s="60" t="s">
        <v>1098</v>
      </c>
      <c r="G781" s="60" t="s">
        <v>255</v>
      </c>
      <c r="H781" s="61">
        <v>2025</v>
      </c>
      <c r="I781" s="62">
        <v>20.9</v>
      </c>
      <c r="J781" s="62">
        <v>20.9</v>
      </c>
    </row>
    <row r="782" spans="1:10" x14ac:dyDescent="0.25">
      <c r="A782" s="59">
        <f t="shared" si="17"/>
        <v>782</v>
      </c>
      <c r="B782" s="60" t="s">
        <v>1648</v>
      </c>
      <c r="D782" s="60" t="s">
        <v>1649</v>
      </c>
      <c r="E782" s="60" t="s">
        <v>1650</v>
      </c>
      <c r="F782" s="60" t="s">
        <v>1098</v>
      </c>
      <c r="G782" s="60" t="s">
        <v>255</v>
      </c>
      <c r="H782" s="61">
        <v>2015</v>
      </c>
      <c r="I782" s="62">
        <v>204.1</v>
      </c>
      <c r="J782" s="62">
        <v>204.1</v>
      </c>
    </row>
    <row r="783" spans="1:10" x14ac:dyDescent="0.25">
      <c r="A783" s="59">
        <f t="shared" si="17"/>
        <v>783</v>
      </c>
      <c r="B783" s="60" t="s">
        <v>1651</v>
      </c>
      <c r="D783" s="60" t="s">
        <v>1652</v>
      </c>
      <c r="E783" s="60" t="s">
        <v>1653</v>
      </c>
      <c r="F783" s="60" t="s">
        <v>1098</v>
      </c>
      <c r="G783" s="60" t="s">
        <v>113</v>
      </c>
      <c r="H783" s="61">
        <v>2024</v>
      </c>
      <c r="I783" s="62">
        <v>150</v>
      </c>
      <c r="J783" s="62">
        <v>150</v>
      </c>
    </row>
    <row r="784" spans="1:10" x14ac:dyDescent="0.25">
      <c r="A784" s="59">
        <f t="shared" si="17"/>
        <v>784</v>
      </c>
      <c r="B784" s="60" t="s">
        <v>1654</v>
      </c>
      <c r="D784" s="60" t="s">
        <v>1655</v>
      </c>
      <c r="E784" s="60" t="s">
        <v>1268</v>
      </c>
      <c r="F784" s="60" t="s">
        <v>1098</v>
      </c>
      <c r="G784" s="60" t="s">
        <v>255</v>
      </c>
      <c r="H784" s="61">
        <v>2011</v>
      </c>
      <c r="I784" s="62">
        <v>132</v>
      </c>
      <c r="J784" s="62">
        <v>132</v>
      </c>
    </row>
    <row r="785" spans="1:10" x14ac:dyDescent="0.25">
      <c r="A785" s="59">
        <f t="shared" si="17"/>
        <v>785</v>
      </c>
      <c r="B785" s="60" t="s">
        <v>1656</v>
      </c>
      <c r="D785" s="60" t="s">
        <v>1657</v>
      </c>
      <c r="E785" s="60" t="s">
        <v>1199</v>
      </c>
      <c r="F785" s="60" t="s">
        <v>1098</v>
      </c>
      <c r="G785" s="60" t="s">
        <v>113</v>
      </c>
      <c r="H785" s="61">
        <v>2008</v>
      </c>
      <c r="I785" s="62">
        <v>52.8</v>
      </c>
      <c r="J785" s="62">
        <v>52.8</v>
      </c>
    </row>
    <row r="786" spans="1:10" x14ac:dyDescent="0.25">
      <c r="A786" s="59">
        <f t="shared" si="17"/>
        <v>786</v>
      </c>
      <c r="B786" s="60" t="s">
        <v>1658</v>
      </c>
      <c r="D786" s="60" t="s">
        <v>1659</v>
      </c>
      <c r="E786" s="60" t="s">
        <v>1258</v>
      </c>
      <c r="F786" s="60" t="s">
        <v>1191</v>
      </c>
      <c r="G786" s="60" t="s">
        <v>1035</v>
      </c>
      <c r="H786" s="61">
        <v>2015</v>
      </c>
      <c r="I786" s="62">
        <v>102</v>
      </c>
      <c r="J786" s="62">
        <v>102</v>
      </c>
    </row>
    <row r="787" spans="1:10" x14ac:dyDescent="0.25">
      <c r="A787" s="59">
        <f t="shared" si="17"/>
        <v>787</v>
      </c>
      <c r="B787" s="60" t="s">
        <v>1660</v>
      </c>
      <c r="D787" s="60" t="s">
        <v>1661</v>
      </c>
      <c r="E787" s="60" t="s">
        <v>1258</v>
      </c>
      <c r="F787" s="60" t="s">
        <v>1191</v>
      </c>
      <c r="G787" s="60" t="s">
        <v>1035</v>
      </c>
      <c r="H787" s="61">
        <v>2015</v>
      </c>
      <c r="I787" s="62">
        <v>98</v>
      </c>
      <c r="J787" s="62">
        <v>98</v>
      </c>
    </row>
    <row r="788" spans="1:10" x14ac:dyDescent="0.25">
      <c r="A788" s="59">
        <f t="shared" si="17"/>
        <v>788</v>
      </c>
      <c r="B788" s="60" t="s">
        <v>1662</v>
      </c>
      <c r="D788" s="60" t="s">
        <v>1663</v>
      </c>
      <c r="E788" s="60" t="s">
        <v>1258</v>
      </c>
      <c r="F788" s="60" t="s">
        <v>1191</v>
      </c>
      <c r="G788" s="60" t="s">
        <v>1035</v>
      </c>
      <c r="H788" s="61">
        <v>2016</v>
      </c>
      <c r="I788" s="62">
        <v>148.5</v>
      </c>
      <c r="J788" s="62">
        <v>148.5</v>
      </c>
    </row>
    <row r="789" spans="1:10" x14ac:dyDescent="0.25">
      <c r="A789" s="59">
        <f t="shared" si="17"/>
        <v>789</v>
      </c>
      <c r="B789" s="60" t="s">
        <v>1664</v>
      </c>
      <c r="D789" s="60" t="s">
        <v>1665</v>
      </c>
      <c r="E789" s="60" t="s">
        <v>1258</v>
      </c>
      <c r="F789" s="60" t="s">
        <v>1191</v>
      </c>
      <c r="G789" s="60" t="s">
        <v>1035</v>
      </c>
      <c r="H789" s="61">
        <v>2016</v>
      </c>
      <c r="I789" s="62">
        <v>151.80000000000001</v>
      </c>
      <c r="J789" s="62">
        <v>151.80000000000001</v>
      </c>
    </row>
    <row r="790" spans="1:10" x14ac:dyDescent="0.25">
      <c r="A790" s="59">
        <f t="shared" si="17"/>
        <v>790</v>
      </c>
      <c r="B790" s="60" t="s">
        <v>1666</v>
      </c>
      <c r="D790" s="60" t="s">
        <v>1667</v>
      </c>
      <c r="E790" s="60" t="s">
        <v>1251</v>
      </c>
      <c r="F790" s="60" t="s">
        <v>1098</v>
      </c>
      <c r="G790" s="60" t="s">
        <v>255</v>
      </c>
      <c r="H790" s="61">
        <v>2008</v>
      </c>
      <c r="I790" s="62">
        <v>101.2</v>
      </c>
      <c r="J790" s="62">
        <v>98.2</v>
      </c>
    </row>
    <row r="791" spans="1:10" x14ac:dyDescent="0.25">
      <c r="A791" s="59">
        <f t="shared" si="17"/>
        <v>791</v>
      </c>
      <c r="B791" s="60" t="s">
        <v>1668</v>
      </c>
      <c r="D791" s="60" t="s">
        <v>1669</v>
      </c>
      <c r="E791" s="60" t="s">
        <v>1234</v>
      </c>
      <c r="F791" s="60" t="s">
        <v>1191</v>
      </c>
      <c r="G791" s="60" t="s">
        <v>1035</v>
      </c>
      <c r="H791" s="61">
        <v>2014</v>
      </c>
      <c r="I791" s="62">
        <v>160.94999999999999</v>
      </c>
      <c r="J791" s="62">
        <v>161</v>
      </c>
    </row>
    <row r="792" spans="1:10" x14ac:dyDescent="0.25">
      <c r="A792" s="59">
        <f t="shared" si="17"/>
        <v>792</v>
      </c>
      <c r="B792" s="60" t="s">
        <v>1670</v>
      </c>
      <c r="D792" s="60" t="s">
        <v>1671</v>
      </c>
      <c r="E792" s="60" t="s">
        <v>1234</v>
      </c>
      <c r="F792" s="60" t="s">
        <v>1191</v>
      </c>
      <c r="G792" s="60" t="s">
        <v>1035</v>
      </c>
      <c r="H792" s="61">
        <v>2015</v>
      </c>
      <c r="I792" s="62">
        <v>98</v>
      </c>
      <c r="J792" s="62">
        <v>98</v>
      </c>
    </row>
    <row r="793" spans="1:10" x14ac:dyDescent="0.25">
      <c r="A793" s="59">
        <f t="shared" si="17"/>
        <v>793</v>
      </c>
      <c r="B793" s="60" t="s">
        <v>1672</v>
      </c>
      <c r="D793" s="60" t="s">
        <v>1673</v>
      </c>
      <c r="E793" s="60" t="s">
        <v>1234</v>
      </c>
      <c r="F793" s="60" t="s">
        <v>1191</v>
      </c>
      <c r="G793" s="60" t="s">
        <v>1035</v>
      </c>
      <c r="H793" s="61">
        <v>2015</v>
      </c>
      <c r="I793" s="62">
        <v>96</v>
      </c>
      <c r="J793" s="62">
        <v>96</v>
      </c>
    </row>
    <row r="794" spans="1:10" x14ac:dyDescent="0.25">
      <c r="A794" s="59">
        <f t="shared" si="17"/>
        <v>794</v>
      </c>
      <c r="B794" s="60" t="s">
        <v>1674</v>
      </c>
      <c r="D794" s="60" t="s">
        <v>1675</v>
      </c>
      <c r="E794" s="60" t="s">
        <v>1676</v>
      </c>
      <c r="F794" s="60" t="s">
        <v>1098</v>
      </c>
      <c r="G794" s="60" t="s">
        <v>255</v>
      </c>
      <c r="H794" s="61">
        <v>2008</v>
      </c>
      <c r="I794" s="62">
        <v>123.6</v>
      </c>
      <c r="J794" s="62">
        <v>120</v>
      </c>
    </row>
    <row r="795" spans="1:10" x14ac:dyDescent="0.25">
      <c r="A795" s="59">
        <f t="shared" si="17"/>
        <v>795</v>
      </c>
      <c r="B795" s="60" t="s">
        <v>1677</v>
      </c>
      <c r="D795" s="60" t="s">
        <v>1678</v>
      </c>
      <c r="E795" s="60" t="s">
        <v>1161</v>
      </c>
      <c r="F795" s="60" t="s">
        <v>1162</v>
      </c>
      <c r="G795" s="60" t="s">
        <v>119</v>
      </c>
      <c r="H795" s="61">
        <v>2018</v>
      </c>
      <c r="I795" s="62">
        <v>201</v>
      </c>
      <c r="J795" s="62">
        <v>201</v>
      </c>
    </row>
    <row r="796" spans="1:10" x14ac:dyDescent="0.25">
      <c r="A796" s="59">
        <f t="shared" si="17"/>
        <v>796</v>
      </c>
      <c r="B796" s="60" t="s">
        <v>1679</v>
      </c>
      <c r="D796" s="60" t="s">
        <v>1680</v>
      </c>
      <c r="E796" s="60" t="s">
        <v>1213</v>
      </c>
      <c r="F796" s="60" t="s">
        <v>1098</v>
      </c>
      <c r="G796" s="60" t="s">
        <v>255</v>
      </c>
      <c r="H796" s="61">
        <v>2014</v>
      </c>
      <c r="I796" s="62">
        <v>213.82</v>
      </c>
      <c r="J796" s="62">
        <v>211.2</v>
      </c>
    </row>
    <row r="797" spans="1:10" x14ac:dyDescent="0.25">
      <c r="A797" s="59">
        <f t="shared" si="17"/>
        <v>797</v>
      </c>
      <c r="B797" s="60" t="s">
        <v>1681</v>
      </c>
      <c r="D797" s="60" t="s">
        <v>1682</v>
      </c>
      <c r="E797" s="60" t="s">
        <v>1213</v>
      </c>
      <c r="F797" s="60" t="s">
        <v>1098</v>
      </c>
      <c r="G797" s="60" t="s">
        <v>255</v>
      </c>
      <c r="H797" s="61">
        <v>2015</v>
      </c>
      <c r="I797" s="62">
        <v>166.52</v>
      </c>
      <c r="J797" s="62">
        <v>164.7</v>
      </c>
    </row>
    <row r="798" spans="1:10" x14ac:dyDescent="0.25">
      <c r="A798" s="59">
        <f t="shared" si="17"/>
        <v>798</v>
      </c>
      <c r="B798" s="60" t="s">
        <v>1683</v>
      </c>
      <c r="D798" s="60" t="s">
        <v>1684</v>
      </c>
      <c r="E798" s="60" t="s">
        <v>1251</v>
      </c>
      <c r="F798" s="60" t="s">
        <v>1098</v>
      </c>
      <c r="G798" s="60" t="s">
        <v>255</v>
      </c>
      <c r="H798" s="61">
        <v>2003</v>
      </c>
      <c r="I798" s="62">
        <v>42.5</v>
      </c>
      <c r="J798" s="62">
        <v>42.5</v>
      </c>
    </row>
    <row r="799" spans="1:10" x14ac:dyDescent="0.25">
      <c r="A799" s="59">
        <f t="shared" si="17"/>
        <v>799</v>
      </c>
      <c r="B799" s="60" t="s">
        <v>1685</v>
      </c>
      <c r="D799" s="60" t="s">
        <v>1686</v>
      </c>
      <c r="E799" s="60" t="s">
        <v>1251</v>
      </c>
      <c r="F799" s="60" t="s">
        <v>1098</v>
      </c>
      <c r="G799" s="60" t="s">
        <v>255</v>
      </c>
      <c r="H799" s="61">
        <v>2006</v>
      </c>
      <c r="I799" s="62">
        <v>16.8</v>
      </c>
      <c r="J799" s="62">
        <v>16.8</v>
      </c>
    </row>
    <row r="800" spans="1:10" x14ac:dyDescent="0.25">
      <c r="A800" s="59">
        <f t="shared" si="17"/>
        <v>800</v>
      </c>
      <c r="B800" s="60" t="s">
        <v>1687</v>
      </c>
      <c r="D800" s="60" t="s">
        <v>1688</v>
      </c>
      <c r="E800" s="60" t="s">
        <v>1251</v>
      </c>
      <c r="F800" s="60" t="s">
        <v>1098</v>
      </c>
      <c r="G800" s="60" t="s">
        <v>255</v>
      </c>
      <c r="H800" s="61">
        <v>2004</v>
      </c>
      <c r="I800" s="62">
        <v>110.8</v>
      </c>
      <c r="J800" s="62">
        <v>110.8</v>
      </c>
    </row>
    <row r="801" spans="1:10" x14ac:dyDescent="0.25">
      <c r="A801" s="59">
        <f t="shared" si="17"/>
        <v>801</v>
      </c>
      <c r="B801" s="60" t="s">
        <v>1689</v>
      </c>
      <c r="D801" s="60" t="s">
        <v>1690</v>
      </c>
      <c r="E801" s="60" t="s">
        <v>1251</v>
      </c>
      <c r="F801" s="60" t="s">
        <v>1098</v>
      </c>
      <c r="G801" s="60" t="s">
        <v>255</v>
      </c>
      <c r="H801" s="61">
        <v>2011</v>
      </c>
      <c r="I801" s="62">
        <v>33.6</v>
      </c>
      <c r="J801" s="62">
        <v>33.6</v>
      </c>
    </row>
    <row r="802" spans="1:10" x14ac:dyDescent="0.25">
      <c r="A802" s="59">
        <f t="shared" si="17"/>
        <v>802</v>
      </c>
      <c r="B802" s="60" t="s">
        <v>1691</v>
      </c>
      <c r="D802" s="60" t="s">
        <v>1692</v>
      </c>
      <c r="E802" s="60" t="s">
        <v>1251</v>
      </c>
      <c r="F802" s="60" t="s">
        <v>1098</v>
      </c>
      <c r="G802" s="60" t="s">
        <v>255</v>
      </c>
      <c r="H802" s="61">
        <v>2011</v>
      </c>
      <c r="I802" s="62">
        <v>118.6</v>
      </c>
      <c r="J802" s="62">
        <v>118.6</v>
      </c>
    </row>
    <row r="803" spans="1:10" x14ac:dyDescent="0.25">
      <c r="A803" s="59">
        <f t="shared" si="17"/>
        <v>803</v>
      </c>
      <c r="B803" s="60" t="s">
        <v>1693</v>
      </c>
      <c r="D803" s="60" t="s">
        <v>1694</v>
      </c>
      <c r="E803" s="60" t="s">
        <v>1251</v>
      </c>
      <c r="F803" s="60" t="s">
        <v>1098</v>
      </c>
      <c r="G803" s="60" t="s">
        <v>255</v>
      </c>
      <c r="H803" s="61">
        <v>2007</v>
      </c>
      <c r="I803" s="62">
        <v>125</v>
      </c>
      <c r="J803" s="62">
        <v>125</v>
      </c>
    </row>
    <row r="804" spans="1:10" x14ac:dyDescent="0.25">
      <c r="A804" s="59">
        <f t="shared" si="17"/>
        <v>804</v>
      </c>
      <c r="B804" s="60" t="s">
        <v>1695</v>
      </c>
      <c r="D804" s="60" t="s">
        <v>1696</v>
      </c>
      <c r="E804" s="60" t="s">
        <v>1251</v>
      </c>
      <c r="F804" s="60" t="s">
        <v>1098</v>
      </c>
      <c r="G804" s="60" t="s">
        <v>255</v>
      </c>
      <c r="H804" s="61">
        <v>2007</v>
      </c>
      <c r="I804" s="62">
        <v>112</v>
      </c>
      <c r="J804" s="62">
        <v>112</v>
      </c>
    </row>
    <row r="805" spans="1:10" x14ac:dyDescent="0.25">
      <c r="A805" s="59">
        <f t="shared" si="17"/>
        <v>805</v>
      </c>
      <c r="B805" s="60" t="s">
        <v>1697</v>
      </c>
      <c r="D805" s="60" t="s">
        <v>1698</v>
      </c>
      <c r="E805" s="60" t="s">
        <v>1251</v>
      </c>
      <c r="F805" s="60" t="s">
        <v>1098</v>
      </c>
      <c r="G805" s="60" t="s">
        <v>255</v>
      </c>
      <c r="H805" s="61">
        <v>2007</v>
      </c>
      <c r="I805" s="62">
        <v>85</v>
      </c>
      <c r="J805" s="62">
        <v>85</v>
      </c>
    </row>
    <row r="806" spans="1:10" x14ac:dyDescent="0.25">
      <c r="A806" s="59">
        <f t="shared" si="17"/>
        <v>806</v>
      </c>
      <c r="B806" s="60" t="s">
        <v>1699</v>
      </c>
      <c r="D806" s="60" t="s">
        <v>1700</v>
      </c>
      <c r="E806" s="60" t="s">
        <v>1623</v>
      </c>
      <c r="F806" s="60" t="s">
        <v>1098</v>
      </c>
      <c r="G806" s="60" t="s">
        <v>255</v>
      </c>
      <c r="H806" s="61">
        <v>2019</v>
      </c>
      <c r="I806" s="62">
        <v>150</v>
      </c>
      <c r="J806" s="62">
        <v>150</v>
      </c>
    </row>
    <row r="807" spans="1:10" x14ac:dyDescent="0.25">
      <c r="A807" s="59">
        <f t="shared" si="17"/>
        <v>807</v>
      </c>
      <c r="B807" s="60" t="s">
        <v>1701</v>
      </c>
      <c r="D807" s="60" t="s">
        <v>1702</v>
      </c>
      <c r="E807" s="60" t="s">
        <v>1623</v>
      </c>
      <c r="F807" s="60" t="s">
        <v>1098</v>
      </c>
      <c r="G807" s="60" t="s">
        <v>255</v>
      </c>
      <c r="H807" s="61">
        <v>2019</v>
      </c>
      <c r="I807" s="62">
        <v>150</v>
      </c>
      <c r="J807" s="62">
        <v>150</v>
      </c>
    </row>
    <row r="808" spans="1:10" x14ac:dyDescent="0.25">
      <c r="A808" s="59">
        <f t="shared" si="17"/>
        <v>808</v>
      </c>
      <c r="B808" s="60" t="s">
        <v>1703</v>
      </c>
      <c r="D808" s="60" t="s">
        <v>1704</v>
      </c>
      <c r="E808" s="60" t="s">
        <v>254</v>
      </c>
      <c r="F808" s="60" t="s">
        <v>1098</v>
      </c>
      <c r="G808" s="60" t="s">
        <v>255</v>
      </c>
      <c r="H808" s="61">
        <v>1999</v>
      </c>
      <c r="I808" s="62">
        <v>27.72</v>
      </c>
      <c r="J808" s="62">
        <v>27.7</v>
      </c>
    </row>
    <row r="809" spans="1:10" x14ac:dyDescent="0.25">
      <c r="A809" s="59">
        <f t="shared" si="17"/>
        <v>809</v>
      </c>
      <c r="B809" s="60" t="s">
        <v>1705</v>
      </c>
      <c r="D809" s="60" t="s">
        <v>1706</v>
      </c>
      <c r="E809" s="60" t="s">
        <v>1337</v>
      </c>
      <c r="F809" s="60" t="s">
        <v>1098</v>
      </c>
      <c r="G809" s="60" t="s">
        <v>255</v>
      </c>
      <c r="H809" s="61">
        <v>2022</v>
      </c>
      <c r="I809" s="62">
        <v>42</v>
      </c>
      <c r="J809" s="62">
        <v>42</v>
      </c>
    </row>
    <row r="810" spans="1:10" x14ac:dyDescent="0.25">
      <c r="A810" s="59">
        <f t="shared" si="17"/>
        <v>810</v>
      </c>
      <c r="B810" s="60" t="s">
        <v>1707</v>
      </c>
      <c r="D810" s="60" t="s">
        <v>1708</v>
      </c>
      <c r="E810" s="60" t="s">
        <v>1337</v>
      </c>
      <c r="F810" s="60" t="s">
        <v>1098</v>
      </c>
      <c r="G810" s="60" t="s">
        <v>255</v>
      </c>
      <c r="H810" s="61">
        <v>2022</v>
      </c>
      <c r="I810" s="62">
        <v>44.8</v>
      </c>
      <c r="J810" s="62">
        <v>44.8</v>
      </c>
    </row>
    <row r="811" spans="1:10" x14ac:dyDescent="0.25">
      <c r="A811" s="59">
        <f t="shared" si="17"/>
        <v>811</v>
      </c>
      <c r="B811" s="60" t="s">
        <v>1709</v>
      </c>
      <c r="D811" s="60" t="s">
        <v>1710</v>
      </c>
      <c r="E811" s="60" t="s">
        <v>1337</v>
      </c>
      <c r="F811" s="60" t="s">
        <v>1098</v>
      </c>
      <c r="G811" s="60" t="s">
        <v>255</v>
      </c>
      <c r="H811" s="61">
        <v>2022</v>
      </c>
      <c r="I811" s="62">
        <v>42</v>
      </c>
      <c r="J811" s="62">
        <v>42</v>
      </c>
    </row>
    <row r="812" spans="1:10" x14ac:dyDescent="0.25">
      <c r="A812" s="59">
        <f t="shared" si="17"/>
        <v>812</v>
      </c>
      <c r="B812" s="60" t="s">
        <v>1711</v>
      </c>
      <c r="D812" s="60" t="s">
        <v>1712</v>
      </c>
      <c r="E812" s="60" t="s">
        <v>1337</v>
      </c>
      <c r="F812" s="60" t="s">
        <v>1098</v>
      </c>
      <c r="G812" s="60" t="s">
        <v>255</v>
      </c>
      <c r="H812" s="61">
        <v>2022</v>
      </c>
      <c r="I812" s="62">
        <v>207.2</v>
      </c>
      <c r="J812" s="62">
        <v>207.2</v>
      </c>
    </row>
    <row r="813" spans="1:10" x14ac:dyDescent="0.25">
      <c r="A813" s="59">
        <f t="shared" si="17"/>
        <v>813</v>
      </c>
      <c r="B813" s="60" t="s">
        <v>1713</v>
      </c>
      <c r="D813" s="60" t="s">
        <v>1714</v>
      </c>
      <c r="E813" s="60" t="s">
        <v>524</v>
      </c>
      <c r="F813" s="60" t="s">
        <v>1098</v>
      </c>
      <c r="G813" s="60" t="s">
        <v>126</v>
      </c>
      <c r="H813" s="61">
        <v>2019</v>
      </c>
      <c r="I813" s="62">
        <v>150</v>
      </c>
      <c r="J813" s="62">
        <v>149</v>
      </c>
    </row>
    <row r="814" spans="1:10" x14ac:dyDescent="0.25">
      <c r="A814" s="59">
        <f t="shared" si="17"/>
        <v>814</v>
      </c>
      <c r="B814" s="60" t="s">
        <v>1715</v>
      </c>
      <c r="D814" s="60" t="s">
        <v>1716</v>
      </c>
      <c r="E814" s="60" t="s">
        <v>524</v>
      </c>
      <c r="F814" s="60" t="s">
        <v>1098</v>
      </c>
      <c r="G814" s="60" t="s">
        <v>126</v>
      </c>
      <c r="H814" s="61">
        <v>2019</v>
      </c>
      <c r="I814" s="62">
        <v>23</v>
      </c>
      <c r="J814" s="62">
        <v>23</v>
      </c>
    </row>
    <row r="815" spans="1:10" x14ac:dyDescent="0.25">
      <c r="A815" s="59">
        <f t="shared" si="17"/>
        <v>815</v>
      </c>
      <c r="B815" s="60" t="s">
        <v>1717</v>
      </c>
      <c r="D815" s="60" t="s">
        <v>1718</v>
      </c>
      <c r="E815" s="60" t="s">
        <v>524</v>
      </c>
      <c r="F815" s="60" t="s">
        <v>1098</v>
      </c>
      <c r="G815" s="60" t="s">
        <v>126</v>
      </c>
      <c r="H815" s="61">
        <v>2019</v>
      </c>
      <c r="I815" s="62">
        <v>127.5</v>
      </c>
      <c r="J815" s="62">
        <v>128</v>
      </c>
    </row>
    <row r="816" spans="1:10" x14ac:dyDescent="0.25">
      <c r="A816" s="59">
        <f t="shared" si="17"/>
        <v>816</v>
      </c>
      <c r="B816" s="60" t="s">
        <v>1719</v>
      </c>
      <c r="D816" s="60" t="s">
        <v>1720</v>
      </c>
      <c r="E816" s="60" t="s">
        <v>1251</v>
      </c>
      <c r="F816" s="60" t="s">
        <v>1098</v>
      </c>
      <c r="G816" s="60" t="s">
        <v>255</v>
      </c>
      <c r="H816" s="61">
        <v>2001</v>
      </c>
      <c r="I816" s="62">
        <v>38.299999999999997</v>
      </c>
      <c r="J816" s="62">
        <v>38.299999999999997</v>
      </c>
    </row>
    <row r="817" spans="1:10" x14ac:dyDescent="0.25">
      <c r="A817" s="59">
        <f t="shared" si="17"/>
        <v>817</v>
      </c>
      <c r="B817" s="60" t="s">
        <v>1721</v>
      </c>
      <c r="D817" s="60" t="s">
        <v>1722</v>
      </c>
      <c r="E817" s="60" t="s">
        <v>1251</v>
      </c>
      <c r="F817" s="60" t="s">
        <v>1098</v>
      </c>
      <c r="G817" s="60" t="s">
        <v>255</v>
      </c>
      <c r="H817" s="61">
        <v>2018</v>
      </c>
      <c r="I817" s="62">
        <v>15.6</v>
      </c>
      <c r="J817" s="62">
        <v>15.6</v>
      </c>
    </row>
    <row r="818" spans="1:10" x14ac:dyDescent="0.25">
      <c r="A818" s="59">
        <f t="shared" si="17"/>
        <v>818</v>
      </c>
      <c r="B818" s="60" t="s">
        <v>1723</v>
      </c>
      <c r="D818" s="60" t="s">
        <v>1724</v>
      </c>
      <c r="E818" s="60" t="s">
        <v>1251</v>
      </c>
      <c r="F818" s="60" t="s">
        <v>1098</v>
      </c>
      <c r="G818" s="60" t="s">
        <v>255</v>
      </c>
      <c r="H818" s="61">
        <v>2018</v>
      </c>
      <c r="I818" s="62">
        <v>50.5</v>
      </c>
      <c r="J818" s="62">
        <v>50.5</v>
      </c>
    </row>
    <row r="819" spans="1:10" x14ac:dyDescent="0.25">
      <c r="A819" s="59">
        <f t="shared" si="17"/>
        <v>819</v>
      </c>
      <c r="B819" s="60" t="s">
        <v>1725</v>
      </c>
      <c r="D819" s="60" t="s">
        <v>1726</v>
      </c>
      <c r="E819" s="60" t="s">
        <v>1251</v>
      </c>
      <c r="F819" s="60" t="s">
        <v>1098</v>
      </c>
      <c r="G819" s="60" t="s">
        <v>255</v>
      </c>
      <c r="H819" s="61">
        <v>2018</v>
      </c>
      <c r="I819" s="62">
        <v>38.299999999999997</v>
      </c>
      <c r="J819" s="62">
        <v>38.299999999999997</v>
      </c>
    </row>
    <row r="820" spans="1:10" x14ac:dyDescent="0.25">
      <c r="A820" s="59">
        <f t="shared" si="17"/>
        <v>820</v>
      </c>
      <c r="B820" s="60" t="s">
        <v>1727</v>
      </c>
      <c r="D820" s="60" t="s">
        <v>1728</v>
      </c>
      <c r="E820" s="60" t="s">
        <v>1251</v>
      </c>
      <c r="F820" s="60" t="s">
        <v>1098</v>
      </c>
      <c r="G820" s="60" t="s">
        <v>255</v>
      </c>
      <c r="H820" s="61">
        <v>2018</v>
      </c>
      <c r="I820" s="62">
        <v>13.8</v>
      </c>
      <c r="J820" s="62">
        <v>13.8</v>
      </c>
    </row>
    <row r="821" spans="1:10" x14ac:dyDescent="0.25">
      <c r="A821" s="59">
        <f t="shared" si="17"/>
        <v>821</v>
      </c>
      <c r="B821" s="60" t="s">
        <v>1729</v>
      </c>
      <c r="D821" s="60" t="s">
        <v>1730</v>
      </c>
      <c r="E821" s="60" t="s">
        <v>1187</v>
      </c>
      <c r="F821" s="60" t="s">
        <v>1098</v>
      </c>
      <c r="G821" s="60" t="s">
        <v>255</v>
      </c>
      <c r="H821" s="61">
        <v>2012</v>
      </c>
      <c r="I821" s="62">
        <v>103.4</v>
      </c>
      <c r="J821" s="62">
        <v>103.4</v>
      </c>
    </row>
    <row r="822" spans="1:10" x14ac:dyDescent="0.25">
      <c r="A822" s="59">
        <f t="shared" si="17"/>
        <v>822</v>
      </c>
      <c r="B822" s="60" t="s">
        <v>1731</v>
      </c>
      <c r="D822" s="60" t="s">
        <v>1732</v>
      </c>
      <c r="E822" s="60" t="s">
        <v>1187</v>
      </c>
      <c r="F822" s="60" t="s">
        <v>1098</v>
      </c>
      <c r="G822" s="60" t="s">
        <v>255</v>
      </c>
      <c r="H822" s="61">
        <v>2012</v>
      </c>
      <c r="I822" s="62">
        <v>94.6</v>
      </c>
      <c r="J822" s="62">
        <v>94.6</v>
      </c>
    </row>
    <row r="823" spans="1:10" x14ac:dyDescent="0.25">
      <c r="A823" s="59">
        <f t="shared" si="17"/>
        <v>823</v>
      </c>
      <c r="B823" s="60" t="s">
        <v>1734</v>
      </c>
      <c r="D823" s="60" t="s">
        <v>1735</v>
      </c>
      <c r="E823" s="60" t="s">
        <v>1251</v>
      </c>
      <c r="F823" s="60" t="s">
        <v>1098</v>
      </c>
      <c r="G823" s="60" t="s">
        <v>255</v>
      </c>
      <c r="H823" s="61">
        <v>2008</v>
      </c>
      <c r="I823" s="62">
        <v>174.6</v>
      </c>
      <c r="J823" s="62">
        <v>169.5</v>
      </c>
    </row>
    <row r="824" spans="1:10" x14ac:dyDescent="0.25">
      <c r="A824" s="59">
        <f t="shared" si="17"/>
        <v>824</v>
      </c>
      <c r="B824" s="60" t="s">
        <v>1736</v>
      </c>
      <c r="D824" s="60" t="s">
        <v>1737</v>
      </c>
      <c r="E824" s="60" t="s">
        <v>1738</v>
      </c>
      <c r="F824" s="60" t="s">
        <v>1098</v>
      </c>
      <c r="G824" s="60" t="s">
        <v>113</v>
      </c>
      <c r="H824" s="61">
        <v>2016</v>
      </c>
      <c r="I824" s="62">
        <v>125.6</v>
      </c>
      <c r="J824" s="62">
        <v>125.6</v>
      </c>
    </row>
    <row r="825" spans="1:10" x14ac:dyDescent="0.25">
      <c r="A825" s="59">
        <f t="shared" si="17"/>
        <v>825</v>
      </c>
      <c r="B825" s="60" t="s">
        <v>1739</v>
      </c>
      <c r="D825" s="60" t="s">
        <v>1740</v>
      </c>
      <c r="E825" s="60" t="s">
        <v>1597</v>
      </c>
      <c r="F825" s="60" t="s">
        <v>1098</v>
      </c>
      <c r="G825" s="60" t="s">
        <v>126</v>
      </c>
      <c r="H825" s="61">
        <v>2021</v>
      </c>
      <c r="I825" s="62">
        <v>105</v>
      </c>
      <c r="J825" s="62">
        <v>105</v>
      </c>
    </row>
    <row r="826" spans="1:10" x14ac:dyDescent="0.25">
      <c r="A826" s="59">
        <f t="shared" si="17"/>
        <v>826</v>
      </c>
      <c r="B826" s="60" t="s">
        <v>1741</v>
      </c>
      <c r="D826" s="60" t="s">
        <v>1742</v>
      </c>
      <c r="E826" s="60" t="s">
        <v>1597</v>
      </c>
      <c r="F826" s="60" t="s">
        <v>1098</v>
      </c>
      <c r="G826" s="60" t="s">
        <v>126</v>
      </c>
      <c r="H826" s="61">
        <v>2021</v>
      </c>
      <c r="I826" s="62">
        <v>96.6</v>
      </c>
      <c r="J826" s="62">
        <v>96.6</v>
      </c>
    </row>
    <row r="827" spans="1:10" x14ac:dyDescent="0.25">
      <c r="A827" s="59">
        <f t="shared" si="17"/>
        <v>827</v>
      </c>
      <c r="B827" s="60" t="s">
        <v>1743</v>
      </c>
      <c r="D827" s="60" t="s">
        <v>1744</v>
      </c>
      <c r="E827" s="60" t="s">
        <v>1337</v>
      </c>
      <c r="F827" s="60" t="s">
        <v>1098</v>
      </c>
      <c r="G827" s="60" t="s">
        <v>255</v>
      </c>
      <c r="H827" s="61">
        <v>2021</v>
      </c>
      <c r="I827" s="62">
        <v>12</v>
      </c>
      <c r="J827" s="62">
        <v>12</v>
      </c>
    </row>
    <row r="828" spans="1:10" x14ac:dyDescent="0.25">
      <c r="A828" s="59">
        <f t="shared" si="17"/>
        <v>828</v>
      </c>
      <c r="B828" s="60" t="s">
        <v>1745</v>
      </c>
      <c r="D828" s="60" t="s">
        <v>1746</v>
      </c>
      <c r="E828" s="60" t="s">
        <v>1337</v>
      </c>
      <c r="F828" s="60" t="s">
        <v>1098</v>
      </c>
      <c r="G828" s="60" t="s">
        <v>255</v>
      </c>
      <c r="H828" s="61">
        <v>2021</v>
      </c>
      <c r="I828" s="62">
        <v>7.2</v>
      </c>
      <c r="J828" s="62">
        <v>7.2</v>
      </c>
    </row>
    <row r="829" spans="1:10" x14ac:dyDescent="0.25">
      <c r="A829" s="59">
        <f t="shared" si="17"/>
        <v>829</v>
      </c>
      <c r="B829" s="60" t="s">
        <v>1747</v>
      </c>
      <c r="D829" s="60" t="s">
        <v>1748</v>
      </c>
      <c r="E829" s="60" t="s">
        <v>1337</v>
      </c>
      <c r="F829" s="60" t="s">
        <v>1098</v>
      </c>
      <c r="G829" s="60" t="s">
        <v>255</v>
      </c>
      <c r="H829" s="61">
        <v>2021</v>
      </c>
      <c r="I829" s="62">
        <v>100.8</v>
      </c>
      <c r="J829" s="62">
        <v>100.8</v>
      </c>
    </row>
    <row r="830" spans="1:10" x14ac:dyDescent="0.25">
      <c r="A830" s="59">
        <f t="shared" si="17"/>
        <v>830</v>
      </c>
      <c r="B830" s="60" t="s">
        <v>1749</v>
      </c>
      <c r="D830" s="60" t="s">
        <v>1750</v>
      </c>
      <c r="E830" s="60" t="s">
        <v>1337</v>
      </c>
      <c r="F830" s="60" t="s">
        <v>1098</v>
      </c>
      <c r="G830" s="60" t="s">
        <v>255</v>
      </c>
      <c r="H830" s="61">
        <v>2021</v>
      </c>
      <c r="I830" s="62">
        <v>22</v>
      </c>
      <c r="J830" s="62">
        <v>22</v>
      </c>
    </row>
    <row r="831" spans="1:10" x14ac:dyDescent="0.25">
      <c r="A831" s="59">
        <f t="shared" si="17"/>
        <v>831</v>
      </c>
      <c r="B831" s="60" t="s">
        <v>1751</v>
      </c>
      <c r="D831" s="60" t="s">
        <v>1752</v>
      </c>
      <c r="E831" s="60" t="s">
        <v>1337</v>
      </c>
      <c r="F831" s="60" t="s">
        <v>1098</v>
      </c>
      <c r="G831" s="60" t="s">
        <v>255</v>
      </c>
      <c r="H831" s="61">
        <v>2021</v>
      </c>
      <c r="I831" s="62">
        <v>100.8</v>
      </c>
      <c r="J831" s="62">
        <v>100.8</v>
      </c>
    </row>
    <row r="832" spans="1:10" x14ac:dyDescent="0.25">
      <c r="A832" s="59">
        <f t="shared" si="17"/>
        <v>832</v>
      </c>
      <c r="B832" s="60" t="s">
        <v>1753</v>
      </c>
      <c r="D832" s="60" t="s">
        <v>1754</v>
      </c>
      <c r="E832" s="60" t="s">
        <v>1334</v>
      </c>
      <c r="F832" s="60" t="s">
        <v>1098</v>
      </c>
      <c r="G832" s="60" t="s">
        <v>255</v>
      </c>
      <c r="H832" s="61">
        <v>2015</v>
      </c>
      <c r="I832" s="62">
        <v>150</v>
      </c>
      <c r="J832" s="62">
        <v>150</v>
      </c>
    </row>
    <row r="833" spans="1:10" x14ac:dyDescent="0.25">
      <c r="A833" s="59">
        <f t="shared" si="17"/>
        <v>833</v>
      </c>
      <c r="B833" s="60" t="s">
        <v>1755</v>
      </c>
      <c r="D833" s="60" t="s">
        <v>1756</v>
      </c>
      <c r="E833" s="60" t="s">
        <v>1120</v>
      </c>
      <c r="F833" s="60" t="s">
        <v>1098</v>
      </c>
      <c r="G833" s="60" t="s">
        <v>255</v>
      </c>
      <c r="H833" s="61">
        <v>2024</v>
      </c>
      <c r="I833" s="62">
        <v>153.6</v>
      </c>
      <c r="J833" s="62">
        <v>153.6</v>
      </c>
    </row>
    <row r="834" spans="1:10" x14ac:dyDescent="0.25">
      <c r="A834" s="59">
        <f t="shared" si="17"/>
        <v>834</v>
      </c>
      <c r="B834" s="60" t="s">
        <v>1757</v>
      </c>
      <c r="D834" s="60" t="s">
        <v>1758</v>
      </c>
      <c r="E834" s="60" t="s">
        <v>1120</v>
      </c>
      <c r="F834" s="60" t="s">
        <v>1098</v>
      </c>
      <c r="G834" s="60" t="s">
        <v>255</v>
      </c>
      <c r="H834" s="61">
        <v>2024</v>
      </c>
      <c r="I834" s="62">
        <v>24.2</v>
      </c>
      <c r="J834" s="62">
        <v>24.2</v>
      </c>
    </row>
    <row r="835" spans="1:10" x14ac:dyDescent="0.25">
      <c r="A835" s="59">
        <f t="shared" si="17"/>
        <v>835</v>
      </c>
      <c r="B835" s="60" t="s">
        <v>1759</v>
      </c>
      <c r="D835" s="60" t="s">
        <v>1760</v>
      </c>
      <c r="E835" s="60" t="s">
        <v>1120</v>
      </c>
      <c r="F835" s="60" t="s">
        <v>1098</v>
      </c>
      <c r="G835" s="60" t="s">
        <v>255</v>
      </c>
      <c r="H835" s="61">
        <v>2024</v>
      </c>
      <c r="I835" s="62">
        <v>158.4</v>
      </c>
      <c r="J835" s="62">
        <v>158.4</v>
      </c>
    </row>
    <row r="836" spans="1:10" x14ac:dyDescent="0.25">
      <c r="A836" s="59">
        <f t="shared" si="17"/>
        <v>836</v>
      </c>
      <c r="B836" s="60" t="s">
        <v>1761</v>
      </c>
      <c r="D836" s="60" t="s">
        <v>1762</v>
      </c>
      <c r="E836" s="60" t="s">
        <v>1120</v>
      </c>
      <c r="F836" s="60" t="s">
        <v>1098</v>
      </c>
      <c r="G836" s="60" t="s">
        <v>255</v>
      </c>
      <c r="H836" s="61">
        <v>2022</v>
      </c>
      <c r="I836" s="62">
        <v>14</v>
      </c>
      <c r="J836" s="62">
        <v>14</v>
      </c>
    </row>
    <row r="837" spans="1:10" x14ac:dyDescent="0.25">
      <c r="A837" s="59">
        <f t="shared" si="17"/>
        <v>837</v>
      </c>
      <c r="B837" s="60" t="s">
        <v>1763</v>
      </c>
      <c r="D837" s="60" t="s">
        <v>1764</v>
      </c>
      <c r="E837" s="60" t="s">
        <v>1514</v>
      </c>
      <c r="F837" s="60" t="s">
        <v>1191</v>
      </c>
      <c r="G837" s="60" t="s">
        <v>1035</v>
      </c>
      <c r="H837" s="61">
        <v>2016</v>
      </c>
      <c r="I837" s="62">
        <v>114.91</v>
      </c>
      <c r="J837" s="62">
        <v>114.9</v>
      </c>
    </row>
    <row r="838" spans="1:10" x14ac:dyDescent="0.25">
      <c r="A838" s="59">
        <f t="shared" ref="A838:A901" si="18">A837+1</f>
        <v>838</v>
      </c>
      <c r="B838" s="60" t="s">
        <v>1765</v>
      </c>
      <c r="D838" s="60" t="s">
        <v>1766</v>
      </c>
      <c r="E838" s="60" t="s">
        <v>1514</v>
      </c>
      <c r="F838" s="60" t="s">
        <v>1191</v>
      </c>
      <c r="G838" s="60" t="s">
        <v>1035</v>
      </c>
      <c r="H838" s="61">
        <v>2016</v>
      </c>
      <c r="I838" s="62">
        <v>142.35</v>
      </c>
      <c r="J838" s="62">
        <v>142.30000000000001</v>
      </c>
    </row>
    <row r="839" spans="1:10" x14ac:dyDescent="0.25">
      <c r="A839" s="59">
        <f t="shared" si="18"/>
        <v>839</v>
      </c>
      <c r="B839" s="60" t="s">
        <v>1767</v>
      </c>
      <c r="D839" s="60" t="s">
        <v>1768</v>
      </c>
      <c r="E839" s="60" t="s">
        <v>1194</v>
      </c>
      <c r="F839" s="60" t="s">
        <v>1162</v>
      </c>
      <c r="G839" s="60" t="s">
        <v>119</v>
      </c>
      <c r="H839" s="61">
        <v>2021</v>
      </c>
      <c r="I839" s="62">
        <v>116.6</v>
      </c>
      <c r="J839" s="62">
        <v>116.6</v>
      </c>
    </row>
    <row r="840" spans="1:10" x14ac:dyDescent="0.25">
      <c r="A840" s="59">
        <f t="shared" si="18"/>
        <v>840</v>
      </c>
      <c r="B840" s="60" t="s">
        <v>1769</v>
      </c>
      <c r="D840" s="60" t="s">
        <v>1770</v>
      </c>
      <c r="E840" s="60" t="s">
        <v>1194</v>
      </c>
      <c r="F840" s="60" t="s">
        <v>1162</v>
      </c>
      <c r="G840" s="60" t="s">
        <v>119</v>
      </c>
      <c r="H840" s="61">
        <v>2021</v>
      </c>
      <c r="I840" s="62">
        <v>123.2</v>
      </c>
      <c r="J840" s="62">
        <v>123.2</v>
      </c>
    </row>
    <row r="841" spans="1:10" x14ac:dyDescent="0.25">
      <c r="A841" s="59">
        <f t="shared" si="18"/>
        <v>841</v>
      </c>
      <c r="B841" s="60" t="s">
        <v>1771</v>
      </c>
      <c r="D841" s="60" t="s">
        <v>1772</v>
      </c>
      <c r="E841" s="60" t="s">
        <v>1174</v>
      </c>
      <c r="F841" s="60" t="s">
        <v>1098</v>
      </c>
      <c r="G841" s="60" t="s">
        <v>255</v>
      </c>
      <c r="H841" s="61">
        <v>2022</v>
      </c>
      <c r="I841" s="62">
        <v>225.6</v>
      </c>
      <c r="J841" s="62">
        <v>225.6</v>
      </c>
    </row>
    <row r="842" spans="1:10" x14ac:dyDescent="0.25">
      <c r="A842" s="59">
        <f t="shared" si="18"/>
        <v>842</v>
      </c>
      <c r="B842" s="60" t="s">
        <v>1773</v>
      </c>
      <c r="D842" s="60" t="s">
        <v>1774</v>
      </c>
      <c r="E842" s="60" t="s">
        <v>1174</v>
      </c>
      <c r="F842" s="60" t="s">
        <v>1098</v>
      </c>
      <c r="G842" s="60" t="s">
        <v>255</v>
      </c>
      <c r="H842" s="61">
        <v>2022</v>
      </c>
      <c r="I842" s="62">
        <v>141</v>
      </c>
      <c r="J842" s="62">
        <v>141</v>
      </c>
    </row>
    <row r="843" spans="1:10" x14ac:dyDescent="0.25">
      <c r="A843" s="59">
        <f t="shared" si="18"/>
        <v>843</v>
      </c>
      <c r="B843" s="60" t="s">
        <v>1775</v>
      </c>
      <c r="D843" s="60" t="s">
        <v>1776</v>
      </c>
      <c r="E843" s="60" t="s">
        <v>1258</v>
      </c>
      <c r="F843" s="60" t="s">
        <v>1191</v>
      </c>
      <c r="G843" s="60" t="s">
        <v>1035</v>
      </c>
      <c r="H843" s="61">
        <v>2007</v>
      </c>
      <c r="I843" s="62">
        <v>59.8</v>
      </c>
      <c r="J843" s="62">
        <v>57</v>
      </c>
    </row>
    <row r="844" spans="1:10" x14ac:dyDescent="0.25">
      <c r="A844" s="59">
        <f t="shared" si="18"/>
        <v>844</v>
      </c>
      <c r="B844" s="60" t="s">
        <v>1777</v>
      </c>
      <c r="D844" s="60" t="s">
        <v>1778</v>
      </c>
      <c r="E844" s="60" t="s">
        <v>524</v>
      </c>
      <c r="F844" s="60" t="s">
        <v>1098</v>
      </c>
      <c r="G844" s="60" t="s">
        <v>126</v>
      </c>
      <c r="H844" s="61">
        <v>2012</v>
      </c>
      <c r="I844" s="62">
        <v>92.34</v>
      </c>
      <c r="J844" s="62">
        <v>92.3</v>
      </c>
    </row>
    <row r="845" spans="1:10" x14ac:dyDescent="0.25">
      <c r="A845" s="59">
        <f t="shared" si="18"/>
        <v>845</v>
      </c>
      <c r="B845" s="60" t="s">
        <v>1779</v>
      </c>
      <c r="D845" s="60" t="s">
        <v>1780</v>
      </c>
      <c r="E845" s="60" t="s">
        <v>1369</v>
      </c>
      <c r="F845" s="60" t="s">
        <v>1098</v>
      </c>
      <c r="G845" s="60" t="s">
        <v>255</v>
      </c>
      <c r="H845" s="61">
        <v>2022</v>
      </c>
      <c r="I845" s="62">
        <v>152.30000000000001</v>
      </c>
      <c r="J845" s="62">
        <v>152.30000000000001</v>
      </c>
    </row>
    <row r="846" spans="1:10" x14ac:dyDescent="0.25">
      <c r="A846" s="59">
        <f t="shared" si="18"/>
        <v>846</v>
      </c>
      <c r="B846" s="60" t="s">
        <v>1781</v>
      </c>
      <c r="D846" s="60" t="s">
        <v>1782</v>
      </c>
      <c r="E846" s="60" t="s">
        <v>1369</v>
      </c>
      <c r="F846" s="60" t="s">
        <v>1098</v>
      </c>
      <c r="G846" s="60" t="s">
        <v>255</v>
      </c>
      <c r="H846" s="61">
        <v>2022</v>
      </c>
      <c r="I846" s="62">
        <v>13.92</v>
      </c>
      <c r="J846" s="62">
        <v>13.9</v>
      </c>
    </row>
    <row r="847" spans="1:10" x14ac:dyDescent="0.25">
      <c r="A847" s="59">
        <f t="shared" si="18"/>
        <v>847</v>
      </c>
      <c r="B847" s="60" t="s">
        <v>1783</v>
      </c>
      <c r="D847" s="60" t="s">
        <v>1784</v>
      </c>
      <c r="E847" s="60" t="s">
        <v>1369</v>
      </c>
      <c r="F847" s="60" t="s">
        <v>1098</v>
      </c>
      <c r="G847" s="60" t="s">
        <v>255</v>
      </c>
      <c r="H847" s="61">
        <v>2022</v>
      </c>
      <c r="I847" s="62">
        <v>183.3</v>
      </c>
      <c r="J847" s="62">
        <v>183.3</v>
      </c>
    </row>
    <row r="848" spans="1:10" x14ac:dyDescent="0.25">
      <c r="A848" s="59">
        <f t="shared" si="18"/>
        <v>848</v>
      </c>
      <c r="B848" s="60" t="s">
        <v>1785</v>
      </c>
      <c r="D848" s="60" t="s">
        <v>1786</v>
      </c>
      <c r="E848" s="60" t="s">
        <v>1369</v>
      </c>
      <c r="F848" s="60" t="s">
        <v>1098</v>
      </c>
      <c r="G848" s="60" t="s">
        <v>255</v>
      </c>
      <c r="H848" s="61">
        <v>2022</v>
      </c>
      <c r="I848" s="62">
        <v>18.600000000000001</v>
      </c>
      <c r="J848" s="62">
        <v>18.600000000000001</v>
      </c>
    </row>
    <row r="849" spans="1:10" x14ac:dyDescent="0.25">
      <c r="A849" s="59">
        <f t="shared" si="18"/>
        <v>849</v>
      </c>
      <c r="B849" s="60" t="s">
        <v>1787</v>
      </c>
      <c r="D849" s="60" t="s">
        <v>1788</v>
      </c>
      <c r="E849" s="60" t="s">
        <v>1369</v>
      </c>
      <c r="F849" s="60" t="s">
        <v>1098</v>
      </c>
      <c r="G849" s="60" t="s">
        <v>255</v>
      </c>
      <c r="H849" s="61">
        <v>2022</v>
      </c>
      <c r="I849" s="62">
        <v>132.54</v>
      </c>
      <c r="J849" s="62">
        <v>132.5</v>
      </c>
    </row>
    <row r="850" spans="1:10" x14ac:dyDescent="0.25">
      <c r="A850" s="59">
        <f t="shared" si="18"/>
        <v>850</v>
      </c>
      <c r="B850" s="60" t="s">
        <v>1789</v>
      </c>
      <c r="D850" s="60" t="s">
        <v>1790</v>
      </c>
      <c r="E850" s="60" t="s">
        <v>1384</v>
      </c>
      <c r="F850" s="60" t="s">
        <v>1098</v>
      </c>
      <c r="G850" s="60" t="s">
        <v>255</v>
      </c>
      <c r="H850" s="61">
        <v>2017</v>
      </c>
      <c r="I850" s="62">
        <v>125</v>
      </c>
      <c r="J850" s="62">
        <v>125</v>
      </c>
    </row>
    <row r="851" spans="1:10" x14ac:dyDescent="0.25">
      <c r="A851" s="59">
        <f t="shared" si="18"/>
        <v>851</v>
      </c>
      <c r="B851" s="60" t="s">
        <v>1791</v>
      </c>
      <c r="D851" s="60" t="s">
        <v>1792</v>
      </c>
      <c r="E851" s="60" t="s">
        <v>1384</v>
      </c>
      <c r="F851" s="60" t="s">
        <v>1098</v>
      </c>
      <c r="G851" s="60" t="s">
        <v>255</v>
      </c>
      <c r="H851" s="61">
        <v>2017</v>
      </c>
      <c r="I851" s="62">
        <v>125</v>
      </c>
      <c r="J851" s="62">
        <v>125</v>
      </c>
    </row>
    <row r="852" spans="1:10" x14ac:dyDescent="0.25">
      <c r="A852" s="59">
        <f t="shared" si="18"/>
        <v>852</v>
      </c>
      <c r="B852" s="60" t="s">
        <v>1793</v>
      </c>
      <c r="D852" s="60" t="s">
        <v>1794</v>
      </c>
      <c r="E852" s="60" t="s">
        <v>1795</v>
      </c>
      <c r="F852" s="60" t="s">
        <v>1098</v>
      </c>
      <c r="G852" s="60" t="s">
        <v>255</v>
      </c>
      <c r="H852" s="61">
        <v>2020</v>
      </c>
      <c r="I852" s="62">
        <v>199.5</v>
      </c>
      <c r="J852" s="62">
        <v>199.5</v>
      </c>
    </row>
    <row r="853" spans="1:10" x14ac:dyDescent="0.25">
      <c r="A853" s="59">
        <f t="shared" si="18"/>
        <v>853</v>
      </c>
      <c r="B853" s="60" t="s">
        <v>1796</v>
      </c>
      <c r="D853" s="60" t="s">
        <v>1797</v>
      </c>
      <c r="E853" s="60" t="s">
        <v>1187</v>
      </c>
      <c r="F853" s="60" t="s">
        <v>1098</v>
      </c>
      <c r="G853" s="60" t="s">
        <v>255</v>
      </c>
      <c r="H853" s="61">
        <v>2014</v>
      </c>
      <c r="I853" s="62">
        <v>67.62</v>
      </c>
      <c r="J853" s="62">
        <v>67.599999999999994</v>
      </c>
    </row>
    <row r="854" spans="1:10" x14ac:dyDescent="0.25">
      <c r="A854" s="59">
        <f t="shared" si="18"/>
        <v>854</v>
      </c>
      <c r="B854" s="60" t="s">
        <v>1798</v>
      </c>
      <c r="D854" s="60" t="s">
        <v>1799</v>
      </c>
      <c r="E854" s="60" t="s">
        <v>1800</v>
      </c>
      <c r="F854" s="60" t="s">
        <v>1098</v>
      </c>
      <c r="G854" s="60" t="s">
        <v>255</v>
      </c>
      <c r="H854" s="61">
        <v>2012</v>
      </c>
      <c r="I854" s="62">
        <v>30</v>
      </c>
      <c r="J854" s="62">
        <v>30</v>
      </c>
    </row>
    <row r="855" spans="1:10" x14ac:dyDescent="0.25">
      <c r="A855" s="59">
        <f t="shared" si="18"/>
        <v>855</v>
      </c>
      <c r="B855" s="60" t="s">
        <v>1801</v>
      </c>
      <c r="D855" s="60" t="s">
        <v>1802</v>
      </c>
      <c r="E855" s="60" t="s">
        <v>1738</v>
      </c>
      <c r="F855" s="60" t="s">
        <v>1098</v>
      </c>
      <c r="G855" s="60" t="s">
        <v>113</v>
      </c>
      <c r="H855" s="61">
        <v>2025</v>
      </c>
      <c r="I855" s="62">
        <v>121.5</v>
      </c>
      <c r="J855" s="62">
        <v>121.5</v>
      </c>
    </row>
    <row r="856" spans="1:10" x14ac:dyDescent="0.25">
      <c r="A856" s="59">
        <f t="shared" si="18"/>
        <v>856</v>
      </c>
      <c r="B856" s="60" t="s">
        <v>1880</v>
      </c>
      <c r="D856" s="60" t="s">
        <v>1881</v>
      </c>
      <c r="E856" s="60" t="s">
        <v>422</v>
      </c>
      <c r="F856" s="60" t="s">
        <v>1098</v>
      </c>
      <c r="G856" s="60" t="s">
        <v>255</v>
      </c>
      <c r="H856" s="61">
        <v>2025</v>
      </c>
      <c r="I856" s="62">
        <v>193</v>
      </c>
      <c r="J856" s="62">
        <v>193</v>
      </c>
    </row>
    <row r="857" spans="1:10" x14ac:dyDescent="0.25">
      <c r="A857" s="59">
        <f t="shared" si="18"/>
        <v>857</v>
      </c>
      <c r="B857" s="60" t="s">
        <v>1882</v>
      </c>
      <c r="D857" s="60" t="s">
        <v>1883</v>
      </c>
      <c r="E857" s="60" t="s">
        <v>422</v>
      </c>
      <c r="F857" s="60" t="s">
        <v>1098</v>
      </c>
      <c r="G857" s="60" t="s">
        <v>255</v>
      </c>
      <c r="H857" s="61">
        <v>2025</v>
      </c>
      <c r="I857" s="62">
        <v>148.9</v>
      </c>
      <c r="J857" s="62">
        <v>148.9</v>
      </c>
    </row>
    <row r="858" spans="1:10" x14ac:dyDescent="0.25">
      <c r="A858" s="59">
        <f t="shared" si="18"/>
        <v>858</v>
      </c>
      <c r="B858" s="60" t="s">
        <v>1884</v>
      </c>
      <c r="D858" s="60" t="s">
        <v>1885</v>
      </c>
      <c r="E858" s="60" t="s">
        <v>422</v>
      </c>
      <c r="F858" s="60" t="s">
        <v>1098</v>
      </c>
      <c r="G858" s="60" t="s">
        <v>255</v>
      </c>
      <c r="H858" s="61">
        <v>2025</v>
      </c>
      <c r="I858" s="62">
        <v>146.1</v>
      </c>
      <c r="J858" s="62">
        <v>146.1</v>
      </c>
    </row>
    <row r="859" spans="1:10" s="55" customFormat="1" x14ac:dyDescent="0.25">
      <c r="A859" s="59">
        <f t="shared" si="18"/>
        <v>859</v>
      </c>
      <c r="B859" s="56" t="s">
        <v>1803</v>
      </c>
      <c r="C859" s="60"/>
      <c r="D859" s="56"/>
      <c r="E859" s="56"/>
      <c r="F859" s="56"/>
      <c r="G859" s="56"/>
      <c r="H859" s="57"/>
      <c r="I859" s="58">
        <f>SUM(I514:I858)</f>
        <v>36388.999999999993</v>
      </c>
      <c r="J859" s="58">
        <f>SUM(J514:J858)</f>
        <v>36256.1</v>
      </c>
    </row>
    <row r="860" spans="1:10" s="55" customFormat="1" x14ac:dyDescent="0.25">
      <c r="A860" s="59">
        <f t="shared" si="18"/>
        <v>860</v>
      </c>
      <c r="B860" s="56"/>
      <c r="C860" s="60"/>
      <c r="D860" s="56"/>
      <c r="E860" s="56"/>
      <c r="F860" s="56"/>
      <c r="G860" s="56"/>
      <c r="H860" s="57"/>
      <c r="I860" s="62"/>
      <c r="J860" s="58"/>
    </row>
    <row r="861" spans="1:10" s="55" customFormat="1" x14ac:dyDescent="0.25">
      <c r="A861" s="59">
        <f t="shared" si="18"/>
        <v>861</v>
      </c>
      <c r="B861" s="56" t="s">
        <v>1804</v>
      </c>
      <c r="C861" s="60"/>
      <c r="D861" s="56"/>
      <c r="E861" s="56"/>
      <c r="F861" s="56"/>
      <c r="G861" s="56"/>
      <c r="H861" s="57"/>
      <c r="I861" s="62"/>
      <c r="J861" s="58"/>
    </row>
    <row r="862" spans="1:10" x14ac:dyDescent="0.25">
      <c r="A862" s="59">
        <f t="shared" si="18"/>
        <v>862</v>
      </c>
      <c r="B862" s="60" t="s">
        <v>1805</v>
      </c>
      <c r="C862" s="60" t="s">
        <v>4102</v>
      </c>
      <c r="D862" s="60" t="s">
        <v>1806</v>
      </c>
      <c r="E862" s="60" t="s">
        <v>1111</v>
      </c>
      <c r="F862" s="60" t="s">
        <v>1098</v>
      </c>
      <c r="G862" s="60" t="s">
        <v>255</v>
      </c>
      <c r="H862" s="61">
        <v>2022</v>
      </c>
      <c r="I862" s="62">
        <v>16</v>
      </c>
      <c r="J862" s="62">
        <v>16</v>
      </c>
    </row>
    <row r="863" spans="1:10" x14ac:dyDescent="0.25">
      <c r="A863" s="59">
        <f t="shared" si="18"/>
        <v>863</v>
      </c>
      <c r="B863" s="60" t="s">
        <v>2705</v>
      </c>
      <c r="C863" s="60" t="s">
        <v>2706</v>
      </c>
      <c r="D863" s="60" t="s">
        <v>4176</v>
      </c>
      <c r="E863" s="60" t="s">
        <v>1935</v>
      </c>
      <c r="F863" s="60" t="s">
        <v>1098</v>
      </c>
      <c r="G863" s="60" t="s">
        <v>113</v>
      </c>
      <c r="H863" s="61">
        <v>2027</v>
      </c>
      <c r="I863" s="62">
        <v>200.6</v>
      </c>
      <c r="J863" s="62">
        <v>200</v>
      </c>
    </row>
    <row r="864" spans="1:10" x14ac:dyDescent="0.25">
      <c r="A864" s="59">
        <f t="shared" si="18"/>
        <v>864</v>
      </c>
      <c r="B864" s="60" t="s">
        <v>1807</v>
      </c>
      <c r="C864" s="60" t="s">
        <v>4103</v>
      </c>
      <c r="D864" s="60" t="s">
        <v>1808</v>
      </c>
      <c r="E864" s="60" t="s">
        <v>1111</v>
      </c>
      <c r="F864" s="60" t="s">
        <v>1098</v>
      </c>
      <c r="G864" s="60" t="s">
        <v>255</v>
      </c>
      <c r="H864" s="61">
        <v>2021</v>
      </c>
      <c r="I864" s="62">
        <v>195</v>
      </c>
      <c r="J864" s="62">
        <v>195</v>
      </c>
    </row>
    <row r="865" spans="1:10" x14ac:dyDescent="0.25">
      <c r="A865" s="59">
        <f t="shared" si="18"/>
        <v>865</v>
      </c>
      <c r="B865" s="60" t="s">
        <v>1809</v>
      </c>
      <c r="C865" s="60" t="s">
        <v>4103</v>
      </c>
      <c r="D865" s="60" t="s">
        <v>1810</v>
      </c>
      <c r="E865" s="60" t="s">
        <v>1111</v>
      </c>
      <c r="F865" s="60" t="s">
        <v>1098</v>
      </c>
      <c r="G865" s="60" t="s">
        <v>255</v>
      </c>
      <c r="H865" s="61">
        <v>2021</v>
      </c>
      <c r="I865" s="62">
        <v>145</v>
      </c>
      <c r="J865" s="62">
        <v>145</v>
      </c>
    </row>
    <row r="866" spans="1:10" x14ac:dyDescent="0.25">
      <c r="A866" s="59">
        <f t="shared" si="18"/>
        <v>866</v>
      </c>
      <c r="B866" s="60" t="s">
        <v>3396</v>
      </c>
      <c r="C866" s="60" t="s">
        <v>4104</v>
      </c>
      <c r="D866" s="60" t="s">
        <v>3397</v>
      </c>
      <c r="E866" s="60" t="s">
        <v>1369</v>
      </c>
      <c r="F866" s="60" t="s">
        <v>1098</v>
      </c>
      <c r="G866" s="60" t="s">
        <v>255</v>
      </c>
      <c r="H866" s="61">
        <v>2025</v>
      </c>
      <c r="I866" s="62">
        <v>132.9</v>
      </c>
      <c r="J866" s="62">
        <v>132.5</v>
      </c>
    </row>
    <row r="867" spans="1:10" x14ac:dyDescent="0.25">
      <c r="A867" s="59">
        <f t="shared" si="18"/>
        <v>867</v>
      </c>
      <c r="B867" s="60" t="s">
        <v>3398</v>
      </c>
      <c r="C867" s="60" t="s">
        <v>4104</v>
      </c>
      <c r="D867" s="60" t="s">
        <v>3399</v>
      </c>
      <c r="E867" s="60" t="s">
        <v>1369</v>
      </c>
      <c r="F867" s="60" t="s">
        <v>1098</v>
      </c>
      <c r="G867" s="60" t="s">
        <v>255</v>
      </c>
      <c r="H867" s="61">
        <v>2025</v>
      </c>
      <c r="I867" s="62">
        <v>132.5</v>
      </c>
      <c r="J867" s="62">
        <v>132.5</v>
      </c>
    </row>
    <row r="868" spans="1:10" x14ac:dyDescent="0.25">
      <c r="A868" s="59">
        <f t="shared" si="18"/>
        <v>868</v>
      </c>
      <c r="B868" s="60" t="s">
        <v>1811</v>
      </c>
      <c r="C868" s="60" t="s">
        <v>4105</v>
      </c>
      <c r="D868" s="60" t="s">
        <v>1812</v>
      </c>
      <c r="E868" s="60" t="s">
        <v>1813</v>
      </c>
      <c r="F868" s="60" t="s">
        <v>1098</v>
      </c>
      <c r="G868" s="60" t="s">
        <v>113</v>
      </c>
      <c r="H868" s="61">
        <v>2022</v>
      </c>
      <c r="I868" s="62">
        <v>108.8</v>
      </c>
      <c r="J868" s="62">
        <v>108.8</v>
      </c>
    </row>
    <row r="869" spans="1:10" x14ac:dyDescent="0.25">
      <c r="A869" s="59">
        <f t="shared" si="18"/>
        <v>869</v>
      </c>
      <c r="B869" s="60" t="s">
        <v>1814</v>
      </c>
      <c r="C869" s="60" t="s">
        <v>4105</v>
      </c>
      <c r="D869" s="60" t="s">
        <v>1815</v>
      </c>
      <c r="E869" s="60" t="s">
        <v>1813</v>
      </c>
      <c r="F869" s="60" t="s">
        <v>1098</v>
      </c>
      <c r="G869" s="60" t="s">
        <v>113</v>
      </c>
      <c r="H869" s="61">
        <v>2022</v>
      </c>
      <c r="I869" s="62">
        <v>190.4</v>
      </c>
      <c r="J869" s="62">
        <v>190.4</v>
      </c>
    </row>
    <row r="870" spans="1:10" x14ac:dyDescent="0.25">
      <c r="A870" s="59">
        <f t="shared" si="18"/>
        <v>870</v>
      </c>
      <c r="B870" s="60" t="s">
        <v>1828</v>
      </c>
      <c r="C870" s="60" t="s">
        <v>4106</v>
      </c>
      <c r="D870" s="60" t="s">
        <v>1829</v>
      </c>
      <c r="E870" s="60" t="s">
        <v>1229</v>
      </c>
      <c r="F870" s="60" t="s">
        <v>1098</v>
      </c>
      <c r="G870" s="60" t="s">
        <v>255</v>
      </c>
      <c r="H870" s="61">
        <v>2020</v>
      </c>
      <c r="I870" s="62">
        <v>90</v>
      </c>
      <c r="J870" s="62">
        <v>90</v>
      </c>
    </row>
    <row r="871" spans="1:10" x14ac:dyDescent="0.25">
      <c r="A871" s="59">
        <f t="shared" si="18"/>
        <v>871</v>
      </c>
      <c r="B871" s="60" t="s">
        <v>1830</v>
      </c>
      <c r="C871" s="60" t="s">
        <v>4106</v>
      </c>
      <c r="D871" s="60" t="s">
        <v>1831</v>
      </c>
      <c r="E871" s="60" t="s">
        <v>1229</v>
      </c>
      <c r="F871" s="60" t="s">
        <v>1098</v>
      </c>
      <c r="G871" s="60" t="s">
        <v>255</v>
      </c>
      <c r="H871" s="61">
        <v>2020</v>
      </c>
      <c r="I871" s="62">
        <v>26.6</v>
      </c>
      <c r="J871" s="62">
        <v>26.6</v>
      </c>
    </row>
    <row r="872" spans="1:10" x14ac:dyDescent="0.25">
      <c r="A872" s="59">
        <f t="shared" si="18"/>
        <v>872</v>
      </c>
      <c r="B872" s="60" t="s">
        <v>1832</v>
      </c>
      <c r="C872" s="60" t="s">
        <v>4106</v>
      </c>
      <c r="D872" s="60" t="s">
        <v>1833</v>
      </c>
      <c r="E872" s="60" t="s">
        <v>1229</v>
      </c>
      <c r="F872" s="60" t="s">
        <v>1098</v>
      </c>
      <c r="G872" s="60" t="s">
        <v>255</v>
      </c>
      <c r="H872" s="61">
        <v>2020</v>
      </c>
      <c r="I872" s="62">
        <v>126</v>
      </c>
      <c r="J872" s="62">
        <v>126</v>
      </c>
    </row>
    <row r="873" spans="1:10" x14ac:dyDescent="0.25">
      <c r="A873" s="59">
        <f t="shared" si="18"/>
        <v>873</v>
      </c>
      <c r="B873" s="60" t="s">
        <v>1836</v>
      </c>
      <c r="C873" s="60" t="s">
        <v>4107</v>
      </c>
      <c r="D873" s="60" t="s">
        <v>1837</v>
      </c>
      <c r="E873" s="60" t="s">
        <v>1194</v>
      </c>
      <c r="F873" s="60" t="s">
        <v>1162</v>
      </c>
      <c r="G873" s="60" t="s">
        <v>119</v>
      </c>
      <c r="H873" s="61">
        <v>2022</v>
      </c>
      <c r="I873" s="62">
        <v>153</v>
      </c>
      <c r="J873" s="62">
        <v>153</v>
      </c>
    </row>
    <row r="874" spans="1:10" x14ac:dyDescent="0.25">
      <c r="A874" s="59">
        <f t="shared" si="18"/>
        <v>874</v>
      </c>
      <c r="B874" s="60" t="s">
        <v>1838</v>
      </c>
      <c r="C874" s="60" t="s">
        <v>4107</v>
      </c>
      <c r="D874" s="60" t="s">
        <v>1839</v>
      </c>
      <c r="E874" s="60" t="s">
        <v>1194</v>
      </c>
      <c r="F874" s="60" t="s">
        <v>1162</v>
      </c>
      <c r="G874" s="60" t="s">
        <v>119</v>
      </c>
      <c r="H874" s="61">
        <v>2022</v>
      </c>
      <c r="I874" s="62">
        <v>148.5</v>
      </c>
      <c r="J874" s="62">
        <v>148.5</v>
      </c>
    </row>
    <row r="875" spans="1:10" x14ac:dyDescent="0.25">
      <c r="A875" s="59">
        <f t="shared" si="18"/>
        <v>875</v>
      </c>
      <c r="B875" s="60" t="s">
        <v>1840</v>
      </c>
      <c r="C875" s="60" t="s">
        <v>4108</v>
      </c>
      <c r="D875" s="60" t="s">
        <v>1841</v>
      </c>
      <c r="E875" s="60" t="s">
        <v>1156</v>
      </c>
      <c r="F875" s="60" t="s">
        <v>1098</v>
      </c>
      <c r="G875" s="60" t="s">
        <v>126</v>
      </c>
      <c r="H875" s="61">
        <v>2022</v>
      </c>
      <c r="I875" s="62">
        <v>130.19999999999999</v>
      </c>
      <c r="J875" s="62">
        <v>130.19999999999999</v>
      </c>
    </row>
    <row r="876" spans="1:10" x14ac:dyDescent="0.25">
      <c r="A876" s="59">
        <f t="shared" si="18"/>
        <v>876</v>
      </c>
      <c r="B876" s="60" t="s">
        <v>1842</v>
      </c>
      <c r="C876" s="60" t="s">
        <v>4108</v>
      </c>
      <c r="D876" s="60" t="s">
        <v>1843</v>
      </c>
      <c r="E876" s="60" t="s">
        <v>1156</v>
      </c>
      <c r="F876" s="60" t="s">
        <v>1098</v>
      </c>
      <c r="G876" s="60" t="s">
        <v>126</v>
      </c>
      <c r="H876" s="61">
        <v>2022</v>
      </c>
      <c r="I876" s="62">
        <v>84</v>
      </c>
      <c r="J876" s="62">
        <v>84</v>
      </c>
    </row>
    <row r="877" spans="1:10" x14ac:dyDescent="0.25">
      <c r="A877" s="59">
        <f t="shared" si="18"/>
        <v>877</v>
      </c>
      <c r="B877" s="60" t="s">
        <v>1844</v>
      </c>
      <c r="C877" s="60" t="s">
        <v>4108</v>
      </c>
      <c r="D877" s="60" t="s">
        <v>1845</v>
      </c>
      <c r="E877" s="60" t="s">
        <v>1156</v>
      </c>
      <c r="F877" s="60" t="s">
        <v>1098</v>
      </c>
      <c r="G877" s="60" t="s">
        <v>126</v>
      </c>
      <c r="H877" s="61">
        <v>2022</v>
      </c>
      <c r="I877" s="62">
        <v>54</v>
      </c>
      <c r="J877" s="62">
        <v>54</v>
      </c>
    </row>
    <row r="878" spans="1:10" x14ac:dyDescent="0.25">
      <c r="A878" s="59">
        <f t="shared" si="18"/>
        <v>878</v>
      </c>
      <c r="B878" s="60" t="s">
        <v>1846</v>
      </c>
      <c r="C878" s="60" t="s">
        <v>4109</v>
      </c>
      <c r="D878" s="60" t="s">
        <v>1847</v>
      </c>
      <c r="E878" s="60" t="s">
        <v>1312</v>
      </c>
      <c r="F878" s="60" t="s">
        <v>1098</v>
      </c>
      <c r="G878" s="60" t="s">
        <v>255</v>
      </c>
      <c r="H878" s="61">
        <v>2021</v>
      </c>
      <c r="I878" s="62">
        <v>162.1</v>
      </c>
      <c r="J878" s="62">
        <v>162.1</v>
      </c>
    </row>
    <row r="879" spans="1:10" x14ac:dyDescent="0.25">
      <c r="A879" s="59">
        <f t="shared" si="18"/>
        <v>879</v>
      </c>
      <c r="B879" s="60" t="s">
        <v>3694</v>
      </c>
      <c r="C879" s="60" t="s">
        <v>4110</v>
      </c>
      <c r="D879" s="60" t="s">
        <v>3695</v>
      </c>
      <c r="E879" s="60" t="s">
        <v>2713</v>
      </c>
      <c r="F879" s="60" t="s">
        <v>1098</v>
      </c>
      <c r="G879" s="60" t="s">
        <v>113</v>
      </c>
      <c r="H879" s="61">
        <v>2025</v>
      </c>
      <c r="I879" s="62">
        <v>12.41</v>
      </c>
      <c r="J879" s="62">
        <v>12.4</v>
      </c>
    </row>
    <row r="880" spans="1:10" x14ac:dyDescent="0.25">
      <c r="A880" s="59">
        <f t="shared" si="18"/>
        <v>880</v>
      </c>
      <c r="B880" s="60" t="s">
        <v>3696</v>
      </c>
      <c r="C880" s="60" t="s">
        <v>4110</v>
      </c>
      <c r="D880" s="60" t="s">
        <v>3697</v>
      </c>
      <c r="E880" s="60" t="s">
        <v>2713</v>
      </c>
      <c r="F880" s="60" t="s">
        <v>1098</v>
      </c>
      <c r="G880" s="60" t="s">
        <v>113</v>
      </c>
      <c r="H880" s="61">
        <v>2025</v>
      </c>
      <c r="I880" s="62">
        <v>133.31</v>
      </c>
      <c r="J880" s="62">
        <v>131.5</v>
      </c>
    </row>
    <row r="881" spans="1:10" x14ac:dyDescent="0.25">
      <c r="A881" s="59">
        <f t="shared" si="18"/>
        <v>881</v>
      </c>
      <c r="B881" s="60" t="s">
        <v>3698</v>
      </c>
      <c r="C881" s="60" t="s">
        <v>4110</v>
      </c>
      <c r="D881" s="60" t="s">
        <v>3699</v>
      </c>
      <c r="E881" s="60" t="s">
        <v>2713</v>
      </c>
      <c r="F881" s="60" t="s">
        <v>1098</v>
      </c>
      <c r="G881" s="60" t="s">
        <v>113</v>
      </c>
      <c r="H881" s="61">
        <v>2025</v>
      </c>
      <c r="I881" s="62">
        <v>2.7</v>
      </c>
      <c r="J881" s="62">
        <v>2.7</v>
      </c>
    </row>
    <row r="882" spans="1:10" x14ac:dyDescent="0.25">
      <c r="A882" s="59">
        <f t="shared" si="18"/>
        <v>882</v>
      </c>
      <c r="B882" s="60" t="s">
        <v>3979</v>
      </c>
      <c r="C882" s="60" t="s">
        <v>4111</v>
      </c>
      <c r="D882" s="60" t="s">
        <v>3445</v>
      </c>
      <c r="E882" s="60" t="s">
        <v>118</v>
      </c>
      <c r="F882" s="60" t="s">
        <v>1162</v>
      </c>
      <c r="G882" s="60" t="s">
        <v>119</v>
      </c>
      <c r="H882" s="61">
        <v>2025</v>
      </c>
      <c r="I882" s="62">
        <v>97.5</v>
      </c>
      <c r="J882" s="62">
        <v>96.5</v>
      </c>
    </row>
    <row r="883" spans="1:10" x14ac:dyDescent="0.25">
      <c r="A883" s="59">
        <f t="shared" si="18"/>
        <v>883</v>
      </c>
      <c r="B883" s="60" t="s">
        <v>3446</v>
      </c>
      <c r="C883" s="60" t="s">
        <v>4111</v>
      </c>
      <c r="D883" s="60" t="s">
        <v>3447</v>
      </c>
      <c r="E883" s="60" t="s">
        <v>118</v>
      </c>
      <c r="F883" s="60" t="s">
        <v>1162</v>
      </c>
      <c r="G883" s="60" t="s">
        <v>119</v>
      </c>
      <c r="H883" s="61">
        <v>2025</v>
      </c>
      <c r="I883" s="62">
        <v>102</v>
      </c>
      <c r="J883" s="62">
        <v>100.8</v>
      </c>
    </row>
    <row r="884" spans="1:10" x14ac:dyDescent="0.25">
      <c r="A884" s="59">
        <f t="shared" si="18"/>
        <v>884</v>
      </c>
      <c r="B884" s="60" t="s">
        <v>1848</v>
      </c>
      <c r="C884" s="60" t="s">
        <v>4112</v>
      </c>
      <c r="D884" s="60" t="s">
        <v>1849</v>
      </c>
      <c r="E884" s="60" t="s">
        <v>1251</v>
      </c>
      <c r="F884" s="60" t="s">
        <v>1098</v>
      </c>
      <c r="G884" s="60" t="s">
        <v>255</v>
      </c>
      <c r="H884" s="61">
        <v>2022</v>
      </c>
      <c r="I884" s="62">
        <v>182.4</v>
      </c>
      <c r="J884" s="62">
        <v>182.4</v>
      </c>
    </row>
    <row r="885" spans="1:10" x14ac:dyDescent="0.25">
      <c r="A885" s="59">
        <f t="shared" si="18"/>
        <v>885</v>
      </c>
      <c r="B885" s="60" t="s">
        <v>3794</v>
      </c>
      <c r="C885" s="60" t="s">
        <v>4113</v>
      </c>
      <c r="D885" s="60" t="s">
        <v>3795</v>
      </c>
      <c r="E885" s="60" t="s">
        <v>991</v>
      </c>
      <c r="F885" s="60" t="s">
        <v>1098</v>
      </c>
      <c r="G885" s="60" t="s">
        <v>126</v>
      </c>
      <c r="H885" s="61">
        <v>2022</v>
      </c>
      <c r="I885" s="62">
        <v>201.6</v>
      </c>
      <c r="J885" s="62">
        <v>201.6</v>
      </c>
    </row>
    <row r="886" spans="1:10" x14ac:dyDescent="0.25">
      <c r="A886" s="59">
        <f t="shared" si="18"/>
        <v>886</v>
      </c>
      <c r="B886" s="60" t="s">
        <v>2717</v>
      </c>
      <c r="C886" s="60" t="s">
        <v>4114</v>
      </c>
      <c r="D886" s="60" t="s">
        <v>3090</v>
      </c>
      <c r="E886" s="60" t="s">
        <v>118</v>
      </c>
      <c r="F886" s="60" t="s">
        <v>1162</v>
      </c>
      <c r="G886" s="60" t="s">
        <v>119</v>
      </c>
      <c r="H886" s="61">
        <v>2025</v>
      </c>
      <c r="I886" s="62">
        <v>236</v>
      </c>
      <c r="J886" s="62">
        <v>234.1</v>
      </c>
    </row>
    <row r="887" spans="1:10" x14ac:dyDescent="0.25">
      <c r="A887" s="59">
        <f t="shared" si="18"/>
        <v>887</v>
      </c>
      <c r="B887" s="60" t="s">
        <v>1850</v>
      </c>
      <c r="C887" s="60" t="s">
        <v>4115</v>
      </c>
      <c r="D887" s="60" t="s">
        <v>1851</v>
      </c>
      <c r="E887" s="60" t="s">
        <v>141</v>
      </c>
      <c r="F887" s="60" t="s">
        <v>1098</v>
      </c>
      <c r="G887" s="60" t="s">
        <v>113</v>
      </c>
      <c r="H887" s="61">
        <v>2020</v>
      </c>
      <c r="I887" s="62">
        <v>153</v>
      </c>
      <c r="J887" s="62">
        <v>153</v>
      </c>
    </row>
    <row r="888" spans="1:10" x14ac:dyDescent="0.25">
      <c r="A888" s="59">
        <f t="shared" si="18"/>
        <v>888</v>
      </c>
      <c r="B888" s="60" t="s">
        <v>1852</v>
      </c>
      <c r="C888" s="60" t="s">
        <v>4115</v>
      </c>
      <c r="D888" s="60" t="s">
        <v>1853</v>
      </c>
      <c r="E888" s="60" t="s">
        <v>141</v>
      </c>
      <c r="F888" s="60" t="s">
        <v>1098</v>
      </c>
      <c r="G888" s="60" t="s">
        <v>113</v>
      </c>
      <c r="H888" s="61">
        <v>2020</v>
      </c>
      <c r="I888" s="62">
        <v>147</v>
      </c>
      <c r="J888" s="62">
        <v>147</v>
      </c>
    </row>
    <row r="889" spans="1:10" x14ac:dyDescent="0.25">
      <c r="A889" s="59">
        <f t="shared" si="18"/>
        <v>889</v>
      </c>
      <c r="B889" s="60" t="s">
        <v>1854</v>
      </c>
      <c r="C889" s="60" t="s">
        <v>4116</v>
      </c>
      <c r="D889" s="60" t="s">
        <v>1855</v>
      </c>
      <c r="E889" s="60" t="s">
        <v>1097</v>
      </c>
      <c r="F889" s="60" t="s">
        <v>1098</v>
      </c>
      <c r="G889" s="60" t="s">
        <v>113</v>
      </c>
      <c r="H889" s="61">
        <v>2021</v>
      </c>
      <c r="I889" s="62">
        <v>187.2</v>
      </c>
      <c r="J889" s="62">
        <v>187.2</v>
      </c>
    </row>
    <row r="890" spans="1:10" x14ac:dyDescent="0.25">
      <c r="A890" s="59">
        <f t="shared" si="18"/>
        <v>890</v>
      </c>
      <c r="B890" s="60" t="s">
        <v>1856</v>
      </c>
      <c r="C890" s="60" t="s">
        <v>4116</v>
      </c>
      <c r="D890" s="60" t="s">
        <v>1857</v>
      </c>
      <c r="E890" s="60" t="s">
        <v>1097</v>
      </c>
      <c r="F890" s="60" t="s">
        <v>1098</v>
      </c>
      <c r="G890" s="60" t="s">
        <v>113</v>
      </c>
      <c r="H890" s="61">
        <v>2021</v>
      </c>
      <c r="I890" s="62">
        <v>115.2</v>
      </c>
      <c r="J890" s="62">
        <v>115.2</v>
      </c>
    </row>
    <row r="891" spans="1:10" x14ac:dyDescent="0.25">
      <c r="A891" s="59">
        <f t="shared" si="18"/>
        <v>891</v>
      </c>
      <c r="B891" s="60" t="s">
        <v>1866</v>
      </c>
      <c r="C891" s="60" t="s">
        <v>4117</v>
      </c>
      <c r="D891" s="60" t="s">
        <v>1867</v>
      </c>
      <c r="E891" s="60" t="s">
        <v>1101</v>
      </c>
      <c r="F891" s="60" t="s">
        <v>1098</v>
      </c>
      <c r="G891" s="60" t="s">
        <v>255</v>
      </c>
      <c r="H891" s="61">
        <v>2019</v>
      </c>
      <c r="I891" s="62">
        <v>209.4</v>
      </c>
      <c r="J891" s="62">
        <v>209.4</v>
      </c>
    </row>
    <row r="892" spans="1:10" x14ac:dyDescent="0.25">
      <c r="A892" s="59">
        <f t="shared" si="18"/>
        <v>892</v>
      </c>
      <c r="B892" s="60" t="s">
        <v>1868</v>
      </c>
      <c r="C892" s="60" t="s">
        <v>4117</v>
      </c>
      <c r="D892" s="60" t="s">
        <v>1869</v>
      </c>
      <c r="E892" s="60" t="s">
        <v>1101</v>
      </c>
      <c r="F892" s="60" t="s">
        <v>1098</v>
      </c>
      <c r="G892" s="60" t="s">
        <v>255</v>
      </c>
      <c r="H892" s="61">
        <v>2019</v>
      </c>
      <c r="I892" s="62">
        <v>209.5</v>
      </c>
      <c r="J892" s="62">
        <v>209.5</v>
      </c>
    </row>
    <row r="893" spans="1:10" x14ac:dyDescent="0.25">
      <c r="A893" s="59">
        <f t="shared" si="18"/>
        <v>893</v>
      </c>
      <c r="B893" s="60" t="s">
        <v>1870</v>
      </c>
      <c r="C893" s="60" t="s">
        <v>4118</v>
      </c>
      <c r="D893" s="60" t="s">
        <v>1871</v>
      </c>
      <c r="E893" s="60" t="s">
        <v>1738</v>
      </c>
      <c r="F893" s="60" t="s">
        <v>1098</v>
      </c>
      <c r="G893" s="60" t="s">
        <v>113</v>
      </c>
      <c r="H893" s="61">
        <v>2020</v>
      </c>
      <c r="I893" s="62">
        <v>18.399999999999999</v>
      </c>
      <c r="J893" s="62">
        <v>18.399999999999999</v>
      </c>
    </row>
    <row r="894" spans="1:10" x14ac:dyDescent="0.25">
      <c r="A894" s="59">
        <f t="shared" si="18"/>
        <v>894</v>
      </c>
      <c r="B894" s="60" t="s">
        <v>1872</v>
      </c>
      <c r="C894" s="60" t="s">
        <v>4118</v>
      </c>
      <c r="D894" s="60" t="s">
        <v>1873</v>
      </c>
      <c r="E894" s="60" t="s">
        <v>1738</v>
      </c>
      <c r="F894" s="60" t="s">
        <v>1098</v>
      </c>
      <c r="G894" s="60" t="s">
        <v>113</v>
      </c>
      <c r="H894" s="61">
        <v>2020</v>
      </c>
      <c r="I894" s="62">
        <v>48</v>
      </c>
      <c r="J894" s="62">
        <v>48</v>
      </c>
    </row>
    <row r="895" spans="1:10" x14ac:dyDescent="0.25">
      <c r="A895" s="59">
        <f t="shared" si="18"/>
        <v>895</v>
      </c>
      <c r="B895" s="60" t="s">
        <v>1874</v>
      </c>
      <c r="C895" s="60" t="s">
        <v>4118</v>
      </c>
      <c r="D895" s="60" t="s">
        <v>1875</v>
      </c>
      <c r="E895" s="60" t="s">
        <v>1738</v>
      </c>
      <c r="F895" s="60" t="s">
        <v>1098</v>
      </c>
      <c r="G895" s="60" t="s">
        <v>113</v>
      </c>
      <c r="H895" s="61">
        <v>2020</v>
      </c>
      <c r="I895" s="62">
        <v>6.3</v>
      </c>
      <c r="J895" s="62">
        <v>6.3</v>
      </c>
    </row>
    <row r="896" spans="1:10" x14ac:dyDescent="0.25">
      <c r="A896" s="59">
        <f t="shared" si="18"/>
        <v>896</v>
      </c>
      <c r="B896" s="60" t="s">
        <v>1876</v>
      </c>
      <c r="C896" s="60" t="s">
        <v>4118</v>
      </c>
      <c r="D896" s="60" t="s">
        <v>1877</v>
      </c>
      <c r="E896" s="60" t="s">
        <v>1738</v>
      </c>
      <c r="F896" s="60" t="s">
        <v>1098</v>
      </c>
      <c r="G896" s="60" t="s">
        <v>113</v>
      </c>
      <c r="H896" s="61">
        <v>2020</v>
      </c>
      <c r="I896" s="62">
        <v>54.6</v>
      </c>
      <c r="J896" s="62">
        <v>54.6</v>
      </c>
    </row>
    <row r="897" spans="1:10" s="55" customFormat="1" x14ac:dyDescent="0.25">
      <c r="A897" s="59">
        <f t="shared" si="18"/>
        <v>897</v>
      </c>
      <c r="B897" s="60" t="s">
        <v>1878</v>
      </c>
      <c r="C897" s="60" t="s">
        <v>4118</v>
      </c>
      <c r="D897" s="60" t="s">
        <v>1879</v>
      </c>
      <c r="E897" s="60" t="s">
        <v>1738</v>
      </c>
      <c r="F897" s="60" t="s">
        <v>1098</v>
      </c>
      <c r="G897" s="60" t="s">
        <v>113</v>
      </c>
      <c r="H897" s="61">
        <v>2020</v>
      </c>
      <c r="I897" s="62">
        <v>52.8</v>
      </c>
      <c r="J897" s="62">
        <v>52.8</v>
      </c>
    </row>
    <row r="898" spans="1:10" s="55" customFormat="1" x14ac:dyDescent="0.25">
      <c r="A898" s="59">
        <f t="shared" si="18"/>
        <v>898</v>
      </c>
      <c r="B898" s="56" t="s">
        <v>1886</v>
      </c>
      <c r="C898" s="60"/>
      <c r="D898" s="56"/>
      <c r="E898" s="56"/>
      <c r="F898" s="56"/>
      <c r="G898" s="56"/>
      <c r="H898" s="57"/>
      <c r="I898" s="58">
        <f t="shared" ref="I898:J898" si="19">SUM(I862:I897)</f>
        <v>4264.92</v>
      </c>
      <c r="J898" s="58">
        <f t="shared" si="19"/>
        <v>4258</v>
      </c>
    </row>
    <row r="899" spans="1:10" s="55" customFormat="1" x14ac:dyDescent="0.25">
      <c r="A899" s="59">
        <f t="shared" si="18"/>
        <v>899</v>
      </c>
      <c r="B899" s="56"/>
      <c r="C899" s="60"/>
      <c r="D899" s="56"/>
      <c r="E899" s="56"/>
      <c r="F899" s="56"/>
      <c r="G899" s="56"/>
      <c r="H899" s="57"/>
      <c r="I899" s="62"/>
      <c r="J899" s="58"/>
    </row>
    <row r="900" spans="1:10" x14ac:dyDescent="0.25">
      <c r="A900" s="59">
        <f t="shared" si="18"/>
        <v>900</v>
      </c>
      <c r="B900" s="56" t="s">
        <v>1887</v>
      </c>
      <c r="D900" s="56"/>
      <c r="E900" s="56"/>
      <c r="F900" s="56"/>
      <c r="G900" s="56"/>
      <c r="H900" s="57"/>
      <c r="I900" s="62"/>
      <c r="J900" s="58"/>
    </row>
    <row r="901" spans="1:10" x14ac:dyDescent="0.25">
      <c r="A901" s="59">
        <f t="shared" si="18"/>
        <v>901</v>
      </c>
      <c r="B901" s="60" t="s">
        <v>3058</v>
      </c>
      <c r="D901" s="60" t="s">
        <v>2222</v>
      </c>
      <c r="E901" s="60" t="s">
        <v>129</v>
      </c>
      <c r="F901" s="60" t="s">
        <v>1891</v>
      </c>
      <c r="G901" s="60" t="s">
        <v>126</v>
      </c>
      <c r="H901" s="61">
        <v>2025</v>
      </c>
      <c r="I901" s="62">
        <v>139.5</v>
      </c>
      <c r="J901" s="62">
        <v>139.19999999999999</v>
      </c>
    </row>
    <row r="902" spans="1:10" x14ac:dyDescent="0.25">
      <c r="A902" s="59">
        <f t="shared" ref="A902:A965" si="20">A901+1</f>
        <v>902</v>
      </c>
      <c r="B902" s="60" t="s">
        <v>2223</v>
      </c>
      <c r="D902" s="60" t="s">
        <v>2224</v>
      </c>
      <c r="E902" s="60" t="s">
        <v>129</v>
      </c>
      <c r="F902" s="60" t="s">
        <v>1891</v>
      </c>
      <c r="G902" s="60" t="s">
        <v>126</v>
      </c>
      <c r="H902" s="61">
        <v>2025</v>
      </c>
      <c r="I902" s="62">
        <v>95.54</v>
      </c>
      <c r="J902" s="62">
        <v>95.2</v>
      </c>
    </row>
    <row r="903" spans="1:10" x14ac:dyDescent="0.25">
      <c r="A903" s="59">
        <f t="shared" si="20"/>
        <v>903</v>
      </c>
      <c r="B903" s="60" t="s">
        <v>2225</v>
      </c>
      <c r="D903" s="60" t="s">
        <v>2226</v>
      </c>
      <c r="E903" s="60" t="s">
        <v>129</v>
      </c>
      <c r="F903" s="60" t="s">
        <v>1891</v>
      </c>
      <c r="G903" s="60" t="s">
        <v>126</v>
      </c>
      <c r="H903" s="61">
        <v>2025</v>
      </c>
      <c r="I903" s="62">
        <v>5.57</v>
      </c>
      <c r="J903" s="62">
        <v>5.6</v>
      </c>
    </row>
    <row r="904" spans="1:10" x14ac:dyDescent="0.25">
      <c r="A904" s="59">
        <f t="shared" si="20"/>
        <v>904</v>
      </c>
      <c r="B904" s="60" t="s">
        <v>1888</v>
      </c>
      <c r="D904" s="60" t="s">
        <v>1889</v>
      </c>
      <c r="E904" s="60" t="s">
        <v>1890</v>
      </c>
      <c r="F904" s="60" t="s">
        <v>1891</v>
      </c>
      <c r="G904" s="60" t="s">
        <v>255</v>
      </c>
      <c r="H904" s="61">
        <v>2012</v>
      </c>
      <c r="I904" s="62">
        <v>10</v>
      </c>
      <c r="J904" s="62">
        <v>10</v>
      </c>
    </row>
    <row r="905" spans="1:10" x14ac:dyDescent="0.25">
      <c r="A905" s="59">
        <f t="shared" si="20"/>
        <v>905</v>
      </c>
      <c r="B905" s="60" t="s">
        <v>1892</v>
      </c>
      <c r="D905" s="60" t="s">
        <v>1893</v>
      </c>
      <c r="E905" s="60" t="s">
        <v>565</v>
      </c>
      <c r="F905" s="60" t="s">
        <v>1891</v>
      </c>
      <c r="G905" s="60" t="s">
        <v>255</v>
      </c>
      <c r="H905" s="61">
        <v>2023</v>
      </c>
      <c r="I905" s="62">
        <v>1</v>
      </c>
      <c r="J905" s="62">
        <v>1</v>
      </c>
    </row>
    <row r="906" spans="1:10" x14ac:dyDescent="0.25">
      <c r="A906" s="59">
        <f t="shared" si="20"/>
        <v>906</v>
      </c>
      <c r="B906" s="60" t="s">
        <v>1894</v>
      </c>
      <c r="D906" s="60" t="s">
        <v>3091</v>
      </c>
      <c r="E906" s="60" t="s">
        <v>1895</v>
      </c>
      <c r="F906" s="60" t="s">
        <v>1891</v>
      </c>
      <c r="G906" s="60" t="s">
        <v>126</v>
      </c>
      <c r="H906" s="61">
        <v>2019</v>
      </c>
      <c r="I906" s="62">
        <v>10</v>
      </c>
      <c r="J906" s="62">
        <v>10</v>
      </c>
    </row>
    <row r="907" spans="1:10" x14ac:dyDescent="0.25">
      <c r="A907" s="59">
        <f t="shared" si="20"/>
        <v>907</v>
      </c>
      <c r="B907" s="60" t="s">
        <v>1896</v>
      </c>
      <c r="D907" s="60" t="s">
        <v>1897</v>
      </c>
      <c r="E907" s="60" t="s">
        <v>1229</v>
      </c>
      <c r="F907" s="60" t="s">
        <v>1891</v>
      </c>
      <c r="G907" s="60" t="s">
        <v>255</v>
      </c>
      <c r="H907" s="61">
        <v>2024</v>
      </c>
      <c r="I907" s="62">
        <v>158.80000000000001</v>
      </c>
      <c r="J907" s="62">
        <v>158</v>
      </c>
    </row>
    <row r="908" spans="1:10" x14ac:dyDescent="0.25">
      <c r="A908" s="59">
        <f t="shared" si="20"/>
        <v>908</v>
      </c>
      <c r="B908" s="60" t="s">
        <v>1898</v>
      </c>
      <c r="D908" s="60" t="s">
        <v>1899</v>
      </c>
      <c r="E908" s="60" t="s">
        <v>1229</v>
      </c>
      <c r="F908" s="60" t="s">
        <v>1891</v>
      </c>
      <c r="G908" s="60" t="s">
        <v>255</v>
      </c>
      <c r="H908" s="61">
        <v>2024</v>
      </c>
      <c r="I908" s="62">
        <v>162.4</v>
      </c>
      <c r="J908" s="62">
        <v>162</v>
      </c>
    </row>
    <row r="909" spans="1:10" x14ac:dyDescent="0.25">
      <c r="A909" s="59">
        <f t="shared" si="20"/>
        <v>909</v>
      </c>
      <c r="B909" s="60" t="s">
        <v>2227</v>
      </c>
      <c r="D909" s="60" t="s">
        <v>2228</v>
      </c>
      <c r="E909" s="60" t="s">
        <v>1435</v>
      </c>
      <c r="F909" s="60" t="s">
        <v>1891</v>
      </c>
      <c r="G909" s="60" t="s">
        <v>255</v>
      </c>
      <c r="H909" s="61">
        <v>2025</v>
      </c>
      <c r="I909" s="62">
        <v>195.41</v>
      </c>
      <c r="J909" s="62">
        <v>195</v>
      </c>
    </row>
    <row r="910" spans="1:10" x14ac:dyDescent="0.25">
      <c r="A910" s="59">
        <f t="shared" si="20"/>
        <v>910</v>
      </c>
      <c r="B910" s="60" t="s">
        <v>1900</v>
      </c>
      <c r="D910" s="60" t="s">
        <v>1901</v>
      </c>
      <c r="E910" s="60" t="s">
        <v>1902</v>
      </c>
      <c r="F910" s="60" t="s">
        <v>1891</v>
      </c>
      <c r="G910" s="60" t="s">
        <v>255</v>
      </c>
      <c r="H910" s="61">
        <v>2022</v>
      </c>
      <c r="I910" s="62">
        <v>100.8</v>
      </c>
      <c r="J910" s="62">
        <v>100</v>
      </c>
    </row>
    <row r="911" spans="1:10" x14ac:dyDescent="0.25">
      <c r="A911" s="59">
        <f t="shared" si="20"/>
        <v>911</v>
      </c>
      <c r="B911" s="60" t="s">
        <v>1903</v>
      </c>
      <c r="D911" s="60" t="s">
        <v>1904</v>
      </c>
      <c r="E911" s="60" t="s">
        <v>1902</v>
      </c>
      <c r="F911" s="60" t="s">
        <v>1891</v>
      </c>
      <c r="G911" s="60" t="s">
        <v>255</v>
      </c>
      <c r="H911" s="61">
        <v>2022</v>
      </c>
      <c r="I911" s="62">
        <v>100.8</v>
      </c>
      <c r="J911" s="62">
        <v>100</v>
      </c>
    </row>
    <row r="912" spans="1:10" x14ac:dyDescent="0.25">
      <c r="A912" s="59">
        <f t="shared" si="20"/>
        <v>912</v>
      </c>
      <c r="B912" s="60" t="s">
        <v>1905</v>
      </c>
      <c r="D912" s="60" t="s">
        <v>1906</v>
      </c>
      <c r="E912" s="60" t="s">
        <v>1907</v>
      </c>
      <c r="F912" s="60" t="s">
        <v>1891</v>
      </c>
      <c r="G912" s="60" t="s">
        <v>255</v>
      </c>
      <c r="H912" s="61">
        <v>2021</v>
      </c>
      <c r="I912" s="62">
        <v>188.2</v>
      </c>
      <c r="J912" s="62">
        <v>185</v>
      </c>
    </row>
    <row r="913" spans="1:10" x14ac:dyDescent="0.25">
      <c r="A913" s="59">
        <f t="shared" si="20"/>
        <v>913</v>
      </c>
      <c r="B913" s="60" t="s">
        <v>3059</v>
      </c>
      <c r="D913" s="60" t="s">
        <v>3060</v>
      </c>
      <c r="E913" s="60" t="s">
        <v>1935</v>
      </c>
      <c r="F913" s="60" t="s">
        <v>1891</v>
      </c>
      <c r="G913" s="60" t="s">
        <v>113</v>
      </c>
      <c r="H913" s="61">
        <v>2025</v>
      </c>
      <c r="I913" s="62">
        <v>206.8</v>
      </c>
      <c r="J913" s="62">
        <v>203.3</v>
      </c>
    </row>
    <row r="914" spans="1:10" x14ac:dyDescent="0.25">
      <c r="A914" s="59">
        <f t="shared" si="20"/>
        <v>914</v>
      </c>
      <c r="B914" s="60" t="s">
        <v>3061</v>
      </c>
      <c r="D914" s="60" t="s">
        <v>3062</v>
      </c>
      <c r="E914" s="60" t="s">
        <v>1935</v>
      </c>
      <c r="F914" s="60" t="s">
        <v>1891</v>
      </c>
      <c r="G914" s="60" t="s">
        <v>113</v>
      </c>
      <c r="H914" s="61">
        <v>2025</v>
      </c>
      <c r="I914" s="62">
        <v>210.94</v>
      </c>
      <c r="J914" s="62">
        <v>207.3</v>
      </c>
    </row>
    <row r="915" spans="1:10" x14ac:dyDescent="0.25">
      <c r="A915" s="59">
        <f t="shared" si="20"/>
        <v>915</v>
      </c>
      <c r="B915" s="60" t="s">
        <v>1908</v>
      </c>
      <c r="D915" s="60" t="s">
        <v>1909</v>
      </c>
      <c r="E915" s="60" t="s">
        <v>1910</v>
      </c>
      <c r="F915" s="60" t="s">
        <v>1891</v>
      </c>
      <c r="G915" s="60" t="s">
        <v>126</v>
      </c>
      <c r="H915" s="61">
        <v>2024</v>
      </c>
      <c r="I915" s="62">
        <v>201.66</v>
      </c>
      <c r="J915" s="62">
        <v>200.4</v>
      </c>
    </row>
    <row r="916" spans="1:10" x14ac:dyDescent="0.25">
      <c r="A916" s="59">
        <f t="shared" si="20"/>
        <v>916</v>
      </c>
      <c r="B916" s="60" t="s">
        <v>1911</v>
      </c>
      <c r="D916" s="60" t="s">
        <v>1912</v>
      </c>
      <c r="E916" s="60" t="s">
        <v>1384</v>
      </c>
      <c r="F916" s="60" t="s">
        <v>1891</v>
      </c>
      <c r="G916" s="60" t="s">
        <v>255</v>
      </c>
      <c r="H916" s="61">
        <v>2021</v>
      </c>
      <c r="I916" s="62">
        <v>74.900000000000006</v>
      </c>
      <c r="J916" s="62">
        <v>74.900000000000006</v>
      </c>
    </row>
    <row r="917" spans="1:10" x14ac:dyDescent="0.25">
      <c r="A917" s="59">
        <f t="shared" si="20"/>
        <v>917</v>
      </c>
      <c r="B917" s="60" t="s">
        <v>1913</v>
      </c>
      <c r="D917" s="60" t="s">
        <v>1914</v>
      </c>
      <c r="E917" s="60" t="s">
        <v>1384</v>
      </c>
      <c r="F917" s="60" t="s">
        <v>1891</v>
      </c>
      <c r="G917" s="60" t="s">
        <v>255</v>
      </c>
      <c r="H917" s="61">
        <v>2021</v>
      </c>
      <c r="I917" s="62">
        <v>153.5</v>
      </c>
      <c r="J917" s="62">
        <v>153.5</v>
      </c>
    </row>
    <row r="918" spans="1:10" x14ac:dyDescent="0.25">
      <c r="A918" s="59">
        <f t="shared" si="20"/>
        <v>918</v>
      </c>
      <c r="B918" s="60" t="s">
        <v>3300</v>
      </c>
      <c r="D918" s="60" t="s">
        <v>3755</v>
      </c>
      <c r="E918" s="60" t="s">
        <v>3301</v>
      </c>
      <c r="F918" s="60" t="s">
        <v>1891</v>
      </c>
      <c r="G918" s="60" t="s">
        <v>113</v>
      </c>
      <c r="H918" s="61">
        <v>2026</v>
      </c>
      <c r="I918" s="62">
        <v>125.8</v>
      </c>
      <c r="J918" s="62">
        <v>125</v>
      </c>
    </row>
    <row r="919" spans="1:10" x14ac:dyDescent="0.25">
      <c r="A919" s="59">
        <f t="shared" si="20"/>
        <v>919</v>
      </c>
      <c r="B919" s="60" t="s">
        <v>1915</v>
      </c>
      <c r="D919" s="60" t="s">
        <v>3092</v>
      </c>
      <c r="E919" s="60" t="s">
        <v>136</v>
      </c>
      <c r="F919" s="60" t="s">
        <v>1891</v>
      </c>
      <c r="G919" s="60" t="s">
        <v>126</v>
      </c>
      <c r="H919" s="61">
        <v>2016</v>
      </c>
      <c r="I919" s="62">
        <v>1</v>
      </c>
      <c r="J919" s="62">
        <v>1</v>
      </c>
    </row>
    <row r="920" spans="1:10" x14ac:dyDescent="0.25">
      <c r="A920" s="59">
        <f t="shared" si="20"/>
        <v>920</v>
      </c>
      <c r="B920" s="60" t="s">
        <v>1916</v>
      </c>
      <c r="D920" s="60" t="s">
        <v>1917</v>
      </c>
      <c r="E920" s="60" t="s">
        <v>1268</v>
      </c>
      <c r="F920" s="60" t="s">
        <v>1891</v>
      </c>
      <c r="G920" s="60" t="s">
        <v>255</v>
      </c>
      <c r="H920" s="61">
        <v>2017</v>
      </c>
      <c r="I920" s="62">
        <v>50</v>
      </c>
      <c r="J920" s="62">
        <v>49.1</v>
      </c>
    </row>
    <row r="921" spans="1:10" x14ac:dyDescent="0.25">
      <c r="A921" s="59">
        <f t="shared" si="20"/>
        <v>921</v>
      </c>
      <c r="B921" s="60" t="s">
        <v>2233</v>
      </c>
      <c r="D921" s="60" t="s">
        <v>2234</v>
      </c>
      <c r="E921" s="60" t="s">
        <v>615</v>
      </c>
      <c r="F921" s="60" t="s">
        <v>1891</v>
      </c>
      <c r="G921" s="60" t="s">
        <v>113</v>
      </c>
      <c r="H921" s="61">
        <v>2025</v>
      </c>
      <c r="I921" s="62">
        <v>200.99</v>
      </c>
      <c r="J921" s="62">
        <v>200.2</v>
      </c>
    </row>
    <row r="922" spans="1:10" x14ac:dyDescent="0.25">
      <c r="A922" s="59">
        <f t="shared" si="20"/>
        <v>922</v>
      </c>
      <c r="B922" s="60" t="s">
        <v>1918</v>
      </c>
      <c r="D922" s="60" t="s">
        <v>1918</v>
      </c>
      <c r="E922" s="60" t="s">
        <v>348</v>
      </c>
      <c r="F922" s="60" t="s">
        <v>1891</v>
      </c>
      <c r="G922" s="60" t="s">
        <v>113</v>
      </c>
      <c r="H922" s="61">
        <v>2024</v>
      </c>
      <c r="I922" s="62">
        <v>2.5</v>
      </c>
      <c r="J922" s="62">
        <v>2.5</v>
      </c>
    </row>
    <row r="923" spans="1:10" x14ac:dyDescent="0.25">
      <c r="A923" s="59">
        <f t="shared" si="20"/>
        <v>923</v>
      </c>
      <c r="B923" s="60" t="s">
        <v>3331</v>
      </c>
      <c r="D923" s="60" t="s">
        <v>3332</v>
      </c>
      <c r="E923" s="60" t="s">
        <v>1952</v>
      </c>
      <c r="F923" s="60" t="s">
        <v>1891</v>
      </c>
      <c r="G923" s="60" t="s">
        <v>113</v>
      </c>
      <c r="H923" s="61">
        <v>2026</v>
      </c>
      <c r="I923" s="62">
        <v>132.02000000000001</v>
      </c>
      <c r="J923" s="62">
        <v>132</v>
      </c>
    </row>
    <row r="924" spans="1:10" x14ac:dyDescent="0.25">
      <c r="A924" s="59">
        <f t="shared" si="20"/>
        <v>924</v>
      </c>
      <c r="B924" s="60" t="s">
        <v>3333</v>
      </c>
      <c r="D924" s="60" t="s">
        <v>3334</v>
      </c>
      <c r="E924" s="60" t="s">
        <v>1952</v>
      </c>
      <c r="F924" s="60" t="s">
        <v>1891</v>
      </c>
      <c r="G924" s="60" t="s">
        <v>113</v>
      </c>
      <c r="H924" s="61">
        <v>2026</v>
      </c>
      <c r="I924" s="62">
        <v>139.74</v>
      </c>
      <c r="J924" s="62">
        <v>138</v>
      </c>
    </row>
    <row r="925" spans="1:10" x14ac:dyDescent="0.25">
      <c r="A925" s="59">
        <f t="shared" si="20"/>
        <v>925</v>
      </c>
      <c r="B925" s="60" t="s">
        <v>1919</v>
      </c>
      <c r="D925" s="60" t="s">
        <v>3093</v>
      </c>
      <c r="E925" s="60" t="s">
        <v>136</v>
      </c>
      <c r="F925" s="60" t="s">
        <v>1891</v>
      </c>
      <c r="G925" s="60" t="s">
        <v>126</v>
      </c>
      <c r="H925" s="61">
        <v>2010</v>
      </c>
      <c r="I925" s="62">
        <v>7.6</v>
      </c>
      <c r="J925" s="62">
        <v>7.6</v>
      </c>
    </row>
    <row r="926" spans="1:10" x14ac:dyDescent="0.25">
      <c r="A926" s="59">
        <f t="shared" si="20"/>
        <v>926</v>
      </c>
      <c r="B926" s="60" t="s">
        <v>1920</v>
      </c>
      <c r="D926" s="60" t="s">
        <v>3094</v>
      </c>
      <c r="E926" s="60" t="s">
        <v>136</v>
      </c>
      <c r="F926" s="60" t="s">
        <v>1891</v>
      </c>
      <c r="G926" s="60" t="s">
        <v>126</v>
      </c>
      <c r="H926" s="61">
        <v>2010</v>
      </c>
      <c r="I926" s="62">
        <v>7.3</v>
      </c>
      <c r="J926" s="62">
        <v>7.3</v>
      </c>
    </row>
    <row r="927" spans="1:10" x14ac:dyDescent="0.25">
      <c r="A927" s="59">
        <f t="shared" si="20"/>
        <v>927</v>
      </c>
      <c r="B927" s="60" t="s">
        <v>1921</v>
      </c>
      <c r="D927" s="60" t="s">
        <v>1922</v>
      </c>
      <c r="E927" s="60" t="s">
        <v>1237</v>
      </c>
      <c r="F927" s="60" t="s">
        <v>1891</v>
      </c>
      <c r="G927" s="60" t="s">
        <v>255</v>
      </c>
      <c r="H927" s="61">
        <v>2019</v>
      </c>
      <c r="I927" s="62">
        <v>30</v>
      </c>
      <c r="J927" s="62">
        <v>30</v>
      </c>
    </row>
    <row r="928" spans="1:10" x14ac:dyDescent="0.25">
      <c r="A928" s="59">
        <f t="shared" si="20"/>
        <v>928</v>
      </c>
      <c r="B928" s="60" t="s">
        <v>1923</v>
      </c>
      <c r="D928" s="60" t="s">
        <v>1924</v>
      </c>
      <c r="E928" s="60" t="s">
        <v>1237</v>
      </c>
      <c r="F928" s="60" t="s">
        <v>1891</v>
      </c>
      <c r="G928" s="60" t="s">
        <v>255</v>
      </c>
      <c r="H928" s="61">
        <v>2021</v>
      </c>
      <c r="I928" s="62">
        <v>100</v>
      </c>
      <c r="J928" s="62">
        <v>100</v>
      </c>
    </row>
    <row r="929" spans="1:10" x14ac:dyDescent="0.25">
      <c r="A929" s="59">
        <f t="shared" si="20"/>
        <v>929</v>
      </c>
      <c r="B929" s="60" t="s">
        <v>1925</v>
      </c>
      <c r="D929" s="60" t="s">
        <v>1926</v>
      </c>
      <c r="E929" s="60" t="s">
        <v>1237</v>
      </c>
      <c r="F929" s="60" t="s">
        <v>1891</v>
      </c>
      <c r="G929" s="60" t="s">
        <v>255</v>
      </c>
      <c r="H929" s="61">
        <v>2021</v>
      </c>
      <c r="I929" s="62">
        <v>15</v>
      </c>
      <c r="J929" s="62">
        <v>15</v>
      </c>
    </row>
    <row r="930" spans="1:10" x14ac:dyDescent="0.25">
      <c r="A930" s="59">
        <f t="shared" si="20"/>
        <v>930</v>
      </c>
      <c r="B930" s="60" t="s">
        <v>1927</v>
      </c>
      <c r="D930" s="60" t="s">
        <v>1928</v>
      </c>
      <c r="E930" s="60" t="s">
        <v>1517</v>
      </c>
      <c r="F930" s="60" t="s">
        <v>1891</v>
      </c>
      <c r="G930" s="60" t="s">
        <v>255</v>
      </c>
      <c r="H930" s="61">
        <v>2018</v>
      </c>
      <c r="I930" s="62">
        <v>101.6</v>
      </c>
      <c r="J930" s="62">
        <v>101.6</v>
      </c>
    </row>
    <row r="931" spans="1:10" x14ac:dyDescent="0.25">
      <c r="A931" s="59">
        <f t="shared" si="20"/>
        <v>931</v>
      </c>
      <c r="B931" s="60" t="s">
        <v>1929</v>
      </c>
      <c r="D931" s="60" t="s">
        <v>1930</v>
      </c>
      <c r="E931" s="60" t="s">
        <v>1517</v>
      </c>
      <c r="F931" s="60" t="s">
        <v>1891</v>
      </c>
      <c r="G931" s="60" t="s">
        <v>255</v>
      </c>
      <c r="H931" s="61">
        <v>2018</v>
      </c>
      <c r="I931" s="62">
        <v>50</v>
      </c>
      <c r="J931" s="62">
        <v>50</v>
      </c>
    </row>
    <row r="932" spans="1:10" x14ac:dyDescent="0.25">
      <c r="A932" s="59">
        <f t="shared" si="20"/>
        <v>932</v>
      </c>
      <c r="B932" s="60" t="s">
        <v>1931</v>
      </c>
      <c r="D932" s="60" t="s">
        <v>3095</v>
      </c>
      <c r="E932" s="60" t="s">
        <v>1932</v>
      </c>
      <c r="F932" s="60" t="s">
        <v>1891</v>
      </c>
      <c r="G932" s="60" t="s">
        <v>126</v>
      </c>
      <c r="H932" s="61">
        <v>2018</v>
      </c>
      <c r="I932" s="62">
        <v>5</v>
      </c>
      <c r="J932" s="62">
        <v>5</v>
      </c>
    </row>
    <row r="933" spans="1:10" x14ac:dyDescent="0.25">
      <c r="A933" s="59">
        <f t="shared" si="20"/>
        <v>933</v>
      </c>
      <c r="B933" s="60" t="s">
        <v>1931</v>
      </c>
      <c r="D933" s="60" t="s">
        <v>3096</v>
      </c>
      <c r="E933" s="60" t="s">
        <v>1932</v>
      </c>
      <c r="F933" s="60" t="s">
        <v>1891</v>
      </c>
      <c r="G933" s="60" t="s">
        <v>126</v>
      </c>
      <c r="H933" s="61">
        <v>2018</v>
      </c>
      <c r="I933" s="62">
        <v>5</v>
      </c>
      <c r="J933" s="62">
        <v>5</v>
      </c>
    </row>
    <row r="934" spans="1:10" x14ac:dyDescent="0.25">
      <c r="A934" s="59">
        <f t="shared" si="20"/>
        <v>934</v>
      </c>
      <c r="B934" s="60" t="s">
        <v>1933</v>
      </c>
      <c r="D934" s="60" t="s">
        <v>1934</v>
      </c>
      <c r="E934" s="60" t="s">
        <v>1935</v>
      </c>
      <c r="F934" s="60" t="s">
        <v>1891</v>
      </c>
      <c r="G934" s="60" t="s">
        <v>113</v>
      </c>
      <c r="H934" s="61">
        <v>2023</v>
      </c>
      <c r="I934" s="62">
        <v>146.09</v>
      </c>
      <c r="J934" s="62">
        <v>145</v>
      </c>
    </row>
    <row r="935" spans="1:10" x14ac:dyDescent="0.25">
      <c r="A935" s="59">
        <f t="shared" si="20"/>
        <v>935</v>
      </c>
      <c r="B935" s="60" t="s">
        <v>2243</v>
      </c>
      <c r="D935" s="60" t="s">
        <v>2244</v>
      </c>
      <c r="E935" s="60" t="s">
        <v>2020</v>
      </c>
      <c r="F935" s="60" t="s">
        <v>1891</v>
      </c>
      <c r="G935" s="60" t="s">
        <v>113</v>
      </c>
      <c r="H935" s="61">
        <v>2025</v>
      </c>
      <c r="I935" s="62">
        <v>127.3</v>
      </c>
      <c r="J935" s="62">
        <v>127</v>
      </c>
    </row>
    <row r="936" spans="1:10" x14ac:dyDescent="0.25">
      <c r="A936" s="59">
        <f t="shared" si="20"/>
        <v>936</v>
      </c>
      <c r="B936" s="60" t="s">
        <v>2245</v>
      </c>
      <c r="D936" s="60" t="s">
        <v>2246</v>
      </c>
      <c r="E936" s="60" t="s">
        <v>2020</v>
      </c>
      <c r="F936" s="60" t="s">
        <v>1891</v>
      </c>
      <c r="G936" s="60" t="s">
        <v>113</v>
      </c>
      <c r="H936" s="61">
        <v>2025</v>
      </c>
      <c r="I936" s="62">
        <v>173.9</v>
      </c>
      <c r="J936" s="62">
        <v>173</v>
      </c>
    </row>
    <row r="937" spans="1:10" x14ac:dyDescent="0.25">
      <c r="A937" s="59">
        <f t="shared" si="20"/>
        <v>937</v>
      </c>
      <c r="B937" s="60" t="s">
        <v>1936</v>
      </c>
      <c r="D937" s="60" t="s">
        <v>1937</v>
      </c>
      <c r="E937" s="60" t="s">
        <v>1156</v>
      </c>
      <c r="F937" s="60" t="s">
        <v>1891</v>
      </c>
      <c r="G937" s="60" t="s">
        <v>126</v>
      </c>
      <c r="H937" s="61">
        <v>2022</v>
      </c>
      <c r="I937" s="62">
        <v>53.4</v>
      </c>
      <c r="J937" s="62">
        <v>50</v>
      </c>
    </row>
    <row r="938" spans="1:10" x14ac:dyDescent="0.25">
      <c r="A938" s="59">
        <f t="shared" si="20"/>
        <v>938</v>
      </c>
      <c r="B938" s="60" t="s">
        <v>1938</v>
      </c>
      <c r="D938" s="60" t="s">
        <v>3097</v>
      </c>
      <c r="E938" s="60" t="s">
        <v>168</v>
      </c>
      <c r="F938" s="60" t="s">
        <v>1891</v>
      </c>
      <c r="G938" s="60" t="s">
        <v>169</v>
      </c>
      <c r="H938" s="61">
        <v>2018</v>
      </c>
      <c r="I938" s="62">
        <v>5</v>
      </c>
      <c r="J938" s="62">
        <v>5</v>
      </c>
    </row>
    <row r="939" spans="1:10" x14ac:dyDescent="0.25">
      <c r="A939" s="59">
        <f t="shared" si="20"/>
        <v>939</v>
      </c>
      <c r="B939" s="60" t="s">
        <v>1939</v>
      </c>
      <c r="D939" s="60" t="s">
        <v>3098</v>
      </c>
      <c r="E939" s="60" t="s">
        <v>168</v>
      </c>
      <c r="F939" s="60" t="s">
        <v>1891</v>
      </c>
      <c r="G939" s="60" t="s">
        <v>169</v>
      </c>
      <c r="H939" s="61">
        <v>2018</v>
      </c>
      <c r="I939" s="62">
        <v>5</v>
      </c>
      <c r="J939" s="62">
        <v>5</v>
      </c>
    </row>
    <row r="940" spans="1:10" x14ac:dyDescent="0.25">
      <c r="A940" s="59">
        <f t="shared" si="20"/>
        <v>940</v>
      </c>
      <c r="B940" s="60" t="s">
        <v>2247</v>
      </c>
      <c r="D940" s="60" t="s">
        <v>2248</v>
      </c>
      <c r="E940" s="60" t="s">
        <v>168</v>
      </c>
      <c r="F940" s="60" t="s">
        <v>1891</v>
      </c>
      <c r="G940" s="60" t="s">
        <v>169</v>
      </c>
      <c r="H940" s="61">
        <v>2026</v>
      </c>
      <c r="I940" s="62">
        <v>217.5</v>
      </c>
      <c r="J940" s="62">
        <v>217.5</v>
      </c>
    </row>
    <row r="941" spans="1:10" x14ac:dyDescent="0.25">
      <c r="A941" s="59">
        <f t="shared" si="20"/>
        <v>941</v>
      </c>
      <c r="B941" s="60" t="s">
        <v>2249</v>
      </c>
      <c r="D941" s="60" t="s">
        <v>2250</v>
      </c>
      <c r="E941" s="60" t="s">
        <v>168</v>
      </c>
      <c r="F941" s="60" t="s">
        <v>1891</v>
      </c>
      <c r="G941" s="60" t="s">
        <v>169</v>
      </c>
      <c r="H941" s="61">
        <v>2026</v>
      </c>
      <c r="I941" s="62">
        <v>221.3</v>
      </c>
      <c r="J941" s="62">
        <v>221.3</v>
      </c>
    </row>
    <row r="942" spans="1:10" x14ac:dyDescent="0.25">
      <c r="A942" s="59">
        <f t="shared" si="20"/>
        <v>942</v>
      </c>
      <c r="B942" s="60" t="s">
        <v>3304</v>
      </c>
      <c r="D942" s="60" t="s">
        <v>3854</v>
      </c>
      <c r="E942" s="60" t="s">
        <v>2958</v>
      </c>
      <c r="F942" s="60" t="s">
        <v>1891</v>
      </c>
      <c r="G942" s="60" t="s">
        <v>113</v>
      </c>
      <c r="H942" s="61">
        <v>2026</v>
      </c>
      <c r="I942" s="62">
        <v>56.4</v>
      </c>
      <c r="J942" s="62">
        <v>56</v>
      </c>
    </row>
    <row r="943" spans="1:10" x14ac:dyDescent="0.25">
      <c r="A943" s="59">
        <f t="shared" si="20"/>
        <v>943</v>
      </c>
      <c r="B943" s="60" t="s">
        <v>1940</v>
      </c>
      <c r="D943" s="60" t="s">
        <v>3252</v>
      </c>
      <c r="E943" s="60" t="s">
        <v>281</v>
      </c>
      <c r="F943" s="60" t="s">
        <v>1891</v>
      </c>
      <c r="G943" s="60" t="s">
        <v>126</v>
      </c>
      <c r="H943" s="61">
        <v>2018</v>
      </c>
      <c r="I943" s="62">
        <v>5</v>
      </c>
      <c r="J943" s="62">
        <v>5</v>
      </c>
    </row>
    <row r="944" spans="1:10" x14ac:dyDescent="0.25">
      <c r="A944" s="59">
        <f t="shared" si="20"/>
        <v>944</v>
      </c>
      <c r="B944" s="60" t="s">
        <v>1941</v>
      </c>
      <c r="D944" s="60" t="s">
        <v>3253</v>
      </c>
      <c r="E944" s="60" t="s">
        <v>281</v>
      </c>
      <c r="F944" s="60" t="s">
        <v>1891</v>
      </c>
      <c r="G944" s="60" t="s">
        <v>126</v>
      </c>
      <c r="H944" s="61">
        <v>2018</v>
      </c>
      <c r="I944" s="62">
        <v>5</v>
      </c>
      <c r="J944" s="62">
        <v>5</v>
      </c>
    </row>
    <row r="945" spans="1:10" x14ac:dyDescent="0.25">
      <c r="A945" s="59">
        <f t="shared" si="20"/>
        <v>945</v>
      </c>
      <c r="B945" s="60" t="s">
        <v>1942</v>
      </c>
      <c r="D945" s="60" t="s">
        <v>1943</v>
      </c>
      <c r="E945" s="60" t="s">
        <v>1135</v>
      </c>
      <c r="F945" s="60" t="s">
        <v>1891</v>
      </c>
      <c r="G945" s="60" t="s">
        <v>255</v>
      </c>
      <c r="H945" s="61">
        <v>2018</v>
      </c>
      <c r="I945" s="62">
        <v>180</v>
      </c>
      <c r="J945" s="62">
        <v>180</v>
      </c>
    </row>
    <row r="946" spans="1:10" x14ac:dyDescent="0.25">
      <c r="A946" s="59">
        <f t="shared" si="20"/>
        <v>946</v>
      </c>
      <c r="B946" s="60" t="s">
        <v>1944</v>
      </c>
      <c r="D946" s="60" t="s">
        <v>3099</v>
      </c>
      <c r="E946" s="60" t="s">
        <v>1945</v>
      </c>
      <c r="F946" s="60" t="s">
        <v>1891</v>
      </c>
      <c r="G946" s="60" t="s">
        <v>126</v>
      </c>
      <c r="H946" s="61">
        <v>2020</v>
      </c>
      <c r="I946" s="62">
        <v>10</v>
      </c>
      <c r="J946" s="62">
        <v>10</v>
      </c>
    </row>
    <row r="947" spans="1:10" x14ac:dyDescent="0.25">
      <c r="A947" s="59">
        <f t="shared" si="20"/>
        <v>947</v>
      </c>
      <c r="B947" s="60" t="s">
        <v>1946</v>
      </c>
      <c r="D947" s="60" t="s">
        <v>3100</v>
      </c>
      <c r="E947" s="60" t="s">
        <v>511</v>
      </c>
      <c r="F947" s="60" t="s">
        <v>1891</v>
      </c>
      <c r="G947" s="60" t="s">
        <v>113</v>
      </c>
      <c r="H947" s="61">
        <v>2018</v>
      </c>
      <c r="I947" s="62">
        <v>10</v>
      </c>
      <c r="J947" s="62">
        <v>10</v>
      </c>
    </row>
    <row r="948" spans="1:10" x14ac:dyDescent="0.25">
      <c r="A948" s="59">
        <f t="shared" si="20"/>
        <v>948</v>
      </c>
      <c r="B948" s="60" t="s">
        <v>1947</v>
      </c>
      <c r="D948" s="60" t="s">
        <v>3101</v>
      </c>
      <c r="E948" s="60" t="s">
        <v>136</v>
      </c>
      <c r="F948" s="60" t="s">
        <v>1891</v>
      </c>
      <c r="G948" s="60" t="s">
        <v>126</v>
      </c>
      <c r="H948" s="61">
        <v>2019</v>
      </c>
      <c r="I948" s="62">
        <v>5</v>
      </c>
      <c r="J948" s="62">
        <v>5</v>
      </c>
    </row>
    <row r="949" spans="1:10" x14ac:dyDescent="0.25">
      <c r="A949" s="59">
        <f t="shared" si="20"/>
        <v>949</v>
      </c>
      <c r="B949" s="60" t="s">
        <v>1948</v>
      </c>
      <c r="D949" s="60" t="s">
        <v>1949</v>
      </c>
      <c r="E949" s="60" t="s">
        <v>1065</v>
      </c>
      <c r="F949" s="60" t="s">
        <v>1891</v>
      </c>
      <c r="G949" s="60" t="s">
        <v>113</v>
      </c>
      <c r="H949" s="61">
        <v>2021</v>
      </c>
      <c r="I949" s="62">
        <v>125.7</v>
      </c>
      <c r="J949" s="62">
        <v>125.7</v>
      </c>
    </row>
    <row r="950" spans="1:10" x14ac:dyDescent="0.25">
      <c r="A950" s="59">
        <f t="shared" si="20"/>
        <v>950</v>
      </c>
      <c r="B950" s="60" t="s">
        <v>1950</v>
      </c>
      <c r="D950" s="60" t="s">
        <v>1951</v>
      </c>
      <c r="E950" s="60" t="s">
        <v>1952</v>
      </c>
      <c r="F950" s="60" t="s">
        <v>1891</v>
      </c>
      <c r="G950" s="60" t="s">
        <v>113</v>
      </c>
      <c r="H950" s="61">
        <v>2024</v>
      </c>
      <c r="I950" s="62">
        <v>97.7</v>
      </c>
      <c r="J950" s="62">
        <v>96.2</v>
      </c>
    </row>
    <row r="951" spans="1:10" x14ac:dyDescent="0.25">
      <c r="A951" s="59">
        <f t="shared" si="20"/>
        <v>951</v>
      </c>
      <c r="B951" s="60" t="s">
        <v>1953</v>
      </c>
      <c r="D951" s="60" t="s">
        <v>1954</v>
      </c>
      <c r="E951" s="60" t="s">
        <v>1952</v>
      </c>
      <c r="F951" s="60" t="s">
        <v>1891</v>
      </c>
      <c r="G951" s="60" t="s">
        <v>113</v>
      </c>
      <c r="H951" s="61">
        <v>2024</v>
      </c>
      <c r="I951" s="62">
        <v>56.3</v>
      </c>
      <c r="J951" s="62">
        <v>55.4</v>
      </c>
    </row>
    <row r="952" spans="1:10" x14ac:dyDescent="0.25">
      <c r="A952" s="59">
        <f t="shared" si="20"/>
        <v>952</v>
      </c>
      <c r="B952" s="60" t="s">
        <v>1955</v>
      </c>
      <c r="D952" s="60" t="s">
        <v>1956</v>
      </c>
      <c r="E952" s="60" t="s">
        <v>524</v>
      </c>
      <c r="F952" s="60" t="s">
        <v>1891</v>
      </c>
      <c r="G952" s="60" t="s">
        <v>126</v>
      </c>
      <c r="H952" s="61">
        <v>2021</v>
      </c>
      <c r="I952" s="62">
        <v>202.6</v>
      </c>
      <c r="J952" s="62">
        <v>202.6</v>
      </c>
    </row>
    <row r="953" spans="1:10" x14ac:dyDescent="0.25">
      <c r="A953" s="59">
        <f t="shared" si="20"/>
        <v>953</v>
      </c>
      <c r="B953" s="60" t="s">
        <v>1957</v>
      </c>
      <c r="D953" s="60" t="s">
        <v>1958</v>
      </c>
      <c r="E953" s="60" t="s">
        <v>1952</v>
      </c>
      <c r="F953" s="60" t="s">
        <v>1891</v>
      </c>
      <c r="G953" s="60" t="s">
        <v>113</v>
      </c>
      <c r="H953" s="61">
        <v>2024</v>
      </c>
      <c r="I953" s="62">
        <v>101.3</v>
      </c>
      <c r="J953" s="62">
        <v>100.1</v>
      </c>
    </row>
    <row r="954" spans="1:10" x14ac:dyDescent="0.25">
      <c r="A954" s="59">
        <f t="shared" si="20"/>
        <v>954</v>
      </c>
      <c r="B954" s="60" t="s">
        <v>1959</v>
      </c>
      <c r="D954" s="60" t="s">
        <v>1960</v>
      </c>
      <c r="E954" s="60" t="s">
        <v>204</v>
      </c>
      <c r="F954" s="60" t="s">
        <v>1891</v>
      </c>
      <c r="G954" s="60" t="s">
        <v>119</v>
      </c>
      <c r="H954" s="61">
        <v>2023</v>
      </c>
      <c r="I954" s="62">
        <v>101.4</v>
      </c>
      <c r="J954" s="62">
        <v>100</v>
      </c>
    </row>
    <row r="955" spans="1:10" x14ac:dyDescent="0.25">
      <c r="A955" s="59">
        <f t="shared" si="20"/>
        <v>955</v>
      </c>
      <c r="B955" s="60" t="s">
        <v>1961</v>
      </c>
      <c r="D955" s="60" t="s">
        <v>1962</v>
      </c>
      <c r="E955" s="60" t="s">
        <v>204</v>
      </c>
      <c r="F955" s="60" t="s">
        <v>1891</v>
      </c>
      <c r="G955" s="60" t="s">
        <v>119</v>
      </c>
      <c r="H955" s="61">
        <v>2023</v>
      </c>
      <c r="I955" s="62">
        <v>101.4</v>
      </c>
      <c r="J955" s="62">
        <v>100</v>
      </c>
    </row>
    <row r="956" spans="1:10" x14ac:dyDescent="0.25">
      <c r="A956" s="59">
        <f t="shared" si="20"/>
        <v>956</v>
      </c>
      <c r="B956" s="60" t="s">
        <v>1963</v>
      </c>
      <c r="D956" s="60" t="s">
        <v>1964</v>
      </c>
      <c r="E956" s="60" t="s">
        <v>221</v>
      </c>
      <c r="F956" s="60" t="s">
        <v>1891</v>
      </c>
      <c r="G956" s="60" t="s">
        <v>113</v>
      </c>
      <c r="H956" s="61">
        <v>2023</v>
      </c>
      <c r="I956" s="62">
        <v>71.400000000000006</v>
      </c>
      <c r="J956" s="62">
        <v>71.400000000000006</v>
      </c>
    </row>
    <row r="957" spans="1:10" x14ac:dyDescent="0.25">
      <c r="A957" s="59">
        <f t="shared" si="20"/>
        <v>957</v>
      </c>
      <c r="B957" s="60" t="s">
        <v>3449</v>
      </c>
      <c r="D957" s="60" t="s">
        <v>3450</v>
      </c>
      <c r="E957" s="60" t="s">
        <v>141</v>
      </c>
      <c r="F957" s="60" t="s">
        <v>1891</v>
      </c>
      <c r="G957" s="60" t="s">
        <v>113</v>
      </c>
      <c r="H957" s="61">
        <v>2026</v>
      </c>
      <c r="I957" s="62">
        <v>71</v>
      </c>
      <c r="J957" s="62">
        <v>69.8</v>
      </c>
    </row>
    <row r="958" spans="1:10" x14ac:dyDescent="0.25">
      <c r="A958" s="59">
        <f t="shared" si="20"/>
        <v>958</v>
      </c>
      <c r="B958" s="60" t="s">
        <v>3451</v>
      </c>
      <c r="D958" s="60" t="s">
        <v>3452</v>
      </c>
      <c r="E958" s="60" t="s">
        <v>141</v>
      </c>
      <c r="F958" s="60" t="s">
        <v>1891</v>
      </c>
      <c r="G958" s="60" t="s">
        <v>113</v>
      </c>
      <c r="H958" s="61">
        <v>2026</v>
      </c>
      <c r="I958" s="62">
        <v>155.19999999999999</v>
      </c>
      <c r="J958" s="62">
        <v>155.19999999999999</v>
      </c>
    </row>
    <row r="959" spans="1:10" x14ac:dyDescent="0.25">
      <c r="A959" s="59">
        <f t="shared" si="20"/>
        <v>959</v>
      </c>
      <c r="B959" s="60" t="s">
        <v>3703</v>
      </c>
      <c r="D959" s="60" t="s">
        <v>3704</v>
      </c>
      <c r="E959" s="60" t="s">
        <v>1111</v>
      </c>
      <c r="F959" s="60" t="s">
        <v>1891</v>
      </c>
      <c r="G959" s="60" t="s">
        <v>255</v>
      </c>
      <c r="H959" s="61">
        <v>2026</v>
      </c>
      <c r="I959" s="62">
        <v>198.67</v>
      </c>
      <c r="J959" s="62">
        <v>198</v>
      </c>
    </row>
    <row r="960" spans="1:10" x14ac:dyDescent="0.25">
      <c r="A960" s="59">
        <f t="shared" si="20"/>
        <v>960</v>
      </c>
      <c r="B960" s="60" t="s">
        <v>3705</v>
      </c>
      <c r="D960" s="60" t="s">
        <v>3706</v>
      </c>
      <c r="E960" s="60" t="s">
        <v>1111</v>
      </c>
      <c r="F960" s="60" t="s">
        <v>1891</v>
      </c>
      <c r="G960" s="60" t="s">
        <v>255</v>
      </c>
      <c r="H960" s="61">
        <v>2026</v>
      </c>
      <c r="I960" s="62">
        <v>202.68</v>
      </c>
      <c r="J960" s="62">
        <v>202</v>
      </c>
    </row>
    <row r="961" spans="1:10" x14ac:dyDescent="0.25">
      <c r="A961" s="59">
        <f t="shared" si="20"/>
        <v>961</v>
      </c>
      <c r="B961" s="60" t="s">
        <v>1965</v>
      </c>
      <c r="D961" s="60" t="s">
        <v>1966</v>
      </c>
      <c r="E961" s="60" t="s">
        <v>318</v>
      </c>
      <c r="F961" s="60" t="s">
        <v>1891</v>
      </c>
      <c r="G961" s="60" t="s">
        <v>126</v>
      </c>
      <c r="H961" s="61">
        <v>2021</v>
      </c>
      <c r="I961" s="62">
        <v>144</v>
      </c>
      <c r="J961" s="62">
        <v>144</v>
      </c>
    </row>
    <row r="962" spans="1:10" x14ac:dyDescent="0.25">
      <c r="A962" s="59">
        <f t="shared" si="20"/>
        <v>962</v>
      </c>
      <c r="B962" s="60" t="s">
        <v>1967</v>
      </c>
      <c r="D962" s="60" t="s">
        <v>3102</v>
      </c>
      <c r="E962" s="60" t="s">
        <v>161</v>
      </c>
      <c r="F962" s="60" t="s">
        <v>1891</v>
      </c>
      <c r="G962" s="60" t="s">
        <v>113</v>
      </c>
      <c r="H962" s="61">
        <v>2018</v>
      </c>
      <c r="I962" s="62">
        <v>10</v>
      </c>
      <c r="J962" s="62">
        <v>10</v>
      </c>
    </row>
    <row r="963" spans="1:10" x14ac:dyDescent="0.25">
      <c r="A963" s="59">
        <f t="shared" si="20"/>
        <v>963</v>
      </c>
      <c r="B963" s="60" t="s">
        <v>1968</v>
      </c>
      <c r="D963" s="60" t="s">
        <v>1969</v>
      </c>
      <c r="E963" s="60" t="s">
        <v>511</v>
      </c>
      <c r="F963" s="60" t="s">
        <v>1891</v>
      </c>
      <c r="G963" s="60" t="s">
        <v>113</v>
      </c>
      <c r="H963" s="61">
        <v>2023</v>
      </c>
      <c r="I963" s="62">
        <v>241</v>
      </c>
      <c r="J963" s="62">
        <v>240</v>
      </c>
    </row>
    <row r="964" spans="1:10" x14ac:dyDescent="0.25">
      <c r="A964" s="59">
        <f t="shared" si="20"/>
        <v>964</v>
      </c>
      <c r="B964" s="60" t="s">
        <v>1970</v>
      </c>
      <c r="D964" s="60" t="s">
        <v>1971</v>
      </c>
      <c r="E964" s="60" t="s">
        <v>640</v>
      </c>
      <c r="F964" s="60" t="s">
        <v>1891</v>
      </c>
      <c r="G964" s="60" t="s">
        <v>126</v>
      </c>
      <c r="H964" s="61">
        <v>2022</v>
      </c>
      <c r="I964" s="62">
        <v>132.4</v>
      </c>
      <c r="J964" s="62">
        <v>132.4</v>
      </c>
    </row>
    <row r="965" spans="1:10" x14ac:dyDescent="0.25">
      <c r="A965" s="59">
        <f t="shared" si="20"/>
        <v>965</v>
      </c>
      <c r="B965" s="60" t="s">
        <v>2279</v>
      </c>
      <c r="D965" s="60" t="s">
        <v>2280</v>
      </c>
      <c r="E965" s="60" t="s">
        <v>383</v>
      </c>
      <c r="F965" s="60" t="s">
        <v>1891</v>
      </c>
      <c r="G965" s="60" t="s">
        <v>113</v>
      </c>
      <c r="H965" s="61">
        <v>2026</v>
      </c>
      <c r="I965" s="62">
        <v>151.69999999999999</v>
      </c>
      <c r="J965" s="62">
        <v>151</v>
      </c>
    </row>
    <row r="966" spans="1:10" x14ac:dyDescent="0.25">
      <c r="A966" s="59">
        <f t="shared" ref="A966:A1029" si="21">A965+1</f>
        <v>966</v>
      </c>
      <c r="B966" s="60" t="s">
        <v>1972</v>
      </c>
      <c r="D966" s="60" t="s">
        <v>1973</v>
      </c>
      <c r="E966" s="60" t="s">
        <v>1974</v>
      </c>
      <c r="F966" s="60" t="s">
        <v>1891</v>
      </c>
      <c r="G966" s="60" t="s">
        <v>255</v>
      </c>
      <c r="H966" s="61">
        <v>2023</v>
      </c>
      <c r="I966" s="62">
        <v>109.5</v>
      </c>
      <c r="J966" s="62">
        <v>108</v>
      </c>
    </row>
    <row r="967" spans="1:10" x14ac:dyDescent="0.25">
      <c r="A967" s="59">
        <f t="shared" si="21"/>
        <v>967</v>
      </c>
      <c r="B967" s="60" t="s">
        <v>2281</v>
      </c>
      <c r="D967" s="60" t="s">
        <v>2282</v>
      </c>
      <c r="E967" s="60" t="s">
        <v>2283</v>
      </c>
      <c r="F967" s="60" t="s">
        <v>1891</v>
      </c>
      <c r="G967" s="60" t="s">
        <v>113</v>
      </c>
      <c r="H967" s="61">
        <v>2025</v>
      </c>
      <c r="I967" s="62">
        <v>88.4</v>
      </c>
      <c r="J967" s="62">
        <v>88.3</v>
      </c>
    </row>
    <row r="968" spans="1:10" x14ac:dyDescent="0.25">
      <c r="A968" s="59">
        <f t="shared" si="21"/>
        <v>968</v>
      </c>
      <c r="B968" s="60" t="s">
        <v>2284</v>
      </c>
      <c r="D968" s="60" t="s">
        <v>2285</v>
      </c>
      <c r="E968" s="60" t="s">
        <v>2283</v>
      </c>
      <c r="F968" s="60" t="s">
        <v>1891</v>
      </c>
      <c r="G968" s="60" t="s">
        <v>113</v>
      </c>
      <c r="H968" s="61">
        <v>2025</v>
      </c>
      <c r="I968" s="62">
        <v>114.4</v>
      </c>
      <c r="J968" s="62">
        <v>114.1</v>
      </c>
    </row>
    <row r="969" spans="1:10" x14ac:dyDescent="0.25">
      <c r="A969" s="59">
        <f t="shared" si="21"/>
        <v>969</v>
      </c>
      <c r="B969" s="60" t="s">
        <v>1975</v>
      </c>
      <c r="D969" s="60" t="s">
        <v>1976</v>
      </c>
      <c r="E969" s="60" t="s">
        <v>1167</v>
      </c>
      <c r="F969" s="60" t="s">
        <v>1891</v>
      </c>
      <c r="G969" s="60" t="s">
        <v>255</v>
      </c>
      <c r="H969" s="61">
        <v>2021</v>
      </c>
      <c r="I969" s="62">
        <v>189.6</v>
      </c>
      <c r="J969" s="62">
        <v>189.6</v>
      </c>
    </row>
    <row r="970" spans="1:10" x14ac:dyDescent="0.25">
      <c r="A970" s="59">
        <f t="shared" si="21"/>
        <v>970</v>
      </c>
      <c r="B970" s="60" t="s">
        <v>1977</v>
      </c>
      <c r="D970" s="60" t="s">
        <v>1978</v>
      </c>
      <c r="E970" s="60" t="s">
        <v>1167</v>
      </c>
      <c r="F970" s="60" t="s">
        <v>1891</v>
      </c>
      <c r="G970" s="60" t="s">
        <v>255</v>
      </c>
      <c r="H970" s="61">
        <v>2021</v>
      </c>
      <c r="I970" s="62">
        <v>237.1</v>
      </c>
      <c r="J970" s="62">
        <v>237.1</v>
      </c>
    </row>
    <row r="971" spans="1:10" x14ac:dyDescent="0.25">
      <c r="A971" s="59">
        <f t="shared" si="21"/>
        <v>971</v>
      </c>
      <c r="B971" s="60" t="s">
        <v>2286</v>
      </c>
      <c r="D971" s="60" t="s">
        <v>2287</v>
      </c>
      <c r="E971" s="60" t="s">
        <v>1813</v>
      </c>
      <c r="F971" s="60" t="s">
        <v>1891</v>
      </c>
      <c r="G971" s="60" t="s">
        <v>113</v>
      </c>
      <c r="H971" s="61">
        <v>2025</v>
      </c>
      <c r="I971" s="62">
        <v>138.88</v>
      </c>
      <c r="J971" s="62">
        <v>138</v>
      </c>
    </row>
    <row r="972" spans="1:10" x14ac:dyDescent="0.25">
      <c r="A972" s="59">
        <f t="shared" si="21"/>
        <v>972</v>
      </c>
      <c r="B972" s="60" t="s">
        <v>2288</v>
      </c>
      <c r="D972" s="60" t="s">
        <v>2289</v>
      </c>
      <c r="E972" s="60" t="s">
        <v>1813</v>
      </c>
      <c r="F972" s="60" t="s">
        <v>1891</v>
      </c>
      <c r="G972" s="60" t="s">
        <v>113</v>
      </c>
      <c r="H972" s="61">
        <v>2025</v>
      </c>
      <c r="I972" s="62">
        <v>97.98</v>
      </c>
      <c r="J972" s="62">
        <v>98</v>
      </c>
    </row>
    <row r="973" spans="1:10" x14ac:dyDescent="0.25">
      <c r="A973" s="59">
        <f t="shared" si="21"/>
        <v>973</v>
      </c>
      <c r="B973" s="60" t="s">
        <v>1979</v>
      </c>
      <c r="D973" s="60" t="s">
        <v>3103</v>
      </c>
      <c r="E973" s="60" t="s">
        <v>318</v>
      </c>
      <c r="F973" s="60" t="s">
        <v>1891</v>
      </c>
      <c r="G973" s="60" t="s">
        <v>126</v>
      </c>
      <c r="H973" s="61">
        <v>2016</v>
      </c>
      <c r="I973" s="62">
        <v>6.8</v>
      </c>
      <c r="J973" s="62">
        <v>6.8</v>
      </c>
    </row>
    <row r="974" spans="1:10" x14ac:dyDescent="0.25">
      <c r="A974" s="59">
        <f t="shared" si="21"/>
        <v>974</v>
      </c>
      <c r="B974" s="60" t="s">
        <v>2290</v>
      </c>
      <c r="D974" s="60" t="s">
        <v>2291</v>
      </c>
      <c r="E974" s="60" t="s">
        <v>168</v>
      </c>
      <c r="F974" s="60" t="s">
        <v>1891</v>
      </c>
      <c r="G974" s="60" t="s">
        <v>169</v>
      </c>
      <c r="H974" s="61">
        <v>2026</v>
      </c>
      <c r="I974" s="62">
        <v>119.63</v>
      </c>
      <c r="J974" s="62">
        <v>119.3</v>
      </c>
    </row>
    <row r="975" spans="1:10" x14ac:dyDescent="0.25">
      <c r="A975" s="59">
        <f t="shared" si="21"/>
        <v>975</v>
      </c>
      <c r="B975" s="60" t="s">
        <v>2292</v>
      </c>
      <c r="D975" s="60" t="s">
        <v>2293</v>
      </c>
      <c r="E975" s="60" t="s">
        <v>168</v>
      </c>
      <c r="F975" s="60" t="s">
        <v>1891</v>
      </c>
      <c r="G975" s="60" t="s">
        <v>169</v>
      </c>
      <c r="H975" s="61">
        <v>2026</v>
      </c>
      <c r="I975" s="62">
        <v>160.46</v>
      </c>
      <c r="J975" s="62">
        <v>159.9</v>
      </c>
    </row>
    <row r="976" spans="1:10" x14ac:dyDescent="0.25">
      <c r="A976" s="59">
        <f t="shared" si="21"/>
        <v>976</v>
      </c>
      <c r="B976" s="60" t="s">
        <v>2294</v>
      </c>
      <c r="D976" s="60" t="s">
        <v>2295</v>
      </c>
      <c r="E976" s="60" t="s">
        <v>615</v>
      </c>
      <c r="F976" s="60" t="s">
        <v>1891</v>
      </c>
      <c r="G976" s="60" t="s">
        <v>113</v>
      </c>
      <c r="H976" s="61">
        <v>2025</v>
      </c>
      <c r="I976" s="62">
        <v>194.42</v>
      </c>
      <c r="J976" s="62">
        <v>194.4</v>
      </c>
    </row>
    <row r="977" spans="1:10" x14ac:dyDescent="0.25">
      <c r="A977" s="59">
        <f t="shared" si="21"/>
        <v>977</v>
      </c>
      <c r="B977" s="60" t="s">
        <v>2296</v>
      </c>
      <c r="D977" s="60" t="s">
        <v>2297</v>
      </c>
      <c r="E977" s="60" t="s">
        <v>615</v>
      </c>
      <c r="F977" s="60" t="s">
        <v>1891</v>
      </c>
      <c r="G977" s="60" t="s">
        <v>113</v>
      </c>
      <c r="H977" s="61">
        <v>2025</v>
      </c>
      <c r="I977" s="62">
        <v>126.97</v>
      </c>
      <c r="J977" s="62">
        <v>127</v>
      </c>
    </row>
    <row r="978" spans="1:10" x14ac:dyDescent="0.25">
      <c r="A978" s="59">
        <f t="shared" si="21"/>
        <v>978</v>
      </c>
      <c r="B978" s="60" t="s">
        <v>1980</v>
      </c>
      <c r="D978" s="60" t="s">
        <v>1981</v>
      </c>
      <c r="E978" s="60" t="s">
        <v>1974</v>
      </c>
      <c r="F978" s="60" t="s">
        <v>1891</v>
      </c>
      <c r="G978" s="60" t="s">
        <v>255</v>
      </c>
      <c r="H978" s="61">
        <v>2020</v>
      </c>
      <c r="I978" s="62">
        <v>152.5</v>
      </c>
      <c r="J978" s="62">
        <v>150</v>
      </c>
    </row>
    <row r="979" spans="1:10" x14ac:dyDescent="0.25">
      <c r="A979" s="59">
        <f t="shared" si="21"/>
        <v>979</v>
      </c>
      <c r="B979" s="60" t="s">
        <v>1982</v>
      </c>
      <c r="D979" s="60" t="s">
        <v>1982</v>
      </c>
      <c r="E979" s="60" t="s">
        <v>400</v>
      </c>
      <c r="F979" s="60" t="s">
        <v>1891</v>
      </c>
      <c r="G979" s="60" t="s">
        <v>113</v>
      </c>
      <c r="H979" s="61">
        <v>2024</v>
      </c>
      <c r="I979" s="62">
        <v>4</v>
      </c>
      <c r="J979" s="62">
        <v>4</v>
      </c>
    </row>
    <row r="980" spans="1:10" x14ac:dyDescent="0.25">
      <c r="A980" s="59">
        <f t="shared" si="21"/>
        <v>980</v>
      </c>
      <c r="B980" s="60" t="s">
        <v>1983</v>
      </c>
      <c r="D980" s="60" t="s">
        <v>1984</v>
      </c>
      <c r="E980" s="60" t="s">
        <v>1985</v>
      </c>
      <c r="F980" s="60" t="s">
        <v>1891</v>
      </c>
      <c r="G980" s="60" t="s">
        <v>1035</v>
      </c>
      <c r="H980" s="61">
        <v>2024</v>
      </c>
      <c r="I980" s="62">
        <v>250.9</v>
      </c>
      <c r="J980" s="62">
        <v>250</v>
      </c>
    </row>
    <row r="981" spans="1:10" x14ac:dyDescent="0.25">
      <c r="A981" s="59">
        <f t="shared" si="21"/>
        <v>981</v>
      </c>
      <c r="B981" s="60" t="s">
        <v>1986</v>
      </c>
      <c r="D981" s="60" t="s">
        <v>1987</v>
      </c>
      <c r="E981" s="60" t="s">
        <v>1985</v>
      </c>
      <c r="F981" s="60" t="s">
        <v>1891</v>
      </c>
      <c r="G981" s="60" t="s">
        <v>1035</v>
      </c>
      <c r="H981" s="61">
        <v>2024</v>
      </c>
      <c r="I981" s="62">
        <v>251.1</v>
      </c>
      <c r="J981" s="62">
        <v>250</v>
      </c>
    </row>
    <row r="982" spans="1:10" x14ac:dyDescent="0.25">
      <c r="A982" s="59">
        <f t="shared" si="21"/>
        <v>982</v>
      </c>
      <c r="B982" s="60" t="s">
        <v>1988</v>
      </c>
      <c r="D982" s="60" t="s">
        <v>1989</v>
      </c>
      <c r="E982" s="60" t="s">
        <v>1268</v>
      </c>
      <c r="F982" s="60" t="s">
        <v>1891</v>
      </c>
      <c r="G982" s="60" t="s">
        <v>255</v>
      </c>
      <c r="H982" s="61">
        <v>2015</v>
      </c>
      <c r="I982" s="62">
        <v>22</v>
      </c>
      <c r="J982" s="62">
        <v>20.5</v>
      </c>
    </row>
    <row r="983" spans="1:10" x14ac:dyDescent="0.25">
      <c r="A983" s="59">
        <f t="shared" si="21"/>
        <v>983</v>
      </c>
      <c r="B983" s="60" t="s">
        <v>1990</v>
      </c>
      <c r="D983" s="60" t="s">
        <v>1991</v>
      </c>
      <c r="E983" s="60" t="s">
        <v>1268</v>
      </c>
      <c r="F983" s="60" t="s">
        <v>1891</v>
      </c>
      <c r="G983" s="60" t="s">
        <v>255</v>
      </c>
      <c r="H983" s="61">
        <v>2017</v>
      </c>
      <c r="I983" s="62">
        <v>126</v>
      </c>
      <c r="J983" s="62">
        <v>121.1</v>
      </c>
    </row>
    <row r="984" spans="1:10" x14ac:dyDescent="0.25">
      <c r="A984" s="59">
        <f t="shared" si="21"/>
        <v>984</v>
      </c>
      <c r="B984" s="60" t="s">
        <v>2763</v>
      </c>
      <c r="D984" s="60" t="s">
        <v>3796</v>
      </c>
      <c r="E984" s="60" t="s">
        <v>1813</v>
      </c>
      <c r="F984" s="60" t="s">
        <v>1891</v>
      </c>
      <c r="G984" s="60" t="s">
        <v>113</v>
      </c>
      <c r="H984" s="61">
        <v>2026</v>
      </c>
      <c r="I984" s="62">
        <v>144</v>
      </c>
      <c r="J984" s="62">
        <v>143.69999999999999</v>
      </c>
    </row>
    <row r="985" spans="1:10" x14ac:dyDescent="0.25">
      <c r="A985" s="59">
        <f t="shared" si="21"/>
        <v>985</v>
      </c>
      <c r="B985" s="60" t="s">
        <v>1992</v>
      </c>
      <c r="D985" s="60" t="s">
        <v>1993</v>
      </c>
      <c r="E985" s="60" t="s">
        <v>1222</v>
      </c>
      <c r="F985" s="60" t="s">
        <v>1891</v>
      </c>
      <c r="G985" s="60" t="s">
        <v>255</v>
      </c>
      <c r="H985" s="61">
        <v>2021</v>
      </c>
      <c r="I985" s="62">
        <v>250</v>
      </c>
      <c r="J985" s="62">
        <v>250</v>
      </c>
    </row>
    <row r="986" spans="1:10" x14ac:dyDescent="0.25">
      <c r="A986" s="59">
        <f t="shared" si="21"/>
        <v>986</v>
      </c>
      <c r="B986" s="60" t="s">
        <v>1994</v>
      </c>
      <c r="D986" s="60" t="s">
        <v>1995</v>
      </c>
      <c r="E986" s="60" t="s">
        <v>1222</v>
      </c>
      <c r="F986" s="60" t="s">
        <v>1891</v>
      </c>
      <c r="G986" s="60" t="s">
        <v>255</v>
      </c>
      <c r="H986" s="61">
        <v>2024</v>
      </c>
      <c r="I986" s="62">
        <v>111.1</v>
      </c>
      <c r="J986" s="62">
        <v>110</v>
      </c>
    </row>
    <row r="987" spans="1:10" x14ac:dyDescent="0.25">
      <c r="A987" s="59">
        <f t="shared" si="21"/>
        <v>987</v>
      </c>
      <c r="B987" s="60" t="s">
        <v>3325</v>
      </c>
      <c r="D987" s="60" t="s">
        <v>3326</v>
      </c>
      <c r="E987" s="60" t="s">
        <v>466</v>
      </c>
      <c r="F987" s="60" t="s">
        <v>1891</v>
      </c>
      <c r="G987" s="60" t="s">
        <v>113</v>
      </c>
      <c r="H987" s="61">
        <v>2025</v>
      </c>
      <c r="I987" s="62">
        <v>1.3</v>
      </c>
      <c r="J987" s="62">
        <v>1.3</v>
      </c>
    </row>
    <row r="988" spans="1:10" x14ac:dyDescent="0.25">
      <c r="A988" s="59">
        <f t="shared" si="21"/>
        <v>988</v>
      </c>
      <c r="B988" s="60" t="s">
        <v>3327</v>
      </c>
      <c r="D988" s="60" t="s">
        <v>3328</v>
      </c>
      <c r="E988" s="60" t="s">
        <v>466</v>
      </c>
      <c r="F988" s="60" t="s">
        <v>1891</v>
      </c>
      <c r="G988" s="60" t="s">
        <v>113</v>
      </c>
      <c r="H988" s="61">
        <v>2025</v>
      </c>
      <c r="I988" s="62">
        <v>0.8</v>
      </c>
      <c r="J988" s="62">
        <v>0.8</v>
      </c>
    </row>
    <row r="989" spans="1:10" x14ac:dyDescent="0.25">
      <c r="A989" s="59">
        <f t="shared" si="21"/>
        <v>989</v>
      </c>
      <c r="B989" s="60" t="s">
        <v>3329</v>
      </c>
      <c r="D989" s="60" t="s">
        <v>3330</v>
      </c>
      <c r="E989" s="60" t="s">
        <v>466</v>
      </c>
      <c r="F989" s="60" t="s">
        <v>1891</v>
      </c>
      <c r="G989" s="60" t="s">
        <v>113</v>
      </c>
      <c r="H989" s="61">
        <v>2025</v>
      </c>
      <c r="I989" s="62">
        <v>1.9</v>
      </c>
      <c r="J989" s="62">
        <v>1.9</v>
      </c>
    </row>
    <row r="990" spans="1:10" x14ac:dyDescent="0.25">
      <c r="A990" s="59">
        <f t="shared" si="21"/>
        <v>990</v>
      </c>
      <c r="B990" s="60" t="s">
        <v>1996</v>
      </c>
      <c r="D990" s="60" t="s">
        <v>1997</v>
      </c>
      <c r="E990" s="60" t="s">
        <v>1952</v>
      </c>
      <c r="F990" s="60" t="s">
        <v>1891</v>
      </c>
      <c r="G990" s="60" t="s">
        <v>113</v>
      </c>
      <c r="H990" s="61">
        <v>2024</v>
      </c>
      <c r="I990" s="62">
        <v>101.1</v>
      </c>
      <c r="J990" s="62">
        <v>100.1</v>
      </c>
    </row>
    <row r="991" spans="1:10" x14ac:dyDescent="0.25">
      <c r="A991" s="59">
        <f t="shared" si="21"/>
        <v>991</v>
      </c>
      <c r="B991" s="60" t="s">
        <v>2767</v>
      </c>
      <c r="D991" s="60" t="s">
        <v>3039</v>
      </c>
      <c r="E991" s="60" t="s">
        <v>1910</v>
      </c>
      <c r="F991" s="60" t="s">
        <v>1891</v>
      </c>
      <c r="G991" s="60" t="s">
        <v>126</v>
      </c>
      <c r="H991" s="61">
        <v>2025</v>
      </c>
      <c r="I991" s="62">
        <v>50.19</v>
      </c>
      <c r="J991" s="62">
        <v>50</v>
      </c>
    </row>
    <row r="992" spans="1:10" x14ac:dyDescent="0.25">
      <c r="A992" s="59">
        <f t="shared" si="21"/>
        <v>992</v>
      </c>
      <c r="B992" s="60" t="s">
        <v>1998</v>
      </c>
      <c r="D992" s="60" t="s">
        <v>1999</v>
      </c>
      <c r="E992" s="60" t="s">
        <v>1268</v>
      </c>
      <c r="F992" s="60" t="s">
        <v>1891</v>
      </c>
      <c r="G992" s="60" t="s">
        <v>255</v>
      </c>
      <c r="H992" s="61">
        <v>2021</v>
      </c>
      <c r="I992" s="62">
        <v>126.3</v>
      </c>
      <c r="J992" s="62">
        <v>124.6</v>
      </c>
    </row>
    <row r="993" spans="1:10" x14ac:dyDescent="0.25">
      <c r="A993" s="59">
        <f t="shared" si="21"/>
        <v>993</v>
      </c>
      <c r="B993" s="60" t="s">
        <v>2000</v>
      </c>
      <c r="D993" s="60" t="s">
        <v>2001</v>
      </c>
      <c r="E993" s="60" t="s">
        <v>1268</v>
      </c>
      <c r="F993" s="60" t="s">
        <v>1891</v>
      </c>
      <c r="G993" s="60" t="s">
        <v>255</v>
      </c>
      <c r="H993" s="61">
        <v>2021</v>
      </c>
      <c r="I993" s="62">
        <v>132.19999999999999</v>
      </c>
      <c r="J993" s="62">
        <v>130.4</v>
      </c>
    </row>
    <row r="994" spans="1:10" x14ac:dyDescent="0.25">
      <c r="A994" s="59">
        <f t="shared" si="21"/>
        <v>994</v>
      </c>
      <c r="B994" s="60" t="s">
        <v>3626</v>
      </c>
      <c r="D994" s="60" t="s">
        <v>3627</v>
      </c>
      <c r="E994" s="60" t="s">
        <v>358</v>
      </c>
      <c r="F994" s="60" t="s">
        <v>1891</v>
      </c>
      <c r="G994" s="60" t="s">
        <v>255</v>
      </c>
      <c r="H994" s="61">
        <v>2026</v>
      </c>
      <c r="I994" s="62">
        <v>28.06</v>
      </c>
      <c r="J994" s="62">
        <v>27.8</v>
      </c>
    </row>
    <row r="995" spans="1:10" x14ac:dyDescent="0.25">
      <c r="A995" s="59">
        <f t="shared" si="21"/>
        <v>995</v>
      </c>
      <c r="B995" s="60" t="s">
        <v>3628</v>
      </c>
      <c r="D995" s="60" t="s">
        <v>3629</v>
      </c>
      <c r="E995" s="60" t="s">
        <v>358</v>
      </c>
      <c r="F995" s="60" t="s">
        <v>1891</v>
      </c>
      <c r="G995" s="60" t="s">
        <v>255</v>
      </c>
      <c r="H995" s="61">
        <v>2026</v>
      </c>
      <c r="I995" s="62">
        <v>28.06</v>
      </c>
      <c r="J995" s="62">
        <v>27.8</v>
      </c>
    </row>
    <row r="996" spans="1:10" x14ac:dyDescent="0.25">
      <c r="A996" s="59">
        <f t="shared" si="21"/>
        <v>996</v>
      </c>
      <c r="B996" s="60" t="s">
        <v>3630</v>
      </c>
      <c r="D996" s="60" t="s">
        <v>3631</v>
      </c>
      <c r="E996" s="60" t="s">
        <v>358</v>
      </c>
      <c r="F996" s="60" t="s">
        <v>1891</v>
      </c>
      <c r="G996" s="60" t="s">
        <v>255</v>
      </c>
      <c r="H996" s="61">
        <v>2026</v>
      </c>
      <c r="I996" s="62">
        <v>94.59</v>
      </c>
      <c r="J996" s="62">
        <v>93.9</v>
      </c>
    </row>
    <row r="997" spans="1:10" x14ac:dyDescent="0.25">
      <c r="A997" s="59">
        <f t="shared" si="21"/>
        <v>997</v>
      </c>
      <c r="B997" s="60" t="s">
        <v>3632</v>
      </c>
      <c r="D997" s="60" t="s">
        <v>3633</v>
      </c>
      <c r="E997" s="60" t="s">
        <v>358</v>
      </c>
      <c r="F997" s="60" t="s">
        <v>1891</v>
      </c>
      <c r="G997" s="60" t="s">
        <v>255</v>
      </c>
      <c r="H997" s="61">
        <v>2026</v>
      </c>
      <c r="I997" s="62">
        <v>101.6</v>
      </c>
      <c r="J997" s="62">
        <v>100.8</v>
      </c>
    </row>
    <row r="998" spans="1:10" x14ac:dyDescent="0.25">
      <c r="A998" s="59">
        <f t="shared" si="21"/>
        <v>998</v>
      </c>
      <c r="B998" s="60" t="s">
        <v>2002</v>
      </c>
      <c r="D998" s="60" t="s">
        <v>3104</v>
      </c>
      <c r="E998" s="60" t="s">
        <v>161</v>
      </c>
      <c r="F998" s="60" t="s">
        <v>1891</v>
      </c>
      <c r="G998" s="60" t="s">
        <v>113</v>
      </c>
      <c r="H998" s="61">
        <v>2019</v>
      </c>
      <c r="I998" s="62">
        <v>5</v>
      </c>
      <c r="J998" s="62">
        <v>5</v>
      </c>
    </row>
    <row r="999" spans="1:10" x14ac:dyDescent="0.25">
      <c r="A999" s="59">
        <f t="shared" si="21"/>
        <v>999</v>
      </c>
      <c r="B999" s="60" t="s">
        <v>3254</v>
      </c>
      <c r="D999" s="60" t="s">
        <v>3255</v>
      </c>
      <c r="E999" s="60" t="s">
        <v>1048</v>
      </c>
      <c r="F999" s="60" t="s">
        <v>1891</v>
      </c>
      <c r="G999" s="60" t="s">
        <v>113</v>
      </c>
      <c r="H999" s="61">
        <v>2026</v>
      </c>
      <c r="I999" s="62">
        <v>104.46</v>
      </c>
      <c r="J999" s="62">
        <v>103.8</v>
      </c>
    </row>
    <row r="1000" spans="1:10" x14ac:dyDescent="0.25">
      <c r="A1000" s="59">
        <f t="shared" si="21"/>
        <v>1000</v>
      </c>
      <c r="B1000" s="60" t="s">
        <v>3256</v>
      </c>
      <c r="D1000" s="60" t="s">
        <v>3257</v>
      </c>
      <c r="E1000" s="60" t="s">
        <v>1048</v>
      </c>
      <c r="F1000" s="60" t="s">
        <v>1891</v>
      </c>
      <c r="G1000" s="60" t="s">
        <v>113</v>
      </c>
      <c r="H1000" s="61">
        <v>2026</v>
      </c>
      <c r="I1000" s="62">
        <v>79.87</v>
      </c>
      <c r="J1000" s="62">
        <v>79.400000000000006</v>
      </c>
    </row>
    <row r="1001" spans="1:10" x14ac:dyDescent="0.25">
      <c r="A1001" s="59">
        <f t="shared" si="21"/>
        <v>1001</v>
      </c>
      <c r="B1001" s="60" t="s">
        <v>3258</v>
      </c>
      <c r="D1001" s="60" t="s">
        <v>3259</v>
      </c>
      <c r="E1001" s="60" t="s">
        <v>1048</v>
      </c>
      <c r="F1001" s="60" t="s">
        <v>1891</v>
      </c>
      <c r="G1001" s="60" t="s">
        <v>113</v>
      </c>
      <c r="H1001" s="61">
        <v>2026</v>
      </c>
      <c r="I1001" s="62">
        <v>26.92</v>
      </c>
      <c r="J1001" s="62">
        <v>26.8</v>
      </c>
    </row>
    <row r="1002" spans="1:10" x14ac:dyDescent="0.25">
      <c r="A1002" s="59">
        <f t="shared" si="21"/>
        <v>1002</v>
      </c>
      <c r="B1002" s="60" t="s">
        <v>2003</v>
      </c>
      <c r="D1002" s="60" t="s">
        <v>2004</v>
      </c>
      <c r="E1002" s="60" t="s">
        <v>2005</v>
      </c>
      <c r="F1002" s="60" t="s">
        <v>1891</v>
      </c>
      <c r="G1002" s="60" t="s">
        <v>113</v>
      </c>
      <c r="H1002" s="61">
        <v>2023</v>
      </c>
      <c r="I1002" s="62">
        <v>101.7</v>
      </c>
      <c r="J1002" s="62">
        <v>100</v>
      </c>
    </row>
    <row r="1003" spans="1:10" x14ac:dyDescent="0.25">
      <c r="A1003" s="59">
        <f t="shared" si="21"/>
        <v>1003</v>
      </c>
      <c r="B1003" s="60" t="s">
        <v>2006</v>
      </c>
      <c r="D1003" s="60" t="s">
        <v>2007</v>
      </c>
      <c r="E1003" s="60" t="s">
        <v>615</v>
      </c>
      <c r="F1003" s="60" t="s">
        <v>1891</v>
      </c>
      <c r="G1003" s="60" t="s">
        <v>113</v>
      </c>
      <c r="H1003" s="61">
        <v>2024</v>
      </c>
      <c r="I1003" s="62">
        <v>251.15</v>
      </c>
      <c r="J1003" s="62">
        <v>250.4</v>
      </c>
    </row>
    <row r="1004" spans="1:10" x14ac:dyDescent="0.25">
      <c r="A1004" s="59">
        <f t="shared" si="21"/>
        <v>1004</v>
      </c>
      <c r="B1004" s="60" t="s">
        <v>3538</v>
      </c>
      <c r="D1004" s="60" t="s">
        <v>3539</v>
      </c>
      <c r="E1004" s="60" t="s">
        <v>221</v>
      </c>
      <c r="F1004" s="60" t="s">
        <v>1891</v>
      </c>
      <c r="G1004" s="60" t="s">
        <v>113</v>
      </c>
      <c r="H1004" s="61">
        <v>2026</v>
      </c>
      <c r="I1004" s="62">
        <v>149.69999999999999</v>
      </c>
      <c r="J1004" s="62">
        <v>149.69999999999999</v>
      </c>
    </row>
    <row r="1005" spans="1:10" x14ac:dyDescent="0.25">
      <c r="A1005" s="59">
        <f t="shared" si="21"/>
        <v>1005</v>
      </c>
      <c r="B1005" s="60" t="s">
        <v>3540</v>
      </c>
      <c r="D1005" s="60" t="s">
        <v>3541</v>
      </c>
      <c r="E1005" s="60" t="s">
        <v>221</v>
      </c>
      <c r="F1005" s="60" t="s">
        <v>1891</v>
      </c>
      <c r="G1005" s="60" t="s">
        <v>113</v>
      </c>
      <c r="H1005" s="61">
        <v>2026</v>
      </c>
      <c r="I1005" s="62">
        <v>3.9</v>
      </c>
      <c r="J1005" s="62">
        <v>3.9</v>
      </c>
    </row>
    <row r="1006" spans="1:10" x14ac:dyDescent="0.25">
      <c r="A1006" s="59">
        <f t="shared" si="21"/>
        <v>1006</v>
      </c>
      <c r="B1006" s="60" t="s">
        <v>3542</v>
      </c>
      <c r="D1006" s="60" t="s">
        <v>3543</v>
      </c>
      <c r="E1006" s="60" t="s">
        <v>221</v>
      </c>
      <c r="F1006" s="60" t="s">
        <v>1891</v>
      </c>
      <c r="G1006" s="60" t="s">
        <v>113</v>
      </c>
      <c r="H1006" s="61">
        <v>2026</v>
      </c>
      <c r="I1006" s="62">
        <v>157.5</v>
      </c>
      <c r="J1006" s="62">
        <v>157.5</v>
      </c>
    </row>
    <row r="1007" spans="1:10" x14ac:dyDescent="0.25">
      <c r="A1007" s="59">
        <f t="shared" si="21"/>
        <v>1007</v>
      </c>
      <c r="B1007" s="60" t="s">
        <v>2008</v>
      </c>
      <c r="D1007" s="60" t="s">
        <v>3105</v>
      </c>
      <c r="E1007" s="60" t="s">
        <v>608</v>
      </c>
      <c r="F1007" s="60" t="s">
        <v>1891</v>
      </c>
      <c r="G1007" s="60" t="s">
        <v>113</v>
      </c>
      <c r="H1007" s="61">
        <v>2017</v>
      </c>
      <c r="I1007" s="62">
        <v>5.3</v>
      </c>
      <c r="J1007" s="62">
        <v>5.3</v>
      </c>
    </row>
    <row r="1008" spans="1:10" x14ac:dyDescent="0.25">
      <c r="A1008" s="59">
        <f t="shared" si="21"/>
        <v>1008</v>
      </c>
      <c r="B1008" s="60" t="s">
        <v>2009</v>
      </c>
      <c r="D1008" s="60" t="s">
        <v>3106</v>
      </c>
      <c r="E1008" s="60" t="s">
        <v>1932</v>
      </c>
      <c r="F1008" s="60" t="s">
        <v>1891</v>
      </c>
      <c r="G1008" s="60" t="s">
        <v>126</v>
      </c>
      <c r="H1008" s="61">
        <v>2015</v>
      </c>
      <c r="I1008" s="62">
        <v>1.6</v>
      </c>
      <c r="J1008" s="62">
        <v>1.6</v>
      </c>
    </row>
    <row r="1009" spans="1:10" x14ac:dyDescent="0.25">
      <c r="A1009" s="59">
        <f t="shared" si="21"/>
        <v>1009</v>
      </c>
      <c r="B1009" s="60" t="s">
        <v>2010</v>
      </c>
      <c r="D1009" s="60" t="s">
        <v>2011</v>
      </c>
      <c r="E1009" s="60" t="s">
        <v>281</v>
      </c>
      <c r="F1009" s="60" t="s">
        <v>1891</v>
      </c>
      <c r="G1009" s="60" t="s">
        <v>126</v>
      </c>
      <c r="H1009" s="61">
        <v>2024</v>
      </c>
      <c r="I1009" s="62">
        <v>178.88</v>
      </c>
      <c r="J1009" s="62">
        <v>176.5</v>
      </c>
    </row>
    <row r="1010" spans="1:10" x14ac:dyDescent="0.25">
      <c r="A1010" s="59">
        <f t="shared" si="21"/>
        <v>1010</v>
      </c>
      <c r="B1010" s="60" t="s">
        <v>2012</v>
      </c>
      <c r="D1010" s="60" t="s">
        <v>2013</v>
      </c>
      <c r="E1010" s="60" t="s">
        <v>281</v>
      </c>
      <c r="F1010" s="60" t="s">
        <v>1891</v>
      </c>
      <c r="G1010" s="60" t="s">
        <v>126</v>
      </c>
      <c r="H1010" s="61">
        <v>2024</v>
      </c>
      <c r="I1010" s="62">
        <v>186.07</v>
      </c>
      <c r="J1010" s="62">
        <v>183.5</v>
      </c>
    </row>
    <row r="1011" spans="1:10" x14ac:dyDescent="0.25">
      <c r="A1011" s="59">
        <f t="shared" si="21"/>
        <v>1011</v>
      </c>
      <c r="B1011" s="60" t="s">
        <v>2014</v>
      </c>
      <c r="D1011" s="60" t="s">
        <v>2015</v>
      </c>
      <c r="E1011" s="60" t="s">
        <v>1251</v>
      </c>
      <c r="F1011" s="60" t="s">
        <v>1891</v>
      </c>
      <c r="G1011" s="60" t="s">
        <v>255</v>
      </c>
      <c r="H1011" s="61">
        <v>2020</v>
      </c>
      <c r="I1011" s="62">
        <v>102.2</v>
      </c>
      <c r="J1011" s="62">
        <v>102.2</v>
      </c>
    </row>
    <row r="1012" spans="1:10" x14ac:dyDescent="0.25">
      <c r="A1012" s="59">
        <f t="shared" si="21"/>
        <v>1012</v>
      </c>
      <c r="B1012" s="60" t="s">
        <v>2016</v>
      </c>
      <c r="D1012" s="60" t="s">
        <v>2017</v>
      </c>
      <c r="E1012" s="60" t="s">
        <v>1251</v>
      </c>
      <c r="F1012" s="60" t="s">
        <v>1891</v>
      </c>
      <c r="G1012" s="60" t="s">
        <v>255</v>
      </c>
      <c r="H1012" s="61">
        <v>2020</v>
      </c>
      <c r="I1012" s="62">
        <v>102.3</v>
      </c>
      <c r="J1012" s="62">
        <v>102.3</v>
      </c>
    </row>
    <row r="1013" spans="1:10" x14ac:dyDescent="0.25">
      <c r="A1013" s="59">
        <f t="shared" si="21"/>
        <v>1013</v>
      </c>
      <c r="B1013" s="60" t="s">
        <v>2018</v>
      </c>
      <c r="D1013" s="60" t="s">
        <v>2019</v>
      </c>
      <c r="E1013" s="60" t="s">
        <v>2020</v>
      </c>
      <c r="F1013" s="60" t="s">
        <v>1891</v>
      </c>
      <c r="G1013" s="60" t="s">
        <v>113</v>
      </c>
      <c r="H1013" s="61">
        <v>2024</v>
      </c>
      <c r="I1013" s="62">
        <v>175.35</v>
      </c>
      <c r="J1013" s="62">
        <v>174.8</v>
      </c>
    </row>
    <row r="1014" spans="1:10" x14ac:dyDescent="0.25">
      <c r="A1014" s="59">
        <f t="shared" si="21"/>
        <v>1014</v>
      </c>
      <c r="B1014" s="60" t="s">
        <v>2021</v>
      </c>
      <c r="D1014" s="60" t="s">
        <v>2022</v>
      </c>
      <c r="E1014" s="60" t="s">
        <v>2020</v>
      </c>
      <c r="F1014" s="60" t="s">
        <v>1891</v>
      </c>
      <c r="G1014" s="60" t="s">
        <v>113</v>
      </c>
      <c r="H1014" s="61">
        <v>2024</v>
      </c>
      <c r="I1014" s="62">
        <v>76.17</v>
      </c>
      <c r="J1014" s="62">
        <v>75.8</v>
      </c>
    </row>
    <row r="1015" spans="1:10" x14ac:dyDescent="0.25">
      <c r="A1015" s="59">
        <f t="shared" si="21"/>
        <v>1015</v>
      </c>
      <c r="B1015" s="60" t="s">
        <v>2023</v>
      </c>
      <c r="D1015" s="60" t="s">
        <v>2024</v>
      </c>
      <c r="E1015" s="60" t="s">
        <v>640</v>
      </c>
      <c r="F1015" s="60" t="s">
        <v>1891</v>
      </c>
      <c r="G1015" s="60" t="s">
        <v>126</v>
      </c>
      <c r="H1015" s="61">
        <v>2024</v>
      </c>
      <c r="I1015" s="62">
        <v>203.5</v>
      </c>
      <c r="J1015" s="62">
        <v>200</v>
      </c>
    </row>
    <row r="1016" spans="1:10" x14ac:dyDescent="0.25">
      <c r="A1016" s="59">
        <f t="shared" si="21"/>
        <v>1016</v>
      </c>
      <c r="B1016" s="60" t="s">
        <v>3070</v>
      </c>
      <c r="D1016" s="60" t="s">
        <v>3071</v>
      </c>
      <c r="E1016" s="60" t="s">
        <v>1985</v>
      </c>
      <c r="F1016" s="60" t="s">
        <v>1891</v>
      </c>
      <c r="G1016" s="60" t="s">
        <v>1035</v>
      </c>
      <c r="H1016" s="61">
        <v>2025</v>
      </c>
      <c r="I1016" s="62">
        <v>202.09</v>
      </c>
      <c r="J1016" s="62">
        <v>200</v>
      </c>
    </row>
    <row r="1017" spans="1:10" x14ac:dyDescent="0.25">
      <c r="A1017" s="59">
        <f t="shared" si="21"/>
        <v>1017</v>
      </c>
      <c r="B1017" s="60" t="s">
        <v>3072</v>
      </c>
      <c r="D1017" s="60" t="s">
        <v>3073</v>
      </c>
      <c r="E1017" s="60" t="s">
        <v>1985</v>
      </c>
      <c r="F1017" s="60" t="s">
        <v>1891</v>
      </c>
      <c r="G1017" s="60" t="s">
        <v>1035</v>
      </c>
      <c r="H1017" s="61">
        <v>2025</v>
      </c>
      <c r="I1017" s="62">
        <v>200.54</v>
      </c>
      <c r="J1017" s="62">
        <v>200</v>
      </c>
    </row>
    <row r="1018" spans="1:10" x14ac:dyDescent="0.25">
      <c r="A1018" s="59">
        <f t="shared" si="21"/>
        <v>1018</v>
      </c>
      <c r="B1018" s="60" t="s">
        <v>3074</v>
      </c>
      <c r="D1018" s="60" t="s">
        <v>3075</v>
      </c>
      <c r="E1018" s="60" t="s">
        <v>1985</v>
      </c>
      <c r="F1018" s="60" t="s">
        <v>1891</v>
      </c>
      <c r="G1018" s="60" t="s">
        <v>1035</v>
      </c>
      <c r="H1018" s="61">
        <v>2025</v>
      </c>
      <c r="I1018" s="62">
        <v>201.18</v>
      </c>
      <c r="J1018" s="62">
        <v>200</v>
      </c>
    </row>
    <row r="1019" spans="1:10" x14ac:dyDescent="0.25">
      <c r="A1019" s="59">
        <f t="shared" si="21"/>
        <v>1019</v>
      </c>
      <c r="B1019" s="60" t="s">
        <v>2025</v>
      </c>
      <c r="D1019" s="60" t="s">
        <v>2025</v>
      </c>
      <c r="E1019" s="60" t="s">
        <v>254</v>
      </c>
      <c r="F1019" s="60" t="s">
        <v>1891</v>
      </c>
      <c r="G1019" s="60" t="s">
        <v>255</v>
      </c>
      <c r="H1019" s="61">
        <v>2024</v>
      </c>
      <c r="I1019" s="62">
        <v>10</v>
      </c>
      <c r="J1019" s="62">
        <v>10</v>
      </c>
    </row>
    <row r="1020" spans="1:10" x14ac:dyDescent="0.25">
      <c r="A1020" s="59">
        <f t="shared" si="21"/>
        <v>1020</v>
      </c>
      <c r="B1020" s="60" t="s">
        <v>2026</v>
      </c>
      <c r="D1020" s="60" t="s">
        <v>2027</v>
      </c>
      <c r="E1020" s="60" t="s">
        <v>511</v>
      </c>
      <c r="F1020" s="60" t="s">
        <v>1891</v>
      </c>
      <c r="G1020" s="60" t="s">
        <v>113</v>
      </c>
      <c r="H1020" s="61">
        <v>2021</v>
      </c>
      <c r="I1020" s="62">
        <v>198.5</v>
      </c>
      <c r="J1020" s="62">
        <v>198.5</v>
      </c>
    </row>
    <row r="1021" spans="1:10" x14ac:dyDescent="0.25">
      <c r="A1021" s="59">
        <f t="shared" si="21"/>
        <v>1021</v>
      </c>
      <c r="B1021" s="60" t="s">
        <v>3400</v>
      </c>
      <c r="D1021" s="60" t="s">
        <v>3401</v>
      </c>
      <c r="E1021" s="60" t="s">
        <v>565</v>
      </c>
      <c r="F1021" s="60" t="s">
        <v>1891</v>
      </c>
      <c r="G1021" s="60" t="s">
        <v>255</v>
      </c>
      <c r="H1021" s="61">
        <v>2025</v>
      </c>
      <c r="I1021" s="62">
        <v>4</v>
      </c>
      <c r="J1021" s="62">
        <v>4</v>
      </c>
    </row>
    <row r="1022" spans="1:10" x14ac:dyDescent="0.25">
      <c r="A1022" s="59">
        <f t="shared" si="21"/>
        <v>1022</v>
      </c>
      <c r="B1022" s="60" t="s">
        <v>2028</v>
      </c>
      <c r="D1022" s="60" t="s">
        <v>2029</v>
      </c>
      <c r="E1022" s="60" t="s">
        <v>1229</v>
      </c>
      <c r="F1022" s="60" t="s">
        <v>1891</v>
      </c>
      <c r="G1022" s="60" t="s">
        <v>255</v>
      </c>
      <c r="H1022" s="61">
        <v>2024</v>
      </c>
      <c r="I1022" s="62">
        <v>158.80000000000001</v>
      </c>
      <c r="J1022" s="62">
        <v>158</v>
      </c>
    </row>
    <row r="1023" spans="1:10" x14ac:dyDescent="0.25">
      <c r="A1023" s="59">
        <f t="shared" si="21"/>
        <v>1023</v>
      </c>
      <c r="B1023" s="60" t="s">
        <v>2030</v>
      </c>
      <c r="D1023" s="60" t="s">
        <v>2031</v>
      </c>
      <c r="E1023" s="60" t="s">
        <v>1229</v>
      </c>
      <c r="F1023" s="60" t="s">
        <v>1891</v>
      </c>
      <c r="G1023" s="60" t="s">
        <v>255</v>
      </c>
      <c r="H1023" s="61">
        <v>2024</v>
      </c>
      <c r="I1023" s="62">
        <v>162.4</v>
      </c>
      <c r="J1023" s="62">
        <v>162</v>
      </c>
    </row>
    <row r="1024" spans="1:10" x14ac:dyDescent="0.25">
      <c r="A1024" s="59">
        <f t="shared" si="21"/>
        <v>1024</v>
      </c>
      <c r="B1024" s="60" t="s">
        <v>2785</v>
      </c>
      <c r="D1024" s="60" t="s">
        <v>3040</v>
      </c>
      <c r="E1024" s="60" t="s">
        <v>1910</v>
      </c>
      <c r="F1024" s="60" t="s">
        <v>1891</v>
      </c>
      <c r="G1024" s="60" t="s">
        <v>126</v>
      </c>
      <c r="H1024" s="61">
        <v>2025</v>
      </c>
      <c r="I1024" s="62">
        <v>40.21</v>
      </c>
      <c r="J1024" s="62">
        <v>40</v>
      </c>
    </row>
    <row r="1025" spans="1:10" x14ac:dyDescent="0.25">
      <c r="A1025" s="59">
        <f t="shared" si="21"/>
        <v>1025</v>
      </c>
      <c r="B1025" s="60" t="s">
        <v>2032</v>
      </c>
      <c r="D1025" s="60" t="s">
        <v>2033</v>
      </c>
      <c r="E1025" s="60" t="s">
        <v>1213</v>
      </c>
      <c r="F1025" s="60" t="s">
        <v>1891</v>
      </c>
      <c r="G1025" s="60" t="s">
        <v>255</v>
      </c>
      <c r="H1025" s="61">
        <v>2021</v>
      </c>
      <c r="I1025" s="62">
        <v>162.1</v>
      </c>
      <c r="J1025" s="62">
        <v>162.1</v>
      </c>
    </row>
    <row r="1026" spans="1:10" x14ac:dyDescent="0.25">
      <c r="A1026" s="59">
        <f t="shared" si="21"/>
        <v>1026</v>
      </c>
      <c r="B1026" s="60" t="s">
        <v>2034</v>
      </c>
      <c r="D1026" s="60" t="s">
        <v>2035</v>
      </c>
      <c r="E1026" s="60" t="s">
        <v>1213</v>
      </c>
      <c r="F1026" s="60" t="s">
        <v>1891</v>
      </c>
      <c r="G1026" s="60" t="s">
        <v>255</v>
      </c>
      <c r="H1026" s="61">
        <v>2021</v>
      </c>
      <c r="I1026" s="62">
        <v>143.5</v>
      </c>
      <c r="J1026" s="62">
        <v>143.5</v>
      </c>
    </row>
    <row r="1027" spans="1:10" x14ac:dyDescent="0.25">
      <c r="A1027" s="59">
        <f t="shared" si="21"/>
        <v>1027</v>
      </c>
      <c r="B1027" s="60" t="s">
        <v>2036</v>
      </c>
      <c r="D1027" s="60" t="s">
        <v>2037</v>
      </c>
      <c r="E1027" s="60" t="s">
        <v>2038</v>
      </c>
      <c r="F1027" s="60" t="s">
        <v>1891</v>
      </c>
      <c r="G1027" s="60" t="s">
        <v>113</v>
      </c>
      <c r="H1027" s="61">
        <v>2020</v>
      </c>
      <c r="I1027" s="62">
        <v>59.8</v>
      </c>
      <c r="J1027" s="62">
        <v>59.8</v>
      </c>
    </row>
    <row r="1028" spans="1:10" x14ac:dyDescent="0.25">
      <c r="A1028" s="59">
        <f t="shared" si="21"/>
        <v>1028</v>
      </c>
      <c r="B1028" s="60" t="s">
        <v>3107</v>
      </c>
      <c r="D1028" s="60" t="s">
        <v>3108</v>
      </c>
      <c r="E1028" s="60" t="s">
        <v>998</v>
      </c>
      <c r="F1028" s="60" t="s">
        <v>1891</v>
      </c>
      <c r="G1028" s="60" t="s">
        <v>126</v>
      </c>
      <c r="H1028" s="61">
        <v>2025</v>
      </c>
      <c r="I1028" s="62">
        <v>7.5</v>
      </c>
      <c r="J1028" s="62">
        <v>7.5</v>
      </c>
    </row>
    <row r="1029" spans="1:10" x14ac:dyDescent="0.25">
      <c r="A1029" s="59">
        <f t="shared" si="21"/>
        <v>1029</v>
      </c>
      <c r="B1029" s="60" t="s">
        <v>3700</v>
      </c>
      <c r="D1029" s="60" t="s">
        <v>3701</v>
      </c>
      <c r="E1029" s="60" t="s">
        <v>2039</v>
      </c>
      <c r="F1029" s="60" t="s">
        <v>1891</v>
      </c>
      <c r="G1029" s="60" t="s">
        <v>255</v>
      </c>
      <c r="H1029" s="61">
        <v>2019</v>
      </c>
      <c r="I1029" s="62">
        <v>7.5</v>
      </c>
      <c r="J1029" s="62">
        <v>7.5</v>
      </c>
    </row>
    <row r="1030" spans="1:10" x14ac:dyDescent="0.25">
      <c r="A1030" s="59">
        <f t="shared" ref="A1030:A1093" si="22">A1029+1</f>
        <v>1030</v>
      </c>
      <c r="B1030" s="60" t="s">
        <v>2040</v>
      </c>
      <c r="D1030" s="60" t="s">
        <v>2041</v>
      </c>
      <c r="E1030" s="60" t="s">
        <v>1167</v>
      </c>
      <c r="F1030" s="60" t="s">
        <v>1891</v>
      </c>
      <c r="G1030" s="60" t="s">
        <v>255</v>
      </c>
      <c r="H1030" s="61">
        <v>2020</v>
      </c>
      <c r="I1030" s="62">
        <v>100.7</v>
      </c>
      <c r="J1030" s="62">
        <v>100.7</v>
      </c>
    </row>
    <row r="1031" spans="1:10" x14ac:dyDescent="0.25">
      <c r="A1031" s="59">
        <f t="shared" si="22"/>
        <v>1031</v>
      </c>
      <c r="B1031" s="60" t="s">
        <v>2042</v>
      </c>
      <c r="D1031" s="60" t="s">
        <v>3109</v>
      </c>
      <c r="E1031" s="60" t="s">
        <v>439</v>
      </c>
      <c r="F1031" s="60" t="s">
        <v>1891</v>
      </c>
      <c r="G1031" s="60" t="s">
        <v>113</v>
      </c>
      <c r="H1031" s="61">
        <v>2017</v>
      </c>
      <c r="I1031" s="62">
        <v>10</v>
      </c>
      <c r="J1031" s="62">
        <v>10</v>
      </c>
    </row>
    <row r="1032" spans="1:10" x14ac:dyDescent="0.25">
      <c r="A1032" s="59">
        <f t="shared" si="22"/>
        <v>1032</v>
      </c>
      <c r="B1032" s="60" t="s">
        <v>2043</v>
      </c>
      <c r="D1032" s="60" t="s">
        <v>2044</v>
      </c>
      <c r="E1032" s="60" t="s">
        <v>383</v>
      </c>
      <c r="F1032" s="60" t="s">
        <v>1891</v>
      </c>
      <c r="G1032" s="60" t="s">
        <v>113</v>
      </c>
      <c r="H1032" s="61">
        <v>2021</v>
      </c>
      <c r="I1032" s="62">
        <v>147.6</v>
      </c>
      <c r="J1032" s="62">
        <v>147.6</v>
      </c>
    </row>
    <row r="1033" spans="1:10" x14ac:dyDescent="0.25">
      <c r="A1033" s="59">
        <f t="shared" si="22"/>
        <v>1033</v>
      </c>
      <c r="B1033" s="60" t="s">
        <v>2045</v>
      </c>
      <c r="D1033" s="60" t="s">
        <v>2046</v>
      </c>
      <c r="E1033" s="60" t="s">
        <v>1213</v>
      </c>
      <c r="F1033" s="60" t="s">
        <v>1891</v>
      </c>
      <c r="G1033" s="60" t="s">
        <v>255</v>
      </c>
      <c r="H1033" s="61">
        <v>2021</v>
      </c>
      <c r="I1033" s="62">
        <v>98.5</v>
      </c>
      <c r="J1033" s="62">
        <v>98.5</v>
      </c>
    </row>
    <row r="1034" spans="1:10" x14ac:dyDescent="0.25">
      <c r="A1034" s="59">
        <f t="shared" si="22"/>
        <v>1034</v>
      </c>
      <c r="B1034" s="60" t="s">
        <v>2047</v>
      </c>
      <c r="D1034" s="60" t="s">
        <v>2048</v>
      </c>
      <c r="E1034" s="60" t="s">
        <v>1213</v>
      </c>
      <c r="F1034" s="60" t="s">
        <v>1891</v>
      </c>
      <c r="G1034" s="60" t="s">
        <v>255</v>
      </c>
      <c r="H1034" s="61">
        <v>2021</v>
      </c>
      <c r="I1034" s="62">
        <v>128.30000000000001</v>
      </c>
      <c r="J1034" s="62">
        <v>128.30000000000001</v>
      </c>
    </row>
    <row r="1035" spans="1:10" x14ac:dyDescent="0.25">
      <c r="A1035" s="59">
        <f t="shared" si="22"/>
        <v>1035</v>
      </c>
      <c r="B1035" s="60" t="s">
        <v>2789</v>
      </c>
      <c r="D1035" s="60" t="s">
        <v>3756</v>
      </c>
      <c r="E1035" s="60" t="s">
        <v>204</v>
      </c>
      <c r="F1035" s="60" t="s">
        <v>1891</v>
      </c>
      <c r="G1035" s="60" t="s">
        <v>119</v>
      </c>
      <c r="H1035" s="61">
        <v>2026</v>
      </c>
      <c r="I1035" s="62">
        <v>120.7</v>
      </c>
      <c r="J1035" s="62">
        <v>120</v>
      </c>
    </row>
    <row r="1036" spans="1:10" x14ac:dyDescent="0.25">
      <c r="A1036" s="59">
        <f t="shared" si="22"/>
        <v>1036</v>
      </c>
      <c r="B1036" s="60" t="s">
        <v>2049</v>
      </c>
      <c r="D1036" s="60" t="s">
        <v>2050</v>
      </c>
      <c r="E1036" s="60" t="s">
        <v>204</v>
      </c>
      <c r="F1036" s="60" t="s">
        <v>1891</v>
      </c>
      <c r="G1036" s="60" t="s">
        <v>119</v>
      </c>
      <c r="H1036" s="61">
        <v>2024</v>
      </c>
      <c r="I1036" s="62">
        <v>78.2</v>
      </c>
      <c r="J1036" s="62">
        <v>77</v>
      </c>
    </row>
    <row r="1037" spans="1:10" x14ac:dyDescent="0.25">
      <c r="A1037" s="59">
        <f t="shared" si="22"/>
        <v>1037</v>
      </c>
      <c r="B1037" s="60" t="s">
        <v>2051</v>
      </c>
      <c r="D1037" s="60" t="s">
        <v>2051</v>
      </c>
      <c r="E1037" s="60" t="s">
        <v>861</v>
      </c>
      <c r="F1037" s="60" t="s">
        <v>1891</v>
      </c>
      <c r="G1037" s="60" t="s">
        <v>113</v>
      </c>
      <c r="H1037" s="61">
        <v>2024</v>
      </c>
      <c r="I1037" s="62">
        <v>5</v>
      </c>
      <c r="J1037" s="62">
        <v>5</v>
      </c>
    </row>
    <row r="1038" spans="1:10" x14ac:dyDescent="0.25">
      <c r="A1038" s="59">
        <f t="shared" si="22"/>
        <v>1038</v>
      </c>
      <c r="B1038" s="60" t="s">
        <v>2052</v>
      </c>
      <c r="D1038" s="60" t="s">
        <v>2053</v>
      </c>
      <c r="E1038" s="60" t="s">
        <v>1910</v>
      </c>
      <c r="F1038" s="60" t="s">
        <v>1891</v>
      </c>
      <c r="G1038" s="60" t="s">
        <v>126</v>
      </c>
      <c r="H1038" s="61">
        <v>2024</v>
      </c>
      <c r="I1038" s="62">
        <v>251.45</v>
      </c>
      <c r="J1038" s="62">
        <v>250.5</v>
      </c>
    </row>
    <row r="1039" spans="1:10" x14ac:dyDescent="0.25">
      <c r="A1039" s="59">
        <f t="shared" si="22"/>
        <v>1039</v>
      </c>
      <c r="B1039" s="60" t="s">
        <v>2298</v>
      </c>
      <c r="D1039" s="60" t="s">
        <v>2299</v>
      </c>
      <c r="E1039" s="60" t="s">
        <v>161</v>
      </c>
      <c r="F1039" s="60" t="s">
        <v>1891</v>
      </c>
      <c r="G1039" s="60" t="s">
        <v>113</v>
      </c>
      <c r="H1039" s="61">
        <v>2025</v>
      </c>
      <c r="I1039" s="62">
        <v>161.5</v>
      </c>
      <c r="J1039" s="62">
        <v>161</v>
      </c>
    </row>
    <row r="1040" spans="1:10" x14ac:dyDescent="0.25">
      <c r="A1040" s="59">
        <f t="shared" si="22"/>
        <v>1040</v>
      </c>
      <c r="B1040" s="60" t="s">
        <v>2054</v>
      </c>
      <c r="D1040" s="60" t="s">
        <v>3110</v>
      </c>
      <c r="E1040" s="60" t="s">
        <v>1952</v>
      </c>
      <c r="F1040" s="60" t="s">
        <v>1891</v>
      </c>
      <c r="G1040" s="60" t="s">
        <v>113</v>
      </c>
      <c r="H1040" s="61">
        <v>2017</v>
      </c>
      <c r="I1040" s="62">
        <v>5.3</v>
      </c>
      <c r="J1040" s="62">
        <v>5.3</v>
      </c>
    </row>
    <row r="1041" spans="1:10" x14ac:dyDescent="0.25">
      <c r="A1041" s="59">
        <f t="shared" si="22"/>
        <v>1041</v>
      </c>
      <c r="B1041" s="60" t="s">
        <v>2055</v>
      </c>
      <c r="D1041" s="60" t="s">
        <v>3111</v>
      </c>
      <c r="E1041" s="60" t="s">
        <v>524</v>
      </c>
      <c r="F1041" s="60" t="s">
        <v>1891</v>
      </c>
      <c r="G1041" s="60" t="s">
        <v>126</v>
      </c>
      <c r="H1041" s="61">
        <v>2019</v>
      </c>
      <c r="I1041" s="62">
        <v>10</v>
      </c>
      <c r="J1041" s="62">
        <v>10</v>
      </c>
    </row>
    <row r="1042" spans="1:10" x14ac:dyDescent="0.25">
      <c r="A1042" s="59">
        <f t="shared" si="22"/>
        <v>1042</v>
      </c>
      <c r="B1042" s="60" t="s">
        <v>2056</v>
      </c>
      <c r="D1042" s="60" t="s">
        <v>2057</v>
      </c>
      <c r="E1042" s="60" t="s">
        <v>2058</v>
      </c>
      <c r="F1042" s="60" t="s">
        <v>1891</v>
      </c>
      <c r="G1042" s="60" t="s">
        <v>126</v>
      </c>
      <c r="H1042" s="61">
        <v>2023</v>
      </c>
      <c r="I1042" s="62">
        <v>207.4</v>
      </c>
      <c r="J1042" s="62">
        <v>200</v>
      </c>
    </row>
    <row r="1043" spans="1:10" x14ac:dyDescent="0.25">
      <c r="A1043" s="59">
        <f t="shared" si="22"/>
        <v>1043</v>
      </c>
      <c r="B1043" s="60" t="s">
        <v>2300</v>
      </c>
      <c r="D1043" s="60" t="s">
        <v>2301</v>
      </c>
      <c r="E1043" s="60" t="s">
        <v>1935</v>
      </c>
      <c r="F1043" s="60" t="s">
        <v>1891</v>
      </c>
      <c r="G1043" s="60" t="s">
        <v>113</v>
      </c>
      <c r="H1043" s="61">
        <v>2025</v>
      </c>
      <c r="I1043" s="62">
        <v>203.5</v>
      </c>
      <c r="J1043" s="62">
        <v>200</v>
      </c>
    </row>
    <row r="1044" spans="1:10" x14ac:dyDescent="0.25">
      <c r="A1044" s="59">
        <f t="shared" si="22"/>
        <v>1044</v>
      </c>
      <c r="B1044" s="60" t="s">
        <v>2302</v>
      </c>
      <c r="D1044" s="60" t="s">
        <v>2303</v>
      </c>
      <c r="E1044" s="60" t="s">
        <v>1935</v>
      </c>
      <c r="F1044" s="60" t="s">
        <v>1891</v>
      </c>
      <c r="G1044" s="60" t="s">
        <v>113</v>
      </c>
      <c r="H1044" s="61">
        <v>2025</v>
      </c>
      <c r="I1044" s="62">
        <v>203.5</v>
      </c>
      <c r="J1044" s="62">
        <v>200</v>
      </c>
    </row>
    <row r="1045" spans="1:10" x14ac:dyDescent="0.25">
      <c r="A1045" s="59">
        <f t="shared" si="22"/>
        <v>1045</v>
      </c>
      <c r="B1045" s="60" t="s">
        <v>2059</v>
      </c>
      <c r="D1045" s="60" t="s">
        <v>2059</v>
      </c>
      <c r="E1045" s="60" t="s">
        <v>141</v>
      </c>
      <c r="F1045" s="60" t="s">
        <v>1891</v>
      </c>
      <c r="G1045" s="60" t="s">
        <v>113</v>
      </c>
      <c r="H1045" s="61">
        <v>2024</v>
      </c>
      <c r="I1045" s="62">
        <v>4</v>
      </c>
      <c r="J1045" s="62">
        <v>4</v>
      </c>
    </row>
    <row r="1046" spans="1:10" x14ac:dyDescent="0.25">
      <c r="A1046" s="59">
        <f t="shared" si="22"/>
        <v>1046</v>
      </c>
      <c r="B1046" s="60" t="s">
        <v>2060</v>
      </c>
      <c r="D1046" s="60" t="s">
        <v>2060</v>
      </c>
      <c r="E1046" s="60" t="s">
        <v>141</v>
      </c>
      <c r="F1046" s="60" t="s">
        <v>1891</v>
      </c>
      <c r="G1046" s="60" t="s">
        <v>113</v>
      </c>
      <c r="H1046" s="61">
        <v>2024</v>
      </c>
      <c r="I1046" s="62">
        <v>4</v>
      </c>
      <c r="J1046" s="62">
        <v>4</v>
      </c>
    </row>
    <row r="1047" spans="1:10" x14ac:dyDescent="0.25">
      <c r="A1047" s="59">
        <f t="shared" si="22"/>
        <v>1047</v>
      </c>
      <c r="B1047" s="60" t="s">
        <v>2061</v>
      </c>
      <c r="D1047" s="60" t="s">
        <v>2061</v>
      </c>
      <c r="E1047" s="60" t="s">
        <v>141</v>
      </c>
      <c r="F1047" s="60" t="s">
        <v>1891</v>
      </c>
      <c r="G1047" s="60" t="s">
        <v>113</v>
      </c>
      <c r="H1047" s="61">
        <v>2024</v>
      </c>
      <c r="I1047" s="62">
        <v>4</v>
      </c>
      <c r="J1047" s="62">
        <v>4</v>
      </c>
    </row>
    <row r="1048" spans="1:10" x14ac:dyDescent="0.25">
      <c r="A1048" s="59">
        <f t="shared" si="22"/>
        <v>1048</v>
      </c>
      <c r="B1048" s="60" t="s">
        <v>2795</v>
      </c>
      <c r="D1048" s="60" t="s">
        <v>3665</v>
      </c>
      <c r="E1048" s="60" t="s">
        <v>1935</v>
      </c>
      <c r="F1048" s="60" t="s">
        <v>1891</v>
      </c>
      <c r="G1048" s="60" t="s">
        <v>113</v>
      </c>
      <c r="H1048" s="61">
        <v>2026</v>
      </c>
      <c r="I1048" s="62">
        <v>98.3</v>
      </c>
      <c r="J1048" s="62">
        <v>98</v>
      </c>
    </row>
    <row r="1049" spans="1:10" x14ac:dyDescent="0.25">
      <c r="A1049" s="59">
        <f t="shared" si="22"/>
        <v>1049</v>
      </c>
      <c r="B1049" s="60" t="s">
        <v>3544</v>
      </c>
      <c r="D1049" s="60" t="s">
        <v>3545</v>
      </c>
      <c r="E1049" s="60" t="s">
        <v>1384</v>
      </c>
      <c r="F1049" s="60" t="s">
        <v>1891</v>
      </c>
      <c r="G1049" s="60" t="s">
        <v>255</v>
      </c>
      <c r="H1049" s="61">
        <v>2026</v>
      </c>
      <c r="I1049" s="62">
        <v>201.5</v>
      </c>
      <c r="J1049" s="62">
        <v>200</v>
      </c>
    </row>
    <row r="1050" spans="1:10" x14ac:dyDescent="0.25">
      <c r="A1050" s="59">
        <f t="shared" si="22"/>
        <v>1050</v>
      </c>
      <c r="B1050" s="60" t="s">
        <v>3914</v>
      </c>
      <c r="D1050" s="60" t="s">
        <v>3915</v>
      </c>
      <c r="E1050" s="60" t="s">
        <v>1384</v>
      </c>
      <c r="F1050" s="60" t="s">
        <v>1891</v>
      </c>
      <c r="G1050" s="60" t="s">
        <v>255</v>
      </c>
      <c r="H1050" s="61">
        <v>2026</v>
      </c>
      <c r="I1050" s="62">
        <v>180.6</v>
      </c>
      <c r="J1050" s="62">
        <v>180</v>
      </c>
    </row>
    <row r="1051" spans="1:10" x14ac:dyDescent="0.25">
      <c r="A1051" s="59">
        <f t="shared" si="22"/>
        <v>1051</v>
      </c>
      <c r="B1051" s="60" t="s">
        <v>2062</v>
      </c>
      <c r="D1051" s="60" t="s">
        <v>2063</v>
      </c>
      <c r="E1051" s="60" t="s">
        <v>2064</v>
      </c>
      <c r="F1051" s="60" t="s">
        <v>1891</v>
      </c>
      <c r="G1051" s="60" t="s">
        <v>1035</v>
      </c>
      <c r="H1051" s="61">
        <v>2021</v>
      </c>
      <c r="I1051" s="62">
        <v>121.4</v>
      </c>
      <c r="J1051" s="62">
        <v>121.4</v>
      </c>
    </row>
    <row r="1052" spans="1:10" x14ac:dyDescent="0.25">
      <c r="A1052" s="59">
        <f t="shared" si="22"/>
        <v>1052</v>
      </c>
      <c r="B1052" s="60" t="s">
        <v>2065</v>
      </c>
      <c r="D1052" s="60" t="s">
        <v>2066</v>
      </c>
      <c r="E1052" s="60" t="s">
        <v>2064</v>
      </c>
      <c r="F1052" s="60" t="s">
        <v>1891</v>
      </c>
      <c r="G1052" s="60" t="s">
        <v>1035</v>
      </c>
      <c r="H1052" s="61">
        <v>2021</v>
      </c>
      <c r="I1052" s="62">
        <v>118.6</v>
      </c>
      <c r="J1052" s="62">
        <v>118.6</v>
      </c>
    </row>
    <row r="1053" spans="1:10" x14ac:dyDescent="0.25">
      <c r="A1053" s="59">
        <f t="shared" si="22"/>
        <v>1053</v>
      </c>
      <c r="B1053" s="60" t="s">
        <v>2067</v>
      </c>
      <c r="D1053" s="60" t="s">
        <v>2067</v>
      </c>
      <c r="E1053" s="60" t="s">
        <v>861</v>
      </c>
      <c r="F1053" s="60" t="s">
        <v>1891</v>
      </c>
      <c r="G1053" s="60" t="s">
        <v>113</v>
      </c>
      <c r="H1053" s="61">
        <v>2024</v>
      </c>
      <c r="I1053" s="62">
        <v>5</v>
      </c>
      <c r="J1053" s="62">
        <v>5</v>
      </c>
    </row>
    <row r="1054" spans="1:10" x14ac:dyDescent="0.25">
      <c r="A1054" s="59">
        <f t="shared" si="22"/>
        <v>1054</v>
      </c>
      <c r="B1054" s="60" t="s">
        <v>2068</v>
      </c>
      <c r="D1054" s="60" t="s">
        <v>2068</v>
      </c>
      <c r="E1054" s="60" t="s">
        <v>861</v>
      </c>
      <c r="F1054" s="60" t="s">
        <v>1891</v>
      </c>
      <c r="G1054" s="60" t="s">
        <v>113</v>
      </c>
      <c r="H1054" s="61">
        <v>2024</v>
      </c>
      <c r="I1054" s="62">
        <v>5</v>
      </c>
      <c r="J1054" s="62">
        <v>5</v>
      </c>
    </row>
    <row r="1055" spans="1:10" x14ac:dyDescent="0.25">
      <c r="A1055" s="59">
        <f t="shared" si="22"/>
        <v>1055</v>
      </c>
      <c r="B1055" s="60" t="s">
        <v>2304</v>
      </c>
      <c r="D1055" s="60" t="s">
        <v>2305</v>
      </c>
      <c r="E1055" s="60" t="s">
        <v>640</v>
      </c>
      <c r="F1055" s="60" t="s">
        <v>1891</v>
      </c>
      <c r="G1055" s="60" t="s">
        <v>126</v>
      </c>
      <c r="H1055" s="61">
        <v>2025</v>
      </c>
      <c r="I1055" s="62">
        <v>202.2</v>
      </c>
      <c r="J1055" s="62">
        <v>200</v>
      </c>
    </row>
    <row r="1056" spans="1:10" x14ac:dyDescent="0.25">
      <c r="A1056" s="59">
        <f t="shared" si="22"/>
        <v>1056</v>
      </c>
      <c r="B1056" s="60" t="s">
        <v>2069</v>
      </c>
      <c r="D1056" s="60" t="s">
        <v>2070</v>
      </c>
      <c r="E1056" s="60" t="s">
        <v>2071</v>
      </c>
      <c r="F1056" s="60" t="s">
        <v>1891</v>
      </c>
      <c r="G1056" s="60" t="s">
        <v>126</v>
      </c>
      <c r="H1056" s="61">
        <v>2023</v>
      </c>
      <c r="I1056" s="62">
        <v>61</v>
      </c>
      <c r="J1056" s="62">
        <v>60</v>
      </c>
    </row>
    <row r="1057" spans="1:10" x14ac:dyDescent="0.25">
      <c r="A1057" s="59">
        <f t="shared" si="22"/>
        <v>1057</v>
      </c>
      <c r="B1057" s="60" t="s">
        <v>2072</v>
      </c>
      <c r="D1057" s="60" t="s">
        <v>2073</v>
      </c>
      <c r="E1057" s="60" t="s">
        <v>2071</v>
      </c>
      <c r="F1057" s="60" t="s">
        <v>1891</v>
      </c>
      <c r="G1057" s="60" t="s">
        <v>126</v>
      </c>
      <c r="H1057" s="61">
        <v>2023</v>
      </c>
      <c r="I1057" s="62">
        <v>91.25</v>
      </c>
      <c r="J1057" s="62">
        <v>90</v>
      </c>
    </row>
    <row r="1058" spans="1:10" x14ac:dyDescent="0.25">
      <c r="A1058" s="59">
        <f t="shared" si="22"/>
        <v>1058</v>
      </c>
      <c r="B1058" s="60" t="s">
        <v>2074</v>
      </c>
      <c r="D1058" s="60" t="s">
        <v>2075</v>
      </c>
      <c r="E1058" s="60" t="s">
        <v>798</v>
      </c>
      <c r="F1058" s="60" t="s">
        <v>1891</v>
      </c>
      <c r="G1058" s="60" t="s">
        <v>119</v>
      </c>
      <c r="H1058" s="61">
        <v>2022</v>
      </c>
      <c r="I1058" s="62">
        <v>137.5</v>
      </c>
      <c r="J1058" s="62">
        <v>137.5</v>
      </c>
    </row>
    <row r="1059" spans="1:10" x14ac:dyDescent="0.25">
      <c r="A1059" s="59">
        <f t="shared" si="22"/>
        <v>1059</v>
      </c>
      <c r="B1059" s="60" t="s">
        <v>2076</v>
      </c>
      <c r="D1059" s="60" t="s">
        <v>2077</v>
      </c>
      <c r="E1059" s="60" t="s">
        <v>348</v>
      </c>
      <c r="F1059" s="60" t="s">
        <v>1891</v>
      </c>
      <c r="G1059" s="60" t="s">
        <v>113</v>
      </c>
      <c r="H1059" s="61">
        <v>2022</v>
      </c>
      <c r="I1059" s="62">
        <v>148.80000000000001</v>
      </c>
      <c r="J1059" s="62">
        <v>146.69999999999999</v>
      </c>
    </row>
    <row r="1060" spans="1:10" x14ac:dyDescent="0.25">
      <c r="A1060" s="59">
        <f t="shared" si="22"/>
        <v>1060</v>
      </c>
      <c r="B1060" s="60" t="s">
        <v>2078</v>
      </c>
      <c r="D1060" s="60" t="s">
        <v>2079</v>
      </c>
      <c r="E1060" s="60" t="s">
        <v>348</v>
      </c>
      <c r="F1060" s="60" t="s">
        <v>1891</v>
      </c>
      <c r="G1060" s="60" t="s">
        <v>113</v>
      </c>
      <c r="H1060" s="61">
        <v>2022</v>
      </c>
      <c r="I1060" s="62">
        <v>130.19999999999999</v>
      </c>
      <c r="J1060" s="62">
        <v>128.30000000000001</v>
      </c>
    </row>
    <row r="1061" spans="1:10" x14ac:dyDescent="0.25">
      <c r="A1061" s="59">
        <f t="shared" si="22"/>
        <v>1061</v>
      </c>
      <c r="B1061" s="60" t="s">
        <v>2080</v>
      </c>
      <c r="D1061" s="60" t="s">
        <v>3112</v>
      </c>
      <c r="E1061" s="60" t="s">
        <v>1738</v>
      </c>
      <c r="F1061" s="60" t="s">
        <v>1891</v>
      </c>
      <c r="G1061" s="60" t="s">
        <v>113</v>
      </c>
      <c r="H1061" s="61">
        <v>2017</v>
      </c>
      <c r="I1061" s="62">
        <v>5.2</v>
      </c>
      <c r="J1061" s="62">
        <v>5.2</v>
      </c>
    </row>
    <row r="1062" spans="1:10" x14ac:dyDescent="0.25">
      <c r="A1062" s="59">
        <f t="shared" si="22"/>
        <v>1062</v>
      </c>
      <c r="B1062" s="60" t="s">
        <v>2081</v>
      </c>
      <c r="D1062" s="60" t="s">
        <v>2082</v>
      </c>
      <c r="E1062" s="60" t="s">
        <v>358</v>
      </c>
      <c r="F1062" s="60" t="s">
        <v>1891</v>
      </c>
      <c r="G1062" s="60" t="s">
        <v>255</v>
      </c>
      <c r="H1062" s="61">
        <v>2020</v>
      </c>
      <c r="I1062" s="62">
        <v>180</v>
      </c>
      <c r="J1062" s="62">
        <v>180</v>
      </c>
    </row>
    <row r="1063" spans="1:10" x14ac:dyDescent="0.25">
      <c r="A1063" s="59">
        <f t="shared" si="22"/>
        <v>1063</v>
      </c>
      <c r="B1063" s="60" t="s">
        <v>2083</v>
      </c>
      <c r="D1063" s="60" t="s">
        <v>2084</v>
      </c>
      <c r="E1063" s="60" t="s">
        <v>136</v>
      </c>
      <c r="F1063" s="60" t="s">
        <v>1891</v>
      </c>
      <c r="G1063" s="60" t="s">
        <v>126</v>
      </c>
      <c r="H1063" s="61">
        <v>2013</v>
      </c>
      <c r="I1063" s="62">
        <v>39.18</v>
      </c>
      <c r="J1063" s="62">
        <v>39.200000000000003</v>
      </c>
    </row>
    <row r="1064" spans="1:10" x14ac:dyDescent="0.25">
      <c r="A1064" s="59">
        <f t="shared" si="22"/>
        <v>1064</v>
      </c>
      <c r="B1064" s="60" t="s">
        <v>2085</v>
      </c>
      <c r="D1064" s="60" t="s">
        <v>3113</v>
      </c>
      <c r="E1064" s="60" t="s">
        <v>136</v>
      </c>
      <c r="F1064" s="60" t="s">
        <v>1891</v>
      </c>
      <c r="G1064" s="60" t="s">
        <v>126</v>
      </c>
      <c r="H1064" s="61">
        <v>2014</v>
      </c>
      <c r="I1064" s="62">
        <v>4.4000000000000004</v>
      </c>
      <c r="J1064" s="62">
        <v>4.4000000000000004</v>
      </c>
    </row>
    <row r="1065" spans="1:10" x14ac:dyDescent="0.25">
      <c r="A1065" s="59">
        <f t="shared" si="22"/>
        <v>1065</v>
      </c>
      <c r="B1065" s="60" t="s">
        <v>2086</v>
      </c>
      <c r="D1065" s="60" t="s">
        <v>3114</v>
      </c>
      <c r="E1065" s="60" t="s">
        <v>136</v>
      </c>
      <c r="F1065" s="60" t="s">
        <v>1891</v>
      </c>
      <c r="G1065" s="60" t="s">
        <v>126</v>
      </c>
      <c r="H1065" s="61">
        <v>2014</v>
      </c>
      <c r="I1065" s="62">
        <v>5.5</v>
      </c>
      <c r="J1065" s="62">
        <v>5.5</v>
      </c>
    </row>
    <row r="1066" spans="1:10" x14ac:dyDescent="0.25">
      <c r="A1066" s="59">
        <f t="shared" si="22"/>
        <v>1066</v>
      </c>
      <c r="B1066" s="60" t="s">
        <v>2087</v>
      </c>
      <c r="D1066" s="60" t="s">
        <v>2088</v>
      </c>
      <c r="E1066" s="60" t="s">
        <v>1108</v>
      </c>
      <c r="F1066" s="60" t="s">
        <v>1891</v>
      </c>
      <c r="G1066" s="60" t="s">
        <v>126</v>
      </c>
      <c r="H1066" s="61">
        <v>2014</v>
      </c>
      <c r="I1066" s="62">
        <v>37.619999999999997</v>
      </c>
      <c r="J1066" s="62">
        <v>37.6</v>
      </c>
    </row>
    <row r="1067" spans="1:10" x14ac:dyDescent="0.25">
      <c r="A1067" s="59">
        <f t="shared" si="22"/>
        <v>1067</v>
      </c>
      <c r="B1067" s="60" t="s">
        <v>2089</v>
      </c>
      <c r="D1067" s="60" t="s">
        <v>2090</v>
      </c>
      <c r="E1067" s="60" t="s">
        <v>2091</v>
      </c>
      <c r="F1067" s="60" t="s">
        <v>1891</v>
      </c>
      <c r="G1067" s="60" t="s">
        <v>126</v>
      </c>
      <c r="H1067" s="61">
        <v>2015</v>
      </c>
      <c r="I1067" s="62">
        <v>100</v>
      </c>
      <c r="J1067" s="62">
        <v>100</v>
      </c>
    </row>
    <row r="1068" spans="1:10" x14ac:dyDescent="0.25">
      <c r="A1068" s="59">
        <f t="shared" si="22"/>
        <v>1068</v>
      </c>
      <c r="B1068" s="60" t="s">
        <v>2092</v>
      </c>
      <c r="D1068" s="60" t="s">
        <v>2093</v>
      </c>
      <c r="E1068" s="60" t="s">
        <v>1268</v>
      </c>
      <c r="F1068" s="60" t="s">
        <v>1891</v>
      </c>
      <c r="G1068" s="60" t="s">
        <v>255</v>
      </c>
      <c r="H1068" s="61">
        <v>2016</v>
      </c>
      <c r="I1068" s="62">
        <v>110.2</v>
      </c>
      <c r="J1068" s="62">
        <v>110.2</v>
      </c>
    </row>
    <row r="1069" spans="1:10" x14ac:dyDescent="0.25">
      <c r="A1069" s="59">
        <f t="shared" si="22"/>
        <v>1069</v>
      </c>
      <c r="B1069" s="60" t="s">
        <v>2094</v>
      </c>
      <c r="D1069" s="60" t="s">
        <v>2095</v>
      </c>
      <c r="E1069" s="60" t="s">
        <v>1384</v>
      </c>
      <c r="F1069" s="60" t="s">
        <v>1891</v>
      </c>
      <c r="G1069" s="60" t="s">
        <v>255</v>
      </c>
      <c r="H1069" s="61">
        <v>2016</v>
      </c>
      <c r="I1069" s="62">
        <v>112</v>
      </c>
      <c r="J1069" s="62">
        <v>112</v>
      </c>
    </row>
    <row r="1070" spans="1:10" x14ac:dyDescent="0.25">
      <c r="A1070" s="59">
        <f t="shared" si="22"/>
        <v>1070</v>
      </c>
      <c r="B1070" s="60" t="s">
        <v>2810</v>
      </c>
      <c r="D1070" s="60" t="s">
        <v>3260</v>
      </c>
      <c r="E1070" s="60" t="s">
        <v>2811</v>
      </c>
      <c r="F1070" s="60" t="s">
        <v>1891</v>
      </c>
      <c r="G1070" s="60" t="s">
        <v>126</v>
      </c>
      <c r="H1070" s="61">
        <v>2025</v>
      </c>
      <c r="I1070" s="62">
        <v>130.6</v>
      </c>
      <c r="J1070" s="62">
        <v>130</v>
      </c>
    </row>
    <row r="1071" spans="1:10" x14ac:dyDescent="0.25">
      <c r="A1071" s="59">
        <f t="shared" si="22"/>
        <v>1071</v>
      </c>
      <c r="B1071" s="60" t="s">
        <v>2812</v>
      </c>
      <c r="D1071" s="60" t="s">
        <v>3455</v>
      </c>
      <c r="E1071" s="60" t="s">
        <v>603</v>
      </c>
      <c r="F1071" s="60" t="s">
        <v>1891</v>
      </c>
      <c r="G1071" s="60" t="s">
        <v>126</v>
      </c>
      <c r="H1071" s="61">
        <v>2026</v>
      </c>
      <c r="I1071" s="62">
        <v>180.67</v>
      </c>
      <c r="J1071" s="62">
        <v>180.1</v>
      </c>
    </row>
    <row r="1072" spans="1:10" x14ac:dyDescent="0.25">
      <c r="A1072" s="59">
        <f t="shared" si="22"/>
        <v>1072</v>
      </c>
      <c r="B1072" s="60" t="s">
        <v>3261</v>
      </c>
      <c r="D1072" s="60" t="s">
        <v>3262</v>
      </c>
      <c r="E1072" s="60" t="s">
        <v>524</v>
      </c>
      <c r="F1072" s="60" t="s">
        <v>1891</v>
      </c>
      <c r="G1072" s="60" t="s">
        <v>126</v>
      </c>
      <c r="H1072" s="61">
        <v>2025</v>
      </c>
      <c r="I1072" s="62">
        <v>257.95</v>
      </c>
      <c r="J1072" s="62">
        <v>257</v>
      </c>
    </row>
    <row r="1073" spans="1:10" x14ac:dyDescent="0.25">
      <c r="A1073" s="59">
        <f t="shared" si="22"/>
        <v>1073</v>
      </c>
      <c r="B1073" s="60" t="s">
        <v>3263</v>
      </c>
      <c r="D1073" s="60" t="s">
        <v>3264</v>
      </c>
      <c r="E1073" s="60" t="s">
        <v>524</v>
      </c>
      <c r="F1073" s="60" t="s">
        <v>1891</v>
      </c>
      <c r="G1073" s="60" t="s">
        <v>126</v>
      </c>
      <c r="H1073" s="61">
        <v>2025</v>
      </c>
      <c r="I1073" s="62">
        <v>259.11</v>
      </c>
      <c r="J1073" s="62">
        <v>258.2</v>
      </c>
    </row>
    <row r="1074" spans="1:10" x14ac:dyDescent="0.25">
      <c r="A1074" s="59">
        <f t="shared" si="22"/>
        <v>1074</v>
      </c>
      <c r="B1074" s="60" t="s">
        <v>3402</v>
      </c>
      <c r="D1074" s="60" t="s">
        <v>3403</v>
      </c>
      <c r="E1074" s="60" t="s">
        <v>2813</v>
      </c>
      <c r="F1074" s="60" t="s">
        <v>1891</v>
      </c>
      <c r="G1074" s="60" t="s">
        <v>169</v>
      </c>
      <c r="H1074" s="61">
        <v>2025</v>
      </c>
      <c r="I1074" s="62">
        <v>243.2</v>
      </c>
      <c r="J1074" s="62">
        <v>242.7</v>
      </c>
    </row>
    <row r="1075" spans="1:10" x14ac:dyDescent="0.25">
      <c r="A1075" s="59">
        <f t="shared" si="22"/>
        <v>1075</v>
      </c>
      <c r="B1075" s="60" t="s">
        <v>3404</v>
      </c>
      <c r="D1075" s="60" t="s">
        <v>3405</v>
      </c>
      <c r="E1075" s="60" t="s">
        <v>2813</v>
      </c>
      <c r="F1075" s="60" t="s">
        <v>1891</v>
      </c>
      <c r="G1075" s="60" t="s">
        <v>169</v>
      </c>
      <c r="H1075" s="61">
        <v>2025</v>
      </c>
      <c r="I1075" s="62">
        <v>240.2</v>
      </c>
      <c r="J1075" s="62">
        <v>239.4</v>
      </c>
    </row>
    <row r="1076" spans="1:10" x14ac:dyDescent="0.25">
      <c r="A1076" s="59">
        <f t="shared" si="22"/>
        <v>1076</v>
      </c>
      <c r="B1076" s="60" t="s">
        <v>2096</v>
      </c>
      <c r="D1076" s="60" t="s">
        <v>2096</v>
      </c>
      <c r="E1076" s="60" t="s">
        <v>1135</v>
      </c>
      <c r="F1076" s="60" t="s">
        <v>1891</v>
      </c>
      <c r="G1076" s="60" t="s">
        <v>255</v>
      </c>
      <c r="H1076" s="61">
        <v>2024</v>
      </c>
      <c r="I1076" s="62">
        <v>10</v>
      </c>
      <c r="J1076" s="62">
        <v>10</v>
      </c>
    </row>
    <row r="1077" spans="1:10" x14ac:dyDescent="0.25">
      <c r="A1077" s="59">
        <f t="shared" si="22"/>
        <v>1077</v>
      </c>
      <c r="B1077" s="60" t="s">
        <v>2310</v>
      </c>
      <c r="D1077" s="60" t="s">
        <v>2311</v>
      </c>
      <c r="E1077" s="60" t="s">
        <v>124</v>
      </c>
      <c r="F1077" s="60" t="s">
        <v>1891</v>
      </c>
      <c r="G1077" s="60" t="s">
        <v>126</v>
      </c>
      <c r="H1077" s="61">
        <v>2025</v>
      </c>
      <c r="I1077" s="62">
        <v>152.83000000000001</v>
      </c>
      <c r="J1077" s="62">
        <v>152.19999999999999</v>
      </c>
    </row>
    <row r="1078" spans="1:10" x14ac:dyDescent="0.25">
      <c r="A1078" s="59">
        <f t="shared" si="22"/>
        <v>1078</v>
      </c>
      <c r="B1078" s="60" t="s">
        <v>2312</v>
      </c>
      <c r="D1078" s="60" t="s">
        <v>2313</v>
      </c>
      <c r="E1078" s="60" t="s">
        <v>124</v>
      </c>
      <c r="F1078" s="60" t="s">
        <v>1891</v>
      </c>
      <c r="G1078" s="60" t="s">
        <v>126</v>
      </c>
      <c r="H1078" s="61">
        <v>2025</v>
      </c>
      <c r="I1078" s="62">
        <v>148.28</v>
      </c>
      <c r="J1078" s="62">
        <v>147.69999999999999</v>
      </c>
    </row>
    <row r="1079" spans="1:10" x14ac:dyDescent="0.25">
      <c r="A1079" s="59">
        <f t="shared" si="22"/>
        <v>1079</v>
      </c>
      <c r="B1079" s="60" t="s">
        <v>2097</v>
      </c>
      <c r="D1079" s="60" t="s">
        <v>2098</v>
      </c>
      <c r="E1079" s="60" t="s">
        <v>1535</v>
      </c>
      <c r="F1079" s="60" t="s">
        <v>1891</v>
      </c>
      <c r="G1079" s="60" t="s">
        <v>255</v>
      </c>
      <c r="H1079" s="61">
        <v>2019</v>
      </c>
      <c r="I1079" s="62">
        <v>125.14</v>
      </c>
      <c r="J1079" s="62">
        <v>125.1</v>
      </c>
    </row>
    <row r="1080" spans="1:10" x14ac:dyDescent="0.25">
      <c r="A1080" s="59">
        <f t="shared" si="22"/>
        <v>1080</v>
      </c>
      <c r="B1080" s="60" t="s">
        <v>2099</v>
      </c>
      <c r="D1080" s="60" t="s">
        <v>2100</v>
      </c>
      <c r="E1080" s="60" t="s">
        <v>1535</v>
      </c>
      <c r="F1080" s="60" t="s">
        <v>1891</v>
      </c>
      <c r="G1080" s="60" t="s">
        <v>255</v>
      </c>
      <c r="H1080" s="61">
        <v>2019</v>
      </c>
      <c r="I1080" s="62">
        <v>128.05000000000001</v>
      </c>
      <c r="J1080" s="62">
        <v>128.1</v>
      </c>
    </row>
    <row r="1081" spans="1:10" x14ac:dyDescent="0.25">
      <c r="A1081" s="59">
        <f t="shared" si="22"/>
        <v>1081</v>
      </c>
      <c r="B1081" s="60" t="s">
        <v>2101</v>
      </c>
      <c r="D1081" s="60" t="s">
        <v>2102</v>
      </c>
      <c r="E1081" s="60" t="s">
        <v>1065</v>
      </c>
      <c r="F1081" s="60" t="s">
        <v>1891</v>
      </c>
      <c r="G1081" s="60" t="s">
        <v>113</v>
      </c>
      <c r="H1081" s="61">
        <v>2021</v>
      </c>
      <c r="I1081" s="62">
        <v>83.9</v>
      </c>
      <c r="J1081" s="62">
        <v>83.9</v>
      </c>
    </row>
    <row r="1082" spans="1:10" x14ac:dyDescent="0.25">
      <c r="A1082" s="59">
        <f t="shared" si="22"/>
        <v>1082</v>
      </c>
      <c r="B1082" s="60" t="s">
        <v>3666</v>
      </c>
      <c r="D1082" s="60" t="s">
        <v>3667</v>
      </c>
      <c r="E1082" s="60" t="s">
        <v>488</v>
      </c>
      <c r="F1082" s="60" t="s">
        <v>1891</v>
      </c>
      <c r="G1082" s="60" t="s">
        <v>113</v>
      </c>
      <c r="H1082" s="61">
        <v>2026</v>
      </c>
      <c r="I1082" s="62">
        <v>215.34</v>
      </c>
      <c r="J1082" s="62">
        <v>214.2</v>
      </c>
    </row>
    <row r="1083" spans="1:10" x14ac:dyDescent="0.25">
      <c r="A1083" s="59">
        <f t="shared" si="22"/>
        <v>1083</v>
      </c>
      <c r="B1083" s="60" t="s">
        <v>3668</v>
      </c>
      <c r="D1083" s="60" t="s">
        <v>3669</v>
      </c>
      <c r="E1083" s="60" t="s">
        <v>488</v>
      </c>
      <c r="F1083" s="60" t="s">
        <v>1891</v>
      </c>
      <c r="G1083" s="60" t="s">
        <v>113</v>
      </c>
      <c r="H1083" s="61">
        <v>2026</v>
      </c>
      <c r="I1083" s="62">
        <v>219.18</v>
      </c>
      <c r="J1083" s="62">
        <v>217.9</v>
      </c>
    </row>
    <row r="1084" spans="1:10" x14ac:dyDescent="0.25">
      <c r="A1084" s="59">
        <f t="shared" si="22"/>
        <v>1084</v>
      </c>
      <c r="B1084" s="60" t="s">
        <v>3670</v>
      </c>
      <c r="D1084" s="60" t="s">
        <v>3671</v>
      </c>
      <c r="E1084" s="60" t="s">
        <v>488</v>
      </c>
      <c r="F1084" s="60" t="s">
        <v>1891</v>
      </c>
      <c r="G1084" s="60" t="s">
        <v>113</v>
      </c>
      <c r="H1084" s="61">
        <v>2026</v>
      </c>
      <c r="I1084" s="62">
        <v>219.18</v>
      </c>
      <c r="J1084" s="62">
        <v>217.9</v>
      </c>
    </row>
    <row r="1085" spans="1:10" x14ac:dyDescent="0.25">
      <c r="A1085" s="59">
        <f t="shared" si="22"/>
        <v>1085</v>
      </c>
      <c r="B1085" s="60" t="s">
        <v>2103</v>
      </c>
      <c r="D1085" s="60" t="s">
        <v>2104</v>
      </c>
      <c r="E1085" s="60" t="s">
        <v>1813</v>
      </c>
      <c r="F1085" s="60" t="s">
        <v>1891</v>
      </c>
      <c r="G1085" s="60" t="s">
        <v>113</v>
      </c>
      <c r="H1085" s="61">
        <v>2024</v>
      </c>
      <c r="I1085" s="62">
        <v>189.4</v>
      </c>
      <c r="J1085" s="62">
        <v>186.5</v>
      </c>
    </row>
    <row r="1086" spans="1:10" x14ac:dyDescent="0.25">
      <c r="A1086" s="59">
        <f t="shared" si="22"/>
        <v>1086</v>
      </c>
      <c r="B1086" s="60" t="s">
        <v>2105</v>
      </c>
      <c r="D1086" s="60" t="s">
        <v>2106</v>
      </c>
      <c r="E1086" s="60" t="s">
        <v>1813</v>
      </c>
      <c r="F1086" s="60" t="s">
        <v>1891</v>
      </c>
      <c r="G1086" s="60" t="s">
        <v>113</v>
      </c>
      <c r="H1086" s="61">
        <v>2024</v>
      </c>
      <c r="I1086" s="62">
        <v>64.400000000000006</v>
      </c>
      <c r="J1086" s="62">
        <v>63.5</v>
      </c>
    </row>
    <row r="1087" spans="1:10" x14ac:dyDescent="0.25">
      <c r="A1087" s="59">
        <f t="shared" si="22"/>
        <v>1087</v>
      </c>
      <c r="B1087" s="60" t="s">
        <v>2814</v>
      </c>
      <c r="D1087" s="60" t="s">
        <v>3855</v>
      </c>
      <c r="E1087" s="60" t="s">
        <v>1935</v>
      </c>
      <c r="F1087" s="60" t="s">
        <v>1891</v>
      </c>
      <c r="G1087" s="60" t="s">
        <v>113</v>
      </c>
      <c r="H1087" s="61">
        <v>2026</v>
      </c>
      <c r="I1087" s="62">
        <v>30.21</v>
      </c>
      <c r="J1087" s="62">
        <v>30</v>
      </c>
    </row>
    <row r="1088" spans="1:10" x14ac:dyDescent="0.25">
      <c r="A1088" s="59">
        <f t="shared" si="22"/>
        <v>1088</v>
      </c>
      <c r="B1088" s="60" t="s">
        <v>2107</v>
      </c>
      <c r="D1088" s="60" t="s">
        <v>2108</v>
      </c>
      <c r="E1088" s="60" t="s">
        <v>1935</v>
      </c>
      <c r="F1088" s="60" t="s">
        <v>1891</v>
      </c>
      <c r="G1088" s="60" t="s">
        <v>113</v>
      </c>
      <c r="H1088" s="61">
        <v>2023</v>
      </c>
      <c r="I1088" s="62">
        <v>49.6</v>
      </c>
      <c r="J1088" s="62">
        <v>49.6</v>
      </c>
    </row>
    <row r="1089" spans="1:10" x14ac:dyDescent="0.25">
      <c r="A1089" s="59">
        <f t="shared" si="22"/>
        <v>1089</v>
      </c>
      <c r="B1089" s="60" t="s">
        <v>2322</v>
      </c>
      <c r="D1089" s="60" t="s">
        <v>2323</v>
      </c>
      <c r="E1089" s="60" t="s">
        <v>281</v>
      </c>
      <c r="F1089" s="60" t="s">
        <v>1891</v>
      </c>
      <c r="G1089" s="60" t="s">
        <v>126</v>
      </c>
      <c r="H1089" s="61">
        <v>2025</v>
      </c>
      <c r="I1089" s="62">
        <v>270</v>
      </c>
      <c r="J1089" s="62">
        <v>257</v>
      </c>
    </row>
    <row r="1090" spans="1:10" x14ac:dyDescent="0.25">
      <c r="A1090" s="59">
        <f t="shared" si="22"/>
        <v>1090</v>
      </c>
      <c r="B1090" s="60" t="s">
        <v>2324</v>
      </c>
      <c r="D1090" s="60" t="s">
        <v>2325</v>
      </c>
      <c r="E1090" s="60" t="s">
        <v>281</v>
      </c>
      <c r="F1090" s="60" t="s">
        <v>1891</v>
      </c>
      <c r="G1090" s="60" t="s">
        <v>126</v>
      </c>
      <c r="H1090" s="61">
        <v>2025</v>
      </c>
      <c r="I1090" s="62">
        <v>270</v>
      </c>
      <c r="J1090" s="62">
        <v>257</v>
      </c>
    </row>
    <row r="1091" spans="1:10" x14ac:dyDescent="0.25">
      <c r="A1091" s="59">
        <f t="shared" si="22"/>
        <v>1091</v>
      </c>
      <c r="B1091" s="60" t="s">
        <v>2326</v>
      </c>
      <c r="D1091" s="60" t="s">
        <v>2327</v>
      </c>
      <c r="E1091" s="60" t="s">
        <v>348</v>
      </c>
      <c r="F1091" s="60" t="s">
        <v>1891</v>
      </c>
      <c r="G1091" s="60" t="s">
        <v>113</v>
      </c>
      <c r="H1091" s="61">
        <v>2025</v>
      </c>
      <c r="I1091" s="62">
        <v>245.83</v>
      </c>
      <c r="J1091" s="62">
        <v>245</v>
      </c>
    </row>
    <row r="1092" spans="1:10" x14ac:dyDescent="0.25">
      <c r="A1092" s="59">
        <f t="shared" si="22"/>
        <v>1092</v>
      </c>
      <c r="B1092" s="60" t="s">
        <v>2109</v>
      </c>
      <c r="D1092" s="60" t="s">
        <v>3115</v>
      </c>
      <c r="E1092" s="60" t="s">
        <v>318</v>
      </c>
      <c r="F1092" s="60" t="s">
        <v>1891</v>
      </c>
      <c r="G1092" s="60" t="s">
        <v>126</v>
      </c>
      <c r="H1092" s="61">
        <v>2017</v>
      </c>
      <c r="I1092" s="62">
        <v>2.6</v>
      </c>
      <c r="J1092" s="62">
        <v>2.6</v>
      </c>
    </row>
    <row r="1093" spans="1:10" x14ac:dyDescent="0.25">
      <c r="A1093" s="59">
        <f t="shared" si="22"/>
        <v>1093</v>
      </c>
      <c r="B1093" s="60" t="s">
        <v>2110</v>
      </c>
      <c r="D1093" s="60" t="s">
        <v>2111</v>
      </c>
      <c r="E1093" s="60" t="s">
        <v>1167</v>
      </c>
      <c r="F1093" s="60" t="s">
        <v>1891</v>
      </c>
      <c r="G1093" s="60" t="s">
        <v>255</v>
      </c>
      <c r="H1093" s="61">
        <v>2020</v>
      </c>
      <c r="I1093" s="62">
        <v>153.6</v>
      </c>
      <c r="J1093" s="62">
        <v>153.6</v>
      </c>
    </row>
    <row r="1094" spans="1:10" x14ac:dyDescent="0.25">
      <c r="A1094" s="59">
        <f t="shared" ref="A1094:A1157" si="23">A1093+1</f>
        <v>1094</v>
      </c>
      <c r="B1094" s="60" t="s">
        <v>2112</v>
      </c>
      <c r="D1094" s="60" t="s">
        <v>2113</v>
      </c>
      <c r="E1094" s="60" t="s">
        <v>1167</v>
      </c>
      <c r="F1094" s="60" t="s">
        <v>1891</v>
      </c>
      <c r="G1094" s="60" t="s">
        <v>255</v>
      </c>
      <c r="H1094" s="61">
        <v>2020</v>
      </c>
      <c r="I1094" s="62">
        <v>150</v>
      </c>
      <c r="J1094" s="62">
        <v>150</v>
      </c>
    </row>
    <row r="1095" spans="1:10" x14ac:dyDescent="0.25">
      <c r="A1095" s="59">
        <f t="shared" si="23"/>
        <v>1095</v>
      </c>
      <c r="B1095" s="60" t="s">
        <v>2114</v>
      </c>
      <c r="D1095" s="60" t="s">
        <v>2115</v>
      </c>
      <c r="E1095" s="60" t="s">
        <v>1167</v>
      </c>
      <c r="F1095" s="60" t="s">
        <v>1891</v>
      </c>
      <c r="G1095" s="60" t="s">
        <v>255</v>
      </c>
      <c r="H1095" s="61">
        <v>2021</v>
      </c>
      <c r="I1095" s="62">
        <v>126.5</v>
      </c>
      <c r="J1095" s="62">
        <v>126.5</v>
      </c>
    </row>
    <row r="1096" spans="1:10" x14ac:dyDescent="0.25">
      <c r="A1096" s="59">
        <f t="shared" si="23"/>
        <v>1096</v>
      </c>
      <c r="B1096" s="60" t="s">
        <v>2116</v>
      </c>
      <c r="D1096" s="60" t="s">
        <v>2117</v>
      </c>
      <c r="E1096" s="60" t="s">
        <v>1167</v>
      </c>
      <c r="F1096" s="60" t="s">
        <v>1891</v>
      </c>
      <c r="G1096" s="60" t="s">
        <v>255</v>
      </c>
      <c r="H1096" s="61">
        <v>2021</v>
      </c>
      <c r="I1096" s="62">
        <v>126.4</v>
      </c>
      <c r="J1096" s="62">
        <v>126.4</v>
      </c>
    </row>
    <row r="1097" spans="1:10" x14ac:dyDescent="0.25">
      <c r="A1097" s="59">
        <f t="shared" si="23"/>
        <v>1097</v>
      </c>
      <c r="B1097" s="60" t="s">
        <v>2118</v>
      </c>
      <c r="D1097" s="60" t="s">
        <v>2119</v>
      </c>
      <c r="E1097" s="60" t="s">
        <v>1135</v>
      </c>
      <c r="F1097" s="60" t="s">
        <v>1891</v>
      </c>
      <c r="G1097" s="60" t="s">
        <v>255</v>
      </c>
      <c r="H1097" s="61">
        <v>2020</v>
      </c>
      <c r="I1097" s="62">
        <v>102.5</v>
      </c>
      <c r="J1097" s="62">
        <v>102.5</v>
      </c>
    </row>
    <row r="1098" spans="1:10" x14ac:dyDescent="0.25">
      <c r="A1098" s="59">
        <f t="shared" si="23"/>
        <v>1098</v>
      </c>
      <c r="B1098" s="60" t="s">
        <v>2120</v>
      </c>
      <c r="D1098" s="60" t="s">
        <v>2121</v>
      </c>
      <c r="E1098" s="60" t="s">
        <v>1135</v>
      </c>
      <c r="F1098" s="60" t="s">
        <v>1891</v>
      </c>
      <c r="G1098" s="60" t="s">
        <v>255</v>
      </c>
      <c r="H1098" s="61">
        <v>2020</v>
      </c>
      <c r="I1098" s="62">
        <v>102.5</v>
      </c>
      <c r="J1098" s="62">
        <v>102.5</v>
      </c>
    </row>
    <row r="1099" spans="1:10" x14ac:dyDescent="0.25">
      <c r="A1099" s="59">
        <f t="shared" si="23"/>
        <v>1099</v>
      </c>
      <c r="B1099" s="60" t="s">
        <v>2122</v>
      </c>
      <c r="D1099" s="60" t="s">
        <v>2123</v>
      </c>
      <c r="E1099" s="60" t="s">
        <v>1135</v>
      </c>
      <c r="F1099" s="60" t="s">
        <v>1891</v>
      </c>
      <c r="G1099" s="60" t="s">
        <v>255</v>
      </c>
      <c r="H1099" s="61">
        <v>2020</v>
      </c>
      <c r="I1099" s="62">
        <v>97.5</v>
      </c>
      <c r="J1099" s="62">
        <v>97.5</v>
      </c>
    </row>
    <row r="1100" spans="1:10" x14ac:dyDescent="0.25">
      <c r="A1100" s="59">
        <f t="shared" si="23"/>
        <v>1100</v>
      </c>
      <c r="B1100" s="60" t="s">
        <v>2124</v>
      </c>
      <c r="D1100" s="60" t="s">
        <v>2125</v>
      </c>
      <c r="E1100" s="60" t="s">
        <v>1135</v>
      </c>
      <c r="F1100" s="60" t="s">
        <v>1891</v>
      </c>
      <c r="G1100" s="60" t="s">
        <v>255</v>
      </c>
      <c r="H1100" s="61">
        <v>2020</v>
      </c>
      <c r="I1100" s="62">
        <v>107.5</v>
      </c>
      <c r="J1100" s="62">
        <v>107.5</v>
      </c>
    </row>
    <row r="1101" spans="1:10" x14ac:dyDescent="0.25">
      <c r="A1101" s="59">
        <f t="shared" si="23"/>
        <v>1101</v>
      </c>
      <c r="B1101" s="60" t="s">
        <v>2126</v>
      </c>
      <c r="D1101" s="60" t="s">
        <v>2127</v>
      </c>
      <c r="E1101" s="60" t="s">
        <v>2128</v>
      </c>
      <c r="F1101" s="60" t="s">
        <v>1891</v>
      </c>
      <c r="G1101" s="60" t="s">
        <v>113</v>
      </c>
      <c r="H1101" s="61">
        <v>2023</v>
      </c>
      <c r="I1101" s="62">
        <v>161.41</v>
      </c>
      <c r="J1101" s="62">
        <v>158.9</v>
      </c>
    </row>
    <row r="1102" spans="1:10" x14ac:dyDescent="0.25">
      <c r="A1102" s="59">
        <f t="shared" si="23"/>
        <v>1102</v>
      </c>
      <c r="B1102" s="60" t="s">
        <v>2129</v>
      </c>
      <c r="D1102" s="60" t="s">
        <v>2130</v>
      </c>
      <c r="E1102" s="60" t="s">
        <v>2128</v>
      </c>
      <c r="F1102" s="60" t="s">
        <v>1891</v>
      </c>
      <c r="G1102" s="60" t="s">
        <v>113</v>
      </c>
      <c r="H1102" s="61">
        <v>2023</v>
      </c>
      <c r="I1102" s="62">
        <v>166.02</v>
      </c>
      <c r="J1102" s="62">
        <v>162.9</v>
      </c>
    </row>
    <row r="1103" spans="1:10" x14ac:dyDescent="0.25">
      <c r="A1103" s="59">
        <f t="shared" si="23"/>
        <v>1103</v>
      </c>
      <c r="B1103" s="60" t="s">
        <v>2131</v>
      </c>
      <c r="D1103" s="60" t="s">
        <v>2132</v>
      </c>
      <c r="E1103" s="60" t="s">
        <v>1435</v>
      </c>
      <c r="F1103" s="60" t="s">
        <v>1891</v>
      </c>
      <c r="G1103" s="60" t="s">
        <v>255</v>
      </c>
      <c r="H1103" s="61">
        <v>2020</v>
      </c>
      <c r="I1103" s="62">
        <v>211.19</v>
      </c>
      <c r="J1103" s="62">
        <v>200</v>
      </c>
    </row>
    <row r="1104" spans="1:10" x14ac:dyDescent="0.25">
      <c r="A1104" s="59">
        <f t="shared" si="23"/>
        <v>1104</v>
      </c>
      <c r="B1104" s="60" t="s">
        <v>2133</v>
      </c>
      <c r="D1104" s="60" t="s">
        <v>2134</v>
      </c>
      <c r="E1104" s="60" t="s">
        <v>1435</v>
      </c>
      <c r="F1104" s="60" t="s">
        <v>1891</v>
      </c>
      <c r="G1104" s="60" t="s">
        <v>255</v>
      </c>
      <c r="H1104" s="61">
        <v>2023</v>
      </c>
      <c r="I1104" s="62">
        <v>162.43</v>
      </c>
      <c r="J1104" s="62">
        <v>159.80000000000001</v>
      </c>
    </row>
    <row r="1105" spans="1:10" x14ac:dyDescent="0.25">
      <c r="A1105" s="59">
        <f t="shared" si="23"/>
        <v>1105</v>
      </c>
      <c r="B1105" s="60" t="s">
        <v>2135</v>
      </c>
      <c r="D1105" s="60" t="s">
        <v>2136</v>
      </c>
      <c r="E1105" s="60" t="s">
        <v>1268</v>
      </c>
      <c r="F1105" s="60" t="s">
        <v>1891</v>
      </c>
      <c r="G1105" s="60" t="s">
        <v>255</v>
      </c>
      <c r="H1105" s="61">
        <v>2016</v>
      </c>
      <c r="I1105" s="62">
        <v>78.75</v>
      </c>
      <c r="J1105" s="62">
        <v>78.8</v>
      </c>
    </row>
    <row r="1106" spans="1:10" x14ac:dyDescent="0.25">
      <c r="A1106" s="59">
        <f t="shared" si="23"/>
        <v>1106</v>
      </c>
      <c r="B1106" s="60" t="s">
        <v>2137</v>
      </c>
      <c r="D1106" s="60" t="s">
        <v>2138</v>
      </c>
      <c r="E1106" s="60" t="s">
        <v>1268</v>
      </c>
      <c r="F1106" s="60" t="s">
        <v>1891</v>
      </c>
      <c r="G1106" s="60" t="s">
        <v>255</v>
      </c>
      <c r="H1106" s="61">
        <v>2016</v>
      </c>
      <c r="I1106" s="62">
        <v>78.75</v>
      </c>
      <c r="J1106" s="62">
        <v>78.8</v>
      </c>
    </row>
    <row r="1107" spans="1:10" x14ac:dyDescent="0.25">
      <c r="A1107" s="59">
        <f t="shared" si="23"/>
        <v>1107</v>
      </c>
      <c r="B1107" s="60" t="s">
        <v>2139</v>
      </c>
      <c r="D1107" s="60" t="s">
        <v>2140</v>
      </c>
      <c r="E1107" s="60" t="s">
        <v>1268</v>
      </c>
      <c r="F1107" s="60" t="s">
        <v>1891</v>
      </c>
      <c r="G1107" s="60" t="s">
        <v>255</v>
      </c>
      <c r="H1107" s="61">
        <v>2021</v>
      </c>
      <c r="I1107" s="62">
        <v>222</v>
      </c>
      <c r="J1107" s="62">
        <v>222</v>
      </c>
    </row>
    <row r="1108" spans="1:10" x14ac:dyDescent="0.25">
      <c r="A1108" s="59">
        <f t="shared" si="23"/>
        <v>1108</v>
      </c>
      <c r="B1108" s="60" t="s">
        <v>2141</v>
      </c>
      <c r="D1108" s="60" t="s">
        <v>2142</v>
      </c>
      <c r="E1108" s="60" t="s">
        <v>1268</v>
      </c>
      <c r="F1108" s="60" t="s">
        <v>1891</v>
      </c>
      <c r="G1108" s="60" t="s">
        <v>255</v>
      </c>
      <c r="H1108" s="61">
        <v>2021</v>
      </c>
      <c r="I1108" s="62">
        <v>28</v>
      </c>
      <c r="J1108" s="62">
        <v>28</v>
      </c>
    </row>
    <row r="1109" spans="1:10" x14ac:dyDescent="0.25">
      <c r="A1109" s="59">
        <f t="shared" si="23"/>
        <v>1109</v>
      </c>
      <c r="B1109" s="60" t="s">
        <v>2143</v>
      </c>
      <c r="D1109" s="60" t="s">
        <v>3116</v>
      </c>
      <c r="E1109" s="60" t="s">
        <v>348</v>
      </c>
      <c r="F1109" s="60" t="s">
        <v>1891</v>
      </c>
      <c r="G1109" s="60" t="s">
        <v>113</v>
      </c>
      <c r="H1109" s="61">
        <v>2015</v>
      </c>
      <c r="I1109" s="62">
        <v>2</v>
      </c>
      <c r="J1109" s="62">
        <v>2</v>
      </c>
    </row>
    <row r="1110" spans="1:10" x14ac:dyDescent="0.25">
      <c r="A1110" s="59">
        <f t="shared" si="23"/>
        <v>1110</v>
      </c>
      <c r="B1110" s="60" t="s">
        <v>3753</v>
      </c>
      <c r="D1110" s="60" t="s">
        <v>3754</v>
      </c>
      <c r="E1110" s="60" t="s">
        <v>2058</v>
      </c>
      <c r="F1110" s="60" t="s">
        <v>1891</v>
      </c>
      <c r="G1110" s="60" t="s">
        <v>126</v>
      </c>
      <c r="H1110" s="61">
        <v>2025</v>
      </c>
      <c r="I1110" s="62">
        <v>1.8</v>
      </c>
      <c r="J1110" s="62">
        <v>1.8</v>
      </c>
    </row>
    <row r="1111" spans="1:10" x14ac:dyDescent="0.25">
      <c r="A1111" s="59">
        <f t="shared" si="23"/>
        <v>1111</v>
      </c>
      <c r="B1111" s="60" t="s">
        <v>2144</v>
      </c>
      <c r="D1111" s="60" t="s">
        <v>2145</v>
      </c>
      <c r="E1111" s="60" t="s">
        <v>1268</v>
      </c>
      <c r="F1111" s="60" t="s">
        <v>1891</v>
      </c>
      <c r="G1111" s="60" t="s">
        <v>255</v>
      </c>
      <c r="H1111" s="61">
        <v>2018</v>
      </c>
      <c r="I1111" s="62">
        <v>155.44</v>
      </c>
      <c r="J1111" s="62">
        <v>150</v>
      </c>
    </row>
    <row r="1112" spans="1:10" x14ac:dyDescent="0.25">
      <c r="A1112" s="59">
        <f t="shared" si="23"/>
        <v>1112</v>
      </c>
      <c r="B1112" s="60" t="s">
        <v>2146</v>
      </c>
      <c r="D1112" s="60" t="s">
        <v>2147</v>
      </c>
      <c r="E1112" s="60" t="s">
        <v>1738</v>
      </c>
      <c r="F1112" s="60" t="s">
        <v>1891</v>
      </c>
      <c r="G1112" s="60" t="s">
        <v>113</v>
      </c>
      <c r="H1112" s="61">
        <v>2020</v>
      </c>
      <c r="I1112" s="62">
        <v>59.8</v>
      </c>
      <c r="J1112" s="62">
        <v>59.8</v>
      </c>
    </row>
    <row r="1113" spans="1:10" x14ac:dyDescent="0.25">
      <c r="A1113" s="59">
        <f t="shared" si="23"/>
        <v>1113</v>
      </c>
      <c r="B1113" s="60" t="s">
        <v>2148</v>
      </c>
      <c r="D1113" s="60" t="s">
        <v>2149</v>
      </c>
      <c r="E1113" s="60" t="s">
        <v>168</v>
      </c>
      <c r="F1113" s="60" t="s">
        <v>1891</v>
      </c>
      <c r="G1113" s="60" t="s">
        <v>169</v>
      </c>
      <c r="H1113" s="61">
        <v>2023</v>
      </c>
      <c r="I1113" s="62">
        <v>101.7</v>
      </c>
      <c r="J1113" s="62">
        <v>100</v>
      </c>
    </row>
    <row r="1114" spans="1:10" x14ac:dyDescent="0.25">
      <c r="A1114" s="59">
        <f t="shared" si="23"/>
        <v>1114</v>
      </c>
      <c r="B1114" s="60" t="s">
        <v>2150</v>
      </c>
      <c r="D1114" s="60" t="s">
        <v>2151</v>
      </c>
      <c r="E1114" s="60" t="s">
        <v>168</v>
      </c>
      <c r="F1114" s="60" t="s">
        <v>1891</v>
      </c>
      <c r="G1114" s="60" t="s">
        <v>169</v>
      </c>
      <c r="H1114" s="61">
        <v>2024</v>
      </c>
      <c r="I1114" s="62">
        <v>200.7</v>
      </c>
      <c r="J1114" s="62">
        <v>200</v>
      </c>
    </row>
    <row r="1115" spans="1:10" x14ac:dyDescent="0.25">
      <c r="A1115" s="59">
        <f t="shared" si="23"/>
        <v>1115</v>
      </c>
      <c r="B1115" s="60" t="s">
        <v>2348</v>
      </c>
      <c r="D1115" s="60" t="s">
        <v>2349</v>
      </c>
      <c r="E1115" s="60" t="s">
        <v>439</v>
      </c>
      <c r="F1115" s="60" t="s">
        <v>1891</v>
      </c>
      <c r="G1115" s="60" t="s">
        <v>113</v>
      </c>
      <c r="H1115" s="61">
        <v>2025</v>
      </c>
      <c r="I1115" s="62">
        <v>51.6</v>
      </c>
      <c r="J1115" s="62">
        <v>50</v>
      </c>
    </row>
    <row r="1116" spans="1:10" x14ac:dyDescent="0.25">
      <c r="A1116" s="59">
        <f t="shared" si="23"/>
        <v>1116</v>
      </c>
      <c r="B1116" s="60" t="s">
        <v>2152</v>
      </c>
      <c r="D1116" s="60" t="s">
        <v>2153</v>
      </c>
      <c r="E1116" s="60" t="s">
        <v>2154</v>
      </c>
      <c r="F1116" s="60" t="s">
        <v>1891</v>
      </c>
      <c r="G1116" s="60" t="s">
        <v>255</v>
      </c>
      <c r="H1116" s="61">
        <v>2018</v>
      </c>
      <c r="I1116" s="62">
        <v>50</v>
      </c>
      <c r="J1116" s="62">
        <v>50</v>
      </c>
    </row>
    <row r="1117" spans="1:10" x14ac:dyDescent="0.25">
      <c r="A1117" s="59">
        <f t="shared" si="23"/>
        <v>1117</v>
      </c>
      <c r="B1117" s="60" t="s">
        <v>2155</v>
      </c>
      <c r="D1117" s="60" t="s">
        <v>2156</v>
      </c>
      <c r="E1117" s="60" t="s">
        <v>1156</v>
      </c>
      <c r="F1117" s="60" t="s">
        <v>1891</v>
      </c>
      <c r="G1117" s="60" t="s">
        <v>126</v>
      </c>
      <c r="H1117" s="61">
        <v>2023</v>
      </c>
      <c r="I1117" s="62">
        <v>147.5</v>
      </c>
      <c r="J1117" s="62">
        <v>146</v>
      </c>
    </row>
    <row r="1118" spans="1:10" x14ac:dyDescent="0.25">
      <c r="A1118" s="59">
        <f t="shared" si="23"/>
        <v>1118</v>
      </c>
      <c r="B1118" s="60" t="s">
        <v>2157</v>
      </c>
      <c r="D1118" s="60" t="s">
        <v>2158</v>
      </c>
      <c r="E1118" s="60" t="s">
        <v>1156</v>
      </c>
      <c r="F1118" s="60" t="s">
        <v>1891</v>
      </c>
      <c r="G1118" s="60" t="s">
        <v>126</v>
      </c>
      <c r="H1118" s="61">
        <v>2023</v>
      </c>
      <c r="I1118" s="62">
        <v>104.9</v>
      </c>
      <c r="J1118" s="62">
        <v>104</v>
      </c>
    </row>
    <row r="1119" spans="1:10" x14ac:dyDescent="0.25">
      <c r="A1119" s="59">
        <f t="shared" si="23"/>
        <v>1119</v>
      </c>
      <c r="B1119" s="60" t="s">
        <v>4177</v>
      </c>
      <c r="D1119" s="60" t="s">
        <v>2159</v>
      </c>
      <c r="E1119" s="60" t="s">
        <v>1135</v>
      </c>
      <c r="F1119" s="60" t="s">
        <v>1891</v>
      </c>
      <c r="G1119" s="60" t="s">
        <v>255</v>
      </c>
      <c r="H1119" s="61">
        <v>2017</v>
      </c>
      <c r="I1119" s="62">
        <v>157.5</v>
      </c>
      <c r="J1119" s="62">
        <v>157.5</v>
      </c>
    </row>
    <row r="1120" spans="1:10" x14ac:dyDescent="0.25">
      <c r="A1120" s="59">
        <f t="shared" si="23"/>
        <v>1120</v>
      </c>
      <c r="B1120" s="60" t="s">
        <v>2350</v>
      </c>
      <c r="D1120" s="60" t="s">
        <v>2351</v>
      </c>
      <c r="E1120" s="60" t="s">
        <v>2020</v>
      </c>
      <c r="F1120" s="60" t="s">
        <v>1891</v>
      </c>
      <c r="G1120" s="60" t="s">
        <v>113</v>
      </c>
      <c r="H1120" s="61">
        <v>2025</v>
      </c>
      <c r="I1120" s="62">
        <v>77.75</v>
      </c>
      <c r="J1120" s="62">
        <v>77</v>
      </c>
    </row>
    <row r="1121" spans="1:10" x14ac:dyDescent="0.25">
      <c r="A1121" s="59">
        <f t="shared" si="23"/>
        <v>1121</v>
      </c>
      <c r="B1121" s="60" t="s">
        <v>2352</v>
      </c>
      <c r="D1121" s="60" t="s">
        <v>2353</v>
      </c>
      <c r="E1121" s="60" t="s">
        <v>2020</v>
      </c>
      <c r="F1121" s="60" t="s">
        <v>1891</v>
      </c>
      <c r="G1121" s="60" t="s">
        <v>113</v>
      </c>
      <c r="H1121" s="61">
        <v>2025</v>
      </c>
      <c r="I1121" s="62">
        <v>178.55</v>
      </c>
      <c r="J1121" s="62">
        <v>178</v>
      </c>
    </row>
    <row r="1122" spans="1:10" x14ac:dyDescent="0.25">
      <c r="A1122" s="59">
        <f t="shared" si="23"/>
        <v>1122</v>
      </c>
      <c r="B1122" s="60" t="s">
        <v>1237</v>
      </c>
      <c r="D1122" s="60" t="s">
        <v>3117</v>
      </c>
      <c r="E1122" s="60" t="s">
        <v>439</v>
      </c>
      <c r="F1122" s="60" t="s">
        <v>1891</v>
      </c>
      <c r="G1122" s="60" t="s">
        <v>113</v>
      </c>
      <c r="H1122" s="61">
        <v>2018</v>
      </c>
      <c r="I1122" s="62">
        <v>10</v>
      </c>
      <c r="J1122" s="62">
        <v>10</v>
      </c>
    </row>
    <row r="1123" spans="1:10" x14ac:dyDescent="0.25">
      <c r="A1123" s="59">
        <f t="shared" si="23"/>
        <v>1123</v>
      </c>
      <c r="B1123" s="60" t="s">
        <v>2833</v>
      </c>
      <c r="D1123" s="60" t="s">
        <v>3460</v>
      </c>
      <c r="E1123" s="60" t="s">
        <v>615</v>
      </c>
      <c r="F1123" s="60" t="s">
        <v>1891</v>
      </c>
      <c r="G1123" s="60" t="s">
        <v>113</v>
      </c>
      <c r="H1123" s="61">
        <v>2025</v>
      </c>
      <c r="I1123" s="62">
        <v>210.8</v>
      </c>
      <c r="J1123" s="62">
        <v>210</v>
      </c>
    </row>
    <row r="1124" spans="1:10" x14ac:dyDescent="0.25">
      <c r="A1124" s="59">
        <f t="shared" si="23"/>
        <v>1124</v>
      </c>
      <c r="B1124" s="60" t="s">
        <v>2160</v>
      </c>
      <c r="D1124" s="60" t="s">
        <v>2161</v>
      </c>
      <c r="E1124" s="60" t="s">
        <v>363</v>
      </c>
      <c r="F1124" s="60" t="s">
        <v>1891</v>
      </c>
      <c r="G1124" s="60" t="s">
        <v>113</v>
      </c>
      <c r="H1124" s="61">
        <v>2022</v>
      </c>
      <c r="I1124" s="62">
        <v>135</v>
      </c>
      <c r="J1124" s="62">
        <v>127.1</v>
      </c>
    </row>
    <row r="1125" spans="1:10" x14ac:dyDescent="0.25">
      <c r="A1125" s="59">
        <f t="shared" si="23"/>
        <v>1125</v>
      </c>
      <c r="B1125" s="60" t="s">
        <v>2162</v>
      </c>
      <c r="D1125" s="60" t="s">
        <v>2163</v>
      </c>
      <c r="E1125" s="60" t="s">
        <v>1935</v>
      </c>
      <c r="F1125" s="60" t="s">
        <v>1891</v>
      </c>
      <c r="G1125" s="60" t="s">
        <v>113</v>
      </c>
      <c r="H1125" s="61">
        <v>2024</v>
      </c>
      <c r="I1125" s="62">
        <v>165.75</v>
      </c>
      <c r="J1125" s="62">
        <v>165.8</v>
      </c>
    </row>
    <row r="1126" spans="1:10" x14ac:dyDescent="0.25">
      <c r="A1126" s="59">
        <f t="shared" si="23"/>
        <v>1126</v>
      </c>
      <c r="B1126" s="60" t="s">
        <v>2164</v>
      </c>
      <c r="D1126" s="60" t="s">
        <v>2165</v>
      </c>
      <c r="E1126" s="60" t="s">
        <v>1935</v>
      </c>
      <c r="F1126" s="60" t="s">
        <v>1891</v>
      </c>
      <c r="G1126" s="60" t="s">
        <v>113</v>
      </c>
      <c r="H1126" s="61">
        <v>2024</v>
      </c>
      <c r="I1126" s="62">
        <v>86.19</v>
      </c>
      <c r="J1126" s="62">
        <v>86.2</v>
      </c>
    </row>
    <row r="1127" spans="1:10" x14ac:dyDescent="0.25">
      <c r="A1127" s="59">
        <f t="shared" si="23"/>
        <v>1127</v>
      </c>
      <c r="B1127" s="60" t="s">
        <v>2166</v>
      </c>
      <c r="D1127" s="60" t="s">
        <v>3118</v>
      </c>
      <c r="E1127" s="60" t="s">
        <v>136</v>
      </c>
      <c r="F1127" s="60" t="s">
        <v>1891</v>
      </c>
      <c r="G1127" s="60" t="s">
        <v>126</v>
      </c>
      <c r="H1127" s="61">
        <v>2012</v>
      </c>
      <c r="I1127" s="62">
        <v>5.6</v>
      </c>
      <c r="J1127" s="62">
        <v>5.6</v>
      </c>
    </row>
    <row r="1128" spans="1:10" x14ac:dyDescent="0.25">
      <c r="A1128" s="59">
        <f t="shared" si="23"/>
        <v>1128</v>
      </c>
      <c r="B1128" s="60" t="s">
        <v>2167</v>
      </c>
      <c r="D1128" s="60" t="s">
        <v>3119</v>
      </c>
      <c r="E1128" s="60" t="s">
        <v>136</v>
      </c>
      <c r="F1128" s="60" t="s">
        <v>1891</v>
      </c>
      <c r="G1128" s="60" t="s">
        <v>126</v>
      </c>
      <c r="H1128" s="61">
        <v>2012</v>
      </c>
      <c r="I1128" s="62">
        <v>9.9</v>
      </c>
      <c r="J1128" s="62">
        <v>9.9</v>
      </c>
    </row>
    <row r="1129" spans="1:10" x14ac:dyDescent="0.25">
      <c r="A1129" s="59">
        <f t="shared" si="23"/>
        <v>1129</v>
      </c>
      <c r="B1129" s="60" t="s">
        <v>2168</v>
      </c>
      <c r="D1129" s="60" t="s">
        <v>3120</v>
      </c>
      <c r="E1129" s="60" t="s">
        <v>136</v>
      </c>
      <c r="F1129" s="60" t="s">
        <v>1891</v>
      </c>
      <c r="G1129" s="60" t="s">
        <v>126</v>
      </c>
      <c r="H1129" s="61">
        <v>2012</v>
      </c>
      <c r="I1129" s="62">
        <v>5</v>
      </c>
      <c r="J1129" s="62">
        <v>5</v>
      </c>
    </row>
    <row r="1130" spans="1:10" x14ac:dyDescent="0.25">
      <c r="A1130" s="59">
        <f t="shared" si="23"/>
        <v>1130</v>
      </c>
      <c r="B1130" s="60" t="s">
        <v>2169</v>
      </c>
      <c r="D1130" s="60" t="s">
        <v>3121</v>
      </c>
      <c r="E1130" s="60" t="s">
        <v>136</v>
      </c>
      <c r="F1130" s="60" t="s">
        <v>1891</v>
      </c>
      <c r="G1130" s="60" t="s">
        <v>126</v>
      </c>
      <c r="H1130" s="61">
        <v>2012</v>
      </c>
      <c r="I1130" s="62">
        <v>9.9</v>
      </c>
      <c r="J1130" s="62">
        <v>9.9</v>
      </c>
    </row>
    <row r="1131" spans="1:10" x14ac:dyDescent="0.25">
      <c r="A1131" s="59">
        <f t="shared" si="23"/>
        <v>1131</v>
      </c>
      <c r="B1131" s="60" t="s">
        <v>2170</v>
      </c>
      <c r="D1131" s="60" t="s">
        <v>2171</v>
      </c>
      <c r="E1131" s="60" t="s">
        <v>2091</v>
      </c>
      <c r="F1131" s="60" t="s">
        <v>1891</v>
      </c>
      <c r="G1131" s="60" t="s">
        <v>126</v>
      </c>
      <c r="H1131" s="61">
        <v>2024</v>
      </c>
      <c r="I1131" s="62">
        <v>203.5</v>
      </c>
      <c r="J1131" s="62">
        <v>200</v>
      </c>
    </row>
    <row r="1132" spans="1:10" x14ac:dyDescent="0.25">
      <c r="A1132" s="59">
        <f t="shared" si="23"/>
        <v>1132</v>
      </c>
      <c r="B1132" s="60" t="s">
        <v>2172</v>
      </c>
      <c r="D1132" s="60" t="s">
        <v>2172</v>
      </c>
      <c r="E1132" s="60" t="s">
        <v>2173</v>
      </c>
      <c r="F1132" s="60" t="s">
        <v>1891</v>
      </c>
      <c r="G1132" s="60" t="s">
        <v>113</v>
      </c>
      <c r="H1132" s="61">
        <v>2024</v>
      </c>
      <c r="I1132" s="62">
        <v>7.5</v>
      </c>
      <c r="J1132" s="62">
        <v>7.5</v>
      </c>
    </row>
    <row r="1133" spans="1:10" x14ac:dyDescent="0.25">
      <c r="A1133" s="59">
        <f t="shared" si="23"/>
        <v>1133</v>
      </c>
      <c r="B1133" s="60" t="s">
        <v>4036</v>
      </c>
      <c r="D1133" s="60" t="s">
        <v>2174</v>
      </c>
      <c r="E1133" s="60" t="s">
        <v>168</v>
      </c>
      <c r="F1133" s="60" t="s">
        <v>1891</v>
      </c>
      <c r="G1133" s="60" t="s">
        <v>169</v>
      </c>
      <c r="H1133" s="61">
        <v>2023</v>
      </c>
      <c r="I1133" s="62">
        <v>149.5</v>
      </c>
      <c r="J1133" s="62">
        <v>149.5</v>
      </c>
    </row>
    <row r="1134" spans="1:10" x14ac:dyDescent="0.25">
      <c r="A1134" s="59">
        <f t="shared" si="23"/>
        <v>1134</v>
      </c>
      <c r="B1134" s="60" t="s">
        <v>4037</v>
      </c>
      <c r="D1134" s="60" t="s">
        <v>2175</v>
      </c>
      <c r="E1134" s="60" t="s">
        <v>168</v>
      </c>
      <c r="F1134" s="60" t="s">
        <v>1891</v>
      </c>
      <c r="G1134" s="60" t="s">
        <v>169</v>
      </c>
      <c r="H1134" s="61">
        <v>2023</v>
      </c>
      <c r="I1134" s="62">
        <v>100.4</v>
      </c>
      <c r="J1134" s="62">
        <v>100.4</v>
      </c>
    </row>
    <row r="1135" spans="1:10" x14ac:dyDescent="0.25">
      <c r="A1135" s="59">
        <f t="shared" si="23"/>
        <v>1135</v>
      </c>
      <c r="B1135" s="60" t="s">
        <v>2176</v>
      </c>
      <c r="D1135" s="60" t="s">
        <v>2177</v>
      </c>
      <c r="E1135" s="60" t="s">
        <v>1268</v>
      </c>
      <c r="F1135" s="60" t="s">
        <v>1891</v>
      </c>
      <c r="G1135" s="60" t="s">
        <v>255</v>
      </c>
      <c r="H1135" s="61">
        <v>2021</v>
      </c>
      <c r="I1135" s="62">
        <v>125.9</v>
      </c>
      <c r="J1135" s="62">
        <v>125.9</v>
      </c>
    </row>
    <row r="1136" spans="1:10" x14ac:dyDescent="0.25">
      <c r="A1136" s="59">
        <f t="shared" si="23"/>
        <v>1136</v>
      </c>
      <c r="B1136" s="60" t="s">
        <v>2178</v>
      </c>
      <c r="D1136" s="60" t="s">
        <v>2179</v>
      </c>
      <c r="E1136" s="60" t="s">
        <v>1268</v>
      </c>
      <c r="F1136" s="60" t="s">
        <v>1891</v>
      </c>
      <c r="G1136" s="60" t="s">
        <v>255</v>
      </c>
      <c r="H1136" s="61">
        <v>2021</v>
      </c>
      <c r="I1136" s="62">
        <v>128.9</v>
      </c>
      <c r="J1136" s="62">
        <v>128.9</v>
      </c>
    </row>
    <row r="1137" spans="1:10" x14ac:dyDescent="0.25">
      <c r="A1137" s="59">
        <f t="shared" si="23"/>
        <v>1137</v>
      </c>
      <c r="B1137" s="60" t="s">
        <v>2180</v>
      </c>
      <c r="D1137" s="60" t="s">
        <v>2181</v>
      </c>
      <c r="E1137" s="60" t="s">
        <v>1268</v>
      </c>
      <c r="F1137" s="60" t="s">
        <v>1891</v>
      </c>
      <c r="G1137" s="60" t="s">
        <v>255</v>
      </c>
      <c r="H1137" s="61">
        <v>2023</v>
      </c>
      <c r="I1137" s="62">
        <v>101.9</v>
      </c>
      <c r="J1137" s="62">
        <v>101.9</v>
      </c>
    </row>
    <row r="1138" spans="1:10" x14ac:dyDescent="0.25">
      <c r="A1138" s="59">
        <f t="shared" si="23"/>
        <v>1138</v>
      </c>
      <c r="B1138" s="60" t="s">
        <v>2182</v>
      </c>
      <c r="D1138" s="60" t="s">
        <v>2183</v>
      </c>
      <c r="E1138" s="60" t="s">
        <v>1268</v>
      </c>
      <c r="F1138" s="60" t="s">
        <v>1891</v>
      </c>
      <c r="G1138" s="60" t="s">
        <v>255</v>
      </c>
      <c r="H1138" s="61">
        <v>2023</v>
      </c>
      <c r="I1138" s="62">
        <v>101.9</v>
      </c>
      <c r="J1138" s="62">
        <v>101.9</v>
      </c>
    </row>
    <row r="1139" spans="1:10" x14ac:dyDescent="0.25">
      <c r="A1139" s="59">
        <f t="shared" si="23"/>
        <v>1139</v>
      </c>
      <c r="B1139" s="60" t="s">
        <v>2358</v>
      </c>
      <c r="D1139" s="60" t="s">
        <v>2359</v>
      </c>
      <c r="E1139" s="60" t="s">
        <v>1800</v>
      </c>
      <c r="F1139" s="60" t="s">
        <v>1891</v>
      </c>
      <c r="G1139" s="60" t="s">
        <v>255</v>
      </c>
      <c r="H1139" s="61">
        <v>2025</v>
      </c>
      <c r="I1139" s="62">
        <v>202.37</v>
      </c>
      <c r="J1139" s="62">
        <v>200</v>
      </c>
    </row>
    <row r="1140" spans="1:10" x14ac:dyDescent="0.25">
      <c r="A1140" s="59">
        <f t="shared" si="23"/>
        <v>1140</v>
      </c>
      <c r="B1140" s="60" t="s">
        <v>2184</v>
      </c>
      <c r="D1140" s="60" t="s">
        <v>2185</v>
      </c>
      <c r="E1140" s="60" t="s">
        <v>1800</v>
      </c>
      <c r="F1140" s="60" t="s">
        <v>1891</v>
      </c>
      <c r="G1140" s="60" t="s">
        <v>255</v>
      </c>
      <c r="H1140" s="61">
        <v>2024</v>
      </c>
      <c r="I1140" s="62">
        <v>126.81</v>
      </c>
      <c r="J1140" s="62">
        <v>126</v>
      </c>
    </row>
    <row r="1141" spans="1:10" x14ac:dyDescent="0.25">
      <c r="A1141" s="59">
        <f t="shared" si="23"/>
        <v>1141</v>
      </c>
      <c r="B1141" s="60" t="s">
        <v>2186</v>
      </c>
      <c r="D1141" s="60" t="s">
        <v>2187</v>
      </c>
      <c r="E1141" s="60" t="s">
        <v>1800</v>
      </c>
      <c r="F1141" s="60" t="s">
        <v>1891</v>
      </c>
      <c r="G1141" s="60" t="s">
        <v>255</v>
      </c>
      <c r="H1141" s="61">
        <v>2024</v>
      </c>
      <c r="I1141" s="62">
        <v>126.7</v>
      </c>
      <c r="J1141" s="62">
        <v>126</v>
      </c>
    </row>
    <row r="1142" spans="1:10" x14ac:dyDescent="0.25">
      <c r="A1142" s="59">
        <f t="shared" si="23"/>
        <v>1142</v>
      </c>
      <c r="B1142" s="60" t="s">
        <v>2360</v>
      </c>
      <c r="D1142" s="60" t="s">
        <v>2361</v>
      </c>
      <c r="E1142" s="60" t="s">
        <v>1268</v>
      </c>
      <c r="F1142" s="60" t="s">
        <v>1891</v>
      </c>
      <c r="G1142" s="60" t="s">
        <v>255</v>
      </c>
      <c r="H1142" s="61">
        <v>2024</v>
      </c>
      <c r="I1142" s="62">
        <v>150</v>
      </c>
      <c r="J1142" s="62">
        <v>149.6</v>
      </c>
    </row>
    <row r="1143" spans="1:10" x14ac:dyDescent="0.25">
      <c r="A1143" s="59">
        <f t="shared" si="23"/>
        <v>1143</v>
      </c>
      <c r="B1143" s="60" t="s">
        <v>2362</v>
      </c>
      <c r="D1143" s="60" t="s">
        <v>2363</v>
      </c>
      <c r="E1143" s="60" t="s">
        <v>1268</v>
      </c>
      <c r="F1143" s="60" t="s">
        <v>1891</v>
      </c>
      <c r="G1143" s="60" t="s">
        <v>255</v>
      </c>
      <c r="H1143" s="61">
        <v>2024</v>
      </c>
      <c r="I1143" s="62">
        <v>156.9</v>
      </c>
      <c r="J1143" s="62">
        <v>156.30000000000001</v>
      </c>
    </row>
    <row r="1144" spans="1:10" x14ac:dyDescent="0.25">
      <c r="A1144" s="59">
        <f t="shared" si="23"/>
        <v>1144</v>
      </c>
      <c r="B1144" s="60" t="s">
        <v>2188</v>
      </c>
      <c r="D1144" s="60" t="s">
        <v>2189</v>
      </c>
      <c r="E1144" s="60" t="s">
        <v>1907</v>
      </c>
      <c r="F1144" s="60" t="s">
        <v>1891</v>
      </c>
      <c r="G1144" s="60" t="s">
        <v>255</v>
      </c>
      <c r="H1144" s="61">
        <v>2021</v>
      </c>
      <c r="I1144" s="62">
        <v>136.80000000000001</v>
      </c>
      <c r="J1144" s="62">
        <v>136.80000000000001</v>
      </c>
    </row>
    <row r="1145" spans="1:10" x14ac:dyDescent="0.25">
      <c r="A1145" s="59">
        <f t="shared" si="23"/>
        <v>1145</v>
      </c>
      <c r="B1145" s="60" t="s">
        <v>2190</v>
      </c>
      <c r="D1145" s="60" t="s">
        <v>2191</v>
      </c>
      <c r="E1145" s="60" t="s">
        <v>1907</v>
      </c>
      <c r="F1145" s="60" t="s">
        <v>1891</v>
      </c>
      <c r="G1145" s="60" t="s">
        <v>255</v>
      </c>
      <c r="H1145" s="61">
        <v>2021</v>
      </c>
      <c r="I1145" s="62">
        <v>131.1</v>
      </c>
      <c r="J1145" s="62">
        <v>131.1</v>
      </c>
    </row>
    <row r="1146" spans="1:10" x14ac:dyDescent="0.25">
      <c r="A1146" s="59">
        <f t="shared" si="23"/>
        <v>1146</v>
      </c>
      <c r="B1146" s="60" t="s">
        <v>2192</v>
      </c>
      <c r="D1146" s="60" t="s">
        <v>3122</v>
      </c>
      <c r="E1146" s="60" t="s">
        <v>1199</v>
      </c>
      <c r="F1146" s="60" t="s">
        <v>1891</v>
      </c>
      <c r="G1146" s="60" t="s">
        <v>113</v>
      </c>
      <c r="H1146" s="61">
        <v>2021</v>
      </c>
      <c r="I1146" s="62">
        <v>10</v>
      </c>
      <c r="J1146" s="62">
        <v>10</v>
      </c>
    </row>
    <row r="1147" spans="1:10" x14ac:dyDescent="0.25">
      <c r="A1147" s="59">
        <f t="shared" si="23"/>
        <v>1147</v>
      </c>
      <c r="B1147" s="60" t="s">
        <v>2193</v>
      </c>
      <c r="D1147" s="60" t="s">
        <v>2193</v>
      </c>
      <c r="E1147" s="60" t="s">
        <v>270</v>
      </c>
      <c r="F1147" s="60" t="s">
        <v>1891</v>
      </c>
      <c r="G1147" s="60" t="s">
        <v>169</v>
      </c>
      <c r="H1147" s="61">
        <v>2024</v>
      </c>
      <c r="I1147" s="62">
        <v>1.5</v>
      </c>
      <c r="J1147" s="62">
        <v>1.5</v>
      </c>
    </row>
    <row r="1148" spans="1:10" x14ac:dyDescent="0.25">
      <c r="A1148" s="59">
        <f t="shared" si="23"/>
        <v>1148</v>
      </c>
      <c r="B1148" s="60" t="s">
        <v>3797</v>
      </c>
      <c r="D1148" s="60" t="s">
        <v>3798</v>
      </c>
      <c r="E1148" s="60" t="s">
        <v>1738</v>
      </c>
      <c r="F1148" s="60" t="s">
        <v>1891</v>
      </c>
      <c r="G1148" s="60" t="s">
        <v>113</v>
      </c>
      <c r="H1148" s="61">
        <v>2026</v>
      </c>
      <c r="I1148" s="62">
        <v>137.4</v>
      </c>
      <c r="J1148" s="62">
        <v>137.4</v>
      </c>
    </row>
    <row r="1149" spans="1:10" x14ac:dyDescent="0.25">
      <c r="A1149" s="59">
        <f t="shared" si="23"/>
        <v>1149</v>
      </c>
      <c r="B1149" s="60" t="s">
        <v>3799</v>
      </c>
      <c r="D1149" s="60" t="s">
        <v>3800</v>
      </c>
      <c r="E1149" s="60" t="s">
        <v>1738</v>
      </c>
      <c r="F1149" s="60" t="s">
        <v>1891</v>
      </c>
      <c r="G1149" s="60" t="s">
        <v>113</v>
      </c>
      <c r="H1149" s="61">
        <v>2026</v>
      </c>
      <c r="I1149" s="62">
        <v>13.2</v>
      </c>
      <c r="J1149" s="62">
        <v>13.2</v>
      </c>
    </row>
    <row r="1150" spans="1:10" x14ac:dyDescent="0.25">
      <c r="A1150" s="59">
        <f t="shared" si="23"/>
        <v>1150</v>
      </c>
      <c r="B1150" s="60" t="s">
        <v>2366</v>
      </c>
      <c r="D1150" s="60" t="s">
        <v>2367</v>
      </c>
      <c r="E1150" s="60" t="s">
        <v>1952</v>
      </c>
      <c r="F1150" s="60" t="s">
        <v>1891</v>
      </c>
      <c r="G1150" s="60" t="s">
        <v>113</v>
      </c>
      <c r="H1150" s="61">
        <v>2024</v>
      </c>
      <c r="I1150" s="62">
        <v>119.35</v>
      </c>
      <c r="J1150" s="62">
        <v>118.8</v>
      </c>
    </row>
    <row r="1151" spans="1:10" x14ac:dyDescent="0.25">
      <c r="A1151" s="59">
        <f t="shared" si="23"/>
        <v>1151</v>
      </c>
      <c r="B1151" s="60" t="s">
        <v>2368</v>
      </c>
      <c r="D1151" s="60" t="s">
        <v>2369</v>
      </c>
      <c r="E1151" s="60" t="s">
        <v>1952</v>
      </c>
      <c r="F1151" s="60" t="s">
        <v>1891</v>
      </c>
      <c r="G1151" s="60" t="s">
        <v>113</v>
      </c>
      <c r="H1151" s="61">
        <v>2024</v>
      </c>
      <c r="I1151" s="62">
        <v>119.45</v>
      </c>
      <c r="J1151" s="62">
        <v>118.9</v>
      </c>
    </row>
    <row r="1152" spans="1:10" x14ac:dyDescent="0.25">
      <c r="A1152" s="59">
        <f t="shared" si="23"/>
        <v>1152</v>
      </c>
      <c r="B1152" s="60" t="s">
        <v>2839</v>
      </c>
      <c r="D1152" s="60" t="s">
        <v>3406</v>
      </c>
      <c r="E1152" s="60" t="s">
        <v>511</v>
      </c>
      <c r="F1152" s="60" t="s">
        <v>1891</v>
      </c>
      <c r="G1152" s="60" t="s">
        <v>113</v>
      </c>
      <c r="H1152" s="61">
        <v>2025</v>
      </c>
      <c r="I1152" s="62">
        <v>90.5</v>
      </c>
      <c r="J1152" s="62">
        <v>90</v>
      </c>
    </row>
    <row r="1153" spans="1:10" x14ac:dyDescent="0.25">
      <c r="A1153" s="59">
        <f t="shared" si="23"/>
        <v>1153</v>
      </c>
      <c r="B1153" s="60" t="s">
        <v>2194</v>
      </c>
      <c r="D1153" s="60" t="s">
        <v>2195</v>
      </c>
      <c r="E1153" s="60" t="s">
        <v>798</v>
      </c>
      <c r="F1153" s="60" t="s">
        <v>1891</v>
      </c>
      <c r="G1153" s="60" t="s">
        <v>119</v>
      </c>
      <c r="H1153" s="61">
        <v>2023</v>
      </c>
      <c r="I1153" s="62">
        <v>45.7</v>
      </c>
      <c r="J1153" s="62">
        <v>45.7</v>
      </c>
    </row>
    <row r="1154" spans="1:10" x14ac:dyDescent="0.25">
      <c r="A1154" s="59">
        <f t="shared" si="23"/>
        <v>1154</v>
      </c>
      <c r="B1154" s="60" t="s">
        <v>2196</v>
      </c>
      <c r="D1154" s="60" t="s">
        <v>2197</v>
      </c>
      <c r="E1154" s="60" t="s">
        <v>1813</v>
      </c>
      <c r="F1154" s="60" t="s">
        <v>1891</v>
      </c>
      <c r="G1154" s="60" t="s">
        <v>113</v>
      </c>
      <c r="H1154" s="61">
        <v>2022</v>
      </c>
      <c r="I1154" s="62">
        <v>129.19999999999999</v>
      </c>
      <c r="J1154" s="62">
        <v>120.7</v>
      </c>
    </row>
    <row r="1155" spans="1:10" s="55" customFormat="1" x14ac:dyDescent="0.25">
      <c r="A1155" s="59">
        <f t="shared" si="23"/>
        <v>1155</v>
      </c>
      <c r="B1155" s="60" t="s">
        <v>2198</v>
      </c>
      <c r="C1155" s="60"/>
      <c r="D1155" s="60" t="s">
        <v>2199</v>
      </c>
      <c r="E1155" s="60" t="s">
        <v>204</v>
      </c>
      <c r="F1155" s="60" t="s">
        <v>1891</v>
      </c>
      <c r="G1155" s="60" t="s">
        <v>119</v>
      </c>
      <c r="H1155" s="61">
        <v>2021</v>
      </c>
      <c r="I1155" s="62">
        <v>120</v>
      </c>
      <c r="J1155" s="62">
        <v>120</v>
      </c>
    </row>
    <row r="1156" spans="1:10" s="55" customFormat="1" x14ac:dyDescent="0.25">
      <c r="A1156" s="59">
        <f t="shared" si="23"/>
        <v>1156</v>
      </c>
      <c r="B1156" s="60" t="s">
        <v>2200</v>
      </c>
      <c r="C1156" s="60"/>
      <c r="D1156" s="60" t="s">
        <v>3123</v>
      </c>
      <c r="E1156" s="60" t="s">
        <v>221</v>
      </c>
      <c r="F1156" s="60" t="s">
        <v>1891</v>
      </c>
      <c r="G1156" s="60" t="s">
        <v>113</v>
      </c>
      <c r="H1156" s="61">
        <v>2016</v>
      </c>
      <c r="I1156" s="62">
        <v>10</v>
      </c>
      <c r="J1156" s="62">
        <v>10</v>
      </c>
    </row>
    <row r="1157" spans="1:10" s="55" customFormat="1" x14ac:dyDescent="0.25">
      <c r="A1157" s="59">
        <f t="shared" si="23"/>
        <v>1157</v>
      </c>
      <c r="B1157" s="60" t="s">
        <v>2201</v>
      </c>
      <c r="C1157" s="60"/>
      <c r="D1157" s="60" t="s">
        <v>2202</v>
      </c>
      <c r="E1157" s="60" t="s">
        <v>1135</v>
      </c>
      <c r="F1157" s="60" t="s">
        <v>1891</v>
      </c>
      <c r="G1157" s="60" t="s">
        <v>255</v>
      </c>
      <c r="H1157" s="61">
        <v>2018</v>
      </c>
      <c r="I1157" s="62">
        <v>182</v>
      </c>
      <c r="J1157" s="62">
        <v>182</v>
      </c>
    </row>
    <row r="1158" spans="1:10" x14ac:dyDescent="0.25">
      <c r="A1158" s="59">
        <f t="shared" ref="A1158:A1221" si="24">A1157+1</f>
        <v>1158</v>
      </c>
      <c r="B1158" s="60" t="s">
        <v>2203</v>
      </c>
      <c r="D1158" s="60" t="s">
        <v>2204</v>
      </c>
      <c r="E1158" s="60" t="s">
        <v>318</v>
      </c>
      <c r="F1158" s="60" t="s">
        <v>1891</v>
      </c>
      <c r="G1158" s="60" t="s">
        <v>126</v>
      </c>
      <c r="H1158" s="61">
        <v>2011</v>
      </c>
      <c r="I1158" s="62">
        <v>26.7</v>
      </c>
      <c r="J1158" s="62">
        <v>26.7</v>
      </c>
    </row>
    <row r="1159" spans="1:10" x14ac:dyDescent="0.25">
      <c r="A1159" s="59">
        <f t="shared" si="24"/>
        <v>1159</v>
      </c>
      <c r="B1159" s="60" t="s">
        <v>2205</v>
      </c>
      <c r="D1159" s="60" t="s">
        <v>3124</v>
      </c>
      <c r="E1159" s="60" t="s">
        <v>608</v>
      </c>
      <c r="F1159" s="60" t="s">
        <v>1891</v>
      </c>
      <c r="G1159" s="60" t="s">
        <v>113</v>
      </c>
      <c r="H1159" s="61">
        <v>2018</v>
      </c>
      <c r="I1159" s="62">
        <v>5</v>
      </c>
      <c r="J1159" s="62">
        <v>5</v>
      </c>
    </row>
    <row r="1160" spans="1:10" x14ac:dyDescent="0.25">
      <c r="A1160" s="59">
        <f t="shared" si="24"/>
        <v>1160</v>
      </c>
      <c r="B1160" s="60" t="s">
        <v>2206</v>
      </c>
      <c r="D1160" s="60" t="s">
        <v>2207</v>
      </c>
      <c r="E1160" s="60" t="s">
        <v>2208</v>
      </c>
      <c r="F1160" s="60" t="s">
        <v>1891</v>
      </c>
      <c r="G1160" s="60" t="s">
        <v>255</v>
      </c>
      <c r="H1160" s="61">
        <v>2019</v>
      </c>
      <c r="I1160" s="62">
        <v>100</v>
      </c>
      <c r="J1160" s="62">
        <v>100</v>
      </c>
    </row>
    <row r="1161" spans="1:10" x14ac:dyDescent="0.25">
      <c r="A1161" s="59">
        <f t="shared" si="24"/>
        <v>1161</v>
      </c>
      <c r="B1161" s="60" t="s">
        <v>2209</v>
      </c>
      <c r="D1161" s="60" t="s">
        <v>2210</v>
      </c>
      <c r="E1161" s="60" t="s">
        <v>204</v>
      </c>
      <c r="F1161" s="60" t="s">
        <v>1891</v>
      </c>
      <c r="G1161" s="60" t="s">
        <v>119</v>
      </c>
      <c r="H1161" s="61">
        <v>2022</v>
      </c>
      <c r="I1161" s="62">
        <v>101.6</v>
      </c>
      <c r="J1161" s="62">
        <v>101.6</v>
      </c>
    </row>
    <row r="1162" spans="1:10" x14ac:dyDescent="0.25">
      <c r="A1162" s="59">
        <f t="shared" si="24"/>
        <v>1162</v>
      </c>
      <c r="B1162" s="60" t="s">
        <v>2211</v>
      </c>
      <c r="D1162" s="60" t="s">
        <v>2212</v>
      </c>
      <c r="E1162" s="60" t="s">
        <v>204</v>
      </c>
      <c r="F1162" s="60" t="s">
        <v>1891</v>
      </c>
      <c r="G1162" s="60" t="s">
        <v>119</v>
      </c>
      <c r="H1162" s="61">
        <v>2022</v>
      </c>
      <c r="I1162" s="62">
        <v>101.6</v>
      </c>
      <c r="J1162" s="62">
        <v>101.6</v>
      </c>
    </row>
    <row r="1163" spans="1:10" x14ac:dyDescent="0.25">
      <c r="A1163" s="59">
        <f t="shared" si="24"/>
        <v>1163</v>
      </c>
      <c r="B1163" s="60" t="s">
        <v>2213</v>
      </c>
      <c r="D1163" s="60" t="s">
        <v>3125</v>
      </c>
      <c r="E1163" s="60" t="s">
        <v>608</v>
      </c>
      <c r="F1163" s="60" t="s">
        <v>1891</v>
      </c>
      <c r="G1163" s="60" t="s">
        <v>113</v>
      </c>
      <c r="H1163" s="61">
        <v>2017</v>
      </c>
      <c r="I1163" s="62">
        <v>5</v>
      </c>
      <c r="J1163" s="62">
        <v>5</v>
      </c>
    </row>
    <row r="1164" spans="1:10" x14ac:dyDescent="0.25">
      <c r="A1164" s="59">
        <f t="shared" si="24"/>
        <v>1164</v>
      </c>
      <c r="B1164" s="60" t="s">
        <v>2214</v>
      </c>
      <c r="D1164" s="60" t="s">
        <v>3126</v>
      </c>
      <c r="E1164" s="60" t="s">
        <v>608</v>
      </c>
      <c r="F1164" s="60" t="s">
        <v>1891</v>
      </c>
      <c r="G1164" s="60" t="s">
        <v>113</v>
      </c>
      <c r="H1164" s="61">
        <v>2017</v>
      </c>
      <c r="I1164" s="62">
        <v>5</v>
      </c>
      <c r="J1164" s="62">
        <v>5</v>
      </c>
    </row>
    <row r="1165" spans="1:10" x14ac:dyDescent="0.25">
      <c r="A1165" s="59">
        <f t="shared" si="24"/>
        <v>1165</v>
      </c>
      <c r="B1165" s="60" t="s">
        <v>2215</v>
      </c>
      <c r="D1165" s="60" t="s">
        <v>3127</v>
      </c>
      <c r="E1165" s="60" t="s">
        <v>1065</v>
      </c>
      <c r="F1165" s="60" t="s">
        <v>1891</v>
      </c>
      <c r="G1165" s="60" t="s">
        <v>113</v>
      </c>
      <c r="H1165" s="61">
        <v>2017</v>
      </c>
      <c r="I1165" s="62">
        <v>10</v>
      </c>
      <c r="J1165" s="62">
        <v>10</v>
      </c>
    </row>
    <row r="1166" spans="1:10" x14ac:dyDescent="0.25">
      <c r="A1166" s="59">
        <f t="shared" si="24"/>
        <v>1166</v>
      </c>
      <c r="B1166" s="60" t="s">
        <v>2216</v>
      </c>
      <c r="D1166" s="60" t="s">
        <v>2216</v>
      </c>
      <c r="E1166" s="60" t="s">
        <v>254</v>
      </c>
      <c r="F1166" s="60" t="s">
        <v>1891</v>
      </c>
      <c r="G1166" s="60" t="s">
        <v>255</v>
      </c>
      <c r="H1166" s="61">
        <v>2024</v>
      </c>
      <c r="I1166" s="62">
        <v>10</v>
      </c>
      <c r="J1166" s="62">
        <v>10</v>
      </c>
    </row>
    <row r="1167" spans="1:10" x14ac:dyDescent="0.25">
      <c r="A1167" s="59">
        <f t="shared" si="24"/>
        <v>1167</v>
      </c>
      <c r="B1167" s="60" t="s">
        <v>2374</v>
      </c>
      <c r="D1167" s="60" t="s">
        <v>2375</v>
      </c>
      <c r="E1167" s="60" t="s">
        <v>265</v>
      </c>
      <c r="F1167" s="60" t="s">
        <v>1891</v>
      </c>
      <c r="G1167" s="60" t="s">
        <v>169</v>
      </c>
      <c r="H1167" s="61">
        <v>2025</v>
      </c>
      <c r="I1167" s="62">
        <v>60.14</v>
      </c>
      <c r="J1167" s="62">
        <v>60</v>
      </c>
    </row>
    <row r="1168" spans="1:10" x14ac:dyDescent="0.25">
      <c r="A1168" s="59">
        <f t="shared" si="24"/>
        <v>1168</v>
      </c>
      <c r="B1168" s="60" t="s">
        <v>2217</v>
      </c>
      <c r="D1168" s="60" t="s">
        <v>3128</v>
      </c>
      <c r="E1168" s="60" t="s">
        <v>221</v>
      </c>
      <c r="F1168" s="60" t="s">
        <v>1891</v>
      </c>
      <c r="G1168" s="60" t="s">
        <v>113</v>
      </c>
      <c r="H1168" s="61">
        <v>2018</v>
      </c>
      <c r="I1168" s="62">
        <v>5</v>
      </c>
      <c r="J1168" s="62">
        <v>5</v>
      </c>
    </row>
    <row r="1169" spans="1:10" x14ac:dyDescent="0.25">
      <c r="A1169" s="59">
        <f t="shared" si="24"/>
        <v>1169</v>
      </c>
      <c r="B1169" s="60" t="s">
        <v>2218</v>
      </c>
      <c r="D1169" s="60" t="s">
        <v>2219</v>
      </c>
      <c r="E1169" s="60" t="s">
        <v>1108</v>
      </c>
      <c r="F1169" s="60" t="s">
        <v>1891</v>
      </c>
      <c r="G1169" s="60" t="s">
        <v>126</v>
      </c>
      <c r="H1169" s="61">
        <v>2024</v>
      </c>
      <c r="I1169" s="62">
        <v>161.28</v>
      </c>
      <c r="J1169" s="62">
        <v>160</v>
      </c>
    </row>
    <row r="1170" spans="1:10" x14ac:dyDescent="0.25">
      <c r="A1170" s="59">
        <f t="shared" si="24"/>
        <v>1170</v>
      </c>
      <c r="B1170" s="56" t="s">
        <v>2220</v>
      </c>
      <c r="D1170" s="56"/>
      <c r="E1170" s="56"/>
      <c r="F1170" s="56"/>
      <c r="G1170" s="56"/>
      <c r="H1170" s="57"/>
      <c r="I1170" s="58">
        <f t="shared" ref="I1170:J1170" si="25">SUM(I901:I1169)</f>
        <v>28503.240000000009</v>
      </c>
      <c r="J1170" s="58">
        <f t="shared" si="25"/>
        <v>28296.2</v>
      </c>
    </row>
    <row r="1171" spans="1:10" x14ac:dyDescent="0.25">
      <c r="A1171" s="59">
        <f t="shared" si="24"/>
        <v>1171</v>
      </c>
      <c r="I1171" s="62"/>
    </row>
    <row r="1172" spans="1:10" x14ac:dyDescent="0.25">
      <c r="A1172" s="59">
        <f t="shared" si="24"/>
        <v>1172</v>
      </c>
      <c r="B1172" s="56" t="s">
        <v>2221</v>
      </c>
      <c r="D1172" s="56"/>
      <c r="E1172" s="56"/>
      <c r="F1172" s="56"/>
      <c r="G1172" s="56"/>
      <c r="H1172" s="57"/>
      <c r="I1172" s="62"/>
      <c r="J1172" s="58"/>
    </row>
    <row r="1173" spans="1:10" x14ac:dyDescent="0.25">
      <c r="A1173" s="59">
        <f t="shared" si="24"/>
        <v>1173</v>
      </c>
      <c r="B1173" s="60" t="s">
        <v>3580</v>
      </c>
      <c r="C1173" s="60" t="s">
        <v>4119</v>
      </c>
      <c r="D1173" s="60" t="s">
        <v>3702</v>
      </c>
      <c r="E1173" s="60" t="s">
        <v>1902</v>
      </c>
      <c r="F1173" s="60" t="s">
        <v>1891</v>
      </c>
      <c r="G1173" s="60" t="s">
        <v>255</v>
      </c>
      <c r="H1173" s="61">
        <v>2025</v>
      </c>
      <c r="I1173" s="62">
        <v>200.9</v>
      </c>
      <c r="J1173" s="62">
        <v>200</v>
      </c>
    </row>
    <row r="1174" spans="1:10" x14ac:dyDescent="0.25">
      <c r="A1174" s="59">
        <f t="shared" si="24"/>
        <v>1174</v>
      </c>
      <c r="B1174" s="60" t="s">
        <v>2731</v>
      </c>
      <c r="C1174" s="60" t="s">
        <v>4120</v>
      </c>
      <c r="D1174" s="60" t="s">
        <v>3129</v>
      </c>
      <c r="E1174" s="60" t="s">
        <v>2469</v>
      </c>
      <c r="F1174" s="60" t="s">
        <v>1891</v>
      </c>
      <c r="G1174" s="60" t="s">
        <v>113</v>
      </c>
      <c r="H1174" s="61">
        <v>2025</v>
      </c>
      <c r="I1174" s="62">
        <v>181</v>
      </c>
      <c r="J1174" s="62">
        <v>180</v>
      </c>
    </row>
    <row r="1175" spans="1:10" x14ac:dyDescent="0.25">
      <c r="A1175" s="59">
        <f t="shared" si="24"/>
        <v>1175</v>
      </c>
      <c r="B1175" s="60" t="s">
        <v>2229</v>
      </c>
      <c r="C1175" s="60" t="s">
        <v>4121</v>
      </c>
      <c r="D1175" s="60" t="s">
        <v>2230</v>
      </c>
      <c r="E1175" s="60" t="s">
        <v>511</v>
      </c>
      <c r="F1175" s="60" t="s">
        <v>1891</v>
      </c>
      <c r="G1175" s="60" t="s">
        <v>113</v>
      </c>
      <c r="H1175" s="61">
        <v>2024</v>
      </c>
      <c r="I1175" s="62">
        <v>234.84</v>
      </c>
      <c r="J1175" s="62">
        <v>233.9</v>
      </c>
    </row>
    <row r="1176" spans="1:10" x14ac:dyDescent="0.25">
      <c r="A1176" s="59">
        <f t="shared" si="24"/>
        <v>1176</v>
      </c>
      <c r="B1176" s="60" t="s">
        <v>2231</v>
      </c>
      <c r="C1176" s="60" t="s">
        <v>4121</v>
      </c>
      <c r="D1176" s="60" t="s">
        <v>2232</v>
      </c>
      <c r="E1176" s="60" t="s">
        <v>511</v>
      </c>
      <c r="F1176" s="60" t="s">
        <v>1891</v>
      </c>
      <c r="G1176" s="60" t="s">
        <v>113</v>
      </c>
      <c r="H1176" s="61">
        <v>2024</v>
      </c>
      <c r="I1176" s="62">
        <v>234.57</v>
      </c>
      <c r="J1176" s="62">
        <v>233.9</v>
      </c>
    </row>
    <row r="1177" spans="1:10" x14ac:dyDescent="0.25">
      <c r="A1177" s="59">
        <f t="shared" si="24"/>
        <v>1177</v>
      </c>
      <c r="B1177" s="60" t="s">
        <v>2235</v>
      </c>
      <c r="C1177" s="60" t="s">
        <v>4122</v>
      </c>
      <c r="D1177" s="60" t="s">
        <v>2236</v>
      </c>
      <c r="E1177" s="60" t="s">
        <v>197</v>
      </c>
      <c r="F1177" s="60" t="s">
        <v>1891</v>
      </c>
      <c r="G1177" s="60" t="s">
        <v>126</v>
      </c>
      <c r="H1177" s="61">
        <v>2022</v>
      </c>
      <c r="I1177" s="62">
        <v>132.27000000000001</v>
      </c>
      <c r="J1177" s="62">
        <v>130</v>
      </c>
    </row>
    <row r="1178" spans="1:10" x14ac:dyDescent="0.25">
      <c r="A1178" s="59">
        <f t="shared" si="24"/>
        <v>1178</v>
      </c>
      <c r="B1178" s="60" t="s">
        <v>2237</v>
      </c>
      <c r="C1178" s="60" t="s">
        <v>4122</v>
      </c>
      <c r="D1178" s="60" t="s">
        <v>2238</v>
      </c>
      <c r="E1178" s="60" t="s">
        <v>197</v>
      </c>
      <c r="F1178" s="60" t="s">
        <v>1891</v>
      </c>
      <c r="G1178" s="60" t="s">
        <v>126</v>
      </c>
      <c r="H1178" s="61">
        <v>2022</v>
      </c>
      <c r="I1178" s="62">
        <v>70.83</v>
      </c>
      <c r="J1178" s="62">
        <v>70</v>
      </c>
    </row>
    <row r="1179" spans="1:10" x14ac:dyDescent="0.25">
      <c r="A1179" s="59">
        <f t="shared" si="24"/>
        <v>1179</v>
      </c>
      <c r="B1179" s="60" t="s">
        <v>2239</v>
      </c>
      <c r="C1179" s="60" t="s">
        <v>4123</v>
      </c>
      <c r="D1179" s="60" t="s">
        <v>2240</v>
      </c>
      <c r="E1179" s="60" t="s">
        <v>1048</v>
      </c>
      <c r="F1179" s="60" t="s">
        <v>1891</v>
      </c>
      <c r="G1179" s="60" t="s">
        <v>113</v>
      </c>
      <c r="H1179" s="61">
        <v>2022</v>
      </c>
      <c r="I1179" s="62">
        <v>69</v>
      </c>
      <c r="J1179" s="62">
        <v>69</v>
      </c>
    </row>
    <row r="1180" spans="1:10" x14ac:dyDescent="0.25">
      <c r="A1180" s="59">
        <f t="shared" si="24"/>
        <v>1180</v>
      </c>
      <c r="B1180" s="60" t="s">
        <v>2241</v>
      </c>
      <c r="C1180" s="60" t="s">
        <v>4124</v>
      </c>
      <c r="D1180" s="60" t="s">
        <v>2242</v>
      </c>
      <c r="E1180" s="60" t="s">
        <v>1048</v>
      </c>
      <c r="F1180" s="60" t="s">
        <v>1891</v>
      </c>
      <c r="G1180" s="60" t="s">
        <v>113</v>
      </c>
      <c r="H1180" s="61">
        <v>2022</v>
      </c>
      <c r="I1180" s="62">
        <v>141</v>
      </c>
      <c r="J1180" s="62">
        <v>141</v>
      </c>
    </row>
    <row r="1181" spans="1:10" x14ac:dyDescent="0.25">
      <c r="A1181" s="59">
        <f t="shared" si="24"/>
        <v>1181</v>
      </c>
      <c r="B1181" s="60" t="s">
        <v>3618</v>
      </c>
      <c r="C1181" s="60" t="s">
        <v>4125</v>
      </c>
      <c r="D1181" s="60" t="s">
        <v>3619</v>
      </c>
      <c r="E1181" s="60" t="s">
        <v>2734</v>
      </c>
      <c r="F1181" s="60" t="s">
        <v>1891</v>
      </c>
      <c r="G1181" s="60" t="s">
        <v>1035</v>
      </c>
      <c r="H1181" s="61">
        <v>2026</v>
      </c>
      <c r="I1181" s="62">
        <v>6.31</v>
      </c>
      <c r="J1181" s="62">
        <v>6.3</v>
      </c>
    </row>
    <row r="1182" spans="1:10" x14ac:dyDescent="0.25">
      <c r="A1182" s="59">
        <f t="shared" si="24"/>
        <v>1182</v>
      </c>
      <c r="B1182" s="60" t="s">
        <v>3620</v>
      </c>
      <c r="C1182" s="60" t="s">
        <v>4125</v>
      </c>
      <c r="D1182" s="60" t="s">
        <v>3621</v>
      </c>
      <c r="E1182" s="60" t="s">
        <v>2734</v>
      </c>
      <c r="F1182" s="60" t="s">
        <v>1891</v>
      </c>
      <c r="G1182" s="60" t="s">
        <v>1035</v>
      </c>
      <c r="H1182" s="61">
        <v>2026</v>
      </c>
      <c r="I1182" s="62">
        <v>119.55</v>
      </c>
      <c r="J1182" s="62">
        <v>118.7</v>
      </c>
    </row>
    <row r="1183" spans="1:10" x14ac:dyDescent="0.25">
      <c r="A1183" s="59">
        <f t="shared" si="24"/>
        <v>1183</v>
      </c>
      <c r="B1183" s="60" t="s">
        <v>3622</v>
      </c>
      <c r="C1183" s="60" t="s">
        <v>4125</v>
      </c>
      <c r="D1183" s="60" t="s">
        <v>3623</v>
      </c>
      <c r="E1183" s="60" t="s">
        <v>2734</v>
      </c>
      <c r="F1183" s="60" t="s">
        <v>1891</v>
      </c>
      <c r="G1183" s="60" t="s">
        <v>1035</v>
      </c>
      <c r="H1183" s="61">
        <v>2026</v>
      </c>
      <c r="I1183" s="62">
        <v>107.19</v>
      </c>
      <c r="J1183" s="62">
        <v>106.5</v>
      </c>
    </row>
    <row r="1184" spans="1:10" x14ac:dyDescent="0.25">
      <c r="A1184" s="59">
        <f t="shared" si="24"/>
        <v>1184</v>
      </c>
      <c r="B1184" s="60" t="s">
        <v>3624</v>
      </c>
      <c r="C1184" s="60" t="s">
        <v>4125</v>
      </c>
      <c r="D1184" s="60" t="s">
        <v>3625</v>
      </c>
      <c r="E1184" s="60" t="s">
        <v>2734</v>
      </c>
      <c r="F1184" s="60" t="s">
        <v>1891</v>
      </c>
      <c r="G1184" s="60" t="s">
        <v>1035</v>
      </c>
      <c r="H1184" s="61">
        <v>2026</v>
      </c>
      <c r="I1184" s="62">
        <v>18.64</v>
      </c>
      <c r="J1184" s="62">
        <v>18.5</v>
      </c>
    </row>
    <row r="1185" spans="1:10" x14ac:dyDescent="0.25">
      <c r="A1185" s="59">
        <f t="shared" si="24"/>
        <v>1185</v>
      </c>
      <c r="B1185" s="60" t="s">
        <v>2742</v>
      </c>
      <c r="C1185" s="60" t="s">
        <v>2743</v>
      </c>
      <c r="D1185" s="60" t="s">
        <v>4178</v>
      </c>
      <c r="E1185" s="60" t="s">
        <v>1261</v>
      </c>
      <c r="F1185" s="60" t="s">
        <v>1891</v>
      </c>
      <c r="G1185" s="60" t="s">
        <v>119</v>
      </c>
      <c r="H1185" s="61">
        <v>2026</v>
      </c>
      <c r="I1185" s="62">
        <v>198.83</v>
      </c>
      <c r="J1185" s="62">
        <v>197.2</v>
      </c>
    </row>
    <row r="1186" spans="1:10" x14ac:dyDescent="0.25">
      <c r="A1186" s="59">
        <f t="shared" si="24"/>
        <v>1186</v>
      </c>
      <c r="B1186" s="60" t="s">
        <v>2251</v>
      </c>
      <c r="C1186" s="60" t="s">
        <v>4126</v>
      </c>
      <c r="D1186" s="60" t="s">
        <v>2252</v>
      </c>
      <c r="E1186" s="60" t="s">
        <v>615</v>
      </c>
      <c r="F1186" s="60" t="s">
        <v>1891</v>
      </c>
      <c r="G1186" s="60" t="s">
        <v>113</v>
      </c>
      <c r="H1186" s="61">
        <v>2024</v>
      </c>
      <c r="I1186" s="62">
        <v>174.3</v>
      </c>
      <c r="J1186" s="62">
        <v>173</v>
      </c>
    </row>
    <row r="1187" spans="1:10" x14ac:dyDescent="0.25">
      <c r="A1187" s="59">
        <f t="shared" si="24"/>
        <v>1187</v>
      </c>
      <c r="B1187" s="60" t="s">
        <v>2253</v>
      </c>
      <c r="C1187" s="60" t="s">
        <v>4126</v>
      </c>
      <c r="D1187" s="60" t="s">
        <v>2254</v>
      </c>
      <c r="E1187" s="60" t="s">
        <v>615</v>
      </c>
      <c r="F1187" s="60" t="s">
        <v>1891</v>
      </c>
      <c r="G1187" s="60" t="s">
        <v>113</v>
      </c>
      <c r="H1187" s="61">
        <v>2024</v>
      </c>
      <c r="I1187" s="62">
        <v>178.1</v>
      </c>
      <c r="J1187" s="62">
        <v>177</v>
      </c>
    </row>
    <row r="1188" spans="1:10" x14ac:dyDescent="0.25">
      <c r="A1188" s="59">
        <f t="shared" si="24"/>
        <v>1188</v>
      </c>
      <c r="B1188" s="60" t="s">
        <v>2255</v>
      </c>
      <c r="C1188" s="60" t="s">
        <v>4127</v>
      </c>
      <c r="D1188" s="60" t="s">
        <v>2256</v>
      </c>
      <c r="E1188" s="60" t="s">
        <v>1935</v>
      </c>
      <c r="F1188" s="60" t="s">
        <v>1891</v>
      </c>
      <c r="G1188" s="60" t="s">
        <v>113</v>
      </c>
      <c r="H1188" s="61">
        <v>2024</v>
      </c>
      <c r="I1188" s="62">
        <v>195.17</v>
      </c>
      <c r="J1188" s="62">
        <v>194.5</v>
      </c>
    </row>
    <row r="1189" spans="1:10" x14ac:dyDescent="0.25">
      <c r="A1189" s="59">
        <f t="shared" si="24"/>
        <v>1189</v>
      </c>
      <c r="B1189" s="60" t="s">
        <v>2257</v>
      </c>
      <c r="C1189" s="60" t="s">
        <v>4127</v>
      </c>
      <c r="D1189" s="60" t="s">
        <v>2258</v>
      </c>
      <c r="E1189" s="60" t="s">
        <v>1935</v>
      </c>
      <c r="F1189" s="60" t="s">
        <v>1891</v>
      </c>
      <c r="G1189" s="60" t="s">
        <v>113</v>
      </c>
      <c r="H1189" s="61">
        <v>2024</v>
      </c>
      <c r="I1189" s="62">
        <v>211.37</v>
      </c>
      <c r="J1189" s="62">
        <v>211.2</v>
      </c>
    </row>
    <row r="1190" spans="1:10" x14ac:dyDescent="0.25">
      <c r="A1190" s="59">
        <f t="shared" si="24"/>
        <v>1190</v>
      </c>
      <c r="B1190" s="60" t="s">
        <v>4179</v>
      </c>
      <c r="C1190" s="60" t="s">
        <v>3226</v>
      </c>
      <c r="D1190" s="60" t="s">
        <v>4180</v>
      </c>
      <c r="E1190" s="60" t="s">
        <v>1935</v>
      </c>
      <c r="F1190" s="60" t="s">
        <v>1891</v>
      </c>
      <c r="G1190" s="60" t="s">
        <v>113</v>
      </c>
      <c r="H1190" s="61">
        <v>2026</v>
      </c>
      <c r="I1190" s="62">
        <v>201.4</v>
      </c>
      <c r="J1190" s="62">
        <v>200</v>
      </c>
    </row>
    <row r="1191" spans="1:10" x14ac:dyDescent="0.25">
      <c r="A1191" s="59">
        <f t="shared" si="24"/>
        <v>1191</v>
      </c>
      <c r="B1191" s="60" t="s">
        <v>2259</v>
      </c>
      <c r="C1191" s="60" t="s">
        <v>4128</v>
      </c>
      <c r="D1191" s="60" t="s">
        <v>2260</v>
      </c>
      <c r="E1191" s="60" t="s">
        <v>204</v>
      </c>
      <c r="F1191" s="60" t="s">
        <v>1891</v>
      </c>
      <c r="G1191" s="60" t="s">
        <v>119</v>
      </c>
      <c r="H1191" s="61">
        <v>2024</v>
      </c>
      <c r="I1191" s="62">
        <v>175.69</v>
      </c>
      <c r="J1191" s="62">
        <v>175</v>
      </c>
    </row>
    <row r="1192" spans="1:10" x14ac:dyDescent="0.25">
      <c r="A1192" s="59">
        <f t="shared" si="24"/>
        <v>1192</v>
      </c>
      <c r="B1192" s="60" t="s">
        <v>2261</v>
      </c>
      <c r="C1192" s="60" t="s">
        <v>4128</v>
      </c>
      <c r="D1192" s="60" t="s">
        <v>2262</v>
      </c>
      <c r="E1192" s="60" t="s">
        <v>204</v>
      </c>
      <c r="F1192" s="60" t="s">
        <v>1891</v>
      </c>
      <c r="G1192" s="60" t="s">
        <v>119</v>
      </c>
      <c r="H1192" s="61">
        <v>2024</v>
      </c>
      <c r="I1192" s="62">
        <v>175.71</v>
      </c>
      <c r="J1192" s="62">
        <v>175</v>
      </c>
    </row>
    <row r="1193" spans="1:10" x14ac:dyDescent="0.25">
      <c r="A1193" s="59">
        <f t="shared" si="24"/>
        <v>1193</v>
      </c>
      <c r="B1193" s="60" t="s">
        <v>2746</v>
      </c>
      <c r="C1193" s="60" t="s">
        <v>4129</v>
      </c>
      <c r="D1193" s="60" t="s">
        <v>4038</v>
      </c>
      <c r="E1193" s="60" t="s">
        <v>1902</v>
      </c>
      <c r="F1193" s="60" t="s">
        <v>1891</v>
      </c>
      <c r="G1193" s="60" t="s">
        <v>255</v>
      </c>
      <c r="H1193" s="61">
        <v>2026</v>
      </c>
      <c r="I1193" s="62">
        <v>218.4</v>
      </c>
      <c r="J1193" s="62">
        <v>217.6</v>
      </c>
    </row>
    <row r="1194" spans="1:10" x14ac:dyDescent="0.25">
      <c r="A1194" s="59">
        <f t="shared" si="24"/>
        <v>1194</v>
      </c>
      <c r="B1194" s="60" t="s">
        <v>4181</v>
      </c>
      <c r="C1194" s="60" t="s">
        <v>4170</v>
      </c>
      <c r="D1194" s="60" t="s">
        <v>4073</v>
      </c>
      <c r="E1194" s="60" t="s">
        <v>1902</v>
      </c>
      <c r="F1194" s="60" t="s">
        <v>1891</v>
      </c>
      <c r="G1194" s="60" t="s">
        <v>255</v>
      </c>
      <c r="H1194" s="61">
        <v>2026</v>
      </c>
      <c r="I1194" s="62">
        <v>90.8</v>
      </c>
      <c r="J1194" s="62">
        <v>90.5</v>
      </c>
    </row>
    <row r="1195" spans="1:10" x14ac:dyDescent="0.25">
      <c r="A1195" s="59">
        <f t="shared" si="24"/>
        <v>1195</v>
      </c>
      <c r="B1195" s="60" t="s">
        <v>4182</v>
      </c>
      <c r="C1195" s="60" t="s">
        <v>4170</v>
      </c>
      <c r="D1195" s="60" t="s">
        <v>4074</v>
      </c>
      <c r="E1195" s="60" t="s">
        <v>1902</v>
      </c>
      <c r="F1195" s="60" t="s">
        <v>1891</v>
      </c>
      <c r="G1195" s="60" t="s">
        <v>255</v>
      </c>
      <c r="H1195" s="61">
        <v>2026</v>
      </c>
      <c r="I1195" s="62">
        <v>98.7</v>
      </c>
      <c r="J1195" s="62">
        <v>98.3</v>
      </c>
    </row>
    <row r="1196" spans="1:10" x14ac:dyDescent="0.25">
      <c r="A1196" s="59">
        <f t="shared" si="24"/>
        <v>1196</v>
      </c>
      <c r="B1196" s="60" t="s">
        <v>2263</v>
      </c>
      <c r="C1196" s="60" t="s">
        <v>4130</v>
      </c>
      <c r="D1196" s="60" t="s">
        <v>2264</v>
      </c>
      <c r="E1196" s="60" t="s">
        <v>204</v>
      </c>
      <c r="F1196" s="60" t="s">
        <v>1891</v>
      </c>
      <c r="G1196" s="60" t="s">
        <v>119</v>
      </c>
      <c r="H1196" s="61">
        <v>2024</v>
      </c>
      <c r="I1196" s="62">
        <v>100.2</v>
      </c>
      <c r="J1196" s="62">
        <v>100</v>
      </c>
    </row>
    <row r="1197" spans="1:10" x14ac:dyDescent="0.25">
      <c r="A1197" s="59">
        <f t="shared" si="24"/>
        <v>1197</v>
      </c>
      <c r="B1197" s="60" t="s">
        <v>2265</v>
      </c>
      <c r="C1197" s="60" t="s">
        <v>4131</v>
      </c>
      <c r="D1197" s="60" t="s">
        <v>2266</v>
      </c>
      <c r="E1197" s="60" t="s">
        <v>281</v>
      </c>
      <c r="F1197" s="60" t="s">
        <v>1891</v>
      </c>
      <c r="G1197" s="60" t="s">
        <v>126</v>
      </c>
      <c r="H1197" s="61">
        <v>2023</v>
      </c>
      <c r="I1197" s="62">
        <v>301.3</v>
      </c>
      <c r="J1197" s="62">
        <v>300</v>
      </c>
    </row>
    <row r="1198" spans="1:10" x14ac:dyDescent="0.25">
      <c r="A1198" s="59">
        <f t="shared" si="24"/>
        <v>1198</v>
      </c>
      <c r="B1198" s="60" t="s">
        <v>2267</v>
      </c>
      <c r="C1198" s="60" t="s">
        <v>4131</v>
      </c>
      <c r="D1198" s="60" t="s">
        <v>2268</v>
      </c>
      <c r="E1198" s="60" t="s">
        <v>281</v>
      </c>
      <c r="F1198" s="60" t="s">
        <v>1891</v>
      </c>
      <c r="G1198" s="60" t="s">
        <v>126</v>
      </c>
      <c r="H1198" s="61">
        <v>2023</v>
      </c>
      <c r="I1198" s="62">
        <v>151</v>
      </c>
      <c r="J1198" s="62">
        <v>150.19999999999999</v>
      </c>
    </row>
    <row r="1199" spans="1:10" x14ac:dyDescent="0.25">
      <c r="A1199" s="59">
        <f t="shared" si="24"/>
        <v>1199</v>
      </c>
      <c r="B1199" s="60" t="s">
        <v>2269</v>
      </c>
      <c r="C1199" s="60" t="s">
        <v>4131</v>
      </c>
      <c r="D1199" s="60" t="s">
        <v>2270</v>
      </c>
      <c r="E1199" s="60" t="s">
        <v>281</v>
      </c>
      <c r="F1199" s="60" t="s">
        <v>1891</v>
      </c>
      <c r="G1199" s="60" t="s">
        <v>126</v>
      </c>
      <c r="H1199" s="61">
        <v>2023</v>
      </c>
      <c r="I1199" s="62">
        <v>150.5</v>
      </c>
      <c r="J1199" s="62">
        <v>149.80000000000001</v>
      </c>
    </row>
    <row r="1200" spans="1:10" x14ac:dyDescent="0.25">
      <c r="A1200" s="59">
        <f t="shared" si="24"/>
        <v>1200</v>
      </c>
      <c r="B1200" s="60" t="s">
        <v>2271</v>
      </c>
      <c r="C1200" s="60" t="s">
        <v>4132</v>
      </c>
      <c r="D1200" s="60" t="s">
        <v>2272</v>
      </c>
      <c r="E1200" s="60" t="s">
        <v>511</v>
      </c>
      <c r="F1200" s="60" t="s">
        <v>1891</v>
      </c>
      <c r="G1200" s="60" t="s">
        <v>113</v>
      </c>
      <c r="H1200" s="61">
        <v>2021</v>
      </c>
      <c r="I1200" s="62">
        <v>153.54</v>
      </c>
      <c r="J1200" s="62">
        <v>150</v>
      </c>
    </row>
    <row r="1201" spans="1:10" x14ac:dyDescent="0.25">
      <c r="A1201" s="59">
        <f t="shared" si="24"/>
        <v>1201</v>
      </c>
      <c r="B1201" s="60" t="s">
        <v>2273</v>
      </c>
      <c r="C1201" s="60" t="s">
        <v>4132</v>
      </c>
      <c r="D1201" s="60" t="s">
        <v>2274</v>
      </c>
      <c r="E1201" s="60" t="s">
        <v>511</v>
      </c>
      <c r="F1201" s="60" t="s">
        <v>1891</v>
      </c>
      <c r="G1201" s="60" t="s">
        <v>113</v>
      </c>
      <c r="H1201" s="61">
        <v>2021</v>
      </c>
      <c r="I1201" s="62">
        <v>153.54</v>
      </c>
      <c r="J1201" s="62">
        <v>150</v>
      </c>
    </row>
    <row r="1202" spans="1:10" x14ac:dyDescent="0.25">
      <c r="A1202" s="59">
        <f t="shared" si="24"/>
        <v>1202</v>
      </c>
      <c r="B1202" s="60" t="s">
        <v>3063</v>
      </c>
      <c r="C1202" s="60" t="s">
        <v>4133</v>
      </c>
      <c r="D1202" s="60" t="s">
        <v>3064</v>
      </c>
      <c r="E1202" s="60" t="s">
        <v>3065</v>
      </c>
      <c r="F1202" s="60" t="s">
        <v>1891</v>
      </c>
      <c r="G1202" s="60" t="s">
        <v>113</v>
      </c>
      <c r="H1202" s="61">
        <v>2024</v>
      </c>
      <c r="I1202" s="62">
        <v>107.09</v>
      </c>
      <c r="J1202" s="62">
        <v>105</v>
      </c>
    </row>
    <row r="1203" spans="1:10" x14ac:dyDescent="0.25">
      <c r="A1203" s="59">
        <f t="shared" si="24"/>
        <v>1203</v>
      </c>
      <c r="B1203" s="60" t="s">
        <v>3066</v>
      </c>
      <c r="C1203" s="60" t="s">
        <v>4133</v>
      </c>
      <c r="D1203" s="60" t="s">
        <v>3067</v>
      </c>
      <c r="E1203" s="60" t="s">
        <v>3065</v>
      </c>
      <c r="F1203" s="60" t="s">
        <v>1891</v>
      </c>
      <c r="G1203" s="60" t="s">
        <v>113</v>
      </c>
      <c r="H1203" s="61">
        <v>2024</v>
      </c>
      <c r="I1203" s="62">
        <v>103.4</v>
      </c>
      <c r="J1203" s="62">
        <v>100</v>
      </c>
    </row>
    <row r="1204" spans="1:10" x14ac:dyDescent="0.25">
      <c r="A1204" s="59">
        <f t="shared" si="24"/>
        <v>1204</v>
      </c>
      <c r="B1204" s="60" t="s">
        <v>3068</v>
      </c>
      <c r="C1204" s="60" t="s">
        <v>4133</v>
      </c>
      <c r="D1204" s="60" t="s">
        <v>3069</v>
      </c>
      <c r="E1204" s="60" t="s">
        <v>3065</v>
      </c>
      <c r="F1204" s="60" t="s">
        <v>1891</v>
      </c>
      <c r="G1204" s="60" t="s">
        <v>113</v>
      </c>
      <c r="H1204" s="61">
        <v>2024</v>
      </c>
      <c r="I1204" s="62">
        <v>107.09</v>
      </c>
      <c r="J1204" s="62">
        <v>105</v>
      </c>
    </row>
    <row r="1205" spans="1:10" x14ac:dyDescent="0.25">
      <c r="A1205" s="59">
        <f t="shared" si="24"/>
        <v>1205</v>
      </c>
      <c r="B1205" s="60" t="s">
        <v>2752</v>
      </c>
      <c r="C1205" s="60" t="s">
        <v>4134</v>
      </c>
      <c r="D1205" s="60" t="s">
        <v>3335</v>
      </c>
      <c r="E1205" s="60" t="s">
        <v>861</v>
      </c>
      <c r="F1205" s="60" t="s">
        <v>1891</v>
      </c>
      <c r="G1205" s="60" t="s">
        <v>113</v>
      </c>
      <c r="H1205" s="61">
        <v>2026</v>
      </c>
      <c r="I1205" s="62">
        <v>200.1</v>
      </c>
      <c r="J1205" s="62">
        <v>200</v>
      </c>
    </row>
    <row r="1206" spans="1:10" x14ac:dyDescent="0.25">
      <c r="A1206" s="59">
        <f t="shared" si="24"/>
        <v>1206</v>
      </c>
      <c r="B1206" s="60" t="s">
        <v>2275</v>
      </c>
      <c r="C1206" s="60" t="s">
        <v>4135</v>
      </c>
      <c r="D1206" s="60" t="s">
        <v>2276</v>
      </c>
      <c r="E1206" s="60" t="s">
        <v>1910</v>
      </c>
      <c r="F1206" s="60" t="s">
        <v>1891</v>
      </c>
      <c r="G1206" s="60" t="s">
        <v>126</v>
      </c>
      <c r="H1206" s="61">
        <v>2023</v>
      </c>
      <c r="I1206" s="62">
        <v>244.86</v>
      </c>
      <c r="J1206" s="62">
        <v>240</v>
      </c>
    </row>
    <row r="1207" spans="1:10" x14ac:dyDescent="0.25">
      <c r="A1207" s="59">
        <f t="shared" si="24"/>
        <v>1207</v>
      </c>
      <c r="B1207" s="60" t="s">
        <v>2277</v>
      </c>
      <c r="C1207" s="60" t="s">
        <v>4136</v>
      </c>
      <c r="D1207" s="60" t="s">
        <v>2278</v>
      </c>
      <c r="E1207" s="60" t="s">
        <v>1910</v>
      </c>
      <c r="F1207" s="60" t="s">
        <v>1891</v>
      </c>
      <c r="G1207" s="60" t="s">
        <v>126</v>
      </c>
      <c r="H1207" s="61">
        <v>2024</v>
      </c>
      <c r="I1207" s="62">
        <v>150.6</v>
      </c>
      <c r="J1207" s="62">
        <v>150</v>
      </c>
    </row>
    <row r="1208" spans="1:10" x14ac:dyDescent="0.25">
      <c r="A1208" s="59">
        <f t="shared" si="24"/>
        <v>1208</v>
      </c>
      <c r="B1208" s="60" t="s">
        <v>3535</v>
      </c>
      <c r="C1208" s="60" t="s">
        <v>4137</v>
      </c>
      <c r="D1208" s="60" t="s">
        <v>3453</v>
      </c>
      <c r="E1208" s="60" t="s">
        <v>2064</v>
      </c>
      <c r="F1208" s="60" t="s">
        <v>1891</v>
      </c>
      <c r="G1208" s="60" t="s">
        <v>1035</v>
      </c>
      <c r="H1208" s="61">
        <v>2025</v>
      </c>
      <c r="I1208" s="62">
        <v>166.42</v>
      </c>
      <c r="J1208" s="62">
        <v>165.8</v>
      </c>
    </row>
    <row r="1209" spans="1:10" x14ac:dyDescent="0.25">
      <c r="A1209" s="59">
        <f t="shared" si="24"/>
        <v>1209</v>
      </c>
      <c r="B1209" s="60" t="s">
        <v>3536</v>
      </c>
      <c r="C1209" s="60" t="s">
        <v>4138</v>
      </c>
      <c r="D1209" s="60" t="s">
        <v>3537</v>
      </c>
      <c r="E1209" s="60" t="s">
        <v>2064</v>
      </c>
      <c r="F1209" s="60" t="s">
        <v>1891</v>
      </c>
      <c r="G1209" s="60" t="s">
        <v>1035</v>
      </c>
      <c r="H1209" s="61">
        <v>2025</v>
      </c>
      <c r="I1209" s="62">
        <v>166.57</v>
      </c>
      <c r="J1209" s="62">
        <v>165.8</v>
      </c>
    </row>
    <row r="1210" spans="1:10" x14ac:dyDescent="0.25">
      <c r="A1210" s="59">
        <f t="shared" si="24"/>
        <v>1210</v>
      </c>
      <c r="B1210" s="60" t="s">
        <v>3784</v>
      </c>
      <c r="C1210" s="60" t="s">
        <v>3785</v>
      </c>
      <c r="D1210" s="60" t="s">
        <v>4183</v>
      </c>
      <c r="E1210" s="60" t="s">
        <v>1135</v>
      </c>
      <c r="F1210" s="60" t="s">
        <v>1891</v>
      </c>
      <c r="G1210" s="60" t="s">
        <v>255</v>
      </c>
      <c r="H1210" s="61">
        <v>2027</v>
      </c>
      <c r="I1210" s="62">
        <v>175.6</v>
      </c>
      <c r="J1210" s="62">
        <v>175.1</v>
      </c>
    </row>
    <row r="1211" spans="1:10" x14ac:dyDescent="0.25">
      <c r="A1211" s="59">
        <f t="shared" si="24"/>
        <v>1211</v>
      </c>
      <c r="B1211" s="60" t="s">
        <v>3980</v>
      </c>
      <c r="C1211" s="60" t="s">
        <v>4139</v>
      </c>
      <c r="D1211" s="60" t="s">
        <v>3981</v>
      </c>
      <c r="E1211" s="60" t="s">
        <v>358</v>
      </c>
      <c r="F1211" s="60" t="s">
        <v>1891</v>
      </c>
      <c r="G1211" s="60" t="s">
        <v>255</v>
      </c>
      <c r="H1211" s="61">
        <v>2026</v>
      </c>
      <c r="I1211" s="62">
        <v>195.16</v>
      </c>
      <c r="J1211" s="62">
        <v>194.7</v>
      </c>
    </row>
    <row r="1212" spans="1:10" x14ac:dyDescent="0.25">
      <c r="A1212" s="59">
        <f t="shared" si="24"/>
        <v>1212</v>
      </c>
      <c r="B1212" s="60" t="s">
        <v>3982</v>
      </c>
      <c r="C1212" s="60" t="s">
        <v>4139</v>
      </c>
      <c r="D1212" s="60" t="s">
        <v>3983</v>
      </c>
      <c r="E1212" s="60" t="s">
        <v>358</v>
      </c>
      <c r="F1212" s="60" t="s">
        <v>1891</v>
      </c>
      <c r="G1212" s="60" t="s">
        <v>255</v>
      </c>
      <c r="H1212" s="61">
        <v>2026</v>
      </c>
      <c r="I1212" s="62">
        <v>49.1</v>
      </c>
      <c r="J1212" s="62">
        <v>48.7</v>
      </c>
    </row>
    <row r="1213" spans="1:10" x14ac:dyDescent="0.25">
      <c r="A1213" s="59">
        <f t="shared" si="24"/>
        <v>1213</v>
      </c>
      <c r="B1213" s="60" t="s">
        <v>3984</v>
      </c>
      <c r="C1213" s="60" t="s">
        <v>4139</v>
      </c>
      <c r="D1213" s="60" t="s">
        <v>3985</v>
      </c>
      <c r="E1213" s="60" t="s">
        <v>358</v>
      </c>
      <c r="F1213" s="60" t="s">
        <v>1891</v>
      </c>
      <c r="G1213" s="60" t="s">
        <v>255</v>
      </c>
      <c r="H1213" s="61">
        <v>2026</v>
      </c>
      <c r="I1213" s="62">
        <v>63.13</v>
      </c>
      <c r="J1213" s="62">
        <v>62.6</v>
      </c>
    </row>
    <row r="1214" spans="1:10" x14ac:dyDescent="0.25">
      <c r="A1214" s="59">
        <f t="shared" si="24"/>
        <v>1214</v>
      </c>
      <c r="B1214" s="60" t="s">
        <v>3986</v>
      </c>
      <c r="C1214" s="60" t="s">
        <v>4139</v>
      </c>
      <c r="D1214" s="60" t="s">
        <v>3987</v>
      </c>
      <c r="E1214" s="60" t="s">
        <v>358</v>
      </c>
      <c r="F1214" s="60" t="s">
        <v>1891</v>
      </c>
      <c r="G1214" s="60" t="s">
        <v>255</v>
      </c>
      <c r="H1214" s="61">
        <v>2026</v>
      </c>
      <c r="I1214" s="62">
        <v>28.06</v>
      </c>
      <c r="J1214" s="62">
        <v>27.8</v>
      </c>
    </row>
    <row r="1215" spans="1:10" x14ac:dyDescent="0.25">
      <c r="A1215" s="59">
        <f t="shared" si="24"/>
        <v>1215</v>
      </c>
      <c r="B1215" s="60" t="s">
        <v>3597</v>
      </c>
      <c r="C1215" s="60" t="s">
        <v>4140</v>
      </c>
      <c r="D1215" s="60" t="s">
        <v>3988</v>
      </c>
      <c r="E1215" s="60" t="s">
        <v>615</v>
      </c>
      <c r="F1215" s="60" t="s">
        <v>1891</v>
      </c>
      <c r="G1215" s="60" t="s">
        <v>113</v>
      </c>
      <c r="H1215" s="61">
        <v>2026</v>
      </c>
      <c r="I1215" s="62">
        <v>100.36</v>
      </c>
      <c r="J1215" s="62">
        <v>100.2</v>
      </c>
    </row>
    <row r="1216" spans="1:10" x14ac:dyDescent="0.25">
      <c r="A1216" s="59">
        <f t="shared" si="24"/>
        <v>1216</v>
      </c>
      <c r="B1216" s="60" t="s">
        <v>4039</v>
      </c>
      <c r="C1216" s="60" t="s">
        <v>4141</v>
      </c>
      <c r="D1216" s="60" t="s">
        <v>4040</v>
      </c>
      <c r="E1216" s="60" t="s">
        <v>1268</v>
      </c>
      <c r="F1216" s="60" t="s">
        <v>1891</v>
      </c>
      <c r="G1216" s="60" t="s">
        <v>255</v>
      </c>
      <c r="H1216" s="61">
        <v>2026</v>
      </c>
      <c r="I1216" s="62">
        <v>8.0500000000000007</v>
      </c>
      <c r="J1216" s="62">
        <v>8</v>
      </c>
    </row>
    <row r="1217" spans="1:10" x14ac:dyDescent="0.25">
      <c r="A1217" s="59">
        <f t="shared" si="24"/>
        <v>1217</v>
      </c>
      <c r="B1217" s="60" t="s">
        <v>4041</v>
      </c>
      <c r="C1217" s="60" t="s">
        <v>4142</v>
      </c>
      <c r="D1217" s="60" t="s">
        <v>4042</v>
      </c>
      <c r="E1217" s="60" t="s">
        <v>2042</v>
      </c>
      <c r="F1217" s="60" t="s">
        <v>1891</v>
      </c>
      <c r="G1217" s="60" t="s">
        <v>113</v>
      </c>
      <c r="H1217" s="61">
        <v>2026</v>
      </c>
      <c r="I1217" s="62">
        <v>106.94</v>
      </c>
      <c r="J1217" s="62">
        <v>106.6</v>
      </c>
    </row>
    <row r="1218" spans="1:10" x14ac:dyDescent="0.25">
      <c r="A1218" s="59">
        <f t="shared" si="24"/>
        <v>1218</v>
      </c>
      <c r="B1218" s="60" t="s">
        <v>4043</v>
      </c>
      <c r="C1218" s="60" t="s">
        <v>4142</v>
      </c>
      <c r="D1218" s="60" t="s">
        <v>4044</v>
      </c>
      <c r="E1218" s="60" t="s">
        <v>2042</v>
      </c>
      <c r="F1218" s="60" t="s">
        <v>1891</v>
      </c>
      <c r="G1218" s="60" t="s">
        <v>113</v>
      </c>
      <c r="H1218" s="61">
        <v>2026</v>
      </c>
      <c r="I1218" s="62">
        <v>103.17</v>
      </c>
      <c r="J1218" s="62">
        <v>102.9</v>
      </c>
    </row>
    <row r="1219" spans="1:10" x14ac:dyDescent="0.25">
      <c r="A1219" s="59">
        <f t="shared" si="24"/>
        <v>1219</v>
      </c>
      <c r="B1219" s="60" t="s">
        <v>3224</v>
      </c>
      <c r="C1219" s="60" t="s">
        <v>3225</v>
      </c>
      <c r="D1219" s="60" t="s">
        <v>4184</v>
      </c>
      <c r="E1219" s="60" t="s">
        <v>1384</v>
      </c>
      <c r="F1219" s="60" t="s">
        <v>1891</v>
      </c>
      <c r="G1219" s="60" t="s">
        <v>255</v>
      </c>
      <c r="H1219" s="61">
        <v>2026</v>
      </c>
      <c r="I1219" s="62">
        <v>134.9</v>
      </c>
      <c r="J1219" s="62">
        <v>132</v>
      </c>
    </row>
    <row r="1220" spans="1:10" x14ac:dyDescent="0.25">
      <c r="A1220" s="59">
        <f t="shared" si="24"/>
        <v>1220</v>
      </c>
      <c r="B1220" s="60" t="s">
        <v>3916</v>
      </c>
      <c r="C1220" s="60" t="s">
        <v>4144</v>
      </c>
      <c r="D1220" s="60" t="s">
        <v>3917</v>
      </c>
      <c r="E1220" s="60" t="s">
        <v>511</v>
      </c>
      <c r="F1220" s="60" t="s">
        <v>1891</v>
      </c>
      <c r="G1220" s="60" t="s">
        <v>113</v>
      </c>
      <c r="H1220" s="61">
        <v>2026</v>
      </c>
      <c r="I1220" s="62">
        <v>104.08</v>
      </c>
      <c r="J1220" s="62">
        <v>103.6</v>
      </c>
    </row>
    <row r="1221" spans="1:10" x14ac:dyDescent="0.25">
      <c r="A1221" s="59">
        <f t="shared" si="24"/>
        <v>1221</v>
      </c>
      <c r="B1221" s="60" t="s">
        <v>3918</v>
      </c>
      <c r="C1221" s="60" t="s">
        <v>4144</v>
      </c>
      <c r="D1221" s="60" t="s">
        <v>3919</v>
      </c>
      <c r="E1221" s="60" t="s">
        <v>511</v>
      </c>
      <c r="F1221" s="60" t="s">
        <v>1891</v>
      </c>
      <c r="G1221" s="60" t="s">
        <v>113</v>
      </c>
      <c r="H1221" s="61">
        <v>2026</v>
      </c>
      <c r="I1221" s="62">
        <v>66.739999999999995</v>
      </c>
      <c r="J1221" s="62">
        <v>66.400000000000006</v>
      </c>
    </row>
    <row r="1222" spans="1:10" x14ac:dyDescent="0.25">
      <c r="A1222" s="59">
        <f t="shared" ref="A1222:A1285" si="26">A1221+1</f>
        <v>1222</v>
      </c>
      <c r="B1222" s="60" t="s">
        <v>2306</v>
      </c>
      <c r="C1222" s="60" t="s">
        <v>4145</v>
      </c>
      <c r="D1222" s="60" t="s">
        <v>2307</v>
      </c>
      <c r="E1222" s="60" t="s">
        <v>204</v>
      </c>
      <c r="F1222" s="60" t="s">
        <v>1891</v>
      </c>
      <c r="G1222" s="60" t="s">
        <v>119</v>
      </c>
      <c r="H1222" s="61">
        <v>2023</v>
      </c>
      <c r="I1222" s="62">
        <v>171.6</v>
      </c>
      <c r="J1222" s="62">
        <v>167.2</v>
      </c>
    </row>
    <row r="1223" spans="1:10" x14ac:dyDescent="0.25">
      <c r="A1223" s="59">
        <f t="shared" si="26"/>
        <v>1223</v>
      </c>
      <c r="B1223" s="60" t="s">
        <v>2308</v>
      </c>
      <c r="C1223" s="60" t="s">
        <v>4145</v>
      </c>
      <c r="D1223" s="60" t="s">
        <v>2309</v>
      </c>
      <c r="E1223" s="60" t="s">
        <v>204</v>
      </c>
      <c r="F1223" s="60" t="s">
        <v>1891</v>
      </c>
      <c r="G1223" s="60" t="s">
        <v>119</v>
      </c>
      <c r="H1223" s="61">
        <v>2023</v>
      </c>
      <c r="I1223" s="62">
        <v>149.6</v>
      </c>
      <c r="J1223" s="62">
        <v>145.80000000000001</v>
      </c>
    </row>
    <row r="1224" spans="1:10" x14ac:dyDescent="0.25">
      <c r="A1224" s="59">
        <f t="shared" si="26"/>
        <v>1224</v>
      </c>
      <c r="B1224" s="60" t="s">
        <v>2808</v>
      </c>
      <c r="C1224" s="60" t="s">
        <v>4146</v>
      </c>
      <c r="D1224" s="60" t="s">
        <v>3454</v>
      </c>
      <c r="E1224" s="60" t="s">
        <v>2809</v>
      </c>
      <c r="F1224" s="60" t="s">
        <v>1891</v>
      </c>
      <c r="G1224" s="60" t="s">
        <v>255</v>
      </c>
      <c r="H1224" s="61">
        <v>2025</v>
      </c>
      <c r="I1224" s="62">
        <v>125.54</v>
      </c>
      <c r="J1224" s="62">
        <v>125</v>
      </c>
    </row>
    <row r="1225" spans="1:10" x14ac:dyDescent="0.25">
      <c r="A1225" s="59">
        <f t="shared" si="26"/>
        <v>1225</v>
      </c>
      <c r="B1225" s="60" t="s">
        <v>2314</v>
      </c>
      <c r="C1225" s="60" t="s">
        <v>4147</v>
      </c>
      <c r="D1225" s="60" t="s">
        <v>2315</v>
      </c>
      <c r="E1225" s="60" t="s">
        <v>281</v>
      </c>
      <c r="F1225" s="60" t="s">
        <v>1891</v>
      </c>
      <c r="G1225" s="60" t="s">
        <v>126</v>
      </c>
      <c r="H1225" s="61">
        <v>2025</v>
      </c>
      <c r="I1225" s="62">
        <v>129.59</v>
      </c>
      <c r="J1225" s="62">
        <v>129.1</v>
      </c>
    </row>
    <row r="1226" spans="1:10" x14ac:dyDescent="0.25">
      <c r="A1226" s="59">
        <f t="shared" si="26"/>
        <v>1226</v>
      </c>
      <c r="B1226" s="60" t="s">
        <v>2316</v>
      </c>
      <c r="C1226" s="60" t="s">
        <v>4147</v>
      </c>
      <c r="D1226" s="60" t="s">
        <v>2317</v>
      </c>
      <c r="E1226" s="60" t="s">
        <v>281</v>
      </c>
      <c r="F1226" s="60" t="s">
        <v>1891</v>
      </c>
      <c r="G1226" s="60" t="s">
        <v>126</v>
      </c>
      <c r="H1226" s="61">
        <v>2025</v>
      </c>
      <c r="I1226" s="62">
        <v>106.07</v>
      </c>
      <c r="J1226" s="62">
        <v>105.7</v>
      </c>
    </row>
    <row r="1227" spans="1:10" x14ac:dyDescent="0.25">
      <c r="A1227" s="59">
        <f t="shared" si="26"/>
        <v>1227</v>
      </c>
      <c r="B1227" s="60" t="s">
        <v>2318</v>
      </c>
      <c r="C1227" s="60" t="s">
        <v>4148</v>
      </c>
      <c r="D1227" s="60" t="s">
        <v>2319</v>
      </c>
      <c r="E1227" s="60" t="s">
        <v>281</v>
      </c>
      <c r="F1227" s="60" t="s">
        <v>1891</v>
      </c>
      <c r="G1227" s="60" t="s">
        <v>126</v>
      </c>
      <c r="H1227" s="61">
        <v>2024</v>
      </c>
      <c r="I1227" s="62">
        <v>109.99</v>
      </c>
      <c r="J1227" s="62">
        <v>109.6</v>
      </c>
    </row>
    <row r="1228" spans="1:10" x14ac:dyDescent="0.25">
      <c r="A1228" s="59">
        <f t="shared" si="26"/>
        <v>1228</v>
      </c>
      <c r="B1228" s="60" t="s">
        <v>2320</v>
      </c>
      <c r="C1228" s="60" t="s">
        <v>4149</v>
      </c>
      <c r="D1228" s="60" t="s">
        <v>2321</v>
      </c>
      <c r="E1228" s="60" t="s">
        <v>281</v>
      </c>
      <c r="F1228" s="60" t="s">
        <v>1891</v>
      </c>
      <c r="G1228" s="60" t="s">
        <v>126</v>
      </c>
      <c r="H1228" s="61">
        <v>2025</v>
      </c>
      <c r="I1228" s="62">
        <v>105.98</v>
      </c>
      <c r="J1228" s="62">
        <v>105.7</v>
      </c>
    </row>
    <row r="1229" spans="1:10" x14ac:dyDescent="0.25">
      <c r="A1229" s="59">
        <f t="shared" si="26"/>
        <v>1229</v>
      </c>
      <c r="B1229" s="60" t="s">
        <v>3456</v>
      </c>
      <c r="C1229" s="60" t="s">
        <v>4150</v>
      </c>
      <c r="D1229" s="60" t="s">
        <v>3457</v>
      </c>
      <c r="E1229" s="60" t="s">
        <v>2020</v>
      </c>
      <c r="F1229" s="60" t="s">
        <v>1891</v>
      </c>
      <c r="G1229" s="60" t="s">
        <v>113</v>
      </c>
      <c r="H1229" s="61">
        <v>2025</v>
      </c>
      <c r="I1229" s="62">
        <v>242.7</v>
      </c>
      <c r="J1229" s="62">
        <v>242.7</v>
      </c>
    </row>
    <row r="1230" spans="1:10" x14ac:dyDescent="0.25">
      <c r="A1230" s="59">
        <f t="shared" si="26"/>
        <v>1230</v>
      </c>
      <c r="B1230" s="60" t="s">
        <v>3458</v>
      </c>
      <c r="C1230" s="60" t="s">
        <v>4150</v>
      </c>
      <c r="D1230" s="60" t="s">
        <v>3459</v>
      </c>
      <c r="E1230" s="60" t="s">
        <v>2020</v>
      </c>
      <c r="F1230" s="60" t="s">
        <v>1891</v>
      </c>
      <c r="G1230" s="60" t="s">
        <v>113</v>
      </c>
      <c r="H1230" s="61">
        <v>2025</v>
      </c>
      <c r="I1230" s="62">
        <v>58.9</v>
      </c>
      <c r="J1230" s="62">
        <v>58.9</v>
      </c>
    </row>
    <row r="1231" spans="1:10" x14ac:dyDescent="0.25">
      <c r="A1231" s="59">
        <f t="shared" si="26"/>
        <v>1231</v>
      </c>
      <c r="B1231" s="60" t="s">
        <v>3989</v>
      </c>
      <c r="C1231" s="60" t="s">
        <v>4151</v>
      </c>
      <c r="D1231" s="60" t="s">
        <v>3990</v>
      </c>
      <c r="E1231" s="60" t="s">
        <v>1384</v>
      </c>
      <c r="F1231" s="60" t="s">
        <v>1891</v>
      </c>
      <c r="G1231" s="60" t="s">
        <v>255</v>
      </c>
      <c r="H1231" s="61">
        <v>2026</v>
      </c>
      <c r="I1231" s="62">
        <v>160.76</v>
      </c>
      <c r="J1231" s="62">
        <v>160</v>
      </c>
    </row>
    <row r="1232" spans="1:10" x14ac:dyDescent="0.25">
      <c r="A1232" s="59">
        <f t="shared" si="26"/>
        <v>1232</v>
      </c>
      <c r="B1232" s="60" t="s">
        <v>3991</v>
      </c>
      <c r="C1232" s="60" t="s">
        <v>4151</v>
      </c>
      <c r="D1232" s="60" t="s">
        <v>3992</v>
      </c>
      <c r="E1232" s="60" t="s">
        <v>1384</v>
      </c>
      <c r="F1232" s="60" t="s">
        <v>1891</v>
      </c>
      <c r="G1232" s="60" t="s">
        <v>255</v>
      </c>
      <c r="H1232" s="61">
        <v>2026</v>
      </c>
      <c r="I1232" s="62">
        <v>160.9</v>
      </c>
      <c r="J1232" s="62">
        <v>160</v>
      </c>
    </row>
    <row r="1233" spans="1:10" x14ac:dyDescent="0.25">
      <c r="A1233" s="59">
        <f t="shared" si="26"/>
        <v>1233</v>
      </c>
      <c r="B1233" s="60" t="s">
        <v>2328</v>
      </c>
      <c r="C1233" s="60" t="s">
        <v>4152</v>
      </c>
      <c r="D1233" s="60" t="s">
        <v>2329</v>
      </c>
      <c r="E1233" s="60" t="s">
        <v>1952</v>
      </c>
      <c r="F1233" s="60" t="s">
        <v>1891</v>
      </c>
      <c r="G1233" s="60" t="s">
        <v>113</v>
      </c>
      <c r="H1233" s="61">
        <v>2024</v>
      </c>
      <c r="I1233" s="62">
        <v>254</v>
      </c>
      <c r="J1233" s="62">
        <v>250</v>
      </c>
    </row>
    <row r="1234" spans="1:10" x14ac:dyDescent="0.25">
      <c r="A1234" s="59">
        <f t="shared" si="26"/>
        <v>1234</v>
      </c>
      <c r="B1234" s="60" t="s">
        <v>2330</v>
      </c>
      <c r="C1234" s="60" t="s">
        <v>4152</v>
      </c>
      <c r="D1234" s="60" t="s">
        <v>2331</v>
      </c>
      <c r="E1234" s="60" t="s">
        <v>1952</v>
      </c>
      <c r="F1234" s="60" t="s">
        <v>1891</v>
      </c>
      <c r="G1234" s="60" t="s">
        <v>113</v>
      </c>
      <c r="H1234" s="61">
        <v>2024</v>
      </c>
      <c r="I1234" s="62">
        <v>137.80000000000001</v>
      </c>
      <c r="J1234" s="62">
        <v>135.6</v>
      </c>
    </row>
    <row r="1235" spans="1:10" x14ac:dyDescent="0.25">
      <c r="A1235" s="59">
        <f t="shared" si="26"/>
        <v>1235</v>
      </c>
      <c r="B1235" s="60" t="s">
        <v>2332</v>
      </c>
      <c r="C1235" s="60" t="s">
        <v>4153</v>
      </c>
      <c r="D1235" s="60" t="s">
        <v>2333</v>
      </c>
      <c r="E1235" s="60" t="s">
        <v>1952</v>
      </c>
      <c r="F1235" s="60" t="s">
        <v>1891</v>
      </c>
      <c r="G1235" s="60" t="s">
        <v>113</v>
      </c>
      <c r="H1235" s="61">
        <v>2024</v>
      </c>
      <c r="I1235" s="62">
        <v>116.2</v>
      </c>
      <c r="J1235" s="62">
        <v>114.4</v>
      </c>
    </row>
    <row r="1236" spans="1:10" x14ac:dyDescent="0.25">
      <c r="A1236" s="59">
        <f t="shared" si="26"/>
        <v>1236</v>
      </c>
      <c r="B1236" s="60" t="s">
        <v>2334</v>
      </c>
      <c r="C1236" s="60" t="s">
        <v>4154</v>
      </c>
      <c r="D1236" s="60" t="s">
        <v>2335</v>
      </c>
      <c r="E1236" s="60" t="s">
        <v>511</v>
      </c>
      <c r="F1236" s="60" t="s">
        <v>1891</v>
      </c>
      <c r="G1236" s="60" t="s">
        <v>113</v>
      </c>
      <c r="H1236" s="61">
        <v>2021</v>
      </c>
      <c r="I1236" s="62">
        <v>128.41999999999999</v>
      </c>
      <c r="J1236" s="62">
        <v>125</v>
      </c>
    </row>
    <row r="1237" spans="1:10" x14ac:dyDescent="0.25">
      <c r="A1237" s="59">
        <f t="shared" si="26"/>
        <v>1237</v>
      </c>
      <c r="B1237" s="60" t="s">
        <v>2336</v>
      </c>
      <c r="C1237" s="60" t="s">
        <v>4154</v>
      </c>
      <c r="D1237" s="60" t="s">
        <v>2337</v>
      </c>
      <c r="E1237" s="60" t="s">
        <v>511</v>
      </c>
      <c r="F1237" s="60" t="s">
        <v>1891</v>
      </c>
      <c r="G1237" s="60" t="s">
        <v>113</v>
      </c>
      <c r="H1237" s="61">
        <v>2021</v>
      </c>
      <c r="I1237" s="62">
        <v>128.41999999999999</v>
      </c>
      <c r="J1237" s="62">
        <v>125</v>
      </c>
    </row>
    <row r="1238" spans="1:10" x14ac:dyDescent="0.25">
      <c r="A1238" s="59">
        <f t="shared" si="26"/>
        <v>1238</v>
      </c>
      <c r="B1238" s="60" t="s">
        <v>2338</v>
      </c>
      <c r="C1238" s="60" t="s">
        <v>4155</v>
      </c>
      <c r="D1238" s="60" t="s">
        <v>2339</v>
      </c>
      <c r="E1238" s="60" t="s">
        <v>511</v>
      </c>
      <c r="F1238" s="60" t="s">
        <v>1891</v>
      </c>
      <c r="G1238" s="60" t="s">
        <v>113</v>
      </c>
      <c r="H1238" s="61">
        <v>2024</v>
      </c>
      <c r="I1238" s="62">
        <v>101.52</v>
      </c>
      <c r="J1238" s="62">
        <v>100</v>
      </c>
    </row>
    <row r="1239" spans="1:10" x14ac:dyDescent="0.25">
      <c r="A1239" s="59">
        <f t="shared" si="26"/>
        <v>1239</v>
      </c>
      <c r="B1239" s="60" t="s">
        <v>2340</v>
      </c>
      <c r="C1239" s="60" t="s">
        <v>4155</v>
      </c>
      <c r="D1239" s="60" t="s">
        <v>2341</v>
      </c>
      <c r="E1239" s="60" t="s">
        <v>511</v>
      </c>
      <c r="F1239" s="60" t="s">
        <v>1891</v>
      </c>
      <c r="G1239" s="60" t="s">
        <v>113</v>
      </c>
      <c r="H1239" s="61">
        <v>2024</v>
      </c>
      <c r="I1239" s="62">
        <v>101.52</v>
      </c>
      <c r="J1239" s="62">
        <v>100</v>
      </c>
    </row>
    <row r="1240" spans="1:10" x14ac:dyDescent="0.25">
      <c r="A1240" s="59">
        <f t="shared" si="26"/>
        <v>1240</v>
      </c>
      <c r="B1240" s="60" t="s">
        <v>2342</v>
      </c>
      <c r="C1240" s="60" t="s">
        <v>4156</v>
      </c>
      <c r="D1240" s="60" t="s">
        <v>2343</v>
      </c>
      <c r="E1240" s="60" t="s">
        <v>511</v>
      </c>
      <c r="F1240" s="60" t="s">
        <v>1891</v>
      </c>
      <c r="G1240" s="60" t="s">
        <v>113</v>
      </c>
      <c r="H1240" s="61">
        <v>2021</v>
      </c>
      <c r="I1240" s="62">
        <v>128.41999999999999</v>
      </c>
      <c r="J1240" s="62">
        <v>125</v>
      </c>
    </row>
    <row r="1241" spans="1:10" x14ac:dyDescent="0.25">
      <c r="A1241" s="59">
        <f t="shared" si="26"/>
        <v>1241</v>
      </c>
      <c r="B1241" s="60" t="s">
        <v>2344</v>
      </c>
      <c r="C1241" s="60" t="s">
        <v>4156</v>
      </c>
      <c r="D1241" s="60" t="s">
        <v>2345</v>
      </c>
      <c r="E1241" s="60" t="s">
        <v>511</v>
      </c>
      <c r="F1241" s="60" t="s">
        <v>1891</v>
      </c>
      <c r="G1241" s="60" t="s">
        <v>113</v>
      </c>
      <c r="H1241" s="61">
        <v>2021</v>
      </c>
      <c r="I1241" s="62">
        <v>128.41999999999999</v>
      </c>
      <c r="J1241" s="62">
        <v>125</v>
      </c>
    </row>
    <row r="1242" spans="1:10" x14ac:dyDescent="0.25">
      <c r="A1242" s="59">
        <f t="shared" si="26"/>
        <v>1242</v>
      </c>
      <c r="B1242" s="60" t="s">
        <v>2346</v>
      </c>
      <c r="C1242" s="60" t="s">
        <v>4157</v>
      </c>
      <c r="D1242" s="60" t="s">
        <v>2347</v>
      </c>
      <c r="E1242" s="60" t="s">
        <v>281</v>
      </c>
      <c r="F1242" s="60" t="s">
        <v>1891</v>
      </c>
      <c r="G1242" s="60" t="s">
        <v>126</v>
      </c>
      <c r="H1242" s="61">
        <v>2022</v>
      </c>
      <c r="I1242" s="62">
        <v>233.5</v>
      </c>
      <c r="J1242" s="62">
        <v>233.5</v>
      </c>
    </row>
    <row r="1243" spans="1:10" x14ac:dyDescent="0.25">
      <c r="A1243" s="59">
        <f t="shared" si="26"/>
        <v>1243</v>
      </c>
      <c r="B1243" s="60" t="s">
        <v>3310</v>
      </c>
      <c r="C1243" s="60" t="s">
        <v>3311</v>
      </c>
      <c r="D1243" s="60" t="s">
        <v>4185</v>
      </c>
      <c r="E1243" s="60" t="s">
        <v>2936</v>
      </c>
      <c r="F1243" s="60" t="s">
        <v>1891</v>
      </c>
      <c r="G1243" s="60" t="s">
        <v>126</v>
      </c>
      <c r="H1243" s="61">
        <v>2026</v>
      </c>
      <c r="I1243" s="62">
        <v>124.65</v>
      </c>
      <c r="J1243" s="62">
        <v>123</v>
      </c>
    </row>
    <row r="1244" spans="1:10" x14ac:dyDescent="0.25">
      <c r="A1244" s="59">
        <f t="shared" si="26"/>
        <v>1244</v>
      </c>
      <c r="B1244" s="60" t="s">
        <v>3856</v>
      </c>
      <c r="C1244" s="60" t="s">
        <v>4158</v>
      </c>
      <c r="D1244" s="60" t="s">
        <v>3857</v>
      </c>
      <c r="E1244" s="60" t="s">
        <v>1384</v>
      </c>
      <c r="F1244" s="60" t="s">
        <v>1891</v>
      </c>
      <c r="G1244" s="60" t="s">
        <v>255</v>
      </c>
      <c r="H1244" s="61">
        <v>2026</v>
      </c>
      <c r="I1244" s="62">
        <v>160.66999999999999</v>
      </c>
      <c r="J1244" s="62">
        <v>160</v>
      </c>
    </row>
    <row r="1245" spans="1:10" x14ac:dyDescent="0.25">
      <c r="A1245" s="59">
        <f t="shared" si="26"/>
        <v>1245</v>
      </c>
      <c r="B1245" s="60" t="s">
        <v>3858</v>
      </c>
      <c r="C1245" s="60" t="s">
        <v>4158</v>
      </c>
      <c r="D1245" s="60" t="s">
        <v>3859</v>
      </c>
      <c r="E1245" s="60" t="s">
        <v>1384</v>
      </c>
      <c r="F1245" s="60" t="s">
        <v>1891</v>
      </c>
      <c r="G1245" s="60" t="s">
        <v>255</v>
      </c>
      <c r="H1245" s="61">
        <v>2026</v>
      </c>
      <c r="I1245" s="62">
        <v>160.97</v>
      </c>
      <c r="J1245" s="62">
        <v>160</v>
      </c>
    </row>
    <row r="1246" spans="1:10" x14ac:dyDescent="0.25">
      <c r="A1246" s="59">
        <f t="shared" si="26"/>
        <v>1246</v>
      </c>
      <c r="B1246" s="60" t="s">
        <v>2354</v>
      </c>
      <c r="C1246" s="60" t="s">
        <v>4159</v>
      </c>
      <c r="D1246" s="60" t="s">
        <v>2355</v>
      </c>
      <c r="E1246" s="60" t="s">
        <v>991</v>
      </c>
      <c r="F1246" s="60" t="s">
        <v>1891</v>
      </c>
      <c r="G1246" s="60" t="s">
        <v>126</v>
      </c>
      <c r="H1246" s="61">
        <v>2024</v>
      </c>
      <c r="I1246" s="62">
        <v>70.45</v>
      </c>
      <c r="J1246" s="62">
        <v>70</v>
      </c>
    </row>
    <row r="1247" spans="1:10" x14ac:dyDescent="0.25">
      <c r="A1247" s="59">
        <f t="shared" si="26"/>
        <v>1247</v>
      </c>
      <c r="B1247" s="60" t="s">
        <v>2356</v>
      </c>
      <c r="C1247" s="60" t="s">
        <v>4159</v>
      </c>
      <c r="D1247" s="60" t="s">
        <v>2357</v>
      </c>
      <c r="E1247" s="60" t="s">
        <v>991</v>
      </c>
      <c r="F1247" s="60" t="s">
        <v>1891</v>
      </c>
      <c r="G1247" s="60" t="s">
        <v>126</v>
      </c>
      <c r="H1247" s="61">
        <v>2024</v>
      </c>
      <c r="I1247" s="62">
        <v>66.28</v>
      </c>
      <c r="J1247" s="62">
        <v>66</v>
      </c>
    </row>
    <row r="1248" spans="1:10" x14ac:dyDescent="0.25">
      <c r="A1248" s="59">
        <f t="shared" si="26"/>
        <v>1248</v>
      </c>
      <c r="B1248" s="60" t="s">
        <v>3265</v>
      </c>
      <c r="C1248" s="60" t="s">
        <v>4160</v>
      </c>
      <c r="D1248" s="60" t="s">
        <v>3266</v>
      </c>
      <c r="E1248" s="60" t="s">
        <v>1910</v>
      </c>
      <c r="F1248" s="60" t="s">
        <v>1891</v>
      </c>
      <c r="G1248" s="60" t="s">
        <v>126</v>
      </c>
      <c r="H1248" s="61">
        <v>2025</v>
      </c>
      <c r="I1248" s="62">
        <v>184.1</v>
      </c>
      <c r="J1248" s="62">
        <v>184.1</v>
      </c>
    </row>
    <row r="1249" spans="1:10" x14ac:dyDescent="0.25">
      <c r="A1249" s="59">
        <f t="shared" si="26"/>
        <v>1249</v>
      </c>
      <c r="B1249" s="60" t="s">
        <v>3267</v>
      </c>
      <c r="C1249" s="60" t="s">
        <v>4160</v>
      </c>
      <c r="D1249" s="60" t="s">
        <v>3268</v>
      </c>
      <c r="E1249" s="60" t="s">
        <v>1910</v>
      </c>
      <c r="F1249" s="60" t="s">
        <v>1891</v>
      </c>
      <c r="G1249" s="60" t="s">
        <v>126</v>
      </c>
      <c r="H1249" s="61">
        <v>2025</v>
      </c>
      <c r="I1249" s="62">
        <v>17.5</v>
      </c>
      <c r="J1249" s="62">
        <v>17.5</v>
      </c>
    </row>
    <row r="1250" spans="1:10" x14ac:dyDescent="0.25">
      <c r="A1250" s="59">
        <f t="shared" si="26"/>
        <v>1250</v>
      </c>
      <c r="B1250" s="60" t="s">
        <v>3757</v>
      </c>
      <c r="C1250" s="60" t="s">
        <v>4161</v>
      </c>
      <c r="D1250" s="60" t="s">
        <v>3758</v>
      </c>
      <c r="E1250" s="60" t="s">
        <v>1910</v>
      </c>
      <c r="F1250" s="60" t="s">
        <v>1891</v>
      </c>
      <c r="G1250" s="60" t="s">
        <v>126</v>
      </c>
      <c r="H1250" s="61">
        <v>2026</v>
      </c>
      <c r="I1250" s="62">
        <v>132.52000000000001</v>
      </c>
      <c r="J1250" s="62">
        <v>132</v>
      </c>
    </row>
    <row r="1251" spans="1:10" x14ac:dyDescent="0.25">
      <c r="A1251" s="59">
        <f t="shared" si="26"/>
        <v>1251</v>
      </c>
      <c r="B1251" s="60" t="s">
        <v>3759</v>
      </c>
      <c r="C1251" s="60" t="s">
        <v>4161</v>
      </c>
      <c r="D1251" s="60" t="s">
        <v>3760</v>
      </c>
      <c r="E1251" s="60" t="s">
        <v>1910</v>
      </c>
      <c r="F1251" s="60" t="s">
        <v>1891</v>
      </c>
      <c r="G1251" s="60" t="s">
        <v>126</v>
      </c>
      <c r="H1251" s="61">
        <v>2026</v>
      </c>
      <c r="I1251" s="62">
        <v>128.63</v>
      </c>
      <c r="J1251" s="62">
        <v>128</v>
      </c>
    </row>
    <row r="1252" spans="1:10" s="55" customFormat="1" x14ac:dyDescent="0.25">
      <c r="A1252" s="59">
        <f t="shared" si="26"/>
        <v>1252</v>
      </c>
      <c r="B1252" s="60" t="s">
        <v>3546</v>
      </c>
      <c r="C1252" s="60" t="s">
        <v>4162</v>
      </c>
      <c r="D1252" s="60" t="s">
        <v>3547</v>
      </c>
      <c r="E1252" s="60" t="s">
        <v>204</v>
      </c>
      <c r="F1252" s="60" t="s">
        <v>1891</v>
      </c>
      <c r="G1252" s="60" t="s">
        <v>119</v>
      </c>
      <c r="H1252" s="61">
        <v>2025</v>
      </c>
      <c r="I1252" s="62">
        <v>125.1</v>
      </c>
      <c r="J1252" s="62">
        <v>125</v>
      </c>
    </row>
    <row r="1253" spans="1:10" s="55" customFormat="1" x14ac:dyDescent="0.25">
      <c r="A1253" s="59">
        <f t="shared" si="26"/>
        <v>1253</v>
      </c>
      <c r="B1253" s="60" t="s">
        <v>3548</v>
      </c>
      <c r="C1253" s="60" t="s">
        <v>4162</v>
      </c>
      <c r="D1253" s="60" t="s">
        <v>3549</v>
      </c>
      <c r="E1253" s="60" t="s">
        <v>204</v>
      </c>
      <c r="F1253" s="60" t="s">
        <v>1891</v>
      </c>
      <c r="G1253" s="60" t="s">
        <v>119</v>
      </c>
      <c r="H1253" s="61">
        <v>2025</v>
      </c>
      <c r="I1253" s="62">
        <v>125.1</v>
      </c>
      <c r="J1253" s="62">
        <v>125</v>
      </c>
    </row>
    <row r="1254" spans="1:10" s="55" customFormat="1" x14ac:dyDescent="0.25">
      <c r="A1254" s="59">
        <f t="shared" si="26"/>
        <v>1254</v>
      </c>
      <c r="B1254" s="60" t="s">
        <v>2834</v>
      </c>
      <c r="C1254" s="60" t="s">
        <v>4163</v>
      </c>
      <c r="D1254" s="60" t="s">
        <v>3920</v>
      </c>
      <c r="E1254" s="60" t="s">
        <v>1935</v>
      </c>
      <c r="F1254" s="60" t="s">
        <v>1891</v>
      </c>
      <c r="G1254" s="60" t="s">
        <v>113</v>
      </c>
      <c r="H1254" s="61">
        <v>2026</v>
      </c>
      <c r="I1254" s="62">
        <v>110.89</v>
      </c>
      <c r="J1254" s="62">
        <v>110</v>
      </c>
    </row>
    <row r="1255" spans="1:10" x14ac:dyDescent="0.25">
      <c r="A1255" s="59">
        <f t="shared" si="26"/>
        <v>1255</v>
      </c>
      <c r="B1255" s="60" t="s">
        <v>2364</v>
      </c>
      <c r="C1255" s="60" t="s">
        <v>4164</v>
      </c>
      <c r="D1255" s="60" t="s">
        <v>2365</v>
      </c>
      <c r="E1255" s="60" t="s">
        <v>260</v>
      </c>
      <c r="F1255" s="60" t="s">
        <v>1891</v>
      </c>
      <c r="G1255" s="60" t="s">
        <v>119</v>
      </c>
      <c r="H1255" s="61">
        <v>2023</v>
      </c>
      <c r="I1255" s="62">
        <v>196.29</v>
      </c>
      <c r="J1255" s="62">
        <v>195</v>
      </c>
    </row>
    <row r="1256" spans="1:10" x14ac:dyDescent="0.25">
      <c r="A1256" s="59">
        <f t="shared" si="26"/>
        <v>1256</v>
      </c>
      <c r="B1256" s="60" t="s">
        <v>2370</v>
      </c>
      <c r="C1256" s="60" t="s">
        <v>4165</v>
      </c>
      <c r="D1256" s="60" t="s">
        <v>2371</v>
      </c>
      <c r="E1256" s="60" t="s">
        <v>124</v>
      </c>
      <c r="F1256" s="60" t="s">
        <v>1891</v>
      </c>
      <c r="G1256" s="60" t="s">
        <v>126</v>
      </c>
      <c r="H1256" s="61">
        <v>2024</v>
      </c>
      <c r="I1256" s="62">
        <v>128.08000000000001</v>
      </c>
      <c r="J1256" s="62">
        <v>127.8</v>
      </c>
    </row>
    <row r="1257" spans="1:10" x14ac:dyDescent="0.25">
      <c r="A1257" s="59">
        <f t="shared" si="26"/>
        <v>1257</v>
      </c>
      <c r="B1257" s="60" t="s">
        <v>2372</v>
      </c>
      <c r="C1257" s="60" t="s">
        <v>4165</v>
      </c>
      <c r="D1257" s="60" t="s">
        <v>2373</v>
      </c>
      <c r="E1257" s="60" t="s">
        <v>124</v>
      </c>
      <c r="F1257" s="60" t="s">
        <v>1891</v>
      </c>
      <c r="G1257" s="60" t="s">
        <v>126</v>
      </c>
      <c r="H1257" s="61">
        <v>2024</v>
      </c>
      <c r="I1257" s="62">
        <v>128.12</v>
      </c>
      <c r="J1257" s="62">
        <v>127.8</v>
      </c>
    </row>
    <row r="1258" spans="1:10" x14ac:dyDescent="0.25">
      <c r="A1258" s="59">
        <f t="shared" si="26"/>
        <v>1258</v>
      </c>
      <c r="B1258" s="56" t="s">
        <v>2376</v>
      </c>
      <c r="D1258" s="56"/>
      <c r="E1258" s="56"/>
      <c r="F1258" s="56"/>
      <c r="G1258" s="56"/>
      <c r="H1258" s="57"/>
      <c r="I1258" s="58">
        <f>SUM(I1173:I1257)</f>
        <v>11665.270000000002</v>
      </c>
      <c r="J1258" s="58">
        <f>SUM(J1173:J1257)</f>
        <v>11571.699999999999</v>
      </c>
    </row>
    <row r="1259" spans="1:10" x14ac:dyDescent="0.25">
      <c r="A1259" s="59">
        <f t="shared" si="26"/>
        <v>1259</v>
      </c>
      <c r="B1259" s="56"/>
      <c r="D1259" s="56"/>
      <c r="E1259" s="56"/>
      <c r="F1259" s="56"/>
      <c r="G1259" s="56"/>
      <c r="H1259" s="57"/>
      <c r="I1259" s="62"/>
      <c r="J1259" s="58"/>
    </row>
    <row r="1260" spans="1:10" x14ac:dyDescent="0.25">
      <c r="A1260" s="59">
        <f t="shared" si="26"/>
        <v>1260</v>
      </c>
      <c r="B1260" s="56" t="s">
        <v>2377</v>
      </c>
      <c r="D1260" s="56"/>
      <c r="E1260" s="56"/>
      <c r="F1260" s="56"/>
      <c r="G1260" s="56"/>
      <c r="H1260" s="57"/>
      <c r="I1260" s="62"/>
      <c r="J1260" s="58"/>
    </row>
    <row r="1261" spans="1:10" x14ac:dyDescent="0.25">
      <c r="A1261" s="59">
        <f t="shared" si="26"/>
        <v>1261</v>
      </c>
      <c r="B1261" s="60" t="s">
        <v>2849</v>
      </c>
      <c r="D1261" s="60" t="s">
        <v>3709</v>
      </c>
      <c r="E1261" s="60" t="s">
        <v>1204</v>
      </c>
      <c r="F1261" s="60" t="s">
        <v>2379</v>
      </c>
      <c r="G1261" s="60" t="s">
        <v>255</v>
      </c>
      <c r="H1261" s="61">
        <v>2025</v>
      </c>
      <c r="I1261" s="62">
        <v>9.9</v>
      </c>
      <c r="J1261" s="62">
        <v>9.9</v>
      </c>
    </row>
    <row r="1262" spans="1:10" x14ac:dyDescent="0.25">
      <c r="A1262" s="59">
        <f t="shared" si="26"/>
        <v>1262</v>
      </c>
      <c r="B1262" s="60" t="s">
        <v>2850</v>
      </c>
      <c r="D1262" s="60" t="s">
        <v>3761</v>
      </c>
      <c r="E1262" s="60" t="s">
        <v>1204</v>
      </c>
      <c r="F1262" s="60" t="s">
        <v>2379</v>
      </c>
      <c r="G1262" s="60" t="s">
        <v>255</v>
      </c>
      <c r="H1262" s="61">
        <v>2025</v>
      </c>
      <c r="I1262" s="62">
        <v>9.9</v>
      </c>
      <c r="J1262" s="62">
        <v>9.9</v>
      </c>
    </row>
    <row r="1263" spans="1:10" x14ac:dyDescent="0.25">
      <c r="A1263" s="59">
        <f t="shared" si="26"/>
        <v>1263</v>
      </c>
      <c r="B1263" s="60" t="s">
        <v>3130</v>
      </c>
      <c r="D1263" s="60" t="s">
        <v>2378</v>
      </c>
      <c r="E1263" s="60" t="s">
        <v>168</v>
      </c>
      <c r="F1263" s="60" t="s">
        <v>2379</v>
      </c>
      <c r="G1263" s="60" t="s">
        <v>169</v>
      </c>
      <c r="H1263" s="61">
        <v>2024</v>
      </c>
      <c r="I1263" s="62">
        <v>9.9600000000000009</v>
      </c>
      <c r="J1263" s="62">
        <v>10</v>
      </c>
    </row>
    <row r="1264" spans="1:10" x14ac:dyDescent="0.25">
      <c r="A1264" s="59">
        <f t="shared" si="26"/>
        <v>1264</v>
      </c>
      <c r="B1264" s="60" t="s">
        <v>2380</v>
      </c>
      <c r="D1264" s="60" t="s">
        <v>2381</v>
      </c>
      <c r="E1264" s="60" t="s">
        <v>1517</v>
      </c>
      <c r="F1264" s="60" t="s">
        <v>2379</v>
      </c>
      <c r="G1264" s="60" t="s">
        <v>255</v>
      </c>
      <c r="H1264" s="61">
        <v>2024</v>
      </c>
      <c r="I1264" s="62">
        <v>103.1</v>
      </c>
      <c r="J1264" s="62">
        <v>100.3</v>
      </c>
    </row>
    <row r="1265" spans="1:10" x14ac:dyDescent="0.25">
      <c r="A1265" s="59">
        <f t="shared" si="26"/>
        <v>1265</v>
      </c>
      <c r="B1265" s="60" t="s">
        <v>3801</v>
      </c>
      <c r="D1265" s="60" t="s">
        <v>3802</v>
      </c>
      <c r="E1265" s="60" t="s">
        <v>1268</v>
      </c>
      <c r="F1265" s="60" t="s">
        <v>2379</v>
      </c>
      <c r="G1265" s="60" t="s">
        <v>255</v>
      </c>
      <c r="H1265" s="61">
        <v>2025</v>
      </c>
      <c r="I1265" s="62">
        <v>9.9</v>
      </c>
      <c r="J1265" s="62">
        <v>9.9</v>
      </c>
    </row>
    <row r="1266" spans="1:10" x14ac:dyDescent="0.25">
      <c r="A1266" s="59">
        <f t="shared" si="26"/>
        <v>1266</v>
      </c>
      <c r="B1266" s="60" t="s">
        <v>2382</v>
      </c>
      <c r="D1266" s="60" t="s">
        <v>2383</v>
      </c>
      <c r="E1266" s="60" t="s">
        <v>1111</v>
      </c>
      <c r="F1266" s="60" t="s">
        <v>2379</v>
      </c>
      <c r="G1266" s="60" t="s">
        <v>255</v>
      </c>
      <c r="H1266" s="61">
        <v>2022</v>
      </c>
      <c r="I1266" s="62">
        <v>35.200000000000003</v>
      </c>
      <c r="J1266" s="62">
        <v>35.200000000000003</v>
      </c>
    </row>
    <row r="1267" spans="1:10" x14ac:dyDescent="0.25">
      <c r="A1267" s="59">
        <f t="shared" si="26"/>
        <v>1267</v>
      </c>
      <c r="B1267" s="60" t="s">
        <v>2384</v>
      </c>
      <c r="D1267" s="60" t="s">
        <v>2385</v>
      </c>
      <c r="E1267" s="60" t="s">
        <v>1111</v>
      </c>
      <c r="F1267" s="60" t="s">
        <v>2379</v>
      </c>
      <c r="G1267" s="60" t="s">
        <v>255</v>
      </c>
      <c r="H1267" s="61">
        <v>2022</v>
      </c>
      <c r="I1267" s="62">
        <v>36.299999999999997</v>
      </c>
      <c r="J1267" s="62">
        <v>36.299999999999997</v>
      </c>
    </row>
    <row r="1268" spans="1:10" x14ac:dyDescent="0.25">
      <c r="A1268" s="59">
        <f t="shared" si="26"/>
        <v>1268</v>
      </c>
      <c r="B1268" s="60" t="s">
        <v>3269</v>
      </c>
      <c r="D1268" s="60" t="s">
        <v>3270</v>
      </c>
      <c r="E1268" s="60" t="s">
        <v>1229</v>
      </c>
      <c r="F1268" s="60" t="s">
        <v>2379</v>
      </c>
      <c r="G1268" s="60" t="s">
        <v>255</v>
      </c>
      <c r="H1268" s="61">
        <v>2024</v>
      </c>
      <c r="I1268" s="62">
        <v>82.04</v>
      </c>
      <c r="J1268" s="62">
        <v>81.900000000000006</v>
      </c>
    </row>
    <row r="1269" spans="1:10" x14ac:dyDescent="0.25">
      <c r="A1269" s="59">
        <f t="shared" si="26"/>
        <v>1269</v>
      </c>
      <c r="B1269" s="60" t="s">
        <v>3271</v>
      </c>
      <c r="D1269" s="60" t="s">
        <v>3272</v>
      </c>
      <c r="E1269" s="60" t="s">
        <v>1229</v>
      </c>
      <c r="F1269" s="60" t="s">
        <v>2379</v>
      </c>
      <c r="G1269" s="60" t="s">
        <v>255</v>
      </c>
      <c r="H1269" s="61">
        <v>2024</v>
      </c>
      <c r="I1269" s="62">
        <v>78.31</v>
      </c>
      <c r="J1269" s="62">
        <v>78.099999999999994</v>
      </c>
    </row>
    <row r="1270" spans="1:10" x14ac:dyDescent="0.25">
      <c r="A1270" s="59">
        <f t="shared" si="26"/>
        <v>1270</v>
      </c>
      <c r="B1270" s="60" t="s">
        <v>2386</v>
      </c>
      <c r="D1270" s="60" t="s">
        <v>2387</v>
      </c>
      <c r="E1270" s="60" t="s">
        <v>415</v>
      </c>
      <c r="F1270" s="60" t="s">
        <v>2379</v>
      </c>
      <c r="G1270" s="60" t="s">
        <v>126</v>
      </c>
      <c r="H1270" s="61">
        <v>2024</v>
      </c>
      <c r="I1270" s="62">
        <v>200.9</v>
      </c>
      <c r="J1270" s="62">
        <v>200</v>
      </c>
    </row>
    <row r="1271" spans="1:10" x14ac:dyDescent="0.25">
      <c r="A1271" s="59">
        <f t="shared" si="26"/>
        <v>1271</v>
      </c>
      <c r="B1271" s="60" t="s">
        <v>2617</v>
      </c>
      <c r="D1271" s="60" t="s">
        <v>2618</v>
      </c>
      <c r="E1271" s="60" t="s">
        <v>1435</v>
      </c>
      <c r="F1271" s="60" t="s">
        <v>2379</v>
      </c>
      <c r="G1271" s="60" t="s">
        <v>255</v>
      </c>
      <c r="H1271" s="61">
        <v>2024</v>
      </c>
      <c r="I1271" s="62">
        <v>102.97</v>
      </c>
      <c r="J1271" s="62">
        <v>100</v>
      </c>
    </row>
    <row r="1272" spans="1:10" x14ac:dyDescent="0.25">
      <c r="A1272" s="59">
        <f t="shared" si="26"/>
        <v>1272</v>
      </c>
      <c r="B1272" s="60" t="s">
        <v>2857</v>
      </c>
      <c r="D1272" s="60" t="s">
        <v>3041</v>
      </c>
      <c r="E1272" s="60" t="s">
        <v>204</v>
      </c>
      <c r="F1272" s="60" t="s">
        <v>2379</v>
      </c>
      <c r="G1272" s="60" t="s">
        <v>119</v>
      </c>
      <c r="H1272" s="61">
        <v>2024</v>
      </c>
      <c r="I1272" s="62">
        <v>9.9</v>
      </c>
      <c r="J1272" s="62">
        <v>9.9</v>
      </c>
    </row>
    <row r="1273" spans="1:10" x14ac:dyDescent="0.25">
      <c r="A1273" s="59">
        <f t="shared" si="26"/>
        <v>1273</v>
      </c>
      <c r="B1273" s="60" t="s">
        <v>2858</v>
      </c>
      <c r="D1273" s="60" t="s">
        <v>3273</v>
      </c>
      <c r="E1273" s="60" t="s">
        <v>506</v>
      </c>
      <c r="F1273" s="60" t="s">
        <v>2379</v>
      </c>
      <c r="G1273" s="60" t="s">
        <v>113</v>
      </c>
      <c r="H1273" s="61">
        <v>2025</v>
      </c>
      <c r="I1273" s="62">
        <v>247.1</v>
      </c>
      <c r="J1273" s="62">
        <v>240</v>
      </c>
    </row>
    <row r="1274" spans="1:10" x14ac:dyDescent="0.25">
      <c r="A1274" s="59">
        <f t="shared" si="26"/>
        <v>1274</v>
      </c>
      <c r="B1274" s="60" t="s">
        <v>2861</v>
      </c>
      <c r="D1274" s="60" t="s">
        <v>3274</v>
      </c>
      <c r="E1274" s="60" t="s">
        <v>968</v>
      </c>
      <c r="F1274" s="60" t="s">
        <v>2379</v>
      </c>
      <c r="G1274" s="60" t="s">
        <v>255</v>
      </c>
      <c r="H1274" s="61">
        <v>2025</v>
      </c>
      <c r="I1274" s="62">
        <v>72.38</v>
      </c>
      <c r="J1274" s="62">
        <v>70</v>
      </c>
    </row>
    <row r="1275" spans="1:10" x14ac:dyDescent="0.25">
      <c r="A1275" s="59">
        <f t="shared" si="26"/>
        <v>1275</v>
      </c>
      <c r="B1275" s="60" t="s">
        <v>2867</v>
      </c>
      <c r="D1275" s="60" t="s">
        <v>3408</v>
      </c>
      <c r="E1275" s="60" t="s">
        <v>1268</v>
      </c>
      <c r="F1275" s="60" t="s">
        <v>2379</v>
      </c>
      <c r="G1275" s="60" t="s">
        <v>255</v>
      </c>
      <c r="H1275" s="61">
        <v>2025</v>
      </c>
      <c r="I1275" s="62">
        <v>160.69999999999999</v>
      </c>
      <c r="J1275" s="62">
        <v>160</v>
      </c>
    </row>
    <row r="1276" spans="1:10" x14ac:dyDescent="0.25">
      <c r="A1276" s="59">
        <f t="shared" si="26"/>
        <v>1276</v>
      </c>
      <c r="B1276" s="60" t="s">
        <v>2388</v>
      </c>
      <c r="D1276" s="60" t="s">
        <v>2389</v>
      </c>
      <c r="E1276" s="60" t="s">
        <v>1384</v>
      </c>
      <c r="F1276" s="60" t="s">
        <v>2379</v>
      </c>
      <c r="G1276" s="60" t="s">
        <v>255</v>
      </c>
      <c r="H1276" s="61">
        <v>2021</v>
      </c>
      <c r="I1276" s="62">
        <v>77.599999999999994</v>
      </c>
      <c r="J1276" s="62">
        <v>77.599999999999994</v>
      </c>
    </row>
    <row r="1277" spans="1:10" x14ac:dyDescent="0.25">
      <c r="A1277" s="59">
        <f t="shared" si="26"/>
        <v>1277</v>
      </c>
      <c r="B1277" s="60" t="s">
        <v>2390</v>
      </c>
      <c r="D1277" s="60" t="s">
        <v>2391</v>
      </c>
      <c r="E1277" s="60" t="s">
        <v>2392</v>
      </c>
      <c r="F1277" s="60" t="s">
        <v>2379</v>
      </c>
      <c r="G1277" s="60" t="s">
        <v>126</v>
      </c>
      <c r="H1277" s="61">
        <v>2021</v>
      </c>
      <c r="I1277" s="62">
        <v>100.5</v>
      </c>
      <c r="J1277" s="62">
        <v>100.5</v>
      </c>
    </row>
    <row r="1278" spans="1:10" x14ac:dyDescent="0.25">
      <c r="A1278" s="59">
        <f t="shared" si="26"/>
        <v>1278</v>
      </c>
      <c r="B1278" s="60" t="s">
        <v>3131</v>
      </c>
      <c r="D1278" s="60" t="s">
        <v>2393</v>
      </c>
      <c r="E1278" s="60" t="s">
        <v>118</v>
      </c>
      <c r="F1278" s="60" t="s">
        <v>2379</v>
      </c>
      <c r="G1278" s="60" t="s">
        <v>119</v>
      </c>
      <c r="H1278" s="61">
        <v>2023</v>
      </c>
      <c r="I1278" s="62">
        <v>9.99</v>
      </c>
      <c r="J1278" s="62">
        <v>9.9</v>
      </c>
    </row>
    <row r="1279" spans="1:10" x14ac:dyDescent="0.25">
      <c r="A1279" s="59">
        <f t="shared" si="26"/>
        <v>1279</v>
      </c>
      <c r="B1279" s="60" t="s">
        <v>3762</v>
      </c>
      <c r="D1279" s="60" t="s">
        <v>4186</v>
      </c>
      <c r="E1279" s="60" t="s">
        <v>136</v>
      </c>
      <c r="F1279" s="60" t="s">
        <v>2379</v>
      </c>
      <c r="G1279" s="60" t="s">
        <v>126</v>
      </c>
      <c r="H1279" s="61">
        <v>2026</v>
      </c>
      <c r="I1279" s="62">
        <v>9.99</v>
      </c>
      <c r="J1279" s="62">
        <v>9.99</v>
      </c>
    </row>
    <row r="1280" spans="1:10" x14ac:dyDescent="0.25">
      <c r="A1280" s="59">
        <f t="shared" si="26"/>
        <v>1280</v>
      </c>
      <c r="B1280" s="60" t="s">
        <v>3132</v>
      </c>
      <c r="D1280" s="60" t="s">
        <v>2394</v>
      </c>
      <c r="E1280" s="60" t="s">
        <v>1268</v>
      </c>
      <c r="F1280" s="60" t="s">
        <v>2379</v>
      </c>
      <c r="G1280" s="60" t="s">
        <v>255</v>
      </c>
      <c r="H1280" s="61">
        <v>2021</v>
      </c>
      <c r="I1280" s="62">
        <v>9.18</v>
      </c>
      <c r="J1280" s="62">
        <v>7.5</v>
      </c>
    </row>
    <row r="1281" spans="1:10" x14ac:dyDescent="0.25">
      <c r="A1281" s="59">
        <f t="shared" si="26"/>
        <v>1281</v>
      </c>
      <c r="B1281" s="60" t="s">
        <v>3490</v>
      </c>
      <c r="D1281" s="60" t="s">
        <v>3710</v>
      </c>
      <c r="E1281" s="60" t="s">
        <v>265</v>
      </c>
      <c r="F1281" s="60" t="s">
        <v>2379</v>
      </c>
      <c r="G1281" s="60" t="s">
        <v>169</v>
      </c>
      <c r="H1281" s="61">
        <v>2025</v>
      </c>
      <c r="I1281" s="62">
        <v>9.9499999999999993</v>
      </c>
      <c r="J1281" s="62">
        <v>10</v>
      </c>
    </row>
    <row r="1282" spans="1:10" x14ac:dyDescent="0.25">
      <c r="A1282" s="59">
        <f t="shared" si="26"/>
        <v>1282</v>
      </c>
      <c r="B1282" s="60" t="s">
        <v>3356</v>
      </c>
      <c r="D1282" s="60" t="s">
        <v>3711</v>
      </c>
      <c r="E1282" s="60" t="s">
        <v>2811</v>
      </c>
      <c r="F1282" s="60" t="s">
        <v>2379</v>
      </c>
      <c r="G1282" s="60" t="s">
        <v>126</v>
      </c>
      <c r="H1282" s="61">
        <v>2025</v>
      </c>
      <c r="I1282" s="62">
        <v>9.9</v>
      </c>
      <c r="J1282" s="62">
        <v>9.9</v>
      </c>
    </row>
    <row r="1283" spans="1:10" x14ac:dyDescent="0.25">
      <c r="A1283" s="59">
        <f t="shared" si="26"/>
        <v>1283</v>
      </c>
      <c r="B1283" s="60" t="s">
        <v>2868</v>
      </c>
      <c r="D1283" s="60" t="s">
        <v>3409</v>
      </c>
      <c r="E1283" s="60" t="s">
        <v>136</v>
      </c>
      <c r="F1283" s="60" t="s">
        <v>2379</v>
      </c>
      <c r="G1283" s="60" t="s">
        <v>126</v>
      </c>
      <c r="H1283" s="61">
        <v>2025</v>
      </c>
      <c r="I1283" s="62">
        <v>102.3</v>
      </c>
      <c r="J1283" s="62">
        <v>100</v>
      </c>
    </row>
    <row r="1284" spans="1:10" x14ac:dyDescent="0.25">
      <c r="A1284" s="59">
        <f t="shared" si="26"/>
        <v>1284</v>
      </c>
      <c r="B1284" s="60" t="s">
        <v>2876</v>
      </c>
      <c r="D1284" s="60" t="s">
        <v>3636</v>
      </c>
      <c r="E1284" s="60" t="s">
        <v>705</v>
      </c>
      <c r="F1284" s="60" t="s">
        <v>2379</v>
      </c>
      <c r="G1284" s="60" t="s">
        <v>113</v>
      </c>
      <c r="H1284" s="61">
        <v>2025</v>
      </c>
      <c r="I1284" s="62">
        <v>120.68</v>
      </c>
      <c r="J1284" s="62">
        <v>120</v>
      </c>
    </row>
    <row r="1285" spans="1:10" x14ac:dyDescent="0.25">
      <c r="A1285" s="59">
        <f t="shared" si="26"/>
        <v>1285</v>
      </c>
      <c r="B1285" s="60" t="s">
        <v>2879</v>
      </c>
      <c r="D1285" s="60" t="s">
        <v>3275</v>
      </c>
      <c r="E1285" s="60" t="s">
        <v>1952</v>
      </c>
      <c r="F1285" s="60" t="s">
        <v>2379</v>
      </c>
      <c r="G1285" s="60" t="s">
        <v>113</v>
      </c>
      <c r="H1285" s="61">
        <v>2025</v>
      </c>
      <c r="I1285" s="62">
        <v>188.24</v>
      </c>
      <c r="J1285" s="62">
        <v>180</v>
      </c>
    </row>
    <row r="1286" spans="1:10" x14ac:dyDescent="0.25">
      <c r="A1286" s="59">
        <f t="shared" ref="A1286:A1349" si="27">A1285+1</f>
        <v>1286</v>
      </c>
      <c r="B1286" s="60" t="s">
        <v>2395</v>
      </c>
      <c r="D1286" s="60" t="s">
        <v>2396</v>
      </c>
      <c r="E1286" s="60" t="s">
        <v>1048</v>
      </c>
      <c r="F1286" s="60" t="s">
        <v>2379</v>
      </c>
      <c r="G1286" s="60" t="s">
        <v>113</v>
      </c>
      <c r="H1286" s="61">
        <v>2022</v>
      </c>
      <c r="I1286" s="62">
        <v>51.6</v>
      </c>
      <c r="J1286" s="62">
        <v>50</v>
      </c>
    </row>
    <row r="1287" spans="1:10" x14ac:dyDescent="0.25">
      <c r="A1287" s="59">
        <f t="shared" si="27"/>
        <v>1287</v>
      </c>
      <c r="B1287" s="60" t="s">
        <v>2397</v>
      </c>
      <c r="D1287" s="60" t="s">
        <v>2398</v>
      </c>
      <c r="E1287" s="60" t="s">
        <v>1174</v>
      </c>
      <c r="F1287" s="60" t="s">
        <v>2379</v>
      </c>
      <c r="G1287" s="60" t="s">
        <v>255</v>
      </c>
      <c r="H1287" s="61">
        <v>2017</v>
      </c>
      <c r="I1287" s="62">
        <v>30</v>
      </c>
      <c r="J1287" s="62">
        <v>30</v>
      </c>
    </row>
    <row r="1288" spans="1:10" x14ac:dyDescent="0.25">
      <c r="A1288" s="59">
        <f t="shared" si="27"/>
        <v>1288</v>
      </c>
      <c r="B1288" s="60" t="s">
        <v>2882</v>
      </c>
      <c r="D1288" s="60" t="s">
        <v>3410</v>
      </c>
      <c r="E1288" s="60" t="s">
        <v>204</v>
      </c>
      <c r="F1288" s="60" t="s">
        <v>2379</v>
      </c>
      <c r="G1288" s="60" t="s">
        <v>119</v>
      </c>
      <c r="H1288" s="61">
        <v>2025</v>
      </c>
      <c r="I1288" s="62">
        <v>150.46</v>
      </c>
      <c r="J1288" s="62">
        <v>150</v>
      </c>
    </row>
    <row r="1289" spans="1:10" x14ac:dyDescent="0.25">
      <c r="A1289" s="59">
        <f t="shared" si="27"/>
        <v>1289</v>
      </c>
      <c r="B1289" s="60" t="s">
        <v>2399</v>
      </c>
      <c r="D1289" s="60" t="s">
        <v>2400</v>
      </c>
      <c r="E1289" s="60" t="s">
        <v>1213</v>
      </c>
      <c r="F1289" s="60" t="s">
        <v>2379</v>
      </c>
      <c r="G1289" s="60" t="s">
        <v>255</v>
      </c>
      <c r="H1289" s="61">
        <v>2024</v>
      </c>
      <c r="I1289" s="62">
        <v>154</v>
      </c>
      <c r="J1289" s="62">
        <v>150</v>
      </c>
    </row>
    <row r="1290" spans="1:10" x14ac:dyDescent="0.25">
      <c r="A1290" s="59">
        <f t="shared" si="27"/>
        <v>1290</v>
      </c>
      <c r="B1290" s="60" t="s">
        <v>2621</v>
      </c>
      <c r="D1290" s="60" t="s">
        <v>2622</v>
      </c>
      <c r="E1290" s="60" t="s">
        <v>2020</v>
      </c>
      <c r="F1290" s="60" t="s">
        <v>2379</v>
      </c>
      <c r="G1290" s="60" t="s">
        <v>113</v>
      </c>
      <c r="H1290" s="61">
        <v>2023</v>
      </c>
      <c r="I1290" s="62">
        <v>49.34</v>
      </c>
      <c r="J1290" s="62">
        <v>48.3</v>
      </c>
    </row>
    <row r="1291" spans="1:10" x14ac:dyDescent="0.25">
      <c r="A1291" s="59">
        <f t="shared" si="27"/>
        <v>1291</v>
      </c>
      <c r="B1291" s="60" t="s">
        <v>2623</v>
      </c>
      <c r="D1291" s="60" t="s">
        <v>2624</v>
      </c>
      <c r="E1291" s="60" t="s">
        <v>2020</v>
      </c>
      <c r="F1291" s="60" t="s">
        <v>2379</v>
      </c>
      <c r="G1291" s="60" t="s">
        <v>113</v>
      </c>
      <c r="H1291" s="61">
        <v>2023</v>
      </c>
      <c r="I1291" s="62">
        <v>52.77</v>
      </c>
      <c r="J1291" s="62">
        <v>51.7</v>
      </c>
    </row>
    <row r="1292" spans="1:10" x14ac:dyDescent="0.25">
      <c r="A1292" s="59">
        <f t="shared" si="27"/>
        <v>1292</v>
      </c>
      <c r="B1292" s="60" t="s">
        <v>3133</v>
      </c>
      <c r="D1292" s="60" t="s">
        <v>2401</v>
      </c>
      <c r="E1292" s="60" t="s">
        <v>204</v>
      </c>
      <c r="F1292" s="60" t="s">
        <v>2379</v>
      </c>
      <c r="G1292" s="60" t="s">
        <v>119</v>
      </c>
      <c r="H1292" s="61">
        <v>2022</v>
      </c>
      <c r="I1292" s="62">
        <v>9.9499999999999993</v>
      </c>
      <c r="J1292" s="62">
        <v>10</v>
      </c>
    </row>
    <row r="1293" spans="1:10" x14ac:dyDescent="0.25">
      <c r="A1293" s="59">
        <f t="shared" si="27"/>
        <v>1293</v>
      </c>
      <c r="B1293" s="60" t="s">
        <v>3134</v>
      </c>
      <c r="D1293" s="60" t="s">
        <v>2402</v>
      </c>
      <c r="E1293" s="60" t="s">
        <v>204</v>
      </c>
      <c r="F1293" s="60" t="s">
        <v>2379</v>
      </c>
      <c r="G1293" s="60" t="s">
        <v>119</v>
      </c>
      <c r="H1293" s="61">
        <v>2022</v>
      </c>
      <c r="I1293" s="62">
        <v>9.9499999999999993</v>
      </c>
      <c r="J1293" s="62">
        <v>10</v>
      </c>
    </row>
    <row r="1294" spans="1:10" x14ac:dyDescent="0.25">
      <c r="A1294" s="59">
        <f t="shared" si="27"/>
        <v>1294</v>
      </c>
      <c r="B1294" s="60" t="s">
        <v>2403</v>
      </c>
      <c r="D1294" s="60" t="s">
        <v>2404</v>
      </c>
      <c r="E1294" s="60" t="s">
        <v>204</v>
      </c>
      <c r="F1294" s="60" t="s">
        <v>2379</v>
      </c>
      <c r="G1294" s="60" t="s">
        <v>119</v>
      </c>
      <c r="H1294" s="61">
        <v>2020</v>
      </c>
      <c r="I1294" s="62">
        <v>9.9499999999999993</v>
      </c>
      <c r="J1294" s="62">
        <v>10</v>
      </c>
    </row>
    <row r="1295" spans="1:10" x14ac:dyDescent="0.25">
      <c r="A1295" s="59">
        <f t="shared" si="27"/>
        <v>1295</v>
      </c>
      <c r="B1295" s="60" t="s">
        <v>2406</v>
      </c>
      <c r="D1295" s="60" t="s">
        <v>2407</v>
      </c>
      <c r="E1295" s="60" t="s">
        <v>1514</v>
      </c>
      <c r="F1295" s="60" t="s">
        <v>2379</v>
      </c>
      <c r="G1295" s="60" t="s">
        <v>1035</v>
      </c>
      <c r="H1295" s="61">
        <v>2024</v>
      </c>
      <c r="I1295" s="62">
        <v>50.2</v>
      </c>
      <c r="J1295" s="62">
        <v>50</v>
      </c>
    </row>
    <row r="1296" spans="1:10" x14ac:dyDescent="0.25">
      <c r="A1296" s="59">
        <f t="shared" si="27"/>
        <v>1296</v>
      </c>
      <c r="B1296" s="60" t="s">
        <v>2408</v>
      </c>
      <c r="D1296" s="60" t="s">
        <v>2409</v>
      </c>
      <c r="E1296" s="60" t="s">
        <v>1514</v>
      </c>
      <c r="F1296" s="60" t="s">
        <v>2379</v>
      </c>
      <c r="G1296" s="60" t="s">
        <v>1035</v>
      </c>
      <c r="H1296" s="61">
        <v>2024</v>
      </c>
      <c r="I1296" s="62">
        <v>50.2</v>
      </c>
      <c r="J1296" s="62">
        <v>50</v>
      </c>
    </row>
    <row r="1297" spans="1:10" x14ac:dyDescent="0.25">
      <c r="A1297" s="59">
        <f t="shared" si="27"/>
        <v>1297</v>
      </c>
      <c r="B1297" s="60" t="s">
        <v>2410</v>
      </c>
      <c r="D1297" s="60" t="s">
        <v>2411</v>
      </c>
      <c r="E1297" s="60" t="s">
        <v>1514</v>
      </c>
      <c r="F1297" s="60" t="s">
        <v>2379</v>
      </c>
      <c r="G1297" s="60" t="s">
        <v>1035</v>
      </c>
      <c r="H1297" s="61">
        <v>2024</v>
      </c>
      <c r="I1297" s="62">
        <v>50.2</v>
      </c>
      <c r="J1297" s="62">
        <v>50</v>
      </c>
    </row>
    <row r="1298" spans="1:10" x14ac:dyDescent="0.25">
      <c r="A1298" s="59">
        <f t="shared" si="27"/>
        <v>1298</v>
      </c>
      <c r="B1298" s="60" t="s">
        <v>2412</v>
      </c>
      <c r="D1298" s="60" t="s">
        <v>2413</v>
      </c>
      <c r="E1298" s="60" t="s">
        <v>1514</v>
      </c>
      <c r="F1298" s="60" t="s">
        <v>2379</v>
      </c>
      <c r="G1298" s="60" t="s">
        <v>1035</v>
      </c>
      <c r="H1298" s="61">
        <v>2024</v>
      </c>
      <c r="I1298" s="62">
        <v>50.2</v>
      </c>
      <c r="J1298" s="62">
        <v>50</v>
      </c>
    </row>
    <row r="1299" spans="1:10" x14ac:dyDescent="0.25">
      <c r="A1299" s="59">
        <f t="shared" si="27"/>
        <v>1299</v>
      </c>
      <c r="B1299" s="60" t="s">
        <v>3135</v>
      </c>
      <c r="D1299" s="60" t="s">
        <v>2405</v>
      </c>
      <c r="E1299" s="60" t="s">
        <v>676</v>
      </c>
      <c r="F1299" s="60" t="s">
        <v>2379</v>
      </c>
      <c r="G1299" s="60" t="s">
        <v>169</v>
      </c>
      <c r="H1299" s="61">
        <v>2022</v>
      </c>
      <c r="I1299" s="62">
        <v>9.9499999999999993</v>
      </c>
      <c r="J1299" s="62">
        <v>10</v>
      </c>
    </row>
    <row r="1300" spans="1:10" x14ac:dyDescent="0.25">
      <c r="A1300" s="59">
        <f t="shared" si="27"/>
        <v>1300</v>
      </c>
      <c r="B1300" s="60" t="s">
        <v>3136</v>
      </c>
      <c r="D1300" s="60" t="s">
        <v>2414</v>
      </c>
      <c r="E1300" s="60" t="s">
        <v>676</v>
      </c>
      <c r="F1300" s="60" t="s">
        <v>2379</v>
      </c>
      <c r="G1300" s="60" t="s">
        <v>169</v>
      </c>
      <c r="H1300" s="61">
        <v>2020</v>
      </c>
      <c r="I1300" s="62">
        <v>9.9499999999999993</v>
      </c>
      <c r="J1300" s="62">
        <v>10</v>
      </c>
    </row>
    <row r="1301" spans="1:10" x14ac:dyDescent="0.25">
      <c r="A1301" s="59">
        <f t="shared" si="27"/>
        <v>1301</v>
      </c>
      <c r="B1301" s="60" t="s">
        <v>2415</v>
      </c>
      <c r="D1301" s="60" t="s">
        <v>2416</v>
      </c>
      <c r="E1301" s="60" t="s">
        <v>1268</v>
      </c>
      <c r="F1301" s="60" t="s">
        <v>2379</v>
      </c>
      <c r="G1301" s="60" t="s">
        <v>255</v>
      </c>
      <c r="H1301" s="61">
        <v>2023</v>
      </c>
      <c r="I1301" s="62">
        <v>200.8</v>
      </c>
      <c r="J1301" s="62">
        <v>200</v>
      </c>
    </row>
    <row r="1302" spans="1:10" x14ac:dyDescent="0.25">
      <c r="A1302" s="59">
        <f t="shared" si="27"/>
        <v>1302</v>
      </c>
      <c r="B1302" s="60" t="s">
        <v>2417</v>
      </c>
      <c r="D1302" s="60" t="s">
        <v>2418</v>
      </c>
      <c r="E1302" s="60" t="s">
        <v>453</v>
      </c>
      <c r="F1302" s="60" t="s">
        <v>2379</v>
      </c>
      <c r="G1302" s="60" t="s">
        <v>126</v>
      </c>
      <c r="H1302" s="61">
        <v>2023</v>
      </c>
      <c r="I1302" s="62">
        <v>201.02</v>
      </c>
      <c r="J1302" s="62">
        <v>200</v>
      </c>
    </row>
    <row r="1303" spans="1:10" x14ac:dyDescent="0.25">
      <c r="A1303" s="59">
        <f t="shared" si="27"/>
        <v>1303</v>
      </c>
      <c r="B1303" s="60" t="s">
        <v>3137</v>
      </c>
      <c r="D1303" s="60" t="s">
        <v>2419</v>
      </c>
      <c r="E1303" s="60" t="s">
        <v>603</v>
      </c>
      <c r="F1303" s="60" t="s">
        <v>2379</v>
      </c>
      <c r="G1303" s="60" t="s">
        <v>126</v>
      </c>
      <c r="H1303" s="61">
        <v>2021</v>
      </c>
      <c r="I1303" s="62">
        <v>9.9499999999999993</v>
      </c>
      <c r="J1303" s="62">
        <v>10</v>
      </c>
    </row>
    <row r="1304" spans="1:10" x14ac:dyDescent="0.25">
      <c r="A1304" s="59">
        <f t="shared" si="27"/>
        <v>1304</v>
      </c>
      <c r="B1304" s="60" t="s">
        <v>3138</v>
      </c>
      <c r="D1304" s="60" t="s">
        <v>2420</v>
      </c>
      <c r="E1304" s="60" t="s">
        <v>1597</v>
      </c>
      <c r="F1304" s="60" t="s">
        <v>2379</v>
      </c>
      <c r="G1304" s="60" t="s">
        <v>126</v>
      </c>
      <c r="H1304" s="61">
        <v>2021</v>
      </c>
      <c r="I1304" s="62">
        <v>9.9499999999999993</v>
      </c>
      <c r="J1304" s="62">
        <v>10</v>
      </c>
    </row>
    <row r="1305" spans="1:10" x14ac:dyDescent="0.25">
      <c r="A1305" s="59">
        <f t="shared" si="27"/>
        <v>1305</v>
      </c>
      <c r="B1305" s="60" t="s">
        <v>3139</v>
      </c>
      <c r="D1305" s="60" t="s">
        <v>2421</v>
      </c>
      <c r="E1305" s="60" t="s">
        <v>676</v>
      </c>
      <c r="F1305" s="60" t="s">
        <v>2379</v>
      </c>
      <c r="G1305" s="60" t="s">
        <v>169</v>
      </c>
      <c r="H1305" s="61">
        <v>2022</v>
      </c>
      <c r="I1305" s="62">
        <v>9.9499999999999993</v>
      </c>
      <c r="J1305" s="62">
        <v>10</v>
      </c>
    </row>
    <row r="1306" spans="1:10" x14ac:dyDescent="0.25">
      <c r="A1306" s="59">
        <f t="shared" si="27"/>
        <v>1306</v>
      </c>
      <c r="B1306" s="60" t="s">
        <v>3140</v>
      </c>
      <c r="D1306" s="60" t="s">
        <v>2422</v>
      </c>
      <c r="E1306" s="60" t="s">
        <v>358</v>
      </c>
      <c r="F1306" s="60" t="s">
        <v>2379</v>
      </c>
      <c r="G1306" s="60" t="s">
        <v>255</v>
      </c>
      <c r="H1306" s="61">
        <v>2020</v>
      </c>
      <c r="I1306" s="62">
        <v>9.9499999999999993</v>
      </c>
      <c r="J1306" s="62">
        <v>10</v>
      </c>
    </row>
    <row r="1307" spans="1:10" x14ac:dyDescent="0.25">
      <c r="A1307" s="59">
        <f t="shared" si="27"/>
        <v>1307</v>
      </c>
      <c r="B1307" s="60" t="s">
        <v>2423</v>
      </c>
      <c r="D1307" s="60" t="s">
        <v>2424</v>
      </c>
      <c r="E1307" s="60" t="s">
        <v>1034</v>
      </c>
      <c r="F1307" s="60" t="s">
        <v>2379</v>
      </c>
      <c r="G1307" s="60" t="s">
        <v>1035</v>
      </c>
      <c r="H1307" s="61">
        <v>2023</v>
      </c>
      <c r="I1307" s="62">
        <v>200.8</v>
      </c>
      <c r="J1307" s="62">
        <v>200</v>
      </c>
    </row>
    <row r="1308" spans="1:10" x14ac:dyDescent="0.25">
      <c r="A1308" s="59">
        <f t="shared" si="27"/>
        <v>1308</v>
      </c>
      <c r="B1308" s="60" t="s">
        <v>2425</v>
      </c>
      <c r="D1308" s="60" t="s">
        <v>2426</v>
      </c>
      <c r="E1308" s="60" t="s">
        <v>1268</v>
      </c>
      <c r="F1308" s="60" t="s">
        <v>2379</v>
      </c>
      <c r="G1308" s="60" t="s">
        <v>255</v>
      </c>
      <c r="H1308" s="61">
        <v>2024</v>
      </c>
      <c r="I1308" s="62">
        <v>87.9</v>
      </c>
      <c r="J1308" s="62">
        <v>87.5</v>
      </c>
    </row>
    <row r="1309" spans="1:10" x14ac:dyDescent="0.25">
      <c r="A1309" s="59">
        <f t="shared" si="27"/>
        <v>1309</v>
      </c>
      <c r="B1309" s="60" t="s">
        <v>2427</v>
      </c>
      <c r="D1309" s="60" t="s">
        <v>2428</v>
      </c>
      <c r="E1309" s="60" t="s">
        <v>1268</v>
      </c>
      <c r="F1309" s="60" t="s">
        <v>2379</v>
      </c>
      <c r="G1309" s="60" t="s">
        <v>255</v>
      </c>
      <c r="H1309" s="61">
        <v>2024</v>
      </c>
      <c r="I1309" s="62">
        <v>87.9</v>
      </c>
      <c r="J1309" s="62">
        <v>87.5</v>
      </c>
    </row>
    <row r="1310" spans="1:10" x14ac:dyDescent="0.25">
      <c r="A1310" s="59">
        <f t="shared" si="27"/>
        <v>1310</v>
      </c>
      <c r="B1310" s="60" t="s">
        <v>3141</v>
      </c>
      <c r="D1310" s="60" t="s">
        <v>3634</v>
      </c>
      <c r="E1310" s="60" t="s">
        <v>988</v>
      </c>
      <c r="F1310" s="60" t="s">
        <v>2379</v>
      </c>
      <c r="G1310" s="60" t="s">
        <v>126</v>
      </c>
      <c r="H1310" s="61">
        <v>2021</v>
      </c>
      <c r="I1310" s="62">
        <v>9.9499999999999993</v>
      </c>
      <c r="J1310" s="62">
        <v>10</v>
      </c>
    </row>
    <row r="1311" spans="1:10" x14ac:dyDescent="0.25">
      <c r="A1311" s="59">
        <f t="shared" si="27"/>
        <v>1311</v>
      </c>
      <c r="B1311" s="60" t="s">
        <v>3142</v>
      </c>
      <c r="D1311" s="60" t="s">
        <v>3635</v>
      </c>
      <c r="E1311" s="60" t="s">
        <v>988</v>
      </c>
      <c r="F1311" s="60" t="s">
        <v>2379</v>
      </c>
      <c r="G1311" s="60" t="s">
        <v>126</v>
      </c>
      <c r="H1311" s="61">
        <v>2021</v>
      </c>
      <c r="I1311" s="62">
        <v>9.9499999999999993</v>
      </c>
      <c r="J1311" s="62">
        <v>10</v>
      </c>
    </row>
    <row r="1312" spans="1:10" x14ac:dyDescent="0.25">
      <c r="A1312" s="59">
        <f t="shared" si="27"/>
        <v>1312</v>
      </c>
      <c r="B1312" s="60" t="s">
        <v>3143</v>
      </c>
      <c r="D1312" s="60" t="s">
        <v>2429</v>
      </c>
      <c r="E1312" s="60" t="s">
        <v>136</v>
      </c>
      <c r="F1312" s="60" t="s">
        <v>2379</v>
      </c>
      <c r="G1312" s="60" t="s">
        <v>126</v>
      </c>
      <c r="H1312" s="61">
        <v>2021</v>
      </c>
      <c r="I1312" s="62">
        <v>9.9499999999999993</v>
      </c>
      <c r="J1312" s="62">
        <v>10</v>
      </c>
    </row>
    <row r="1313" spans="1:10" x14ac:dyDescent="0.25">
      <c r="A1313" s="59">
        <f t="shared" si="27"/>
        <v>1313</v>
      </c>
      <c r="B1313" s="60" t="s">
        <v>3144</v>
      </c>
      <c r="D1313" s="60" t="s">
        <v>2430</v>
      </c>
      <c r="E1313" s="60" t="s">
        <v>204</v>
      </c>
      <c r="F1313" s="60" t="s">
        <v>2379</v>
      </c>
      <c r="G1313" s="60" t="s">
        <v>119</v>
      </c>
      <c r="H1313" s="61">
        <v>2022</v>
      </c>
      <c r="I1313" s="62">
        <v>9.9499999999999993</v>
      </c>
      <c r="J1313" s="62">
        <v>10</v>
      </c>
    </row>
    <row r="1314" spans="1:10" x14ac:dyDescent="0.25">
      <c r="A1314" s="59">
        <f t="shared" si="27"/>
        <v>1314</v>
      </c>
      <c r="B1314" s="60" t="s">
        <v>2625</v>
      </c>
      <c r="D1314" s="60" t="s">
        <v>2626</v>
      </c>
      <c r="E1314" s="60" t="s">
        <v>204</v>
      </c>
      <c r="F1314" s="60" t="s">
        <v>2379</v>
      </c>
      <c r="G1314" s="60" t="s">
        <v>119</v>
      </c>
      <c r="H1314" s="61">
        <v>2023</v>
      </c>
      <c r="I1314" s="62">
        <v>50.3</v>
      </c>
      <c r="J1314" s="62">
        <v>50</v>
      </c>
    </row>
    <row r="1315" spans="1:10" x14ac:dyDescent="0.25">
      <c r="A1315" s="59">
        <f t="shared" si="27"/>
        <v>1315</v>
      </c>
      <c r="B1315" s="60" t="s">
        <v>3145</v>
      </c>
      <c r="D1315" s="60" t="s">
        <v>3461</v>
      </c>
      <c r="E1315" s="60" t="s">
        <v>1597</v>
      </c>
      <c r="F1315" s="60" t="s">
        <v>2379</v>
      </c>
      <c r="G1315" s="60" t="s">
        <v>126</v>
      </c>
      <c r="H1315" s="61">
        <v>2021</v>
      </c>
      <c r="I1315" s="62">
        <v>9.9499999999999993</v>
      </c>
      <c r="J1315" s="62">
        <v>10</v>
      </c>
    </row>
    <row r="1316" spans="1:10" x14ac:dyDescent="0.25">
      <c r="A1316" s="59">
        <f t="shared" si="27"/>
        <v>1316</v>
      </c>
      <c r="B1316" s="60" t="s">
        <v>3146</v>
      </c>
      <c r="D1316" s="60" t="s">
        <v>3462</v>
      </c>
      <c r="E1316" s="60" t="s">
        <v>1597</v>
      </c>
      <c r="F1316" s="60" t="s">
        <v>2379</v>
      </c>
      <c r="G1316" s="60" t="s">
        <v>126</v>
      </c>
      <c r="H1316" s="61">
        <v>2021</v>
      </c>
      <c r="I1316" s="62">
        <v>9.9499999999999993</v>
      </c>
      <c r="J1316" s="62">
        <v>10</v>
      </c>
    </row>
    <row r="1317" spans="1:10" x14ac:dyDescent="0.25">
      <c r="A1317" s="59">
        <f t="shared" si="27"/>
        <v>1317</v>
      </c>
      <c r="B1317" s="60" t="s">
        <v>3316</v>
      </c>
      <c r="D1317" s="60" t="s">
        <v>4045</v>
      </c>
      <c r="E1317" s="60" t="s">
        <v>473</v>
      </c>
      <c r="F1317" s="60" t="s">
        <v>2379</v>
      </c>
      <c r="G1317" s="60" t="s">
        <v>126</v>
      </c>
      <c r="H1317" s="61">
        <v>2025</v>
      </c>
      <c r="I1317" s="62">
        <v>9.9</v>
      </c>
      <c r="J1317" s="62">
        <v>9.9</v>
      </c>
    </row>
    <row r="1318" spans="1:10" x14ac:dyDescent="0.25">
      <c r="A1318" s="59">
        <f t="shared" si="27"/>
        <v>1318</v>
      </c>
      <c r="B1318" s="60" t="s">
        <v>3862</v>
      </c>
      <c r="D1318" s="60" t="s">
        <v>3863</v>
      </c>
      <c r="E1318" s="60" t="s">
        <v>168</v>
      </c>
      <c r="F1318" s="60" t="s">
        <v>2379</v>
      </c>
      <c r="G1318" s="60" t="s">
        <v>169</v>
      </c>
      <c r="H1318" s="61">
        <v>2026</v>
      </c>
      <c r="I1318" s="62">
        <v>124.18</v>
      </c>
      <c r="J1318" s="62">
        <v>123.5</v>
      </c>
    </row>
    <row r="1319" spans="1:10" x14ac:dyDescent="0.25">
      <c r="A1319" s="59">
        <f t="shared" si="27"/>
        <v>1319</v>
      </c>
      <c r="B1319" s="60" t="s">
        <v>3864</v>
      </c>
      <c r="D1319" s="60" t="s">
        <v>3865</v>
      </c>
      <c r="E1319" s="60" t="s">
        <v>168</v>
      </c>
      <c r="F1319" s="60" t="s">
        <v>2379</v>
      </c>
      <c r="G1319" s="60" t="s">
        <v>169</v>
      </c>
      <c r="H1319" s="61">
        <v>2026</v>
      </c>
      <c r="I1319" s="62">
        <v>127.22</v>
      </c>
      <c r="J1319" s="62">
        <v>126.5</v>
      </c>
    </row>
    <row r="1320" spans="1:10" x14ac:dyDescent="0.25">
      <c r="A1320" s="59">
        <f t="shared" si="27"/>
        <v>1320</v>
      </c>
      <c r="B1320" s="60" t="s">
        <v>2885</v>
      </c>
      <c r="D1320" s="60" t="s">
        <v>3042</v>
      </c>
      <c r="E1320" s="60" t="s">
        <v>1514</v>
      </c>
      <c r="F1320" s="60" t="s">
        <v>2379</v>
      </c>
      <c r="G1320" s="60" t="s">
        <v>1035</v>
      </c>
      <c r="H1320" s="61">
        <v>2025</v>
      </c>
      <c r="I1320" s="62">
        <v>103.27</v>
      </c>
      <c r="J1320" s="62">
        <v>100</v>
      </c>
    </row>
    <row r="1321" spans="1:10" x14ac:dyDescent="0.25">
      <c r="A1321" s="59">
        <f t="shared" si="27"/>
        <v>1321</v>
      </c>
      <c r="B1321" s="60" t="s">
        <v>2886</v>
      </c>
      <c r="D1321" s="60" t="s">
        <v>3712</v>
      </c>
      <c r="E1321" s="60" t="s">
        <v>168</v>
      </c>
      <c r="F1321" s="60" t="s">
        <v>2379</v>
      </c>
      <c r="G1321" s="60" t="s">
        <v>169</v>
      </c>
      <c r="H1321" s="61">
        <v>2025</v>
      </c>
      <c r="I1321" s="62">
        <v>207.89</v>
      </c>
      <c r="J1321" s="62">
        <v>200</v>
      </c>
    </row>
    <row r="1322" spans="1:10" x14ac:dyDescent="0.25">
      <c r="A1322" s="59">
        <f t="shared" si="27"/>
        <v>1322</v>
      </c>
      <c r="B1322" s="60" t="s">
        <v>2431</v>
      </c>
      <c r="D1322" s="60" t="s">
        <v>2432</v>
      </c>
      <c r="E1322" s="60" t="s">
        <v>204</v>
      </c>
      <c r="F1322" s="60" t="s">
        <v>2379</v>
      </c>
      <c r="G1322" s="60" t="s">
        <v>119</v>
      </c>
      <c r="H1322" s="61">
        <v>2022</v>
      </c>
      <c r="I1322" s="62">
        <v>55.16</v>
      </c>
      <c r="J1322" s="62">
        <v>55</v>
      </c>
    </row>
    <row r="1323" spans="1:10" x14ac:dyDescent="0.25">
      <c r="A1323" s="59">
        <f t="shared" si="27"/>
        <v>1323</v>
      </c>
      <c r="B1323" s="60" t="s">
        <v>2887</v>
      </c>
      <c r="D1323" s="60" t="s">
        <v>3276</v>
      </c>
      <c r="E1323" s="60" t="s">
        <v>453</v>
      </c>
      <c r="F1323" s="60" t="s">
        <v>2379</v>
      </c>
      <c r="G1323" s="60" t="s">
        <v>126</v>
      </c>
      <c r="H1323" s="61">
        <v>2025</v>
      </c>
      <c r="I1323" s="62">
        <v>205.46</v>
      </c>
      <c r="J1323" s="62">
        <v>200</v>
      </c>
    </row>
    <row r="1324" spans="1:10" x14ac:dyDescent="0.25">
      <c r="A1324" s="59">
        <f t="shared" si="27"/>
        <v>1324</v>
      </c>
      <c r="B1324" s="60" t="s">
        <v>2433</v>
      </c>
      <c r="D1324" s="60" t="s">
        <v>2434</v>
      </c>
      <c r="E1324" s="60" t="s">
        <v>265</v>
      </c>
      <c r="F1324" s="60" t="s">
        <v>2379</v>
      </c>
      <c r="G1324" s="60" t="s">
        <v>169</v>
      </c>
      <c r="H1324" s="61">
        <v>2024</v>
      </c>
      <c r="I1324" s="62">
        <v>101.5</v>
      </c>
      <c r="J1324" s="62">
        <v>100</v>
      </c>
    </row>
    <row r="1325" spans="1:10" x14ac:dyDescent="0.25">
      <c r="A1325" s="59">
        <f t="shared" si="27"/>
        <v>1325</v>
      </c>
      <c r="B1325" s="60" t="s">
        <v>2435</v>
      </c>
      <c r="D1325" s="60" t="s">
        <v>2436</v>
      </c>
      <c r="E1325" s="60" t="s">
        <v>265</v>
      </c>
      <c r="F1325" s="60" t="s">
        <v>2379</v>
      </c>
      <c r="G1325" s="60" t="s">
        <v>169</v>
      </c>
      <c r="H1325" s="61">
        <v>2024</v>
      </c>
      <c r="I1325" s="62">
        <v>102.5</v>
      </c>
      <c r="J1325" s="62">
        <v>100</v>
      </c>
    </row>
    <row r="1326" spans="1:10" x14ac:dyDescent="0.25">
      <c r="A1326" s="59">
        <f t="shared" si="27"/>
        <v>1326</v>
      </c>
      <c r="B1326" s="60" t="s">
        <v>2437</v>
      </c>
      <c r="D1326" s="60" t="s">
        <v>2438</v>
      </c>
      <c r="E1326" s="60" t="s">
        <v>798</v>
      </c>
      <c r="F1326" s="60" t="s">
        <v>2379</v>
      </c>
      <c r="G1326" s="60" t="s">
        <v>119</v>
      </c>
      <c r="H1326" s="61">
        <v>2023</v>
      </c>
      <c r="I1326" s="62">
        <v>16.670000000000002</v>
      </c>
      <c r="J1326" s="62">
        <v>16.399999999999999</v>
      </c>
    </row>
    <row r="1327" spans="1:10" x14ac:dyDescent="0.25">
      <c r="A1327" s="59">
        <f t="shared" si="27"/>
        <v>1327</v>
      </c>
      <c r="B1327" s="60" t="s">
        <v>3598</v>
      </c>
      <c r="D1327" s="60" t="s">
        <v>3925</v>
      </c>
      <c r="E1327" s="60" t="s">
        <v>415</v>
      </c>
      <c r="F1327" s="60" t="s">
        <v>2379</v>
      </c>
      <c r="G1327" s="60" t="s">
        <v>126</v>
      </c>
      <c r="H1327" s="61">
        <v>2026</v>
      </c>
      <c r="I1327" s="62">
        <v>100.9</v>
      </c>
      <c r="J1327" s="62">
        <v>98.4</v>
      </c>
    </row>
    <row r="1328" spans="1:10" x14ac:dyDescent="0.25">
      <c r="A1328" s="59">
        <f t="shared" si="27"/>
        <v>1328</v>
      </c>
      <c r="B1328" s="60" t="s">
        <v>2890</v>
      </c>
      <c r="D1328" s="60" t="s">
        <v>3277</v>
      </c>
      <c r="E1328" s="60" t="s">
        <v>189</v>
      </c>
      <c r="F1328" s="60" t="s">
        <v>2379</v>
      </c>
      <c r="G1328" s="60" t="s">
        <v>119</v>
      </c>
      <c r="H1328" s="61">
        <v>2025</v>
      </c>
      <c r="I1328" s="62">
        <v>154.11000000000001</v>
      </c>
      <c r="J1328" s="62">
        <v>150</v>
      </c>
    </row>
    <row r="1329" spans="1:10" x14ac:dyDescent="0.25">
      <c r="A1329" s="59">
        <f t="shared" si="27"/>
        <v>1329</v>
      </c>
      <c r="B1329" s="60" t="s">
        <v>2891</v>
      </c>
      <c r="D1329" s="60" t="s">
        <v>3463</v>
      </c>
      <c r="E1329" s="60" t="s">
        <v>2058</v>
      </c>
      <c r="F1329" s="60" t="s">
        <v>2379</v>
      </c>
      <c r="G1329" s="60" t="s">
        <v>126</v>
      </c>
      <c r="H1329" s="61">
        <v>2025</v>
      </c>
      <c r="I1329" s="62">
        <v>9.9</v>
      </c>
      <c r="J1329" s="62">
        <v>9.9</v>
      </c>
    </row>
    <row r="1330" spans="1:10" x14ac:dyDescent="0.25">
      <c r="A1330" s="59">
        <f t="shared" si="27"/>
        <v>1330</v>
      </c>
      <c r="B1330" s="60" t="s">
        <v>2439</v>
      </c>
      <c r="D1330" s="60" t="s">
        <v>2440</v>
      </c>
      <c r="E1330" s="60" t="s">
        <v>1135</v>
      </c>
      <c r="F1330" s="60" t="s">
        <v>2379</v>
      </c>
      <c r="G1330" s="60" t="s">
        <v>255</v>
      </c>
      <c r="H1330" s="61">
        <v>2018</v>
      </c>
      <c r="I1330" s="62">
        <v>9.9</v>
      </c>
      <c r="J1330" s="62">
        <v>9.9</v>
      </c>
    </row>
    <row r="1331" spans="1:10" x14ac:dyDescent="0.25">
      <c r="A1331" s="59">
        <f t="shared" si="27"/>
        <v>1331</v>
      </c>
      <c r="B1331" s="60" t="s">
        <v>2893</v>
      </c>
      <c r="D1331" s="60" t="s">
        <v>3866</v>
      </c>
      <c r="E1331" s="60" t="s">
        <v>204</v>
      </c>
      <c r="F1331" s="60" t="s">
        <v>2379</v>
      </c>
      <c r="G1331" s="60" t="s">
        <v>119</v>
      </c>
      <c r="H1331" s="61">
        <v>2025</v>
      </c>
      <c r="I1331" s="62">
        <v>205.39</v>
      </c>
      <c r="J1331" s="62">
        <v>200</v>
      </c>
    </row>
    <row r="1332" spans="1:10" x14ac:dyDescent="0.25">
      <c r="A1332" s="59">
        <f t="shared" si="27"/>
        <v>1332</v>
      </c>
      <c r="B1332" s="60" t="s">
        <v>3147</v>
      </c>
      <c r="D1332" s="60" t="s">
        <v>2441</v>
      </c>
      <c r="E1332" s="60" t="s">
        <v>2058</v>
      </c>
      <c r="F1332" s="60" t="s">
        <v>2379</v>
      </c>
      <c r="G1332" s="60" t="s">
        <v>126</v>
      </c>
      <c r="H1332" s="61">
        <v>2022</v>
      </c>
      <c r="I1332" s="62">
        <v>9.9499999999999993</v>
      </c>
      <c r="J1332" s="62">
        <v>9.9</v>
      </c>
    </row>
    <row r="1333" spans="1:10" x14ac:dyDescent="0.25">
      <c r="A1333" s="59">
        <f t="shared" si="27"/>
        <v>1333</v>
      </c>
      <c r="B1333" s="60" t="s">
        <v>3148</v>
      </c>
      <c r="D1333" s="60" t="s">
        <v>2442</v>
      </c>
      <c r="E1333" s="60" t="s">
        <v>2208</v>
      </c>
      <c r="F1333" s="60" t="s">
        <v>2379</v>
      </c>
      <c r="G1333" s="60" t="s">
        <v>255</v>
      </c>
      <c r="H1333" s="61">
        <v>2022</v>
      </c>
      <c r="I1333" s="62">
        <v>9.9499999999999993</v>
      </c>
      <c r="J1333" s="62">
        <v>9.9</v>
      </c>
    </row>
    <row r="1334" spans="1:10" x14ac:dyDescent="0.25">
      <c r="A1334" s="59">
        <f t="shared" si="27"/>
        <v>1334</v>
      </c>
      <c r="B1334" s="60" t="s">
        <v>2627</v>
      </c>
      <c r="D1334" s="60" t="s">
        <v>2628</v>
      </c>
      <c r="E1334" s="60" t="s">
        <v>466</v>
      </c>
      <c r="F1334" s="60" t="s">
        <v>2379</v>
      </c>
      <c r="G1334" s="60" t="s">
        <v>113</v>
      </c>
      <c r="H1334" s="61">
        <v>2024</v>
      </c>
      <c r="I1334" s="62">
        <v>9.8800000000000008</v>
      </c>
      <c r="J1334" s="62">
        <v>9.9</v>
      </c>
    </row>
    <row r="1335" spans="1:10" x14ac:dyDescent="0.25">
      <c r="A1335" s="59">
        <f t="shared" si="27"/>
        <v>1335</v>
      </c>
      <c r="B1335" s="60" t="s">
        <v>2894</v>
      </c>
      <c r="D1335" s="60" t="s">
        <v>3921</v>
      </c>
      <c r="E1335" s="60" t="s">
        <v>615</v>
      </c>
      <c r="F1335" s="60" t="s">
        <v>2379</v>
      </c>
      <c r="G1335" s="60" t="s">
        <v>113</v>
      </c>
      <c r="H1335" s="61">
        <v>2025</v>
      </c>
      <c r="I1335" s="62">
        <v>153.93</v>
      </c>
      <c r="J1335" s="62">
        <v>150</v>
      </c>
    </row>
    <row r="1336" spans="1:10" x14ac:dyDescent="0.25">
      <c r="A1336" s="59">
        <f t="shared" si="27"/>
        <v>1336</v>
      </c>
      <c r="B1336" s="60" t="s">
        <v>3149</v>
      </c>
      <c r="D1336" s="60" t="s">
        <v>2444</v>
      </c>
      <c r="E1336" s="60" t="s">
        <v>1653</v>
      </c>
      <c r="F1336" s="60" t="s">
        <v>2379</v>
      </c>
      <c r="G1336" s="60" t="s">
        <v>113</v>
      </c>
      <c r="H1336" s="61">
        <v>2024</v>
      </c>
      <c r="I1336" s="62">
        <v>9.9</v>
      </c>
      <c r="J1336" s="62">
        <v>9.9</v>
      </c>
    </row>
    <row r="1337" spans="1:10" x14ac:dyDescent="0.25">
      <c r="A1337" s="59">
        <f t="shared" si="27"/>
        <v>1337</v>
      </c>
      <c r="B1337" s="60" t="s">
        <v>2895</v>
      </c>
      <c r="D1337" s="60" t="s">
        <v>3278</v>
      </c>
      <c r="E1337" s="60" t="s">
        <v>415</v>
      </c>
      <c r="F1337" s="60" t="s">
        <v>2379</v>
      </c>
      <c r="G1337" s="60" t="s">
        <v>126</v>
      </c>
      <c r="H1337" s="61">
        <v>2025</v>
      </c>
      <c r="I1337" s="62">
        <v>9.9</v>
      </c>
      <c r="J1337" s="62">
        <v>9.9</v>
      </c>
    </row>
    <row r="1338" spans="1:10" x14ac:dyDescent="0.25">
      <c r="A1338" s="59">
        <f t="shared" si="27"/>
        <v>1338</v>
      </c>
      <c r="B1338" s="60" t="s">
        <v>3151</v>
      </c>
      <c r="D1338" s="60" t="s">
        <v>2446</v>
      </c>
      <c r="E1338" s="60" t="s">
        <v>136</v>
      </c>
      <c r="F1338" s="60" t="s">
        <v>2379</v>
      </c>
      <c r="G1338" s="60" t="s">
        <v>126</v>
      </c>
      <c r="H1338" s="61">
        <v>2020</v>
      </c>
      <c r="I1338" s="62">
        <v>10</v>
      </c>
      <c r="J1338" s="62">
        <v>10</v>
      </c>
    </row>
    <row r="1339" spans="1:10" x14ac:dyDescent="0.25">
      <c r="A1339" s="59">
        <f t="shared" si="27"/>
        <v>1339</v>
      </c>
      <c r="B1339" s="60" t="s">
        <v>2447</v>
      </c>
      <c r="D1339" s="60" t="s">
        <v>2448</v>
      </c>
      <c r="E1339" s="60" t="s">
        <v>931</v>
      </c>
      <c r="F1339" s="60" t="s">
        <v>2379</v>
      </c>
      <c r="G1339" s="60" t="s">
        <v>113</v>
      </c>
      <c r="H1339" s="61">
        <v>2024</v>
      </c>
      <c r="I1339" s="62">
        <v>125.41</v>
      </c>
      <c r="J1339" s="62">
        <v>125</v>
      </c>
    </row>
    <row r="1340" spans="1:10" x14ac:dyDescent="0.25">
      <c r="A1340" s="59">
        <f t="shared" si="27"/>
        <v>1340</v>
      </c>
      <c r="B1340" s="60" t="s">
        <v>3150</v>
      </c>
      <c r="D1340" s="60" t="s">
        <v>2445</v>
      </c>
      <c r="E1340" s="60" t="s">
        <v>991</v>
      </c>
      <c r="F1340" s="60" t="s">
        <v>2379</v>
      </c>
      <c r="G1340" s="60" t="s">
        <v>126</v>
      </c>
      <c r="H1340" s="61">
        <v>2023</v>
      </c>
      <c r="I1340" s="62">
        <v>9.9</v>
      </c>
      <c r="J1340" s="62">
        <v>9.9</v>
      </c>
    </row>
    <row r="1341" spans="1:10" x14ac:dyDescent="0.25">
      <c r="A1341" s="59">
        <f t="shared" si="27"/>
        <v>1341</v>
      </c>
      <c r="B1341" s="60" t="s">
        <v>2449</v>
      </c>
      <c r="D1341" s="60" t="s">
        <v>2450</v>
      </c>
      <c r="E1341" s="60" t="s">
        <v>1952</v>
      </c>
      <c r="F1341" s="60" t="s">
        <v>2379</v>
      </c>
      <c r="G1341" s="60" t="s">
        <v>113</v>
      </c>
      <c r="H1341" s="61">
        <v>2023</v>
      </c>
      <c r="I1341" s="62">
        <v>48.4</v>
      </c>
      <c r="J1341" s="62">
        <v>47.6</v>
      </c>
    </row>
    <row r="1342" spans="1:10" x14ac:dyDescent="0.25">
      <c r="A1342" s="59">
        <f t="shared" si="27"/>
        <v>1342</v>
      </c>
      <c r="B1342" s="60" t="s">
        <v>2451</v>
      </c>
      <c r="D1342" s="60" t="s">
        <v>2452</v>
      </c>
      <c r="E1342" s="60" t="s">
        <v>1952</v>
      </c>
      <c r="F1342" s="60" t="s">
        <v>2379</v>
      </c>
      <c r="G1342" s="60" t="s">
        <v>113</v>
      </c>
      <c r="H1342" s="61">
        <v>2023</v>
      </c>
      <c r="I1342" s="62">
        <v>52.2</v>
      </c>
      <c r="J1342" s="62">
        <v>51.4</v>
      </c>
    </row>
    <row r="1343" spans="1:10" x14ac:dyDescent="0.25">
      <c r="A1343" s="59">
        <f t="shared" si="27"/>
        <v>1343</v>
      </c>
      <c r="B1343" s="60" t="s">
        <v>3411</v>
      </c>
      <c r="D1343" s="60" t="s">
        <v>3412</v>
      </c>
      <c r="E1343" s="60" t="s">
        <v>524</v>
      </c>
      <c r="F1343" s="60" t="s">
        <v>2379</v>
      </c>
      <c r="G1343" s="60" t="s">
        <v>126</v>
      </c>
      <c r="H1343" s="61">
        <v>2025</v>
      </c>
      <c r="I1343" s="62">
        <v>204.8</v>
      </c>
      <c r="J1343" s="62">
        <v>200</v>
      </c>
    </row>
    <row r="1344" spans="1:10" x14ac:dyDescent="0.25">
      <c r="A1344" s="59">
        <f t="shared" si="27"/>
        <v>1344</v>
      </c>
      <c r="B1344" s="60" t="s">
        <v>2901</v>
      </c>
      <c r="D1344" s="60" t="s">
        <v>3337</v>
      </c>
      <c r="E1344" s="60" t="s">
        <v>204</v>
      </c>
      <c r="F1344" s="60" t="s">
        <v>2379</v>
      </c>
      <c r="G1344" s="60" t="s">
        <v>119</v>
      </c>
      <c r="H1344" s="61">
        <v>2025</v>
      </c>
      <c r="I1344" s="62">
        <v>153.03</v>
      </c>
      <c r="J1344" s="62">
        <v>150</v>
      </c>
    </row>
    <row r="1345" spans="1:10" x14ac:dyDescent="0.25">
      <c r="A1345" s="59">
        <f t="shared" si="27"/>
        <v>1345</v>
      </c>
      <c r="B1345" s="60" t="s">
        <v>3550</v>
      </c>
      <c r="D1345" s="60" t="s">
        <v>3551</v>
      </c>
      <c r="E1345" s="60" t="s">
        <v>2500</v>
      </c>
      <c r="F1345" s="60" t="s">
        <v>2379</v>
      </c>
      <c r="G1345" s="60" t="s">
        <v>126</v>
      </c>
      <c r="H1345" s="61">
        <v>2025</v>
      </c>
      <c r="I1345" s="62">
        <v>9.9</v>
      </c>
      <c r="J1345" s="62">
        <v>9.9</v>
      </c>
    </row>
    <row r="1346" spans="1:10" x14ac:dyDescent="0.25">
      <c r="A1346" s="59">
        <f t="shared" si="27"/>
        <v>1346</v>
      </c>
      <c r="B1346" s="60" t="s">
        <v>3359</v>
      </c>
      <c r="D1346" s="60" t="s">
        <v>3994</v>
      </c>
      <c r="E1346" s="60" t="s">
        <v>2208</v>
      </c>
      <c r="F1346" s="60" t="s">
        <v>2379</v>
      </c>
      <c r="G1346" s="60" t="s">
        <v>255</v>
      </c>
      <c r="H1346" s="61">
        <v>2025</v>
      </c>
      <c r="I1346" s="62">
        <v>9.9</v>
      </c>
      <c r="J1346" s="62">
        <v>9.9</v>
      </c>
    </row>
    <row r="1347" spans="1:10" x14ac:dyDescent="0.25">
      <c r="A1347" s="59">
        <f t="shared" si="27"/>
        <v>1347</v>
      </c>
      <c r="B1347" s="60" t="s">
        <v>3152</v>
      </c>
      <c r="D1347" s="60" t="s">
        <v>2453</v>
      </c>
      <c r="E1347" s="60" t="s">
        <v>2208</v>
      </c>
      <c r="F1347" s="60" t="s">
        <v>2379</v>
      </c>
      <c r="G1347" s="60" t="s">
        <v>255</v>
      </c>
      <c r="H1347" s="61">
        <v>2022</v>
      </c>
      <c r="I1347" s="62">
        <v>9.9499999999999993</v>
      </c>
      <c r="J1347" s="62">
        <v>9.9</v>
      </c>
    </row>
    <row r="1348" spans="1:10" x14ac:dyDescent="0.25">
      <c r="A1348" s="59">
        <f t="shared" si="27"/>
        <v>1348</v>
      </c>
      <c r="B1348" s="60" t="s">
        <v>2454</v>
      </c>
      <c r="D1348" s="60" t="s">
        <v>2455</v>
      </c>
      <c r="E1348" s="60" t="s">
        <v>265</v>
      </c>
      <c r="F1348" s="60" t="s">
        <v>2379</v>
      </c>
      <c r="G1348" s="60" t="s">
        <v>169</v>
      </c>
      <c r="H1348" s="61">
        <v>2025</v>
      </c>
      <c r="I1348" s="62">
        <v>9.8800000000000008</v>
      </c>
      <c r="J1348" s="62">
        <v>9.9</v>
      </c>
    </row>
    <row r="1349" spans="1:10" x14ac:dyDescent="0.25">
      <c r="A1349" s="59">
        <f t="shared" si="27"/>
        <v>1349</v>
      </c>
      <c r="B1349" s="60" t="s">
        <v>2902</v>
      </c>
      <c r="D1349" s="60" t="s">
        <v>3076</v>
      </c>
      <c r="E1349" s="60" t="s">
        <v>265</v>
      </c>
      <c r="F1349" s="60" t="s">
        <v>2379</v>
      </c>
      <c r="G1349" s="60" t="s">
        <v>169</v>
      </c>
      <c r="H1349" s="61">
        <v>2024</v>
      </c>
      <c r="I1349" s="62">
        <v>9.9</v>
      </c>
      <c r="J1349" s="62">
        <v>9.9</v>
      </c>
    </row>
    <row r="1350" spans="1:10" x14ac:dyDescent="0.25">
      <c r="A1350" s="59">
        <f t="shared" ref="A1350:A1413" si="28">A1349+1</f>
        <v>1350</v>
      </c>
      <c r="B1350" s="60" t="s">
        <v>2903</v>
      </c>
      <c r="D1350" s="60" t="s">
        <v>3279</v>
      </c>
      <c r="E1350" s="60" t="s">
        <v>1229</v>
      </c>
      <c r="F1350" s="60" t="s">
        <v>2379</v>
      </c>
      <c r="G1350" s="60" t="s">
        <v>255</v>
      </c>
      <c r="H1350" s="61">
        <v>2025</v>
      </c>
      <c r="I1350" s="62">
        <v>58.29</v>
      </c>
      <c r="J1350" s="62">
        <v>57</v>
      </c>
    </row>
    <row r="1351" spans="1:10" x14ac:dyDescent="0.25">
      <c r="A1351" s="59">
        <f t="shared" si="28"/>
        <v>1351</v>
      </c>
      <c r="B1351" s="60" t="s">
        <v>2456</v>
      </c>
      <c r="D1351" s="60" t="s">
        <v>2457</v>
      </c>
      <c r="E1351" s="60" t="s">
        <v>1974</v>
      </c>
      <c r="F1351" s="60" t="s">
        <v>2379</v>
      </c>
      <c r="G1351" s="60" t="s">
        <v>255</v>
      </c>
      <c r="H1351" s="61">
        <v>2021</v>
      </c>
      <c r="I1351" s="62">
        <v>101.5</v>
      </c>
      <c r="J1351" s="62">
        <v>100</v>
      </c>
    </row>
    <row r="1352" spans="1:10" x14ac:dyDescent="0.25">
      <c r="A1352" s="59">
        <f t="shared" si="28"/>
        <v>1352</v>
      </c>
      <c r="B1352" s="60" t="s">
        <v>2458</v>
      </c>
      <c r="D1352" s="60" t="s">
        <v>2459</v>
      </c>
      <c r="E1352" s="60" t="s">
        <v>1974</v>
      </c>
      <c r="F1352" s="60" t="s">
        <v>2379</v>
      </c>
      <c r="G1352" s="60" t="s">
        <v>255</v>
      </c>
      <c r="H1352" s="61">
        <v>2021</v>
      </c>
      <c r="I1352" s="62">
        <v>101.5</v>
      </c>
      <c r="J1352" s="62">
        <v>100</v>
      </c>
    </row>
    <row r="1353" spans="1:10" x14ac:dyDescent="0.25">
      <c r="A1353" s="59">
        <f t="shared" si="28"/>
        <v>1353</v>
      </c>
      <c r="B1353" s="60" t="s">
        <v>2629</v>
      </c>
      <c r="D1353" s="60" t="s">
        <v>2630</v>
      </c>
      <c r="E1353" s="60" t="s">
        <v>204</v>
      </c>
      <c r="F1353" s="60" t="s">
        <v>2379</v>
      </c>
      <c r="G1353" s="60" t="s">
        <v>119</v>
      </c>
      <c r="H1353" s="61">
        <v>2024</v>
      </c>
      <c r="I1353" s="62">
        <v>4.9800000000000004</v>
      </c>
      <c r="J1353" s="62">
        <v>5</v>
      </c>
    </row>
    <row r="1354" spans="1:10" x14ac:dyDescent="0.25">
      <c r="A1354" s="59">
        <f t="shared" si="28"/>
        <v>1354</v>
      </c>
      <c r="B1354" s="60" t="s">
        <v>2631</v>
      </c>
      <c r="D1354" s="60" t="s">
        <v>2632</v>
      </c>
      <c r="E1354" s="60" t="s">
        <v>281</v>
      </c>
      <c r="F1354" s="60" t="s">
        <v>2379</v>
      </c>
      <c r="G1354" s="60" t="s">
        <v>126</v>
      </c>
      <c r="H1354" s="61">
        <v>2024</v>
      </c>
      <c r="I1354" s="62">
        <v>77.8</v>
      </c>
      <c r="J1354" s="62">
        <v>76.3</v>
      </c>
    </row>
    <row r="1355" spans="1:10" x14ac:dyDescent="0.25">
      <c r="A1355" s="59">
        <f t="shared" si="28"/>
        <v>1355</v>
      </c>
      <c r="B1355" s="60" t="s">
        <v>2633</v>
      </c>
      <c r="D1355" s="60" t="s">
        <v>2634</v>
      </c>
      <c r="E1355" s="60" t="s">
        <v>281</v>
      </c>
      <c r="F1355" s="60" t="s">
        <v>2379</v>
      </c>
      <c r="G1355" s="60" t="s">
        <v>126</v>
      </c>
      <c r="H1355" s="61">
        <v>2024</v>
      </c>
      <c r="I1355" s="62">
        <v>75.099999999999994</v>
      </c>
      <c r="J1355" s="62">
        <v>73.7</v>
      </c>
    </row>
    <row r="1356" spans="1:10" x14ac:dyDescent="0.25">
      <c r="A1356" s="59">
        <f t="shared" si="28"/>
        <v>1356</v>
      </c>
      <c r="B1356" s="60" t="s">
        <v>2460</v>
      </c>
      <c r="D1356" s="60" t="s">
        <v>2461</v>
      </c>
      <c r="E1356" s="60" t="s">
        <v>327</v>
      </c>
      <c r="F1356" s="60" t="s">
        <v>2379</v>
      </c>
      <c r="G1356" s="60" t="s">
        <v>113</v>
      </c>
      <c r="H1356" s="61">
        <v>2022</v>
      </c>
      <c r="I1356" s="62">
        <v>67.3</v>
      </c>
      <c r="J1356" s="62">
        <v>66.5</v>
      </c>
    </row>
    <row r="1357" spans="1:10" x14ac:dyDescent="0.25">
      <c r="A1357" s="59">
        <f t="shared" si="28"/>
        <v>1357</v>
      </c>
      <c r="B1357" s="60" t="s">
        <v>2462</v>
      </c>
      <c r="D1357" s="60" t="s">
        <v>2463</v>
      </c>
      <c r="E1357" s="60" t="s">
        <v>327</v>
      </c>
      <c r="F1357" s="60" t="s">
        <v>2379</v>
      </c>
      <c r="G1357" s="60" t="s">
        <v>113</v>
      </c>
      <c r="H1357" s="61">
        <v>2022</v>
      </c>
      <c r="I1357" s="62">
        <v>67.3</v>
      </c>
      <c r="J1357" s="62">
        <v>66.5</v>
      </c>
    </row>
    <row r="1358" spans="1:10" x14ac:dyDescent="0.25">
      <c r="A1358" s="59">
        <f t="shared" si="28"/>
        <v>1358</v>
      </c>
      <c r="B1358" s="60" t="s">
        <v>2464</v>
      </c>
      <c r="D1358" s="60" t="s">
        <v>2465</v>
      </c>
      <c r="E1358" s="60" t="s">
        <v>327</v>
      </c>
      <c r="F1358" s="60" t="s">
        <v>2379</v>
      </c>
      <c r="G1358" s="60" t="s">
        <v>113</v>
      </c>
      <c r="H1358" s="61">
        <v>2022</v>
      </c>
      <c r="I1358" s="62">
        <v>64.2</v>
      </c>
      <c r="J1358" s="62">
        <v>63.5</v>
      </c>
    </row>
    <row r="1359" spans="1:10" x14ac:dyDescent="0.25">
      <c r="A1359" s="59">
        <f t="shared" si="28"/>
        <v>1359</v>
      </c>
      <c r="B1359" s="60" t="s">
        <v>2466</v>
      </c>
      <c r="D1359" s="60" t="s">
        <v>2467</v>
      </c>
      <c r="E1359" s="60" t="s">
        <v>327</v>
      </c>
      <c r="F1359" s="60" t="s">
        <v>2379</v>
      </c>
      <c r="G1359" s="60" t="s">
        <v>113</v>
      </c>
      <c r="H1359" s="61">
        <v>2022</v>
      </c>
      <c r="I1359" s="62">
        <v>64.2</v>
      </c>
      <c r="J1359" s="62">
        <v>63.5</v>
      </c>
    </row>
    <row r="1360" spans="1:10" x14ac:dyDescent="0.25">
      <c r="A1360" s="59">
        <f t="shared" si="28"/>
        <v>1360</v>
      </c>
      <c r="B1360" s="60" t="s">
        <v>2905</v>
      </c>
      <c r="D1360" s="60" t="s">
        <v>3077</v>
      </c>
      <c r="E1360" s="60" t="s">
        <v>363</v>
      </c>
      <c r="F1360" s="60" t="s">
        <v>2379</v>
      </c>
      <c r="G1360" s="60" t="s">
        <v>113</v>
      </c>
      <c r="H1360" s="61">
        <v>2025</v>
      </c>
      <c r="I1360" s="62">
        <v>154.4</v>
      </c>
      <c r="J1360" s="62">
        <v>150</v>
      </c>
    </row>
    <row r="1361" spans="1:10" x14ac:dyDescent="0.25">
      <c r="A1361" s="59">
        <f t="shared" si="28"/>
        <v>1361</v>
      </c>
      <c r="B1361" s="60" t="s">
        <v>2906</v>
      </c>
      <c r="D1361" s="60" t="s">
        <v>3928</v>
      </c>
      <c r="E1361" s="60" t="s">
        <v>204</v>
      </c>
      <c r="F1361" s="60" t="s">
        <v>2379</v>
      </c>
      <c r="G1361" s="60" t="s">
        <v>119</v>
      </c>
      <c r="H1361" s="61">
        <v>2026</v>
      </c>
      <c r="I1361" s="62">
        <v>205.46</v>
      </c>
      <c r="J1361" s="62">
        <v>200</v>
      </c>
    </row>
    <row r="1362" spans="1:10" x14ac:dyDescent="0.25">
      <c r="A1362" s="59">
        <f t="shared" si="28"/>
        <v>1362</v>
      </c>
      <c r="B1362" s="60" t="s">
        <v>3153</v>
      </c>
      <c r="D1362" s="60" t="s">
        <v>2468</v>
      </c>
      <c r="E1362" s="60" t="s">
        <v>2469</v>
      </c>
      <c r="F1362" s="60" t="s">
        <v>2379</v>
      </c>
      <c r="G1362" s="60" t="s">
        <v>113</v>
      </c>
      <c r="H1362" s="61">
        <v>2023</v>
      </c>
      <c r="I1362" s="62">
        <v>9.9499999999999993</v>
      </c>
      <c r="J1362" s="62">
        <v>9.9</v>
      </c>
    </row>
    <row r="1363" spans="1:10" x14ac:dyDescent="0.25">
      <c r="A1363" s="59">
        <f t="shared" si="28"/>
        <v>1363</v>
      </c>
      <c r="B1363" s="60" t="s">
        <v>2907</v>
      </c>
      <c r="D1363" s="60" t="s">
        <v>3198</v>
      </c>
      <c r="E1363" s="60" t="s">
        <v>1268</v>
      </c>
      <c r="F1363" s="60" t="s">
        <v>2379</v>
      </c>
      <c r="G1363" s="60" t="s">
        <v>255</v>
      </c>
      <c r="H1363" s="61">
        <v>2025</v>
      </c>
      <c r="I1363" s="62">
        <v>78.2</v>
      </c>
      <c r="J1363" s="62">
        <v>75</v>
      </c>
    </row>
    <row r="1364" spans="1:10" x14ac:dyDescent="0.25">
      <c r="A1364" s="59">
        <f t="shared" si="28"/>
        <v>1364</v>
      </c>
      <c r="B1364" s="60" t="s">
        <v>3317</v>
      </c>
      <c r="D1364" s="60" t="s">
        <v>3713</v>
      </c>
      <c r="E1364" s="60" t="s">
        <v>798</v>
      </c>
      <c r="F1364" s="60" t="s">
        <v>2379</v>
      </c>
      <c r="G1364" s="60" t="s">
        <v>119</v>
      </c>
      <c r="H1364" s="61">
        <v>2025</v>
      </c>
      <c r="I1364" s="62">
        <v>9.99</v>
      </c>
      <c r="J1364" s="62">
        <v>10</v>
      </c>
    </row>
    <row r="1365" spans="1:10" x14ac:dyDescent="0.25">
      <c r="A1365" s="59">
        <f t="shared" si="28"/>
        <v>1365</v>
      </c>
      <c r="B1365" s="60" t="s">
        <v>2470</v>
      </c>
      <c r="D1365" s="60" t="s">
        <v>2471</v>
      </c>
      <c r="E1365" s="60" t="s">
        <v>956</v>
      </c>
      <c r="F1365" s="60" t="s">
        <v>2379</v>
      </c>
      <c r="G1365" s="60" t="s">
        <v>126</v>
      </c>
      <c r="H1365" s="61">
        <v>2024</v>
      </c>
      <c r="I1365" s="62">
        <v>201.2</v>
      </c>
      <c r="J1365" s="62">
        <v>200</v>
      </c>
    </row>
    <row r="1366" spans="1:10" x14ac:dyDescent="0.25">
      <c r="A1366" s="59">
        <f t="shared" si="28"/>
        <v>1366</v>
      </c>
      <c r="B1366" s="60" t="s">
        <v>2635</v>
      </c>
      <c r="D1366" s="60" t="s">
        <v>2636</v>
      </c>
      <c r="E1366" s="60" t="s">
        <v>383</v>
      </c>
      <c r="F1366" s="60" t="s">
        <v>2379</v>
      </c>
      <c r="G1366" s="60" t="s">
        <v>113</v>
      </c>
      <c r="H1366" s="61">
        <v>2024</v>
      </c>
      <c r="I1366" s="62">
        <v>100.4</v>
      </c>
      <c r="J1366" s="62">
        <v>100</v>
      </c>
    </row>
    <row r="1367" spans="1:10" x14ac:dyDescent="0.25">
      <c r="A1367" s="59">
        <f t="shared" si="28"/>
        <v>1367</v>
      </c>
      <c r="B1367" s="60" t="s">
        <v>3362</v>
      </c>
      <c r="D1367" s="60" t="s">
        <v>3995</v>
      </c>
      <c r="E1367" s="60" t="s">
        <v>2208</v>
      </c>
      <c r="F1367" s="60" t="s">
        <v>2379</v>
      </c>
      <c r="G1367" s="60" t="s">
        <v>255</v>
      </c>
      <c r="H1367" s="61">
        <v>2025</v>
      </c>
      <c r="I1367" s="62">
        <v>9.9</v>
      </c>
      <c r="J1367" s="62">
        <v>9.9</v>
      </c>
    </row>
    <row r="1368" spans="1:10" x14ac:dyDescent="0.25">
      <c r="A1368" s="59">
        <f t="shared" si="28"/>
        <v>1368</v>
      </c>
      <c r="B1368" s="60" t="s">
        <v>3494</v>
      </c>
      <c r="D1368" s="60" t="s">
        <v>3860</v>
      </c>
      <c r="E1368" s="60" t="s">
        <v>2208</v>
      </c>
      <c r="F1368" s="60" t="s">
        <v>2379</v>
      </c>
      <c r="G1368" s="60" t="s">
        <v>255</v>
      </c>
      <c r="H1368" s="61">
        <v>2025</v>
      </c>
      <c r="I1368" s="62">
        <v>9.9</v>
      </c>
      <c r="J1368" s="62">
        <v>9.9</v>
      </c>
    </row>
    <row r="1369" spans="1:10" x14ac:dyDescent="0.25">
      <c r="A1369" s="59">
        <f t="shared" si="28"/>
        <v>1369</v>
      </c>
      <c r="B1369" s="60" t="s">
        <v>3232</v>
      </c>
      <c r="D1369" s="60" t="s">
        <v>4187</v>
      </c>
      <c r="E1369" s="60" t="s">
        <v>506</v>
      </c>
      <c r="F1369" s="60" t="s">
        <v>2379</v>
      </c>
      <c r="G1369" s="60" t="s">
        <v>113</v>
      </c>
      <c r="H1369" s="61">
        <v>2024</v>
      </c>
      <c r="I1369" s="62">
        <v>9.9499999999999993</v>
      </c>
      <c r="J1369" s="62">
        <v>9.9499999999999993</v>
      </c>
    </row>
    <row r="1370" spans="1:10" x14ac:dyDescent="0.25">
      <c r="A1370" s="59">
        <f t="shared" si="28"/>
        <v>1370</v>
      </c>
      <c r="B1370" s="60" t="s">
        <v>2472</v>
      </c>
      <c r="D1370" s="60" t="s">
        <v>2473</v>
      </c>
      <c r="E1370" s="60" t="s">
        <v>1229</v>
      </c>
      <c r="F1370" s="60" t="s">
        <v>2379</v>
      </c>
      <c r="G1370" s="60" t="s">
        <v>255</v>
      </c>
      <c r="H1370" s="61">
        <v>2022</v>
      </c>
      <c r="I1370" s="62">
        <v>51.5</v>
      </c>
      <c r="J1370" s="62">
        <v>50</v>
      </c>
    </row>
    <row r="1371" spans="1:10" x14ac:dyDescent="0.25">
      <c r="A1371" s="59">
        <f t="shared" si="28"/>
        <v>1371</v>
      </c>
      <c r="B1371" s="60" t="s">
        <v>2637</v>
      </c>
      <c r="D1371" s="60" t="s">
        <v>2638</v>
      </c>
      <c r="E1371" s="60" t="s">
        <v>2283</v>
      </c>
      <c r="F1371" s="60" t="s">
        <v>2379</v>
      </c>
      <c r="G1371" s="60" t="s">
        <v>113</v>
      </c>
      <c r="H1371" s="61">
        <v>2023</v>
      </c>
      <c r="I1371" s="62">
        <v>101.6</v>
      </c>
      <c r="J1371" s="62">
        <v>101.6</v>
      </c>
    </row>
    <row r="1372" spans="1:10" x14ac:dyDescent="0.25">
      <c r="A1372" s="59">
        <f t="shared" si="28"/>
        <v>1372</v>
      </c>
      <c r="B1372" s="60" t="s">
        <v>2474</v>
      </c>
      <c r="D1372" s="60" t="s">
        <v>2475</v>
      </c>
      <c r="E1372" s="60" t="s">
        <v>1167</v>
      </c>
      <c r="F1372" s="60" t="s">
        <v>2379</v>
      </c>
      <c r="G1372" s="60" t="s">
        <v>255</v>
      </c>
      <c r="H1372" s="61">
        <v>2020</v>
      </c>
      <c r="I1372" s="62">
        <v>40.299999999999997</v>
      </c>
      <c r="J1372" s="62">
        <v>40.299999999999997</v>
      </c>
    </row>
    <row r="1373" spans="1:10" x14ac:dyDescent="0.25">
      <c r="A1373" s="59">
        <f t="shared" si="28"/>
        <v>1373</v>
      </c>
      <c r="B1373" s="60" t="s">
        <v>2915</v>
      </c>
      <c r="D1373" s="60" t="s">
        <v>3413</v>
      </c>
      <c r="E1373" s="60" t="s">
        <v>676</v>
      </c>
      <c r="F1373" s="60" t="s">
        <v>2379</v>
      </c>
      <c r="G1373" s="60" t="s">
        <v>169</v>
      </c>
      <c r="H1373" s="61">
        <v>2025</v>
      </c>
      <c r="I1373" s="62">
        <v>227.9</v>
      </c>
      <c r="J1373" s="62">
        <v>220</v>
      </c>
    </row>
    <row r="1374" spans="1:10" x14ac:dyDescent="0.25">
      <c r="A1374" s="59">
        <f t="shared" si="28"/>
        <v>1374</v>
      </c>
      <c r="B1374" s="60" t="s">
        <v>3199</v>
      </c>
      <c r="D1374" s="60" t="s">
        <v>2476</v>
      </c>
      <c r="E1374" s="60" t="s">
        <v>1895</v>
      </c>
      <c r="F1374" s="60" t="s">
        <v>2379</v>
      </c>
      <c r="G1374" s="60" t="s">
        <v>126</v>
      </c>
      <c r="H1374" s="61">
        <v>2024</v>
      </c>
      <c r="I1374" s="62">
        <v>9.9</v>
      </c>
      <c r="J1374" s="62">
        <v>9.9</v>
      </c>
    </row>
    <row r="1375" spans="1:10" x14ac:dyDescent="0.25">
      <c r="A1375" s="59">
        <f t="shared" si="28"/>
        <v>1375</v>
      </c>
      <c r="B1375" s="60" t="s">
        <v>3154</v>
      </c>
      <c r="D1375" s="60" t="s">
        <v>3707</v>
      </c>
      <c r="E1375" s="60" t="s">
        <v>1895</v>
      </c>
      <c r="F1375" s="60" t="s">
        <v>2379</v>
      </c>
      <c r="G1375" s="60" t="s">
        <v>126</v>
      </c>
      <c r="H1375" s="61">
        <v>2025</v>
      </c>
      <c r="I1375" s="62">
        <v>9.8000000000000007</v>
      </c>
      <c r="J1375" s="62">
        <v>9.8000000000000007</v>
      </c>
    </row>
    <row r="1376" spans="1:10" x14ac:dyDescent="0.25">
      <c r="A1376" s="59">
        <f t="shared" si="28"/>
        <v>1376</v>
      </c>
      <c r="B1376" s="60" t="s">
        <v>3155</v>
      </c>
      <c r="D1376" s="60" t="s">
        <v>2477</v>
      </c>
      <c r="E1376" s="60" t="s">
        <v>715</v>
      </c>
      <c r="F1376" s="60" t="s">
        <v>2379</v>
      </c>
      <c r="G1376" s="60" t="s">
        <v>113</v>
      </c>
      <c r="H1376" s="61">
        <v>2024</v>
      </c>
      <c r="I1376" s="62">
        <v>9.9</v>
      </c>
      <c r="J1376" s="62">
        <v>9.9</v>
      </c>
    </row>
    <row r="1377" spans="1:10" x14ac:dyDescent="0.25">
      <c r="A1377" s="59">
        <f t="shared" si="28"/>
        <v>1377</v>
      </c>
      <c r="B1377" s="60" t="s">
        <v>2639</v>
      </c>
      <c r="D1377" s="60" t="s">
        <v>4188</v>
      </c>
      <c r="E1377" s="60" t="s">
        <v>715</v>
      </c>
      <c r="F1377" s="60" t="s">
        <v>2379</v>
      </c>
      <c r="G1377" s="60" t="s">
        <v>113</v>
      </c>
      <c r="H1377" s="61">
        <v>2025</v>
      </c>
      <c r="I1377" s="62">
        <v>9.9</v>
      </c>
      <c r="J1377" s="62">
        <v>9.9</v>
      </c>
    </row>
    <row r="1378" spans="1:10" x14ac:dyDescent="0.25">
      <c r="A1378" s="59">
        <f t="shared" si="28"/>
        <v>1378</v>
      </c>
      <c r="B1378" s="60" t="s">
        <v>3156</v>
      </c>
      <c r="D1378" s="60" t="s">
        <v>2478</v>
      </c>
      <c r="E1378" s="60" t="s">
        <v>2208</v>
      </c>
      <c r="F1378" s="60" t="s">
        <v>2379</v>
      </c>
      <c r="G1378" s="60" t="s">
        <v>255</v>
      </c>
      <c r="H1378" s="61">
        <v>2022</v>
      </c>
      <c r="I1378" s="62">
        <v>9.9499999999999993</v>
      </c>
      <c r="J1378" s="62">
        <v>9.9</v>
      </c>
    </row>
    <row r="1379" spans="1:10" x14ac:dyDescent="0.25">
      <c r="A1379" s="59">
        <f t="shared" si="28"/>
        <v>1379</v>
      </c>
      <c r="B1379" s="60" t="s">
        <v>2479</v>
      </c>
      <c r="D1379" s="60" t="s">
        <v>2480</v>
      </c>
      <c r="E1379" s="60" t="s">
        <v>1813</v>
      </c>
      <c r="F1379" s="60" t="s">
        <v>2379</v>
      </c>
      <c r="G1379" s="60" t="s">
        <v>113</v>
      </c>
      <c r="H1379" s="61">
        <v>2023</v>
      </c>
      <c r="I1379" s="62">
        <v>72.010000000000005</v>
      </c>
      <c r="J1379" s="62">
        <v>70</v>
      </c>
    </row>
    <row r="1380" spans="1:10" x14ac:dyDescent="0.25">
      <c r="A1380" s="59">
        <f t="shared" si="28"/>
        <v>1380</v>
      </c>
      <c r="B1380" s="60" t="s">
        <v>2916</v>
      </c>
      <c r="D1380" s="60" t="s">
        <v>3868</v>
      </c>
      <c r="E1380" s="60" t="s">
        <v>318</v>
      </c>
      <c r="F1380" s="60" t="s">
        <v>2379</v>
      </c>
      <c r="G1380" s="60" t="s">
        <v>126</v>
      </c>
      <c r="H1380" s="61">
        <v>2026</v>
      </c>
      <c r="I1380" s="62">
        <v>205.5</v>
      </c>
      <c r="J1380" s="62">
        <v>200</v>
      </c>
    </row>
    <row r="1381" spans="1:10" x14ac:dyDescent="0.25">
      <c r="A1381" s="59">
        <f t="shared" si="28"/>
        <v>1381</v>
      </c>
      <c r="B1381" s="60" t="s">
        <v>2481</v>
      </c>
      <c r="D1381" s="60" t="s">
        <v>2482</v>
      </c>
      <c r="E1381" s="60" t="s">
        <v>615</v>
      </c>
      <c r="F1381" s="60" t="s">
        <v>2379</v>
      </c>
      <c r="G1381" s="60" t="s">
        <v>113</v>
      </c>
      <c r="H1381" s="61">
        <v>2024</v>
      </c>
      <c r="I1381" s="62">
        <v>228.54</v>
      </c>
      <c r="J1381" s="62">
        <v>220</v>
      </c>
    </row>
    <row r="1382" spans="1:10" x14ac:dyDescent="0.25">
      <c r="A1382" s="59">
        <f t="shared" si="28"/>
        <v>1382</v>
      </c>
      <c r="B1382" s="60" t="s">
        <v>3157</v>
      </c>
      <c r="D1382" s="60" t="s">
        <v>2483</v>
      </c>
      <c r="E1382" s="60" t="s">
        <v>2208</v>
      </c>
      <c r="F1382" s="60" t="s">
        <v>2379</v>
      </c>
      <c r="G1382" s="60" t="s">
        <v>255</v>
      </c>
      <c r="H1382" s="61">
        <v>2020</v>
      </c>
      <c r="I1382" s="62">
        <v>9.9</v>
      </c>
      <c r="J1382" s="62">
        <v>9.9</v>
      </c>
    </row>
    <row r="1383" spans="1:10" x14ac:dyDescent="0.25">
      <c r="A1383" s="59">
        <f t="shared" si="28"/>
        <v>1383</v>
      </c>
      <c r="B1383" s="60" t="s">
        <v>2484</v>
      </c>
      <c r="D1383" s="60" t="s">
        <v>2485</v>
      </c>
      <c r="E1383" s="60" t="s">
        <v>2208</v>
      </c>
      <c r="F1383" s="60" t="s">
        <v>2379</v>
      </c>
      <c r="G1383" s="60" t="s">
        <v>255</v>
      </c>
      <c r="H1383" s="61">
        <v>2021</v>
      </c>
      <c r="I1383" s="62">
        <v>101.5</v>
      </c>
      <c r="J1383" s="62">
        <v>100</v>
      </c>
    </row>
    <row r="1384" spans="1:10" x14ac:dyDescent="0.25">
      <c r="A1384" s="59">
        <f t="shared" si="28"/>
        <v>1384</v>
      </c>
      <c r="B1384" s="60" t="s">
        <v>2917</v>
      </c>
      <c r="D1384" s="60" t="s">
        <v>3280</v>
      </c>
      <c r="E1384" s="60" t="s">
        <v>988</v>
      </c>
      <c r="F1384" s="60" t="s">
        <v>2379</v>
      </c>
      <c r="G1384" s="60" t="s">
        <v>126</v>
      </c>
      <c r="H1384" s="61">
        <v>2025</v>
      </c>
      <c r="I1384" s="62">
        <v>101.6</v>
      </c>
      <c r="J1384" s="62">
        <v>100</v>
      </c>
    </row>
    <row r="1385" spans="1:10" x14ac:dyDescent="0.25">
      <c r="A1385" s="59">
        <f t="shared" si="28"/>
        <v>1385</v>
      </c>
      <c r="B1385" s="60" t="s">
        <v>2640</v>
      </c>
      <c r="D1385" s="60" t="s">
        <v>2641</v>
      </c>
      <c r="E1385" s="60" t="s">
        <v>2392</v>
      </c>
      <c r="F1385" s="60" t="s">
        <v>2379</v>
      </c>
      <c r="G1385" s="60" t="s">
        <v>126</v>
      </c>
      <c r="H1385" s="61">
        <v>2024</v>
      </c>
      <c r="I1385" s="62">
        <v>9.99</v>
      </c>
      <c r="J1385" s="62">
        <v>10</v>
      </c>
    </row>
    <row r="1386" spans="1:10" x14ac:dyDescent="0.25">
      <c r="A1386" s="59">
        <f t="shared" si="28"/>
        <v>1386</v>
      </c>
      <c r="B1386" s="60" t="s">
        <v>3763</v>
      </c>
      <c r="D1386" s="60" t="s">
        <v>3764</v>
      </c>
      <c r="E1386" s="60" t="s">
        <v>1268</v>
      </c>
      <c r="F1386" s="60" t="s">
        <v>2379</v>
      </c>
      <c r="G1386" s="60" t="s">
        <v>255</v>
      </c>
      <c r="H1386" s="61">
        <v>2025</v>
      </c>
      <c r="I1386" s="62">
        <v>9.9</v>
      </c>
      <c r="J1386" s="62">
        <v>9.9</v>
      </c>
    </row>
    <row r="1387" spans="1:10" x14ac:dyDescent="0.25">
      <c r="A1387" s="59">
        <f t="shared" si="28"/>
        <v>1387</v>
      </c>
      <c r="B1387" s="60" t="s">
        <v>2918</v>
      </c>
      <c r="D1387" s="60" t="s">
        <v>4189</v>
      </c>
      <c r="E1387" s="60" t="s">
        <v>1813</v>
      </c>
      <c r="F1387" s="60" t="s">
        <v>2379</v>
      </c>
      <c r="G1387" s="60" t="s">
        <v>113</v>
      </c>
      <c r="H1387" s="61">
        <v>2026</v>
      </c>
      <c r="I1387" s="62">
        <v>76.83</v>
      </c>
      <c r="J1387" s="62">
        <v>76.3</v>
      </c>
    </row>
    <row r="1388" spans="1:10" x14ac:dyDescent="0.25">
      <c r="A1388" s="59">
        <f t="shared" si="28"/>
        <v>1388</v>
      </c>
      <c r="B1388" s="60" t="s">
        <v>2486</v>
      </c>
      <c r="D1388" s="60" t="s">
        <v>2487</v>
      </c>
      <c r="E1388" s="60" t="s">
        <v>204</v>
      </c>
      <c r="F1388" s="60" t="s">
        <v>2379</v>
      </c>
      <c r="G1388" s="60" t="s">
        <v>119</v>
      </c>
      <c r="H1388" s="61">
        <v>2021</v>
      </c>
      <c r="I1388" s="62">
        <v>102.4</v>
      </c>
      <c r="J1388" s="62">
        <v>100</v>
      </c>
    </row>
    <row r="1389" spans="1:10" x14ac:dyDescent="0.25">
      <c r="A1389" s="59">
        <f t="shared" si="28"/>
        <v>1389</v>
      </c>
      <c r="B1389" s="60" t="s">
        <v>3158</v>
      </c>
      <c r="D1389" s="60" t="s">
        <v>2488</v>
      </c>
      <c r="E1389" s="60" t="s">
        <v>1312</v>
      </c>
      <c r="F1389" s="60" t="s">
        <v>2379</v>
      </c>
      <c r="G1389" s="60" t="s">
        <v>255</v>
      </c>
      <c r="H1389" s="61">
        <v>2023</v>
      </c>
      <c r="I1389" s="62">
        <v>9.9499999999999993</v>
      </c>
      <c r="J1389" s="62">
        <v>9.9</v>
      </c>
    </row>
    <row r="1390" spans="1:10" x14ac:dyDescent="0.25">
      <c r="A1390" s="59">
        <f t="shared" si="28"/>
        <v>1390</v>
      </c>
      <c r="B1390" s="60" t="s">
        <v>3429</v>
      </c>
      <c r="D1390" s="60" t="s">
        <v>3464</v>
      </c>
      <c r="E1390" s="60" t="s">
        <v>265</v>
      </c>
      <c r="F1390" s="60" t="s">
        <v>2379</v>
      </c>
      <c r="G1390" s="60" t="s">
        <v>169</v>
      </c>
      <c r="H1390" s="61">
        <v>2025</v>
      </c>
      <c r="I1390" s="62">
        <v>9.9</v>
      </c>
      <c r="J1390" s="62">
        <v>9.9</v>
      </c>
    </row>
    <row r="1391" spans="1:10" x14ac:dyDescent="0.25">
      <c r="A1391" s="59">
        <f t="shared" si="28"/>
        <v>1391</v>
      </c>
      <c r="B1391" s="60" t="s">
        <v>3495</v>
      </c>
      <c r="D1391" s="60" t="s">
        <v>3714</v>
      </c>
      <c r="E1391" s="60" t="s">
        <v>265</v>
      </c>
      <c r="F1391" s="60" t="s">
        <v>2379</v>
      </c>
      <c r="G1391" s="60" t="s">
        <v>169</v>
      </c>
      <c r="H1391" s="61">
        <v>2025</v>
      </c>
      <c r="I1391" s="62">
        <v>9.9499999999999993</v>
      </c>
      <c r="J1391" s="62">
        <v>10</v>
      </c>
    </row>
    <row r="1392" spans="1:10" x14ac:dyDescent="0.25">
      <c r="A1392" s="59">
        <f t="shared" si="28"/>
        <v>1392</v>
      </c>
      <c r="B1392" s="60" t="s">
        <v>3159</v>
      </c>
      <c r="D1392" s="60" t="s">
        <v>2489</v>
      </c>
      <c r="E1392" s="60" t="s">
        <v>2490</v>
      </c>
      <c r="F1392" s="60" t="s">
        <v>2379</v>
      </c>
      <c r="G1392" s="60" t="s">
        <v>126</v>
      </c>
      <c r="H1392" s="61">
        <v>2019</v>
      </c>
      <c r="I1392" s="62">
        <v>9.9</v>
      </c>
      <c r="J1392" s="62">
        <v>9.9</v>
      </c>
    </row>
    <row r="1393" spans="1:10" x14ac:dyDescent="0.25">
      <c r="A1393" s="59">
        <f t="shared" si="28"/>
        <v>1393</v>
      </c>
      <c r="B1393" s="60" t="s">
        <v>2491</v>
      </c>
      <c r="D1393" s="60" t="s">
        <v>2492</v>
      </c>
      <c r="E1393" s="60" t="s">
        <v>318</v>
      </c>
      <c r="F1393" s="60" t="s">
        <v>2379</v>
      </c>
      <c r="G1393" s="60" t="s">
        <v>126</v>
      </c>
      <c r="H1393" s="61">
        <v>2023</v>
      </c>
      <c r="I1393" s="62">
        <v>125.31</v>
      </c>
      <c r="J1393" s="62">
        <v>125</v>
      </c>
    </row>
    <row r="1394" spans="1:10" x14ac:dyDescent="0.25">
      <c r="A1394" s="59">
        <f t="shared" si="28"/>
        <v>1394</v>
      </c>
      <c r="B1394" s="60" t="s">
        <v>3160</v>
      </c>
      <c r="D1394" s="60" t="s">
        <v>2493</v>
      </c>
      <c r="E1394" s="60" t="s">
        <v>2208</v>
      </c>
      <c r="F1394" s="60" t="s">
        <v>2379</v>
      </c>
      <c r="G1394" s="60" t="s">
        <v>255</v>
      </c>
      <c r="H1394" s="61">
        <v>2023</v>
      </c>
      <c r="I1394" s="62">
        <v>9.9499999999999993</v>
      </c>
      <c r="J1394" s="62">
        <v>9.9</v>
      </c>
    </row>
    <row r="1395" spans="1:10" x14ac:dyDescent="0.25">
      <c r="A1395" s="59">
        <f t="shared" si="28"/>
        <v>1395</v>
      </c>
      <c r="B1395" s="60" t="s">
        <v>2921</v>
      </c>
      <c r="D1395" s="60" t="s">
        <v>3465</v>
      </c>
      <c r="E1395" s="60" t="s">
        <v>415</v>
      </c>
      <c r="F1395" s="60" t="s">
        <v>2379</v>
      </c>
      <c r="G1395" s="60" t="s">
        <v>126</v>
      </c>
      <c r="H1395" s="61">
        <v>2025</v>
      </c>
      <c r="I1395" s="62">
        <v>9.9</v>
      </c>
      <c r="J1395" s="62">
        <v>9.9</v>
      </c>
    </row>
    <row r="1396" spans="1:10" x14ac:dyDescent="0.25">
      <c r="A1396" s="59">
        <f t="shared" si="28"/>
        <v>1396</v>
      </c>
      <c r="B1396" s="60" t="s">
        <v>2642</v>
      </c>
      <c r="D1396" s="60" t="s">
        <v>2643</v>
      </c>
      <c r="E1396" s="60" t="s">
        <v>415</v>
      </c>
      <c r="F1396" s="60" t="s">
        <v>2379</v>
      </c>
      <c r="G1396" s="60" t="s">
        <v>126</v>
      </c>
      <c r="H1396" s="61">
        <v>2024</v>
      </c>
      <c r="I1396" s="62">
        <v>102.46</v>
      </c>
      <c r="J1396" s="62">
        <v>100</v>
      </c>
    </row>
    <row r="1397" spans="1:10" x14ac:dyDescent="0.25">
      <c r="A1397" s="59">
        <f t="shared" si="28"/>
        <v>1397</v>
      </c>
      <c r="B1397" s="60" t="s">
        <v>2494</v>
      </c>
      <c r="D1397" s="60" t="s">
        <v>2495</v>
      </c>
      <c r="E1397" s="60" t="s">
        <v>446</v>
      </c>
      <c r="F1397" s="60" t="s">
        <v>2379</v>
      </c>
      <c r="G1397" s="60" t="s">
        <v>119</v>
      </c>
      <c r="H1397" s="61">
        <v>2024</v>
      </c>
      <c r="I1397" s="62">
        <v>9.9</v>
      </c>
      <c r="J1397" s="62">
        <v>9.9</v>
      </c>
    </row>
    <row r="1398" spans="1:10" x14ac:dyDescent="0.25">
      <c r="A1398" s="59">
        <f t="shared" si="28"/>
        <v>1398</v>
      </c>
      <c r="B1398" s="60" t="s">
        <v>3993</v>
      </c>
      <c r="D1398" s="60" t="s">
        <v>2496</v>
      </c>
      <c r="E1398" s="60" t="s">
        <v>968</v>
      </c>
      <c r="F1398" s="60" t="s">
        <v>2379</v>
      </c>
      <c r="G1398" s="60" t="s">
        <v>255</v>
      </c>
      <c r="H1398" s="61">
        <v>2023</v>
      </c>
      <c r="I1398" s="62">
        <v>9.9</v>
      </c>
      <c r="J1398" s="62">
        <v>9.9</v>
      </c>
    </row>
    <row r="1399" spans="1:10" x14ac:dyDescent="0.25">
      <c r="A1399" s="59">
        <f t="shared" si="28"/>
        <v>1399</v>
      </c>
      <c r="B1399" s="60" t="s">
        <v>3601</v>
      </c>
      <c r="D1399" s="60" t="s">
        <v>3638</v>
      </c>
      <c r="E1399" s="60" t="s">
        <v>1268</v>
      </c>
      <c r="F1399" s="60" t="s">
        <v>2379</v>
      </c>
      <c r="G1399" s="60" t="s">
        <v>255</v>
      </c>
      <c r="H1399" s="61">
        <v>2025</v>
      </c>
      <c r="I1399" s="62">
        <v>152.88</v>
      </c>
      <c r="J1399" s="62">
        <v>150</v>
      </c>
    </row>
    <row r="1400" spans="1:10" x14ac:dyDescent="0.25">
      <c r="A1400" s="59">
        <f t="shared" si="28"/>
        <v>1400</v>
      </c>
      <c r="B1400" s="60" t="s">
        <v>3235</v>
      </c>
      <c r="D1400" s="60" t="s">
        <v>3281</v>
      </c>
      <c r="E1400" s="60" t="s">
        <v>189</v>
      </c>
      <c r="F1400" s="60" t="s">
        <v>2379</v>
      </c>
      <c r="G1400" s="60" t="s">
        <v>119</v>
      </c>
      <c r="H1400" s="61">
        <v>2025</v>
      </c>
      <c r="I1400" s="62">
        <v>9.8000000000000007</v>
      </c>
      <c r="J1400" s="62">
        <v>9.8000000000000007</v>
      </c>
    </row>
    <row r="1401" spans="1:10" x14ac:dyDescent="0.25">
      <c r="A1401" s="59">
        <f t="shared" si="28"/>
        <v>1401</v>
      </c>
      <c r="B1401" s="60" t="s">
        <v>3079</v>
      </c>
      <c r="D1401" s="60" t="s">
        <v>3715</v>
      </c>
      <c r="E1401" s="60" t="s">
        <v>265</v>
      </c>
      <c r="F1401" s="60" t="s">
        <v>2379</v>
      </c>
      <c r="G1401" s="60" t="s">
        <v>169</v>
      </c>
      <c r="H1401" s="61">
        <v>2025</v>
      </c>
      <c r="I1401" s="62">
        <v>9.9</v>
      </c>
      <c r="J1401" s="62">
        <v>9.9</v>
      </c>
    </row>
    <row r="1402" spans="1:10" x14ac:dyDescent="0.25">
      <c r="A1402" s="59">
        <f t="shared" si="28"/>
        <v>1402</v>
      </c>
      <c r="B1402" s="60" t="s">
        <v>2497</v>
      </c>
      <c r="D1402" s="60" t="s">
        <v>2498</v>
      </c>
      <c r="E1402" s="60" t="s">
        <v>1369</v>
      </c>
      <c r="F1402" s="60" t="s">
        <v>2379</v>
      </c>
      <c r="G1402" s="60" t="s">
        <v>255</v>
      </c>
      <c r="H1402" s="61">
        <v>2022</v>
      </c>
      <c r="I1402" s="62">
        <v>51.1</v>
      </c>
      <c r="J1402" s="62">
        <v>50</v>
      </c>
    </row>
    <row r="1403" spans="1:10" x14ac:dyDescent="0.25">
      <c r="A1403" s="59">
        <f t="shared" si="28"/>
        <v>1403</v>
      </c>
      <c r="B1403" s="60" t="s">
        <v>3363</v>
      </c>
      <c r="D1403" s="60" t="s">
        <v>3997</v>
      </c>
      <c r="E1403" s="60" t="s">
        <v>185</v>
      </c>
      <c r="F1403" s="60" t="s">
        <v>2379</v>
      </c>
      <c r="G1403" s="60" t="s">
        <v>113</v>
      </c>
      <c r="H1403" s="61">
        <v>2026</v>
      </c>
      <c r="I1403" s="62">
        <v>9.9</v>
      </c>
      <c r="J1403" s="62">
        <v>9.9</v>
      </c>
    </row>
    <row r="1404" spans="1:10" x14ac:dyDescent="0.25">
      <c r="A1404" s="59">
        <f t="shared" si="28"/>
        <v>1404</v>
      </c>
      <c r="B1404" s="60" t="s">
        <v>3161</v>
      </c>
      <c r="D1404" s="60" t="s">
        <v>2499</v>
      </c>
      <c r="E1404" s="60" t="s">
        <v>2500</v>
      </c>
      <c r="F1404" s="60" t="s">
        <v>2379</v>
      </c>
      <c r="G1404" s="60" t="s">
        <v>126</v>
      </c>
      <c r="H1404" s="61">
        <v>2022</v>
      </c>
      <c r="I1404" s="62">
        <v>9.9499999999999993</v>
      </c>
      <c r="J1404" s="62">
        <v>9.9</v>
      </c>
    </row>
    <row r="1405" spans="1:10" x14ac:dyDescent="0.25">
      <c r="A1405" s="59">
        <f t="shared" si="28"/>
        <v>1405</v>
      </c>
      <c r="B1405" s="60" t="s">
        <v>2644</v>
      </c>
      <c r="D1405" s="60" t="s">
        <v>2645</v>
      </c>
      <c r="E1405" s="60" t="s">
        <v>265</v>
      </c>
      <c r="F1405" s="60" t="s">
        <v>2379</v>
      </c>
      <c r="G1405" s="60" t="s">
        <v>169</v>
      </c>
      <c r="H1405" s="61">
        <v>2024</v>
      </c>
      <c r="I1405" s="62">
        <v>104.66</v>
      </c>
      <c r="J1405" s="62">
        <v>102.2</v>
      </c>
    </row>
    <row r="1406" spans="1:10" x14ac:dyDescent="0.25">
      <c r="A1406" s="59">
        <f t="shared" si="28"/>
        <v>1406</v>
      </c>
      <c r="B1406" s="60" t="s">
        <v>2646</v>
      </c>
      <c r="D1406" s="60" t="s">
        <v>2647</v>
      </c>
      <c r="E1406" s="60" t="s">
        <v>265</v>
      </c>
      <c r="F1406" s="60" t="s">
        <v>2379</v>
      </c>
      <c r="G1406" s="60" t="s">
        <v>169</v>
      </c>
      <c r="H1406" s="61">
        <v>2024</v>
      </c>
      <c r="I1406" s="62">
        <v>104.66</v>
      </c>
      <c r="J1406" s="62">
        <v>102.2</v>
      </c>
    </row>
    <row r="1407" spans="1:10" x14ac:dyDescent="0.25">
      <c r="A1407" s="59">
        <f t="shared" si="28"/>
        <v>1407</v>
      </c>
      <c r="B1407" s="60" t="s">
        <v>2501</v>
      </c>
      <c r="D1407" s="60" t="s">
        <v>2502</v>
      </c>
      <c r="E1407" s="60" t="s">
        <v>2154</v>
      </c>
      <c r="F1407" s="60" t="s">
        <v>2379</v>
      </c>
      <c r="G1407" s="60" t="s">
        <v>255</v>
      </c>
      <c r="H1407" s="61">
        <v>2023</v>
      </c>
      <c r="I1407" s="62">
        <v>61.5</v>
      </c>
      <c r="J1407" s="62">
        <v>60</v>
      </c>
    </row>
    <row r="1408" spans="1:10" x14ac:dyDescent="0.25">
      <c r="A1408" s="59">
        <f t="shared" si="28"/>
        <v>1408</v>
      </c>
      <c r="B1408" s="60" t="s">
        <v>2503</v>
      </c>
      <c r="D1408" s="60" t="s">
        <v>2504</v>
      </c>
      <c r="E1408" s="60" t="s">
        <v>348</v>
      </c>
      <c r="F1408" s="60" t="s">
        <v>2379</v>
      </c>
      <c r="G1408" s="60" t="s">
        <v>113</v>
      </c>
      <c r="H1408" s="61">
        <v>2024</v>
      </c>
      <c r="I1408" s="62">
        <v>100.38</v>
      </c>
      <c r="J1408" s="62">
        <v>100</v>
      </c>
    </row>
    <row r="1409" spans="1:10" x14ac:dyDescent="0.25">
      <c r="A1409" s="59">
        <f t="shared" si="28"/>
        <v>1409</v>
      </c>
      <c r="B1409" s="60" t="s">
        <v>2505</v>
      </c>
      <c r="D1409" s="60" t="s">
        <v>2506</v>
      </c>
      <c r="E1409" s="60" t="s">
        <v>1251</v>
      </c>
      <c r="F1409" s="60" t="s">
        <v>2379</v>
      </c>
      <c r="G1409" s="60" t="s">
        <v>255</v>
      </c>
      <c r="H1409" s="61">
        <v>2017</v>
      </c>
      <c r="I1409" s="62">
        <v>9.9</v>
      </c>
      <c r="J1409" s="62">
        <v>9.9</v>
      </c>
    </row>
    <row r="1410" spans="1:10" x14ac:dyDescent="0.25">
      <c r="A1410" s="59">
        <f t="shared" si="28"/>
        <v>1410</v>
      </c>
      <c r="B1410" s="60" t="s">
        <v>2650</v>
      </c>
      <c r="D1410" s="60" t="s">
        <v>2651</v>
      </c>
      <c r="E1410" s="60" t="s">
        <v>1384</v>
      </c>
      <c r="F1410" s="60" t="s">
        <v>2379</v>
      </c>
      <c r="G1410" s="60" t="s">
        <v>255</v>
      </c>
      <c r="H1410" s="61">
        <v>2024</v>
      </c>
      <c r="I1410" s="62">
        <v>13</v>
      </c>
      <c r="J1410" s="62">
        <v>13</v>
      </c>
    </row>
    <row r="1411" spans="1:10" x14ac:dyDescent="0.25">
      <c r="A1411" s="59">
        <f t="shared" si="28"/>
        <v>1411</v>
      </c>
      <c r="B1411" s="60" t="s">
        <v>2652</v>
      </c>
      <c r="D1411" s="60" t="s">
        <v>2653</v>
      </c>
      <c r="E1411" s="60" t="s">
        <v>1229</v>
      </c>
      <c r="F1411" s="60" t="s">
        <v>2379</v>
      </c>
      <c r="G1411" s="60" t="s">
        <v>255</v>
      </c>
      <c r="H1411" s="61">
        <v>2024</v>
      </c>
      <c r="I1411" s="62">
        <v>78.53</v>
      </c>
      <c r="J1411" s="62">
        <v>78.099999999999994</v>
      </c>
    </row>
    <row r="1412" spans="1:10" x14ac:dyDescent="0.25">
      <c r="A1412" s="59">
        <f t="shared" si="28"/>
        <v>1412</v>
      </c>
      <c r="B1412" s="60" t="s">
        <v>3282</v>
      </c>
      <c r="D1412" s="60" t="s">
        <v>2654</v>
      </c>
      <c r="E1412" s="60" t="s">
        <v>1229</v>
      </c>
      <c r="F1412" s="60" t="s">
        <v>2379</v>
      </c>
      <c r="G1412" s="60" t="s">
        <v>255</v>
      </c>
      <c r="H1412" s="61">
        <v>2024</v>
      </c>
      <c r="I1412" s="62">
        <v>82.27</v>
      </c>
      <c r="J1412" s="62">
        <v>81.900000000000006</v>
      </c>
    </row>
    <row r="1413" spans="1:10" x14ac:dyDescent="0.25">
      <c r="A1413" s="59">
        <f t="shared" si="28"/>
        <v>1413</v>
      </c>
      <c r="B1413" s="60" t="s">
        <v>2655</v>
      </c>
      <c r="D1413" s="60" t="s">
        <v>2656</v>
      </c>
      <c r="E1413" s="60" t="s">
        <v>204</v>
      </c>
      <c r="F1413" s="60" t="s">
        <v>2379</v>
      </c>
      <c r="G1413" s="60" t="s">
        <v>119</v>
      </c>
      <c r="H1413" s="61">
        <v>2025</v>
      </c>
      <c r="I1413" s="62">
        <v>149.29</v>
      </c>
      <c r="J1413" s="62">
        <v>147.19999999999999</v>
      </c>
    </row>
    <row r="1414" spans="1:10" x14ac:dyDescent="0.25">
      <c r="A1414" s="59">
        <f t="shared" ref="A1414:A1477" si="29">A1413+1</f>
        <v>1414</v>
      </c>
      <c r="B1414" s="60" t="s">
        <v>2657</v>
      </c>
      <c r="D1414" s="60" t="s">
        <v>2658</v>
      </c>
      <c r="E1414" s="60" t="s">
        <v>204</v>
      </c>
      <c r="F1414" s="60" t="s">
        <v>2379</v>
      </c>
      <c r="G1414" s="60" t="s">
        <v>119</v>
      </c>
      <c r="H1414" s="61">
        <v>2025</v>
      </c>
      <c r="I1414" s="62">
        <v>157.71</v>
      </c>
      <c r="J1414" s="62">
        <v>157.69999999999999</v>
      </c>
    </row>
    <row r="1415" spans="1:10" x14ac:dyDescent="0.25">
      <c r="A1415" s="59">
        <f t="shared" si="29"/>
        <v>1415</v>
      </c>
      <c r="B1415" s="60" t="s">
        <v>3162</v>
      </c>
      <c r="D1415" s="60" t="s">
        <v>2507</v>
      </c>
      <c r="E1415" s="60" t="s">
        <v>2508</v>
      </c>
      <c r="F1415" s="60" t="s">
        <v>2379</v>
      </c>
      <c r="G1415" s="60" t="s">
        <v>126</v>
      </c>
      <c r="H1415" s="61">
        <v>2020</v>
      </c>
      <c r="I1415" s="62">
        <v>2.25</v>
      </c>
      <c r="J1415" s="62">
        <v>2.2999999999999998</v>
      </c>
    </row>
    <row r="1416" spans="1:10" x14ac:dyDescent="0.25">
      <c r="A1416" s="59">
        <f t="shared" si="29"/>
        <v>1416</v>
      </c>
      <c r="B1416" s="60" t="s">
        <v>3163</v>
      </c>
      <c r="D1416" s="60" t="s">
        <v>2509</v>
      </c>
      <c r="E1416" s="60" t="s">
        <v>358</v>
      </c>
      <c r="F1416" s="60" t="s">
        <v>2379</v>
      </c>
      <c r="G1416" s="60" t="s">
        <v>255</v>
      </c>
      <c r="H1416" s="61">
        <v>2024</v>
      </c>
      <c r="I1416" s="62">
        <v>9.9499999999999993</v>
      </c>
      <c r="J1416" s="62">
        <v>10</v>
      </c>
    </row>
    <row r="1417" spans="1:10" x14ac:dyDescent="0.25">
      <c r="A1417" s="59">
        <f t="shared" si="29"/>
        <v>1417</v>
      </c>
      <c r="B1417" s="60" t="s">
        <v>3164</v>
      </c>
      <c r="D1417" s="60" t="s">
        <v>2510</v>
      </c>
      <c r="E1417" s="60" t="s">
        <v>2511</v>
      </c>
      <c r="F1417" s="60" t="s">
        <v>2379</v>
      </c>
      <c r="G1417" s="60" t="s">
        <v>126</v>
      </c>
      <c r="H1417" s="61">
        <v>2023</v>
      </c>
      <c r="I1417" s="62">
        <v>9.9499999999999993</v>
      </c>
      <c r="J1417" s="62">
        <v>9.9</v>
      </c>
    </row>
    <row r="1418" spans="1:10" x14ac:dyDescent="0.25">
      <c r="A1418" s="59">
        <f t="shared" si="29"/>
        <v>1418</v>
      </c>
      <c r="B1418" s="60" t="s">
        <v>2659</v>
      </c>
      <c r="D1418" s="60" t="s">
        <v>3922</v>
      </c>
      <c r="E1418" s="60" t="s">
        <v>2511</v>
      </c>
      <c r="F1418" s="60" t="s">
        <v>2379</v>
      </c>
      <c r="G1418" s="60" t="s">
        <v>126</v>
      </c>
      <c r="H1418" s="61">
        <v>2025</v>
      </c>
      <c r="I1418" s="62">
        <v>9.9</v>
      </c>
      <c r="J1418" s="62">
        <v>9.9</v>
      </c>
    </row>
    <row r="1419" spans="1:10" x14ac:dyDescent="0.25">
      <c r="A1419" s="59">
        <f t="shared" si="29"/>
        <v>1419</v>
      </c>
      <c r="B1419" s="60" t="s">
        <v>2512</v>
      </c>
      <c r="D1419" s="60" t="s">
        <v>3165</v>
      </c>
      <c r="E1419" s="60" t="s">
        <v>318</v>
      </c>
      <c r="F1419" s="60" t="s">
        <v>2379</v>
      </c>
      <c r="G1419" s="60" t="s">
        <v>126</v>
      </c>
      <c r="H1419" s="61">
        <v>2017</v>
      </c>
      <c r="I1419" s="62">
        <v>1.5</v>
      </c>
      <c r="J1419" s="62">
        <v>1.5</v>
      </c>
    </row>
    <row r="1420" spans="1:10" x14ac:dyDescent="0.25">
      <c r="A1420" s="59">
        <f t="shared" si="29"/>
        <v>1420</v>
      </c>
      <c r="B1420" s="60" t="s">
        <v>3236</v>
      </c>
      <c r="D1420" s="60" t="s">
        <v>3717</v>
      </c>
      <c r="E1420" s="60" t="s">
        <v>189</v>
      </c>
      <c r="F1420" s="60" t="s">
        <v>2379</v>
      </c>
      <c r="G1420" s="60" t="s">
        <v>119</v>
      </c>
      <c r="H1420" s="61">
        <v>2025</v>
      </c>
      <c r="I1420" s="62">
        <v>9.99</v>
      </c>
      <c r="J1420" s="62">
        <v>10</v>
      </c>
    </row>
    <row r="1421" spans="1:10" x14ac:dyDescent="0.25">
      <c r="A1421" s="59">
        <f t="shared" si="29"/>
        <v>1421</v>
      </c>
      <c r="B1421" s="60" t="s">
        <v>3237</v>
      </c>
      <c r="D1421" s="60" t="s">
        <v>3466</v>
      </c>
      <c r="E1421" s="60" t="s">
        <v>798</v>
      </c>
      <c r="F1421" s="60" t="s">
        <v>2379</v>
      </c>
      <c r="G1421" s="60" t="s">
        <v>119</v>
      </c>
      <c r="H1421" s="61">
        <v>2025</v>
      </c>
      <c r="I1421" s="62">
        <v>9.9</v>
      </c>
      <c r="J1421" s="62">
        <v>9.9</v>
      </c>
    </row>
    <row r="1422" spans="1:10" x14ac:dyDescent="0.25">
      <c r="A1422" s="59">
        <f t="shared" si="29"/>
        <v>1422</v>
      </c>
      <c r="B1422" s="60" t="s">
        <v>2660</v>
      </c>
      <c r="D1422" s="60" t="s">
        <v>2661</v>
      </c>
      <c r="E1422" s="60" t="s">
        <v>506</v>
      </c>
      <c r="F1422" s="60" t="s">
        <v>2379</v>
      </c>
      <c r="G1422" s="60" t="s">
        <v>113</v>
      </c>
      <c r="H1422" s="61">
        <v>2025</v>
      </c>
      <c r="I1422" s="62">
        <v>9.8800000000000008</v>
      </c>
      <c r="J1422" s="62">
        <v>9.9</v>
      </c>
    </row>
    <row r="1423" spans="1:10" x14ac:dyDescent="0.25">
      <c r="A1423" s="59">
        <f t="shared" si="29"/>
        <v>1423</v>
      </c>
      <c r="B1423" s="60" t="s">
        <v>2513</v>
      </c>
      <c r="D1423" s="60" t="s">
        <v>2514</v>
      </c>
      <c r="E1423" s="60" t="s">
        <v>383</v>
      </c>
      <c r="F1423" s="60" t="s">
        <v>2379</v>
      </c>
      <c r="G1423" s="60" t="s">
        <v>113</v>
      </c>
      <c r="H1423" s="61">
        <v>2021</v>
      </c>
      <c r="I1423" s="62">
        <v>51.7</v>
      </c>
      <c r="J1423" s="62">
        <v>50</v>
      </c>
    </row>
    <row r="1424" spans="1:10" x14ac:dyDescent="0.25">
      <c r="A1424" s="59">
        <f t="shared" si="29"/>
        <v>1424</v>
      </c>
      <c r="B1424" s="60" t="s">
        <v>2515</v>
      </c>
      <c r="D1424" s="60" t="s">
        <v>2516</v>
      </c>
      <c r="E1424" s="60" t="s">
        <v>1048</v>
      </c>
      <c r="F1424" s="60" t="s">
        <v>2379</v>
      </c>
      <c r="G1424" s="60" t="s">
        <v>113</v>
      </c>
      <c r="H1424" s="61">
        <v>2024</v>
      </c>
      <c r="I1424" s="62">
        <v>100.42</v>
      </c>
      <c r="J1424" s="62">
        <v>100</v>
      </c>
    </row>
    <row r="1425" spans="1:10" x14ac:dyDescent="0.25">
      <c r="A1425" s="59">
        <f t="shared" si="29"/>
        <v>1425</v>
      </c>
      <c r="B1425" s="60" t="s">
        <v>3166</v>
      </c>
      <c r="D1425" s="60" t="s">
        <v>2517</v>
      </c>
      <c r="E1425" s="60" t="s">
        <v>649</v>
      </c>
      <c r="F1425" s="60" t="s">
        <v>2379</v>
      </c>
      <c r="G1425" s="60" t="s">
        <v>255</v>
      </c>
      <c r="H1425" s="61">
        <v>2022</v>
      </c>
      <c r="I1425" s="62">
        <v>9.9499999999999993</v>
      </c>
      <c r="J1425" s="62">
        <v>9.9</v>
      </c>
    </row>
    <row r="1426" spans="1:10" x14ac:dyDescent="0.25">
      <c r="A1426" s="59">
        <f t="shared" si="29"/>
        <v>1426</v>
      </c>
      <c r="B1426" s="60" t="s">
        <v>2662</v>
      </c>
      <c r="D1426" s="60" t="s">
        <v>2663</v>
      </c>
      <c r="E1426" s="60" t="s">
        <v>204</v>
      </c>
      <c r="F1426" s="60" t="s">
        <v>2379</v>
      </c>
      <c r="G1426" s="60" t="s">
        <v>119</v>
      </c>
      <c r="H1426" s="61">
        <v>2024</v>
      </c>
      <c r="I1426" s="62">
        <v>180.8</v>
      </c>
      <c r="J1426" s="62">
        <v>174</v>
      </c>
    </row>
    <row r="1427" spans="1:10" x14ac:dyDescent="0.25">
      <c r="A1427" s="59">
        <f t="shared" si="29"/>
        <v>1427</v>
      </c>
      <c r="B1427" s="60" t="s">
        <v>2934</v>
      </c>
      <c r="D1427" s="60" t="s">
        <v>3338</v>
      </c>
      <c r="E1427" s="60" t="s">
        <v>415</v>
      </c>
      <c r="F1427" s="60" t="s">
        <v>2379</v>
      </c>
      <c r="G1427" s="60" t="s">
        <v>126</v>
      </c>
      <c r="H1427" s="61">
        <v>2025</v>
      </c>
      <c r="I1427" s="62">
        <v>60.37</v>
      </c>
      <c r="J1427" s="62">
        <v>60</v>
      </c>
    </row>
    <row r="1428" spans="1:10" x14ac:dyDescent="0.25">
      <c r="A1428" s="59">
        <f t="shared" si="29"/>
        <v>1428</v>
      </c>
      <c r="B1428" s="60" t="s">
        <v>2935</v>
      </c>
      <c r="D1428" s="60" t="s">
        <v>3639</v>
      </c>
      <c r="E1428" s="60" t="s">
        <v>1199</v>
      </c>
      <c r="F1428" s="60" t="s">
        <v>2379</v>
      </c>
      <c r="G1428" s="60" t="s">
        <v>113</v>
      </c>
      <c r="H1428" s="61">
        <v>2025</v>
      </c>
      <c r="I1428" s="62">
        <v>100.8</v>
      </c>
      <c r="J1428" s="62">
        <v>100</v>
      </c>
    </row>
    <row r="1429" spans="1:10" x14ac:dyDescent="0.25">
      <c r="A1429" s="59">
        <f t="shared" si="29"/>
        <v>1429</v>
      </c>
      <c r="B1429" s="60" t="s">
        <v>3167</v>
      </c>
      <c r="D1429" s="60" t="s">
        <v>2518</v>
      </c>
      <c r="E1429" s="60" t="s">
        <v>2469</v>
      </c>
      <c r="F1429" s="60" t="s">
        <v>2379</v>
      </c>
      <c r="G1429" s="60" t="s">
        <v>113</v>
      </c>
      <c r="H1429" s="61">
        <v>2024</v>
      </c>
      <c r="I1429" s="62">
        <v>9.9499999999999993</v>
      </c>
      <c r="J1429" s="62">
        <v>10</v>
      </c>
    </row>
    <row r="1430" spans="1:10" x14ac:dyDescent="0.25">
      <c r="A1430" s="59">
        <f t="shared" si="29"/>
        <v>1430</v>
      </c>
      <c r="B1430" s="60" t="s">
        <v>3370</v>
      </c>
      <c r="D1430" s="60" t="s">
        <v>3552</v>
      </c>
      <c r="E1430" s="60" t="s">
        <v>2737</v>
      </c>
      <c r="F1430" s="60" t="s">
        <v>2379</v>
      </c>
      <c r="G1430" s="60" t="s">
        <v>126</v>
      </c>
      <c r="H1430" s="61">
        <v>2025</v>
      </c>
      <c r="I1430" s="62">
        <v>9.9</v>
      </c>
      <c r="J1430" s="62">
        <v>9.9</v>
      </c>
    </row>
    <row r="1431" spans="1:10" x14ac:dyDescent="0.25">
      <c r="A1431" s="59">
        <f t="shared" si="29"/>
        <v>1431</v>
      </c>
      <c r="B1431" s="60" t="s">
        <v>2519</v>
      </c>
      <c r="D1431" s="60" t="s">
        <v>2520</v>
      </c>
      <c r="E1431" s="60" t="s">
        <v>415</v>
      </c>
      <c r="F1431" s="60" t="s">
        <v>2379</v>
      </c>
      <c r="G1431" s="60" t="s">
        <v>126</v>
      </c>
      <c r="H1431" s="61">
        <v>2022</v>
      </c>
      <c r="I1431" s="62">
        <v>100.79</v>
      </c>
      <c r="J1431" s="62">
        <v>100</v>
      </c>
    </row>
    <row r="1432" spans="1:10" x14ac:dyDescent="0.25">
      <c r="A1432" s="59">
        <f t="shared" si="29"/>
        <v>1432</v>
      </c>
      <c r="B1432" s="60" t="s">
        <v>2521</v>
      </c>
      <c r="D1432" s="60" t="s">
        <v>2522</v>
      </c>
      <c r="E1432" s="60" t="s">
        <v>415</v>
      </c>
      <c r="F1432" s="60" t="s">
        <v>2379</v>
      </c>
      <c r="G1432" s="60" t="s">
        <v>126</v>
      </c>
      <c r="H1432" s="61">
        <v>2022</v>
      </c>
      <c r="I1432" s="62">
        <v>100.79</v>
      </c>
      <c r="J1432" s="62">
        <v>100</v>
      </c>
    </row>
    <row r="1433" spans="1:10" x14ac:dyDescent="0.25">
      <c r="A1433" s="59">
        <f t="shared" si="29"/>
        <v>1433</v>
      </c>
      <c r="B1433" s="60" t="s">
        <v>3168</v>
      </c>
      <c r="D1433" s="60" t="s">
        <v>2523</v>
      </c>
      <c r="E1433" s="60" t="s">
        <v>676</v>
      </c>
      <c r="F1433" s="60" t="s">
        <v>2379</v>
      </c>
      <c r="G1433" s="60" t="s">
        <v>169</v>
      </c>
      <c r="H1433" s="61">
        <v>2024</v>
      </c>
      <c r="I1433" s="62">
        <v>9.9</v>
      </c>
      <c r="J1433" s="62">
        <v>9.9</v>
      </c>
    </row>
    <row r="1434" spans="1:10" x14ac:dyDescent="0.25">
      <c r="A1434" s="59">
        <f t="shared" si="29"/>
        <v>1434</v>
      </c>
      <c r="B1434" s="60" t="s">
        <v>2664</v>
      </c>
      <c r="D1434" s="60" t="s">
        <v>2665</v>
      </c>
      <c r="E1434" s="60" t="s">
        <v>415</v>
      </c>
      <c r="F1434" s="60" t="s">
        <v>2379</v>
      </c>
      <c r="G1434" s="60" t="s">
        <v>126</v>
      </c>
      <c r="H1434" s="61">
        <v>2024</v>
      </c>
      <c r="I1434" s="62">
        <v>9.99</v>
      </c>
      <c r="J1434" s="62">
        <v>9.9</v>
      </c>
    </row>
    <row r="1435" spans="1:10" x14ac:dyDescent="0.25">
      <c r="A1435" s="59">
        <f t="shared" si="29"/>
        <v>1435</v>
      </c>
      <c r="B1435" s="60" t="s">
        <v>3499</v>
      </c>
      <c r="D1435" s="60" t="s">
        <v>3869</v>
      </c>
      <c r="E1435" s="60" t="s">
        <v>466</v>
      </c>
      <c r="F1435" s="60" t="s">
        <v>2379</v>
      </c>
      <c r="G1435" s="60" t="s">
        <v>113</v>
      </c>
      <c r="H1435" s="61">
        <v>2026</v>
      </c>
      <c r="I1435" s="62">
        <v>9.9</v>
      </c>
      <c r="J1435" s="62">
        <v>9.9</v>
      </c>
    </row>
    <row r="1436" spans="1:10" x14ac:dyDescent="0.25">
      <c r="A1436" s="59">
        <f t="shared" si="29"/>
        <v>1436</v>
      </c>
      <c r="B1436" s="60" t="s">
        <v>3238</v>
      </c>
      <c r="D1436" s="60" t="s">
        <v>3283</v>
      </c>
      <c r="E1436" s="60" t="s">
        <v>2936</v>
      </c>
      <c r="F1436" s="60" t="s">
        <v>2379</v>
      </c>
      <c r="G1436" s="60" t="s">
        <v>126</v>
      </c>
      <c r="H1436" s="61">
        <v>2024</v>
      </c>
      <c r="I1436" s="62">
        <v>9.9</v>
      </c>
      <c r="J1436" s="62">
        <v>9.9</v>
      </c>
    </row>
    <row r="1437" spans="1:10" x14ac:dyDescent="0.25">
      <c r="A1437" s="59">
        <f t="shared" si="29"/>
        <v>1437</v>
      </c>
      <c r="B1437" s="60" t="s">
        <v>3371</v>
      </c>
      <c r="D1437" s="60" t="s">
        <v>3765</v>
      </c>
      <c r="E1437" s="60" t="s">
        <v>798</v>
      </c>
      <c r="F1437" s="60" t="s">
        <v>2379</v>
      </c>
      <c r="G1437" s="60" t="s">
        <v>119</v>
      </c>
      <c r="H1437" s="61">
        <v>2025</v>
      </c>
      <c r="I1437" s="62">
        <v>9.9</v>
      </c>
      <c r="J1437" s="62">
        <v>9.9</v>
      </c>
    </row>
    <row r="1438" spans="1:10" x14ac:dyDescent="0.25">
      <c r="A1438" s="59">
        <f t="shared" si="29"/>
        <v>1438</v>
      </c>
      <c r="B1438" s="60" t="s">
        <v>2937</v>
      </c>
      <c r="D1438" s="60" t="s">
        <v>3672</v>
      </c>
      <c r="E1438" s="60" t="s">
        <v>1935</v>
      </c>
      <c r="F1438" s="60" t="s">
        <v>2379</v>
      </c>
      <c r="G1438" s="60" t="s">
        <v>113</v>
      </c>
      <c r="H1438" s="61">
        <v>2025</v>
      </c>
      <c r="I1438" s="62">
        <v>50.9</v>
      </c>
      <c r="J1438" s="62">
        <v>50.9</v>
      </c>
    </row>
    <row r="1439" spans="1:10" x14ac:dyDescent="0.25">
      <c r="A1439" s="59">
        <f t="shared" si="29"/>
        <v>1439</v>
      </c>
      <c r="B1439" s="60" t="s">
        <v>2666</v>
      </c>
      <c r="D1439" s="60" t="s">
        <v>2667</v>
      </c>
      <c r="E1439" s="60" t="s">
        <v>358</v>
      </c>
      <c r="F1439" s="60" t="s">
        <v>2379</v>
      </c>
      <c r="G1439" s="60" t="s">
        <v>255</v>
      </c>
      <c r="H1439" s="61">
        <v>2024</v>
      </c>
      <c r="I1439" s="62">
        <v>9.9499999999999993</v>
      </c>
      <c r="J1439" s="62">
        <v>10</v>
      </c>
    </row>
    <row r="1440" spans="1:10" x14ac:dyDescent="0.25">
      <c r="A1440" s="59">
        <f t="shared" si="29"/>
        <v>1440</v>
      </c>
      <c r="B1440" s="60" t="s">
        <v>3239</v>
      </c>
      <c r="D1440" s="60" t="s">
        <v>3284</v>
      </c>
      <c r="E1440" s="60" t="s">
        <v>1945</v>
      </c>
      <c r="F1440" s="60" t="s">
        <v>2379</v>
      </c>
      <c r="G1440" s="60" t="s">
        <v>126</v>
      </c>
      <c r="H1440" s="61">
        <v>2025</v>
      </c>
      <c r="I1440" s="62">
        <v>9.9</v>
      </c>
      <c r="J1440" s="62">
        <v>9.9</v>
      </c>
    </row>
    <row r="1441" spans="1:10" x14ac:dyDescent="0.25">
      <c r="A1441" s="59">
        <f t="shared" si="29"/>
        <v>1441</v>
      </c>
      <c r="B1441" s="60" t="s">
        <v>3169</v>
      </c>
      <c r="D1441" s="60" t="s">
        <v>2524</v>
      </c>
      <c r="E1441" s="60" t="s">
        <v>705</v>
      </c>
      <c r="F1441" s="60" t="s">
        <v>2379</v>
      </c>
      <c r="G1441" s="60" t="s">
        <v>113</v>
      </c>
      <c r="H1441" s="61">
        <v>2023</v>
      </c>
      <c r="I1441" s="62">
        <v>9.9499999999999993</v>
      </c>
      <c r="J1441" s="62">
        <v>9.9</v>
      </c>
    </row>
    <row r="1442" spans="1:10" x14ac:dyDescent="0.25">
      <c r="A1442" s="59">
        <f t="shared" si="29"/>
        <v>1442</v>
      </c>
      <c r="B1442" s="60" t="s">
        <v>2525</v>
      </c>
      <c r="D1442" s="60" t="s">
        <v>3170</v>
      </c>
      <c r="E1442" s="60" t="s">
        <v>318</v>
      </c>
      <c r="F1442" s="60" t="s">
        <v>2379</v>
      </c>
      <c r="G1442" s="60" t="s">
        <v>126</v>
      </c>
      <c r="H1442" s="61">
        <v>2018</v>
      </c>
      <c r="I1442" s="62">
        <v>1.5</v>
      </c>
      <c r="J1442" s="62">
        <v>1.5</v>
      </c>
    </row>
    <row r="1443" spans="1:10" x14ac:dyDescent="0.25">
      <c r="A1443" s="59">
        <f t="shared" si="29"/>
        <v>1443</v>
      </c>
      <c r="B1443" s="60" t="s">
        <v>2668</v>
      </c>
      <c r="D1443" s="60" t="s">
        <v>2669</v>
      </c>
      <c r="E1443" s="60" t="s">
        <v>1738</v>
      </c>
      <c r="F1443" s="60" t="s">
        <v>2379</v>
      </c>
      <c r="G1443" s="60" t="s">
        <v>113</v>
      </c>
      <c r="H1443" s="61">
        <v>2024</v>
      </c>
      <c r="I1443" s="62">
        <v>9.9</v>
      </c>
      <c r="J1443" s="62">
        <v>9.9</v>
      </c>
    </row>
    <row r="1444" spans="1:10" x14ac:dyDescent="0.25">
      <c r="A1444" s="59">
        <f t="shared" si="29"/>
        <v>1444</v>
      </c>
      <c r="B1444" s="60" t="s">
        <v>3080</v>
      </c>
      <c r="D1444" s="60" t="s">
        <v>3285</v>
      </c>
      <c r="E1444" s="60" t="s">
        <v>204</v>
      </c>
      <c r="F1444" s="60" t="s">
        <v>2379</v>
      </c>
      <c r="G1444" s="60" t="s">
        <v>119</v>
      </c>
      <c r="H1444" s="61">
        <v>2025</v>
      </c>
      <c r="I1444" s="62">
        <v>10</v>
      </c>
      <c r="J1444" s="62">
        <v>10</v>
      </c>
    </row>
    <row r="1445" spans="1:10" x14ac:dyDescent="0.25">
      <c r="A1445" s="59">
        <f t="shared" si="29"/>
        <v>1445</v>
      </c>
      <c r="B1445" s="60" t="s">
        <v>2526</v>
      </c>
      <c r="D1445" s="60" t="s">
        <v>2527</v>
      </c>
      <c r="E1445" s="60" t="s">
        <v>2071</v>
      </c>
      <c r="F1445" s="60" t="s">
        <v>2379</v>
      </c>
      <c r="G1445" s="60" t="s">
        <v>126</v>
      </c>
      <c r="H1445" s="61">
        <v>2023</v>
      </c>
      <c r="I1445" s="62">
        <v>71.489999999999995</v>
      </c>
      <c r="J1445" s="62">
        <v>70.5</v>
      </c>
    </row>
    <row r="1446" spans="1:10" x14ac:dyDescent="0.25">
      <c r="A1446" s="59">
        <f t="shared" si="29"/>
        <v>1446</v>
      </c>
      <c r="B1446" s="60" t="s">
        <v>2670</v>
      </c>
      <c r="D1446" s="60" t="s">
        <v>2671</v>
      </c>
      <c r="E1446" s="60" t="s">
        <v>204</v>
      </c>
      <c r="F1446" s="60" t="s">
        <v>2379</v>
      </c>
      <c r="G1446" s="60" t="s">
        <v>119</v>
      </c>
      <c r="H1446" s="61">
        <v>2023</v>
      </c>
      <c r="I1446" s="62">
        <v>76.930000000000007</v>
      </c>
      <c r="J1446" s="62">
        <v>76.3</v>
      </c>
    </row>
    <row r="1447" spans="1:10" x14ac:dyDescent="0.25">
      <c r="A1447" s="59">
        <f t="shared" si="29"/>
        <v>1447</v>
      </c>
      <c r="B1447" s="60" t="s">
        <v>2672</v>
      </c>
      <c r="D1447" s="60" t="s">
        <v>2673</v>
      </c>
      <c r="E1447" s="60" t="s">
        <v>204</v>
      </c>
      <c r="F1447" s="60" t="s">
        <v>2379</v>
      </c>
      <c r="G1447" s="60" t="s">
        <v>119</v>
      </c>
      <c r="H1447" s="61">
        <v>2023</v>
      </c>
      <c r="I1447" s="62">
        <v>74.27</v>
      </c>
      <c r="J1447" s="62">
        <v>73.7</v>
      </c>
    </row>
    <row r="1448" spans="1:10" x14ac:dyDescent="0.25">
      <c r="A1448" s="59">
        <f t="shared" si="29"/>
        <v>1448</v>
      </c>
      <c r="B1448" s="60" t="s">
        <v>2528</v>
      </c>
      <c r="D1448" s="60" t="s">
        <v>2529</v>
      </c>
      <c r="E1448" s="60" t="s">
        <v>348</v>
      </c>
      <c r="F1448" s="60" t="s">
        <v>2379</v>
      </c>
      <c r="G1448" s="60" t="s">
        <v>113</v>
      </c>
      <c r="H1448" s="61">
        <v>2022</v>
      </c>
      <c r="I1448" s="62">
        <v>63.5</v>
      </c>
      <c r="J1448" s="62">
        <v>62.5</v>
      </c>
    </row>
    <row r="1449" spans="1:10" x14ac:dyDescent="0.25">
      <c r="A1449" s="59">
        <f t="shared" si="29"/>
        <v>1449</v>
      </c>
      <c r="B1449" s="60" t="s">
        <v>2530</v>
      </c>
      <c r="D1449" s="60" t="s">
        <v>2531</v>
      </c>
      <c r="E1449" s="60" t="s">
        <v>348</v>
      </c>
      <c r="F1449" s="60" t="s">
        <v>2379</v>
      </c>
      <c r="G1449" s="60" t="s">
        <v>113</v>
      </c>
      <c r="H1449" s="61">
        <v>2022</v>
      </c>
      <c r="I1449" s="62">
        <v>63.5</v>
      </c>
      <c r="J1449" s="62">
        <v>62.5</v>
      </c>
    </row>
    <row r="1450" spans="1:10" x14ac:dyDescent="0.25">
      <c r="A1450" s="59">
        <f t="shared" si="29"/>
        <v>1450</v>
      </c>
      <c r="B1450" s="60" t="s">
        <v>3171</v>
      </c>
      <c r="D1450" s="60" t="s">
        <v>2532</v>
      </c>
      <c r="E1450" s="60" t="s">
        <v>415</v>
      </c>
      <c r="F1450" s="60" t="s">
        <v>2379</v>
      </c>
      <c r="G1450" s="60" t="s">
        <v>126</v>
      </c>
      <c r="H1450" s="61">
        <v>2023</v>
      </c>
      <c r="I1450" s="62">
        <v>9.99</v>
      </c>
      <c r="J1450" s="62">
        <v>9.9</v>
      </c>
    </row>
    <row r="1451" spans="1:10" x14ac:dyDescent="0.25">
      <c r="A1451" s="59">
        <f t="shared" si="29"/>
        <v>1451</v>
      </c>
      <c r="B1451" s="60" t="s">
        <v>2533</v>
      </c>
      <c r="D1451" s="60" t="s">
        <v>2534</v>
      </c>
      <c r="E1451" s="60" t="s">
        <v>204</v>
      </c>
      <c r="F1451" s="60" t="s">
        <v>2379</v>
      </c>
      <c r="G1451" s="60" t="s">
        <v>119</v>
      </c>
      <c r="H1451" s="61">
        <v>2021</v>
      </c>
      <c r="I1451" s="62">
        <v>51.75</v>
      </c>
      <c r="J1451" s="62">
        <v>50</v>
      </c>
    </row>
    <row r="1452" spans="1:10" x14ac:dyDescent="0.25">
      <c r="A1452" s="59">
        <f t="shared" si="29"/>
        <v>1452</v>
      </c>
      <c r="B1452" s="60" t="s">
        <v>2535</v>
      </c>
      <c r="D1452" s="60" t="s">
        <v>2536</v>
      </c>
      <c r="E1452" s="60" t="s">
        <v>2490</v>
      </c>
      <c r="F1452" s="60" t="s">
        <v>2379</v>
      </c>
      <c r="G1452" s="60" t="s">
        <v>126</v>
      </c>
      <c r="H1452" s="61">
        <v>2021</v>
      </c>
      <c r="I1452" s="62">
        <v>100.5</v>
      </c>
      <c r="J1452" s="62">
        <v>100.5</v>
      </c>
    </row>
    <row r="1453" spans="1:10" x14ac:dyDescent="0.25">
      <c r="A1453" s="59">
        <f t="shared" si="29"/>
        <v>1453</v>
      </c>
      <c r="B1453" s="60" t="s">
        <v>3172</v>
      </c>
      <c r="D1453" s="60" t="s">
        <v>2537</v>
      </c>
      <c r="E1453" s="60" t="s">
        <v>415</v>
      </c>
      <c r="F1453" s="60" t="s">
        <v>2379</v>
      </c>
      <c r="G1453" s="60" t="s">
        <v>126</v>
      </c>
      <c r="H1453" s="61">
        <v>2023</v>
      </c>
      <c r="I1453" s="62">
        <v>9.99</v>
      </c>
      <c r="J1453" s="62">
        <v>9.9</v>
      </c>
    </row>
    <row r="1454" spans="1:10" x14ac:dyDescent="0.25">
      <c r="A1454" s="59">
        <f t="shared" si="29"/>
        <v>1454</v>
      </c>
      <c r="B1454" s="60" t="s">
        <v>2538</v>
      </c>
      <c r="D1454" s="60" t="s">
        <v>2539</v>
      </c>
      <c r="E1454" s="60" t="s">
        <v>1535</v>
      </c>
      <c r="F1454" s="60" t="s">
        <v>2379</v>
      </c>
      <c r="G1454" s="60" t="s">
        <v>255</v>
      </c>
      <c r="H1454" s="61">
        <v>2012</v>
      </c>
      <c r="I1454" s="62">
        <v>36</v>
      </c>
      <c r="J1454" s="62">
        <v>33.700000000000003</v>
      </c>
    </row>
    <row r="1455" spans="1:10" x14ac:dyDescent="0.25">
      <c r="A1455" s="59">
        <f t="shared" si="29"/>
        <v>1455</v>
      </c>
      <c r="B1455" s="60" t="s">
        <v>3240</v>
      </c>
      <c r="D1455" s="60" t="s">
        <v>3467</v>
      </c>
      <c r="E1455" s="60" t="s">
        <v>798</v>
      </c>
      <c r="F1455" s="60" t="s">
        <v>2379</v>
      </c>
      <c r="G1455" s="60" t="s">
        <v>119</v>
      </c>
      <c r="H1455" s="61">
        <v>2025</v>
      </c>
      <c r="I1455" s="62">
        <v>9.99</v>
      </c>
      <c r="J1455" s="62">
        <v>10</v>
      </c>
    </row>
    <row r="1456" spans="1:10" x14ac:dyDescent="0.25">
      <c r="A1456" s="59">
        <f t="shared" si="29"/>
        <v>1456</v>
      </c>
      <c r="B1456" s="60" t="s">
        <v>3173</v>
      </c>
      <c r="D1456" s="60" t="s">
        <v>2540</v>
      </c>
      <c r="E1456" s="60" t="s">
        <v>422</v>
      </c>
      <c r="F1456" s="60" t="s">
        <v>2379</v>
      </c>
      <c r="G1456" s="60" t="s">
        <v>255</v>
      </c>
      <c r="H1456" s="61">
        <v>2023</v>
      </c>
      <c r="I1456" s="62">
        <v>9.9499999999999993</v>
      </c>
      <c r="J1456" s="62">
        <v>9.9</v>
      </c>
    </row>
    <row r="1457" spans="1:10" x14ac:dyDescent="0.25">
      <c r="A1457" s="59">
        <f t="shared" si="29"/>
        <v>1457</v>
      </c>
      <c r="B1457" s="60" t="s">
        <v>2941</v>
      </c>
      <c r="D1457" s="60" t="s">
        <v>3286</v>
      </c>
      <c r="E1457" s="60" t="s">
        <v>136</v>
      </c>
      <c r="F1457" s="60" t="s">
        <v>2379</v>
      </c>
      <c r="G1457" s="60" t="s">
        <v>126</v>
      </c>
      <c r="H1457" s="61">
        <v>2024</v>
      </c>
      <c r="I1457" s="62">
        <v>51.1</v>
      </c>
      <c r="J1457" s="62">
        <v>50</v>
      </c>
    </row>
    <row r="1458" spans="1:10" x14ac:dyDescent="0.25">
      <c r="A1458" s="59">
        <f t="shared" si="29"/>
        <v>1458</v>
      </c>
      <c r="B1458" s="60" t="s">
        <v>3806</v>
      </c>
      <c r="D1458" s="60" t="s">
        <v>3807</v>
      </c>
      <c r="E1458" s="60" t="s">
        <v>136</v>
      </c>
      <c r="F1458" s="60" t="s">
        <v>2379</v>
      </c>
      <c r="G1458" s="60" t="s">
        <v>126</v>
      </c>
      <c r="H1458" s="61">
        <v>2026</v>
      </c>
      <c r="I1458" s="62">
        <v>150.94</v>
      </c>
      <c r="J1458" s="62">
        <v>150</v>
      </c>
    </row>
    <row r="1459" spans="1:10" x14ac:dyDescent="0.25">
      <c r="A1459" s="59">
        <f t="shared" si="29"/>
        <v>1459</v>
      </c>
      <c r="B1459" s="60" t="s">
        <v>2942</v>
      </c>
      <c r="D1459" s="60" t="s">
        <v>3718</v>
      </c>
      <c r="E1459" s="60" t="s">
        <v>415</v>
      </c>
      <c r="F1459" s="60" t="s">
        <v>2379</v>
      </c>
      <c r="G1459" s="60" t="s">
        <v>126</v>
      </c>
      <c r="H1459" s="61">
        <v>2025</v>
      </c>
      <c r="I1459" s="62">
        <v>9.9</v>
      </c>
      <c r="J1459" s="62">
        <v>9.9</v>
      </c>
    </row>
    <row r="1460" spans="1:10" x14ac:dyDescent="0.25">
      <c r="A1460" s="59">
        <f t="shared" si="29"/>
        <v>1460</v>
      </c>
      <c r="B1460" s="60" t="s">
        <v>3174</v>
      </c>
      <c r="D1460" s="60" t="s">
        <v>2541</v>
      </c>
      <c r="E1460" s="60" t="s">
        <v>861</v>
      </c>
      <c r="F1460" s="60" t="s">
        <v>2379</v>
      </c>
      <c r="G1460" s="60" t="s">
        <v>113</v>
      </c>
      <c r="H1460" s="61">
        <v>2024</v>
      </c>
      <c r="I1460" s="62">
        <v>9.9499999999999993</v>
      </c>
      <c r="J1460" s="62">
        <v>10</v>
      </c>
    </row>
    <row r="1461" spans="1:10" x14ac:dyDescent="0.25">
      <c r="A1461" s="59">
        <f t="shared" si="29"/>
        <v>1461</v>
      </c>
      <c r="B1461" s="60" t="s">
        <v>3175</v>
      </c>
      <c r="D1461" s="60" t="s">
        <v>2542</v>
      </c>
      <c r="E1461" s="60" t="s">
        <v>118</v>
      </c>
      <c r="F1461" s="60" t="s">
        <v>2379</v>
      </c>
      <c r="G1461" s="60" t="s">
        <v>119</v>
      </c>
      <c r="H1461" s="61">
        <v>2024</v>
      </c>
      <c r="I1461" s="62">
        <v>9.9</v>
      </c>
      <c r="J1461" s="62">
        <v>9.9</v>
      </c>
    </row>
    <row r="1462" spans="1:10" x14ac:dyDescent="0.25">
      <c r="A1462" s="59">
        <f t="shared" si="29"/>
        <v>1462</v>
      </c>
      <c r="B1462" s="60" t="s">
        <v>2943</v>
      </c>
      <c r="D1462" s="60" t="s">
        <v>4190</v>
      </c>
      <c r="E1462" s="60" t="s">
        <v>640</v>
      </c>
      <c r="F1462" s="60" t="s">
        <v>2379</v>
      </c>
      <c r="G1462" s="60" t="s">
        <v>126</v>
      </c>
      <c r="H1462" s="61">
        <v>2024</v>
      </c>
      <c r="I1462" s="62">
        <v>9.9</v>
      </c>
      <c r="J1462" s="62">
        <v>9.9</v>
      </c>
    </row>
    <row r="1463" spans="1:10" x14ac:dyDescent="0.25">
      <c r="A1463" s="59">
        <f t="shared" si="29"/>
        <v>1463</v>
      </c>
      <c r="B1463" s="60" t="s">
        <v>2674</v>
      </c>
      <c r="D1463" s="60" t="s">
        <v>2675</v>
      </c>
      <c r="E1463" s="60" t="s">
        <v>281</v>
      </c>
      <c r="F1463" s="60" t="s">
        <v>2379</v>
      </c>
      <c r="G1463" s="60" t="s">
        <v>126</v>
      </c>
      <c r="H1463" s="61">
        <v>2024</v>
      </c>
      <c r="I1463" s="62">
        <v>152.74</v>
      </c>
      <c r="J1463" s="62">
        <v>150</v>
      </c>
    </row>
    <row r="1464" spans="1:10" x14ac:dyDescent="0.25">
      <c r="A1464" s="59">
        <f t="shared" si="29"/>
        <v>1464</v>
      </c>
      <c r="B1464" s="60" t="s">
        <v>2676</v>
      </c>
      <c r="D1464" s="60" t="s">
        <v>2677</v>
      </c>
      <c r="E1464" s="60" t="s">
        <v>281</v>
      </c>
      <c r="F1464" s="60" t="s">
        <v>2379</v>
      </c>
      <c r="G1464" s="60" t="s">
        <v>126</v>
      </c>
      <c r="H1464" s="61">
        <v>2025</v>
      </c>
      <c r="I1464" s="62">
        <v>152.74</v>
      </c>
      <c r="J1464" s="62">
        <v>150</v>
      </c>
    </row>
    <row r="1465" spans="1:10" x14ac:dyDescent="0.25">
      <c r="A1465" s="59">
        <f t="shared" si="29"/>
        <v>1465</v>
      </c>
      <c r="B1465" s="60" t="s">
        <v>2944</v>
      </c>
      <c r="D1465" s="60" t="s">
        <v>3468</v>
      </c>
      <c r="E1465" s="60" t="s">
        <v>2020</v>
      </c>
      <c r="F1465" s="60" t="s">
        <v>2379</v>
      </c>
      <c r="G1465" s="60" t="s">
        <v>113</v>
      </c>
      <c r="H1465" s="61">
        <v>2025</v>
      </c>
      <c r="I1465" s="62">
        <v>200.74</v>
      </c>
      <c r="J1465" s="62">
        <v>200</v>
      </c>
    </row>
    <row r="1466" spans="1:10" x14ac:dyDescent="0.25">
      <c r="A1466" s="59">
        <f t="shared" si="29"/>
        <v>1466</v>
      </c>
      <c r="B1466" s="60" t="s">
        <v>3078</v>
      </c>
      <c r="D1466" s="60" t="s">
        <v>3708</v>
      </c>
      <c r="E1466" s="60" t="s">
        <v>446</v>
      </c>
      <c r="F1466" s="60" t="s">
        <v>2379</v>
      </c>
      <c r="G1466" s="60" t="s">
        <v>119</v>
      </c>
      <c r="H1466" s="61">
        <v>2025</v>
      </c>
      <c r="I1466" s="62">
        <v>9.8000000000000007</v>
      </c>
      <c r="J1466" s="62">
        <v>9.8000000000000007</v>
      </c>
    </row>
    <row r="1467" spans="1:10" x14ac:dyDescent="0.25">
      <c r="A1467" s="59">
        <f t="shared" si="29"/>
        <v>1467</v>
      </c>
      <c r="B1467" s="60" t="s">
        <v>3414</v>
      </c>
      <c r="D1467" s="60" t="s">
        <v>3415</v>
      </c>
      <c r="E1467" s="60" t="s">
        <v>1065</v>
      </c>
      <c r="F1467" s="60" t="s">
        <v>2379</v>
      </c>
      <c r="G1467" s="60" t="s">
        <v>113</v>
      </c>
      <c r="H1467" s="61">
        <v>2025</v>
      </c>
      <c r="I1467" s="62">
        <v>152.9</v>
      </c>
      <c r="J1467" s="62">
        <v>148.30000000000001</v>
      </c>
    </row>
    <row r="1468" spans="1:10" x14ac:dyDescent="0.25">
      <c r="A1468" s="59">
        <f t="shared" si="29"/>
        <v>1468</v>
      </c>
      <c r="B1468" s="60" t="s">
        <v>3416</v>
      </c>
      <c r="D1468" s="60" t="s">
        <v>3417</v>
      </c>
      <c r="E1468" s="60" t="s">
        <v>1065</v>
      </c>
      <c r="F1468" s="60" t="s">
        <v>2379</v>
      </c>
      <c r="G1468" s="60" t="s">
        <v>113</v>
      </c>
      <c r="H1468" s="61">
        <v>2025</v>
      </c>
      <c r="I1468" s="62">
        <v>157</v>
      </c>
      <c r="J1468" s="62">
        <v>151.69999999999999</v>
      </c>
    </row>
    <row r="1469" spans="1:10" x14ac:dyDescent="0.25">
      <c r="A1469" s="59">
        <f t="shared" si="29"/>
        <v>1469</v>
      </c>
      <c r="B1469" s="60" t="s">
        <v>3176</v>
      </c>
      <c r="D1469" s="60" t="s">
        <v>2543</v>
      </c>
      <c r="E1469" s="60" t="s">
        <v>260</v>
      </c>
      <c r="F1469" s="60" t="s">
        <v>2379</v>
      </c>
      <c r="G1469" s="60" t="s">
        <v>119</v>
      </c>
      <c r="H1469" s="61">
        <v>2019</v>
      </c>
      <c r="I1469" s="62">
        <v>9.9</v>
      </c>
      <c r="J1469" s="62">
        <v>9.9</v>
      </c>
    </row>
    <row r="1470" spans="1:10" x14ac:dyDescent="0.25">
      <c r="A1470" s="59">
        <f t="shared" si="29"/>
        <v>1470</v>
      </c>
      <c r="B1470" s="60" t="s">
        <v>3376</v>
      </c>
      <c r="D1470" s="60" t="s">
        <v>3640</v>
      </c>
      <c r="E1470" s="60" t="s">
        <v>158</v>
      </c>
      <c r="F1470" s="60" t="s">
        <v>2379</v>
      </c>
      <c r="G1470" s="60" t="s">
        <v>126</v>
      </c>
      <c r="H1470" s="61">
        <v>2025</v>
      </c>
      <c r="I1470" s="62">
        <v>9.9499999999999993</v>
      </c>
      <c r="J1470" s="62">
        <v>10</v>
      </c>
    </row>
    <row r="1471" spans="1:10" x14ac:dyDescent="0.25">
      <c r="A1471" s="59">
        <f t="shared" si="29"/>
        <v>1471</v>
      </c>
      <c r="B1471" s="60" t="s">
        <v>3241</v>
      </c>
      <c r="D1471" s="60" t="s">
        <v>3469</v>
      </c>
      <c r="E1471" s="60" t="s">
        <v>506</v>
      </c>
      <c r="F1471" s="60" t="s">
        <v>2379</v>
      </c>
      <c r="G1471" s="60" t="s">
        <v>113</v>
      </c>
      <c r="H1471" s="61">
        <v>2024</v>
      </c>
      <c r="I1471" s="62">
        <v>9.9</v>
      </c>
      <c r="J1471" s="62">
        <v>9.9</v>
      </c>
    </row>
    <row r="1472" spans="1:10" x14ac:dyDescent="0.25">
      <c r="A1472" s="59">
        <f t="shared" si="29"/>
        <v>1472</v>
      </c>
      <c r="B1472" s="60" t="s">
        <v>3177</v>
      </c>
      <c r="D1472" s="60" t="s">
        <v>2544</v>
      </c>
      <c r="E1472" s="60" t="s">
        <v>649</v>
      </c>
      <c r="F1472" s="60" t="s">
        <v>2379</v>
      </c>
      <c r="G1472" s="60" t="s">
        <v>255</v>
      </c>
      <c r="H1472" s="61">
        <v>2021</v>
      </c>
      <c r="I1472" s="62">
        <v>9.9</v>
      </c>
      <c r="J1472" s="62">
        <v>9.9</v>
      </c>
    </row>
    <row r="1473" spans="1:10" x14ac:dyDescent="0.25">
      <c r="A1473" s="59">
        <f t="shared" si="29"/>
        <v>1473</v>
      </c>
      <c r="B1473" s="60" t="s">
        <v>2545</v>
      </c>
      <c r="D1473" s="60" t="s">
        <v>2546</v>
      </c>
      <c r="E1473" s="60" t="s">
        <v>1251</v>
      </c>
      <c r="F1473" s="60" t="s">
        <v>2379</v>
      </c>
      <c r="G1473" s="60" t="s">
        <v>255</v>
      </c>
      <c r="H1473" s="61">
        <v>2022</v>
      </c>
      <c r="I1473" s="62">
        <v>15.1</v>
      </c>
      <c r="J1473" s="62">
        <v>15.1</v>
      </c>
    </row>
    <row r="1474" spans="1:10" x14ac:dyDescent="0.25">
      <c r="A1474" s="59">
        <f t="shared" si="29"/>
        <v>1474</v>
      </c>
      <c r="B1474" s="60" t="s">
        <v>2547</v>
      </c>
      <c r="D1474" s="60" t="s">
        <v>2548</v>
      </c>
      <c r="E1474" s="60" t="s">
        <v>1251</v>
      </c>
      <c r="F1474" s="60" t="s">
        <v>2379</v>
      </c>
      <c r="G1474" s="60" t="s">
        <v>255</v>
      </c>
      <c r="H1474" s="61">
        <v>2022</v>
      </c>
      <c r="I1474" s="62">
        <v>15.1</v>
      </c>
      <c r="J1474" s="62">
        <v>15.1</v>
      </c>
    </row>
    <row r="1475" spans="1:10" x14ac:dyDescent="0.25">
      <c r="A1475" s="59">
        <f t="shared" si="29"/>
        <v>1475</v>
      </c>
      <c r="B1475" s="60" t="s">
        <v>2549</v>
      </c>
      <c r="D1475" s="60" t="s">
        <v>2550</v>
      </c>
      <c r="E1475" s="60" t="s">
        <v>1251</v>
      </c>
      <c r="F1475" s="60" t="s">
        <v>2379</v>
      </c>
      <c r="G1475" s="60" t="s">
        <v>255</v>
      </c>
      <c r="H1475" s="61">
        <v>2017</v>
      </c>
      <c r="I1475" s="62">
        <v>9.9</v>
      </c>
      <c r="J1475" s="62">
        <v>9.9</v>
      </c>
    </row>
    <row r="1476" spans="1:10" x14ac:dyDescent="0.25">
      <c r="A1476" s="59">
        <f t="shared" si="29"/>
        <v>1476</v>
      </c>
      <c r="B1476" s="60" t="s">
        <v>2551</v>
      </c>
      <c r="D1476" s="60" t="s">
        <v>2552</v>
      </c>
      <c r="E1476" s="60" t="s">
        <v>1135</v>
      </c>
      <c r="F1476" s="60" t="s">
        <v>2379</v>
      </c>
      <c r="G1476" s="60" t="s">
        <v>255</v>
      </c>
      <c r="H1476" s="61">
        <v>2022</v>
      </c>
      <c r="I1476" s="62">
        <v>51.1</v>
      </c>
      <c r="J1476" s="62">
        <v>50</v>
      </c>
    </row>
    <row r="1477" spans="1:10" x14ac:dyDescent="0.25">
      <c r="A1477" s="59">
        <f t="shared" si="29"/>
        <v>1477</v>
      </c>
      <c r="B1477" s="60" t="s">
        <v>3287</v>
      </c>
      <c r="D1477" s="60" t="s">
        <v>3288</v>
      </c>
      <c r="E1477" s="60" t="s">
        <v>2128</v>
      </c>
      <c r="F1477" s="60" t="s">
        <v>2379</v>
      </c>
      <c r="G1477" s="60" t="s">
        <v>113</v>
      </c>
      <c r="H1477" s="61">
        <v>2026</v>
      </c>
      <c r="I1477" s="62">
        <v>78.260000000000005</v>
      </c>
      <c r="J1477" s="62">
        <v>78.099999999999994</v>
      </c>
    </row>
    <row r="1478" spans="1:10" x14ac:dyDescent="0.25">
      <c r="A1478" s="59">
        <f t="shared" ref="A1478:A1541" si="30">A1477+1</f>
        <v>1478</v>
      </c>
      <c r="B1478" s="60" t="s">
        <v>3289</v>
      </c>
      <c r="D1478" s="60" t="s">
        <v>3290</v>
      </c>
      <c r="E1478" s="60" t="s">
        <v>2128</v>
      </c>
      <c r="F1478" s="60" t="s">
        <v>2379</v>
      </c>
      <c r="G1478" s="60" t="s">
        <v>113</v>
      </c>
      <c r="H1478" s="61">
        <v>2026</v>
      </c>
      <c r="I1478" s="62">
        <v>81.99</v>
      </c>
      <c r="J1478" s="62">
        <v>81.900000000000006</v>
      </c>
    </row>
    <row r="1479" spans="1:10" x14ac:dyDescent="0.25">
      <c r="A1479" s="59">
        <f t="shared" si="30"/>
        <v>1479</v>
      </c>
      <c r="B1479" s="60" t="s">
        <v>3178</v>
      </c>
      <c r="D1479" s="60" t="s">
        <v>2553</v>
      </c>
      <c r="E1479" s="60" t="s">
        <v>649</v>
      </c>
      <c r="F1479" s="60" t="s">
        <v>2379</v>
      </c>
      <c r="G1479" s="60" t="s">
        <v>255</v>
      </c>
      <c r="H1479" s="61">
        <v>2022</v>
      </c>
      <c r="I1479" s="62">
        <v>9.9499999999999993</v>
      </c>
      <c r="J1479" s="62">
        <v>9.9</v>
      </c>
    </row>
    <row r="1480" spans="1:10" x14ac:dyDescent="0.25">
      <c r="A1480" s="59">
        <f t="shared" si="30"/>
        <v>1480</v>
      </c>
      <c r="B1480" s="60" t="s">
        <v>2554</v>
      </c>
      <c r="D1480" s="60" t="s">
        <v>2555</v>
      </c>
      <c r="E1480" s="60" t="s">
        <v>415</v>
      </c>
      <c r="F1480" s="60" t="s">
        <v>2379</v>
      </c>
      <c r="G1480" s="60" t="s">
        <v>126</v>
      </c>
      <c r="H1480" s="61">
        <v>2024</v>
      </c>
      <c r="I1480" s="62">
        <v>9.9</v>
      </c>
      <c r="J1480" s="62">
        <v>9.9</v>
      </c>
    </row>
    <row r="1481" spans="1:10" x14ac:dyDescent="0.25">
      <c r="A1481" s="59">
        <f t="shared" si="30"/>
        <v>1481</v>
      </c>
      <c r="B1481" s="60" t="s">
        <v>2556</v>
      </c>
      <c r="D1481" s="60" t="s">
        <v>2557</v>
      </c>
      <c r="E1481" s="60" t="s">
        <v>118</v>
      </c>
      <c r="F1481" s="60" t="s">
        <v>2379</v>
      </c>
      <c r="G1481" s="60" t="s">
        <v>119</v>
      </c>
      <c r="H1481" s="61">
        <v>2024</v>
      </c>
      <c r="I1481" s="62">
        <v>9.9</v>
      </c>
      <c r="J1481" s="62">
        <v>9.9</v>
      </c>
    </row>
    <row r="1482" spans="1:10" x14ac:dyDescent="0.25">
      <c r="A1482" s="59">
        <f t="shared" si="30"/>
        <v>1482</v>
      </c>
      <c r="B1482" s="60" t="s">
        <v>2558</v>
      </c>
      <c r="D1482" s="60" t="s">
        <v>2559</v>
      </c>
      <c r="E1482" s="60" t="s">
        <v>153</v>
      </c>
      <c r="F1482" s="60" t="s">
        <v>2379</v>
      </c>
      <c r="G1482" s="60" t="s">
        <v>113</v>
      </c>
      <c r="H1482" s="61">
        <v>2021</v>
      </c>
      <c r="I1482" s="62">
        <v>51.75</v>
      </c>
      <c r="J1482" s="62">
        <v>50</v>
      </c>
    </row>
    <row r="1483" spans="1:10" x14ac:dyDescent="0.25">
      <c r="A1483" s="59">
        <f t="shared" si="30"/>
        <v>1483</v>
      </c>
      <c r="B1483" s="60" t="s">
        <v>3600</v>
      </c>
      <c r="D1483" s="60" t="s">
        <v>3870</v>
      </c>
      <c r="E1483" s="60" t="s">
        <v>265</v>
      </c>
      <c r="F1483" s="60" t="s">
        <v>2379</v>
      </c>
      <c r="G1483" s="60" t="s">
        <v>169</v>
      </c>
      <c r="H1483" s="61">
        <v>2026</v>
      </c>
      <c r="I1483" s="62">
        <v>205.57</v>
      </c>
      <c r="J1483" s="62">
        <v>200</v>
      </c>
    </row>
    <row r="1484" spans="1:10" x14ac:dyDescent="0.25">
      <c r="A1484" s="59">
        <f t="shared" si="30"/>
        <v>1484</v>
      </c>
      <c r="B1484" s="60" t="s">
        <v>2951</v>
      </c>
      <c r="D1484" s="60" t="s">
        <v>3291</v>
      </c>
      <c r="E1484" s="60" t="s">
        <v>991</v>
      </c>
      <c r="F1484" s="60" t="s">
        <v>2379</v>
      </c>
      <c r="G1484" s="60" t="s">
        <v>126</v>
      </c>
      <c r="H1484" s="61">
        <v>2025</v>
      </c>
      <c r="I1484" s="62">
        <v>9.9</v>
      </c>
      <c r="J1484" s="62">
        <v>9.9</v>
      </c>
    </row>
    <row r="1485" spans="1:10" x14ac:dyDescent="0.25">
      <c r="A1485" s="59">
        <f t="shared" si="30"/>
        <v>1485</v>
      </c>
      <c r="B1485" s="60" t="s">
        <v>2560</v>
      </c>
      <c r="D1485" s="60" t="s">
        <v>2561</v>
      </c>
      <c r="E1485" s="60" t="s">
        <v>168</v>
      </c>
      <c r="F1485" s="60" t="s">
        <v>2379</v>
      </c>
      <c r="G1485" s="60" t="s">
        <v>169</v>
      </c>
      <c r="H1485" s="61">
        <v>2024</v>
      </c>
      <c r="I1485" s="62">
        <v>101.64</v>
      </c>
      <c r="J1485" s="62">
        <v>100</v>
      </c>
    </row>
    <row r="1486" spans="1:10" x14ac:dyDescent="0.25">
      <c r="A1486" s="59">
        <f t="shared" si="30"/>
        <v>1486</v>
      </c>
      <c r="B1486" s="60" t="s">
        <v>2562</v>
      </c>
      <c r="D1486" s="60" t="s">
        <v>2563</v>
      </c>
      <c r="E1486" s="60" t="s">
        <v>2490</v>
      </c>
      <c r="F1486" s="60" t="s">
        <v>2379</v>
      </c>
      <c r="G1486" s="60" t="s">
        <v>126</v>
      </c>
      <c r="H1486" s="61">
        <v>2022</v>
      </c>
      <c r="I1486" s="62">
        <v>51.5</v>
      </c>
      <c r="J1486" s="62">
        <v>50</v>
      </c>
    </row>
    <row r="1487" spans="1:10" x14ac:dyDescent="0.25">
      <c r="A1487" s="59">
        <f t="shared" si="30"/>
        <v>1487</v>
      </c>
      <c r="B1487" s="60" t="s">
        <v>2564</v>
      </c>
      <c r="D1487" s="60" t="s">
        <v>2565</v>
      </c>
      <c r="E1487" s="60" t="s">
        <v>2490</v>
      </c>
      <c r="F1487" s="60" t="s">
        <v>2379</v>
      </c>
      <c r="G1487" s="60" t="s">
        <v>126</v>
      </c>
      <c r="H1487" s="61">
        <v>2022</v>
      </c>
      <c r="I1487" s="62">
        <v>51.5</v>
      </c>
      <c r="J1487" s="62">
        <v>50</v>
      </c>
    </row>
    <row r="1488" spans="1:10" x14ac:dyDescent="0.25">
      <c r="A1488" s="59">
        <f t="shared" si="30"/>
        <v>1488</v>
      </c>
      <c r="B1488" s="60" t="s">
        <v>2566</v>
      </c>
      <c r="D1488" s="60" t="s">
        <v>2567</v>
      </c>
      <c r="E1488" s="60" t="s">
        <v>2208</v>
      </c>
      <c r="F1488" s="60" t="s">
        <v>2379</v>
      </c>
      <c r="G1488" s="60" t="s">
        <v>255</v>
      </c>
      <c r="H1488" s="61">
        <v>2023</v>
      </c>
      <c r="I1488" s="62">
        <v>150.4</v>
      </c>
      <c r="J1488" s="62">
        <v>150</v>
      </c>
    </row>
    <row r="1489" spans="1:10" x14ac:dyDescent="0.25">
      <c r="A1489" s="59">
        <f t="shared" si="30"/>
        <v>1489</v>
      </c>
      <c r="B1489" s="60" t="s">
        <v>2568</v>
      </c>
      <c r="D1489" s="60" t="s">
        <v>2569</v>
      </c>
      <c r="E1489" s="60" t="s">
        <v>2208</v>
      </c>
      <c r="F1489" s="60" t="s">
        <v>2379</v>
      </c>
      <c r="G1489" s="60" t="s">
        <v>255</v>
      </c>
      <c r="H1489" s="61">
        <v>2023</v>
      </c>
      <c r="I1489" s="62">
        <v>150.4</v>
      </c>
      <c r="J1489" s="62">
        <v>150</v>
      </c>
    </row>
    <row r="1490" spans="1:10" x14ac:dyDescent="0.25">
      <c r="A1490" s="59">
        <f t="shared" si="30"/>
        <v>1490</v>
      </c>
      <c r="B1490" s="60" t="s">
        <v>2570</v>
      </c>
      <c r="D1490" s="60" t="s">
        <v>2571</v>
      </c>
      <c r="E1490" s="60" t="s">
        <v>1952</v>
      </c>
      <c r="F1490" s="60" t="s">
        <v>2379</v>
      </c>
      <c r="G1490" s="60" t="s">
        <v>113</v>
      </c>
      <c r="H1490" s="61">
        <v>2022</v>
      </c>
      <c r="I1490" s="62">
        <v>51.6</v>
      </c>
      <c r="J1490" s="62">
        <v>50</v>
      </c>
    </row>
    <row r="1491" spans="1:10" x14ac:dyDescent="0.25">
      <c r="A1491" s="59">
        <f t="shared" si="30"/>
        <v>1491</v>
      </c>
      <c r="B1491" s="60" t="s">
        <v>3179</v>
      </c>
      <c r="D1491" s="60" t="s">
        <v>2678</v>
      </c>
      <c r="E1491" s="60" t="s">
        <v>1356</v>
      </c>
      <c r="F1491" s="60" t="s">
        <v>2379</v>
      </c>
      <c r="G1491" s="60" t="s">
        <v>255</v>
      </c>
      <c r="H1491" s="61">
        <v>2024</v>
      </c>
      <c r="I1491" s="62">
        <v>9.9</v>
      </c>
      <c r="J1491" s="62">
        <v>9.9</v>
      </c>
    </row>
    <row r="1492" spans="1:10" x14ac:dyDescent="0.25">
      <c r="A1492" s="59">
        <f t="shared" si="30"/>
        <v>1492</v>
      </c>
      <c r="B1492" s="60" t="s">
        <v>3180</v>
      </c>
      <c r="D1492" s="60" t="s">
        <v>2572</v>
      </c>
      <c r="E1492" s="60" t="s">
        <v>2208</v>
      </c>
      <c r="F1492" s="60" t="s">
        <v>2379</v>
      </c>
      <c r="G1492" s="60" t="s">
        <v>255</v>
      </c>
      <c r="H1492" s="61">
        <v>2022</v>
      </c>
      <c r="I1492" s="62">
        <v>9.9499999999999993</v>
      </c>
      <c r="J1492" s="62">
        <v>9.9</v>
      </c>
    </row>
    <row r="1493" spans="1:10" x14ac:dyDescent="0.25">
      <c r="A1493" s="59">
        <f t="shared" si="30"/>
        <v>1493</v>
      </c>
      <c r="B1493" s="60" t="s">
        <v>3603</v>
      </c>
      <c r="D1493" s="60" t="s">
        <v>3871</v>
      </c>
      <c r="E1493" s="60" t="s">
        <v>204</v>
      </c>
      <c r="F1493" s="60" t="s">
        <v>2379</v>
      </c>
      <c r="G1493" s="60" t="s">
        <v>119</v>
      </c>
      <c r="H1493" s="61">
        <v>2026</v>
      </c>
      <c r="I1493" s="62">
        <v>204.4</v>
      </c>
      <c r="J1493" s="62">
        <v>200</v>
      </c>
    </row>
    <row r="1494" spans="1:10" x14ac:dyDescent="0.25">
      <c r="A1494" s="59">
        <f t="shared" si="30"/>
        <v>1494</v>
      </c>
      <c r="B1494" s="60" t="s">
        <v>3604</v>
      </c>
      <c r="D1494" s="60" t="s">
        <v>3872</v>
      </c>
      <c r="E1494" s="60" t="s">
        <v>204</v>
      </c>
      <c r="F1494" s="60" t="s">
        <v>2379</v>
      </c>
      <c r="G1494" s="60" t="s">
        <v>119</v>
      </c>
      <c r="H1494" s="61">
        <v>2026</v>
      </c>
      <c r="I1494" s="62">
        <v>204.3</v>
      </c>
      <c r="J1494" s="62">
        <v>200</v>
      </c>
    </row>
    <row r="1495" spans="1:10" x14ac:dyDescent="0.25">
      <c r="A1495" s="59">
        <f t="shared" si="30"/>
        <v>1495</v>
      </c>
      <c r="B1495" s="60" t="s">
        <v>3181</v>
      </c>
      <c r="D1495" s="60" t="s">
        <v>4191</v>
      </c>
      <c r="E1495" s="60" t="s">
        <v>2208</v>
      </c>
      <c r="F1495" s="60" t="s">
        <v>2379</v>
      </c>
      <c r="G1495" s="60" t="s">
        <v>255</v>
      </c>
      <c r="H1495" s="61">
        <v>2024</v>
      </c>
      <c r="I1495" s="62">
        <v>9.99</v>
      </c>
      <c r="J1495" s="62">
        <v>9.99</v>
      </c>
    </row>
    <row r="1496" spans="1:10" x14ac:dyDescent="0.25">
      <c r="A1496" s="59">
        <f t="shared" si="30"/>
        <v>1496</v>
      </c>
      <c r="B1496" s="60" t="s">
        <v>3182</v>
      </c>
      <c r="D1496" s="60" t="s">
        <v>2573</v>
      </c>
      <c r="E1496" s="60" t="s">
        <v>2208</v>
      </c>
      <c r="F1496" s="60" t="s">
        <v>2379</v>
      </c>
      <c r="G1496" s="60" t="s">
        <v>255</v>
      </c>
      <c r="H1496" s="61">
        <v>2022</v>
      </c>
      <c r="I1496" s="62">
        <v>9.9499999999999993</v>
      </c>
      <c r="J1496" s="62">
        <v>9.9</v>
      </c>
    </row>
    <row r="1497" spans="1:10" x14ac:dyDescent="0.25">
      <c r="A1497" s="59">
        <f t="shared" si="30"/>
        <v>1497</v>
      </c>
      <c r="B1497" s="60" t="s">
        <v>3183</v>
      </c>
      <c r="D1497" s="60" t="s">
        <v>2574</v>
      </c>
      <c r="E1497" s="60" t="s">
        <v>1907</v>
      </c>
      <c r="F1497" s="60" t="s">
        <v>2379</v>
      </c>
      <c r="G1497" s="60" t="s">
        <v>255</v>
      </c>
      <c r="H1497" s="61">
        <v>2022</v>
      </c>
      <c r="I1497" s="62">
        <v>9.9499999999999993</v>
      </c>
      <c r="J1497" s="62">
        <v>9.9</v>
      </c>
    </row>
    <row r="1498" spans="1:10" x14ac:dyDescent="0.25">
      <c r="A1498" s="59">
        <f t="shared" si="30"/>
        <v>1498</v>
      </c>
      <c r="B1498" s="60" t="s">
        <v>2959</v>
      </c>
      <c r="D1498" s="60" t="s">
        <v>3723</v>
      </c>
      <c r="E1498" s="60" t="s">
        <v>415</v>
      </c>
      <c r="F1498" s="60" t="s">
        <v>2379</v>
      </c>
      <c r="G1498" s="60" t="s">
        <v>126</v>
      </c>
      <c r="H1498" s="61">
        <v>2025</v>
      </c>
      <c r="I1498" s="62">
        <v>9.9</v>
      </c>
      <c r="J1498" s="62">
        <v>9.9</v>
      </c>
    </row>
    <row r="1499" spans="1:10" x14ac:dyDescent="0.25">
      <c r="A1499" s="59">
        <f t="shared" si="30"/>
        <v>1499</v>
      </c>
      <c r="B1499" s="60" t="s">
        <v>2960</v>
      </c>
      <c r="D1499" s="60" t="s">
        <v>3641</v>
      </c>
      <c r="E1499" s="60" t="s">
        <v>524</v>
      </c>
      <c r="F1499" s="60" t="s">
        <v>2379</v>
      </c>
      <c r="G1499" s="60" t="s">
        <v>126</v>
      </c>
      <c r="H1499" s="61">
        <v>2025</v>
      </c>
      <c r="I1499" s="62">
        <v>102.7</v>
      </c>
      <c r="J1499" s="62">
        <v>100</v>
      </c>
    </row>
    <row r="1500" spans="1:10" x14ac:dyDescent="0.25">
      <c r="A1500" s="59">
        <f t="shared" si="30"/>
        <v>1500</v>
      </c>
      <c r="B1500" s="60" t="s">
        <v>2679</v>
      </c>
      <c r="D1500" s="60" t="s">
        <v>2680</v>
      </c>
      <c r="E1500" s="60" t="s">
        <v>1369</v>
      </c>
      <c r="F1500" s="60" t="s">
        <v>2379</v>
      </c>
      <c r="G1500" s="60" t="s">
        <v>255</v>
      </c>
      <c r="H1500" s="61">
        <v>2025</v>
      </c>
      <c r="I1500" s="62">
        <v>99.33</v>
      </c>
      <c r="J1500" s="62">
        <v>99.3</v>
      </c>
    </row>
    <row r="1501" spans="1:10" x14ac:dyDescent="0.25">
      <c r="A1501" s="59">
        <f t="shared" si="30"/>
        <v>1501</v>
      </c>
      <c r="B1501" s="60" t="s">
        <v>2575</v>
      </c>
      <c r="D1501" s="60" t="s">
        <v>2576</v>
      </c>
      <c r="E1501" s="60" t="s">
        <v>1653</v>
      </c>
      <c r="F1501" s="60" t="s">
        <v>2379</v>
      </c>
      <c r="G1501" s="60" t="s">
        <v>113</v>
      </c>
      <c r="H1501" s="61">
        <v>2024</v>
      </c>
      <c r="I1501" s="62">
        <v>142.1</v>
      </c>
      <c r="J1501" s="62">
        <v>135.1</v>
      </c>
    </row>
    <row r="1502" spans="1:10" x14ac:dyDescent="0.25">
      <c r="A1502" s="59">
        <f t="shared" si="30"/>
        <v>1502</v>
      </c>
      <c r="B1502" s="60" t="s">
        <v>2577</v>
      </c>
      <c r="D1502" s="60" t="s">
        <v>2578</v>
      </c>
      <c r="E1502" s="60" t="s">
        <v>318</v>
      </c>
      <c r="F1502" s="60" t="s">
        <v>2379</v>
      </c>
      <c r="G1502" s="60" t="s">
        <v>126</v>
      </c>
      <c r="H1502" s="61">
        <v>2021</v>
      </c>
      <c r="I1502" s="62">
        <v>51.8</v>
      </c>
      <c r="J1502" s="62">
        <v>50</v>
      </c>
    </row>
    <row r="1503" spans="1:10" x14ac:dyDescent="0.25">
      <c r="A1503" s="59">
        <f t="shared" si="30"/>
        <v>1503</v>
      </c>
      <c r="B1503" s="60" t="s">
        <v>2579</v>
      </c>
      <c r="D1503" s="60" t="s">
        <v>2580</v>
      </c>
      <c r="E1503" s="60" t="s">
        <v>318</v>
      </c>
      <c r="F1503" s="60" t="s">
        <v>2379</v>
      </c>
      <c r="G1503" s="60" t="s">
        <v>126</v>
      </c>
      <c r="H1503" s="61">
        <v>2021</v>
      </c>
      <c r="I1503" s="62">
        <v>51.8</v>
      </c>
      <c r="J1503" s="62">
        <v>50</v>
      </c>
    </row>
    <row r="1504" spans="1:10" x14ac:dyDescent="0.25">
      <c r="A1504" s="59">
        <f t="shared" si="30"/>
        <v>1504</v>
      </c>
      <c r="B1504" s="60" t="s">
        <v>3184</v>
      </c>
      <c r="D1504" s="60" t="s">
        <v>2581</v>
      </c>
      <c r="E1504" s="60" t="s">
        <v>415</v>
      </c>
      <c r="F1504" s="60" t="s">
        <v>2379</v>
      </c>
      <c r="G1504" s="60" t="s">
        <v>126</v>
      </c>
      <c r="H1504" s="61">
        <v>2023</v>
      </c>
      <c r="I1504" s="62">
        <v>9.99</v>
      </c>
      <c r="J1504" s="62">
        <v>9.9</v>
      </c>
    </row>
    <row r="1505" spans="1:10" x14ac:dyDescent="0.25">
      <c r="A1505" s="59">
        <f t="shared" si="30"/>
        <v>1505</v>
      </c>
      <c r="B1505" s="60" t="s">
        <v>3185</v>
      </c>
      <c r="D1505" s="60" t="s">
        <v>2582</v>
      </c>
      <c r="E1505" s="60" t="s">
        <v>118</v>
      </c>
      <c r="F1505" s="60" t="s">
        <v>2379</v>
      </c>
      <c r="G1505" s="60" t="s">
        <v>119</v>
      </c>
      <c r="H1505" s="61">
        <v>2023</v>
      </c>
      <c r="I1505" s="62">
        <v>9.99</v>
      </c>
      <c r="J1505" s="62">
        <v>9.9</v>
      </c>
    </row>
    <row r="1506" spans="1:10" x14ac:dyDescent="0.25">
      <c r="A1506" s="59">
        <f t="shared" si="30"/>
        <v>1506</v>
      </c>
      <c r="B1506" s="60" t="s">
        <v>3186</v>
      </c>
      <c r="D1506" s="60" t="s">
        <v>2583</v>
      </c>
      <c r="E1506" s="60" t="s">
        <v>798</v>
      </c>
      <c r="F1506" s="60" t="s">
        <v>2379</v>
      </c>
      <c r="G1506" s="60" t="s">
        <v>119</v>
      </c>
      <c r="H1506" s="61">
        <v>2023</v>
      </c>
      <c r="I1506" s="62">
        <v>9.99</v>
      </c>
      <c r="J1506" s="62">
        <v>9.9</v>
      </c>
    </row>
    <row r="1507" spans="1:10" x14ac:dyDescent="0.25">
      <c r="A1507" s="59">
        <f t="shared" si="30"/>
        <v>1507</v>
      </c>
      <c r="B1507" s="60" t="s">
        <v>3187</v>
      </c>
      <c r="D1507" s="60" t="s">
        <v>2584</v>
      </c>
      <c r="E1507" s="60" t="s">
        <v>415</v>
      </c>
      <c r="F1507" s="60" t="s">
        <v>2379</v>
      </c>
      <c r="G1507" s="60" t="s">
        <v>126</v>
      </c>
      <c r="H1507" s="61">
        <v>2023</v>
      </c>
      <c r="I1507" s="62">
        <v>9.99</v>
      </c>
      <c r="J1507" s="62">
        <v>9.9</v>
      </c>
    </row>
    <row r="1508" spans="1:10" x14ac:dyDescent="0.25">
      <c r="A1508" s="59">
        <f t="shared" si="30"/>
        <v>1508</v>
      </c>
      <c r="B1508" s="60" t="s">
        <v>3188</v>
      </c>
      <c r="D1508" s="60" t="s">
        <v>2585</v>
      </c>
      <c r="E1508" s="60" t="s">
        <v>991</v>
      </c>
      <c r="F1508" s="60" t="s">
        <v>2379</v>
      </c>
      <c r="G1508" s="60" t="s">
        <v>126</v>
      </c>
      <c r="H1508" s="61">
        <v>2023</v>
      </c>
      <c r="I1508" s="62">
        <v>9.99</v>
      </c>
      <c r="J1508" s="62">
        <v>9.9</v>
      </c>
    </row>
    <row r="1509" spans="1:10" x14ac:dyDescent="0.25">
      <c r="A1509" s="59">
        <f t="shared" si="30"/>
        <v>1509</v>
      </c>
      <c r="B1509" s="60" t="s">
        <v>3189</v>
      </c>
      <c r="D1509" s="60" t="s">
        <v>2586</v>
      </c>
      <c r="E1509" s="60" t="s">
        <v>798</v>
      </c>
      <c r="F1509" s="60" t="s">
        <v>2379</v>
      </c>
      <c r="G1509" s="60" t="s">
        <v>119</v>
      </c>
      <c r="H1509" s="61">
        <v>2023</v>
      </c>
      <c r="I1509" s="62">
        <v>9.99</v>
      </c>
      <c r="J1509" s="62">
        <v>9.9</v>
      </c>
    </row>
    <row r="1510" spans="1:10" x14ac:dyDescent="0.25">
      <c r="A1510" s="59">
        <f t="shared" si="30"/>
        <v>1510</v>
      </c>
      <c r="B1510" s="60" t="s">
        <v>3190</v>
      </c>
      <c r="D1510" s="60" t="s">
        <v>2587</v>
      </c>
      <c r="E1510" s="60" t="s">
        <v>1229</v>
      </c>
      <c r="F1510" s="60" t="s">
        <v>2379</v>
      </c>
      <c r="G1510" s="60" t="s">
        <v>255</v>
      </c>
      <c r="H1510" s="61">
        <v>2021</v>
      </c>
      <c r="I1510" s="62">
        <v>9.9499999999999993</v>
      </c>
      <c r="J1510" s="62">
        <v>10</v>
      </c>
    </row>
    <row r="1511" spans="1:10" x14ac:dyDescent="0.25">
      <c r="A1511" s="59">
        <f t="shared" si="30"/>
        <v>1511</v>
      </c>
      <c r="B1511" s="60" t="s">
        <v>3339</v>
      </c>
      <c r="D1511" s="60" t="s">
        <v>3340</v>
      </c>
      <c r="E1511" s="60" t="s">
        <v>161</v>
      </c>
      <c r="F1511" s="60" t="s">
        <v>2379</v>
      </c>
      <c r="G1511" s="60" t="s">
        <v>113</v>
      </c>
      <c r="H1511" s="61">
        <v>2025</v>
      </c>
      <c r="I1511" s="62">
        <v>157.1</v>
      </c>
      <c r="J1511" s="62">
        <v>150</v>
      </c>
    </row>
    <row r="1512" spans="1:10" x14ac:dyDescent="0.25">
      <c r="A1512" s="59">
        <f t="shared" si="30"/>
        <v>1512</v>
      </c>
      <c r="B1512" s="60" t="s">
        <v>3341</v>
      </c>
      <c r="D1512" s="60" t="s">
        <v>3342</v>
      </c>
      <c r="E1512" s="60" t="s">
        <v>161</v>
      </c>
      <c r="F1512" s="60" t="s">
        <v>2379</v>
      </c>
      <c r="G1512" s="60" t="s">
        <v>113</v>
      </c>
      <c r="H1512" s="61">
        <v>2025</v>
      </c>
      <c r="I1512" s="62">
        <v>157.15</v>
      </c>
      <c r="J1512" s="62">
        <v>150</v>
      </c>
    </row>
    <row r="1513" spans="1:10" x14ac:dyDescent="0.25">
      <c r="A1513" s="59">
        <f t="shared" si="30"/>
        <v>1513</v>
      </c>
      <c r="B1513" s="60" t="s">
        <v>4192</v>
      </c>
      <c r="D1513" s="60" t="s">
        <v>2588</v>
      </c>
      <c r="E1513" s="60" t="s">
        <v>1135</v>
      </c>
      <c r="F1513" s="60" t="s">
        <v>2379</v>
      </c>
      <c r="G1513" s="60" t="s">
        <v>255</v>
      </c>
      <c r="H1513" s="61">
        <v>2021</v>
      </c>
      <c r="I1513" s="62">
        <v>25.1</v>
      </c>
      <c r="J1513" s="62">
        <v>25.1</v>
      </c>
    </row>
    <row r="1514" spans="1:10" x14ac:dyDescent="0.25">
      <c r="A1514" s="59">
        <f t="shared" si="30"/>
        <v>1514</v>
      </c>
      <c r="B1514" s="60" t="s">
        <v>2971</v>
      </c>
      <c r="D1514" s="60" t="s">
        <v>3418</v>
      </c>
      <c r="E1514" s="60" t="s">
        <v>265</v>
      </c>
      <c r="F1514" s="60" t="s">
        <v>2379</v>
      </c>
      <c r="G1514" s="60" t="s">
        <v>169</v>
      </c>
      <c r="H1514" s="61">
        <v>2024</v>
      </c>
      <c r="I1514" s="62">
        <v>9.9</v>
      </c>
      <c r="J1514" s="62">
        <v>9.9</v>
      </c>
    </row>
    <row r="1515" spans="1:10" x14ac:dyDescent="0.25">
      <c r="A1515" s="59">
        <f t="shared" si="30"/>
        <v>1515</v>
      </c>
      <c r="B1515" s="60" t="s">
        <v>2591</v>
      </c>
      <c r="D1515" s="60" t="s">
        <v>2592</v>
      </c>
      <c r="E1515" s="60" t="s">
        <v>1268</v>
      </c>
      <c r="F1515" s="60" t="s">
        <v>2379</v>
      </c>
      <c r="G1515" s="60" t="s">
        <v>255</v>
      </c>
      <c r="H1515" s="61">
        <v>2023</v>
      </c>
      <c r="I1515" s="62">
        <v>101.5</v>
      </c>
      <c r="J1515" s="62">
        <v>100</v>
      </c>
    </row>
    <row r="1516" spans="1:10" x14ac:dyDescent="0.25">
      <c r="A1516" s="59">
        <f t="shared" si="30"/>
        <v>1516</v>
      </c>
      <c r="B1516" s="60" t="s">
        <v>2972</v>
      </c>
      <c r="D1516" s="60" t="s">
        <v>3470</v>
      </c>
      <c r="E1516" s="60" t="s">
        <v>1268</v>
      </c>
      <c r="F1516" s="60" t="s">
        <v>2379</v>
      </c>
      <c r="G1516" s="60" t="s">
        <v>255</v>
      </c>
      <c r="H1516" s="61">
        <v>2025</v>
      </c>
      <c r="I1516" s="62">
        <v>102.5</v>
      </c>
      <c r="J1516" s="62">
        <v>100</v>
      </c>
    </row>
    <row r="1517" spans="1:10" x14ac:dyDescent="0.25">
      <c r="A1517" s="59">
        <f t="shared" si="30"/>
        <v>1517</v>
      </c>
      <c r="B1517" s="60" t="s">
        <v>2589</v>
      </c>
      <c r="D1517" s="60" t="s">
        <v>2590</v>
      </c>
      <c r="E1517" s="60" t="s">
        <v>2020</v>
      </c>
      <c r="F1517" s="60" t="s">
        <v>2379</v>
      </c>
      <c r="G1517" s="60" t="s">
        <v>113</v>
      </c>
      <c r="H1517" s="61">
        <v>2023</v>
      </c>
      <c r="I1517" s="62">
        <v>73</v>
      </c>
      <c r="J1517" s="62">
        <v>70</v>
      </c>
    </row>
    <row r="1518" spans="1:10" x14ac:dyDescent="0.25">
      <c r="A1518" s="59">
        <f t="shared" si="30"/>
        <v>1518</v>
      </c>
      <c r="B1518" s="60" t="s">
        <v>2593</v>
      </c>
      <c r="D1518" s="60" t="s">
        <v>2594</v>
      </c>
      <c r="E1518" s="60" t="s">
        <v>1935</v>
      </c>
      <c r="F1518" s="60" t="s">
        <v>2379</v>
      </c>
      <c r="G1518" s="60" t="s">
        <v>113</v>
      </c>
      <c r="H1518" s="61">
        <v>2023</v>
      </c>
      <c r="I1518" s="62">
        <v>54.08</v>
      </c>
      <c r="J1518" s="62">
        <v>53.3</v>
      </c>
    </row>
    <row r="1519" spans="1:10" x14ac:dyDescent="0.25">
      <c r="A1519" s="59">
        <f t="shared" si="30"/>
        <v>1519</v>
      </c>
      <c r="B1519" s="60" t="s">
        <v>2595</v>
      </c>
      <c r="D1519" s="60" t="s">
        <v>2596</v>
      </c>
      <c r="E1519" s="60" t="s">
        <v>1935</v>
      </c>
      <c r="F1519" s="60" t="s">
        <v>2379</v>
      </c>
      <c r="G1519" s="60" t="s">
        <v>113</v>
      </c>
      <c r="H1519" s="61">
        <v>2023</v>
      </c>
      <c r="I1519" s="62">
        <v>47.32</v>
      </c>
      <c r="J1519" s="62">
        <v>46.7</v>
      </c>
    </row>
    <row r="1520" spans="1:10" x14ac:dyDescent="0.25">
      <c r="A1520" s="59">
        <f t="shared" si="30"/>
        <v>1520</v>
      </c>
      <c r="B1520" s="60" t="s">
        <v>3191</v>
      </c>
      <c r="D1520" s="60" t="s">
        <v>2597</v>
      </c>
      <c r="E1520" s="60" t="s">
        <v>1251</v>
      </c>
      <c r="F1520" s="60" t="s">
        <v>2379</v>
      </c>
      <c r="G1520" s="60" t="s">
        <v>255</v>
      </c>
      <c r="H1520" s="61">
        <v>2021</v>
      </c>
      <c r="I1520" s="62">
        <v>9.9499999999999993</v>
      </c>
      <c r="J1520" s="62">
        <v>9.9</v>
      </c>
    </row>
    <row r="1521" spans="1:10" x14ac:dyDescent="0.25">
      <c r="A1521" s="59">
        <f t="shared" si="30"/>
        <v>1521</v>
      </c>
      <c r="B1521" s="60" t="s">
        <v>2598</v>
      </c>
      <c r="D1521" s="60" t="s">
        <v>2599</v>
      </c>
      <c r="E1521" s="60" t="s">
        <v>649</v>
      </c>
      <c r="F1521" s="60" t="s">
        <v>2379</v>
      </c>
      <c r="G1521" s="60" t="s">
        <v>255</v>
      </c>
      <c r="H1521" s="61">
        <v>2021</v>
      </c>
      <c r="I1521" s="62">
        <v>101.5</v>
      </c>
      <c r="J1521" s="62">
        <v>100</v>
      </c>
    </row>
    <row r="1522" spans="1:10" x14ac:dyDescent="0.25">
      <c r="A1522" s="59">
        <f t="shared" si="30"/>
        <v>1522</v>
      </c>
      <c r="B1522" s="60" t="s">
        <v>3292</v>
      </c>
      <c r="D1522" s="60" t="s">
        <v>3293</v>
      </c>
      <c r="E1522" s="60" t="s">
        <v>861</v>
      </c>
      <c r="F1522" s="60" t="s">
        <v>2379</v>
      </c>
      <c r="G1522" s="60" t="s">
        <v>113</v>
      </c>
      <c r="H1522" s="61">
        <v>2025</v>
      </c>
      <c r="I1522" s="62">
        <v>132.9</v>
      </c>
      <c r="J1522" s="62">
        <v>128.9</v>
      </c>
    </row>
    <row r="1523" spans="1:10" x14ac:dyDescent="0.25">
      <c r="A1523" s="59">
        <f t="shared" si="30"/>
        <v>1523</v>
      </c>
      <c r="B1523" s="60" t="s">
        <v>3294</v>
      </c>
      <c r="D1523" s="60" t="s">
        <v>3295</v>
      </c>
      <c r="E1523" s="60" t="s">
        <v>861</v>
      </c>
      <c r="F1523" s="60" t="s">
        <v>2379</v>
      </c>
      <c r="G1523" s="60" t="s">
        <v>113</v>
      </c>
      <c r="H1523" s="61">
        <v>2025</v>
      </c>
      <c r="I1523" s="62">
        <v>132.9</v>
      </c>
      <c r="J1523" s="62">
        <v>128.9</v>
      </c>
    </row>
    <row r="1524" spans="1:10" s="55" customFormat="1" x14ac:dyDescent="0.25">
      <c r="A1524" s="59">
        <f t="shared" si="30"/>
        <v>1524</v>
      </c>
      <c r="B1524" s="60" t="s">
        <v>2976</v>
      </c>
      <c r="C1524" s="60"/>
      <c r="D1524" s="60" t="s">
        <v>3767</v>
      </c>
      <c r="E1524" s="60" t="s">
        <v>2977</v>
      </c>
      <c r="F1524" s="60" t="s">
        <v>2379</v>
      </c>
      <c r="G1524" s="60" t="s">
        <v>113</v>
      </c>
      <c r="H1524" s="61">
        <v>2025</v>
      </c>
      <c r="I1524" s="62">
        <v>125.36</v>
      </c>
      <c r="J1524" s="62">
        <v>125</v>
      </c>
    </row>
    <row r="1525" spans="1:10" s="55" customFormat="1" x14ac:dyDescent="0.25">
      <c r="A1525" s="59">
        <f t="shared" si="30"/>
        <v>1525</v>
      </c>
      <c r="B1525" s="60" t="s">
        <v>3553</v>
      </c>
      <c r="C1525" s="60"/>
      <c r="D1525" s="60" t="s">
        <v>3554</v>
      </c>
      <c r="E1525" s="60" t="s">
        <v>153</v>
      </c>
      <c r="F1525" s="60" t="s">
        <v>2379</v>
      </c>
      <c r="G1525" s="60" t="s">
        <v>113</v>
      </c>
      <c r="H1525" s="61">
        <v>2025</v>
      </c>
      <c r="I1525" s="62">
        <v>102</v>
      </c>
      <c r="J1525" s="62">
        <v>100</v>
      </c>
    </row>
    <row r="1526" spans="1:10" s="55" customFormat="1" x14ac:dyDescent="0.25">
      <c r="A1526" s="59">
        <f t="shared" si="30"/>
        <v>1526</v>
      </c>
      <c r="B1526" s="60" t="s">
        <v>3555</v>
      </c>
      <c r="C1526" s="60"/>
      <c r="D1526" s="60" t="s">
        <v>3556</v>
      </c>
      <c r="E1526" s="60" t="s">
        <v>153</v>
      </c>
      <c r="F1526" s="60" t="s">
        <v>2379</v>
      </c>
      <c r="G1526" s="60" t="s">
        <v>113</v>
      </c>
      <c r="H1526" s="61">
        <v>2025</v>
      </c>
      <c r="I1526" s="62">
        <v>102</v>
      </c>
      <c r="J1526" s="62">
        <v>100</v>
      </c>
    </row>
    <row r="1527" spans="1:10" x14ac:dyDescent="0.25">
      <c r="A1527" s="59">
        <f t="shared" si="30"/>
        <v>1527</v>
      </c>
      <c r="B1527" s="60" t="s">
        <v>2980</v>
      </c>
      <c r="D1527" s="60" t="s">
        <v>3725</v>
      </c>
      <c r="E1527" s="60" t="s">
        <v>968</v>
      </c>
      <c r="F1527" s="60" t="s">
        <v>2379</v>
      </c>
      <c r="G1527" s="60" t="s">
        <v>255</v>
      </c>
      <c r="H1527" s="61">
        <v>2025</v>
      </c>
      <c r="I1527" s="62">
        <v>102.7</v>
      </c>
      <c r="J1527" s="62">
        <v>100</v>
      </c>
    </row>
    <row r="1528" spans="1:10" x14ac:dyDescent="0.25">
      <c r="A1528" s="59">
        <f t="shared" si="30"/>
        <v>1528</v>
      </c>
      <c r="B1528" s="60" t="s">
        <v>2600</v>
      </c>
      <c r="D1528" s="60" t="s">
        <v>2601</v>
      </c>
      <c r="E1528" s="60" t="s">
        <v>1974</v>
      </c>
      <c r="F1528" s="60" t="s">
        <v>2379</v>
      </c>
      <c r="G1528" s="60" t="s">
        <v>255</v>
      </c>
      <c r="H1528" s="61">
        <v>2023</v>
      </c>
      <c r="I1528" s="62">
        <v>150.34</v>
      </c>
      <c r="J1528" s="62">
        <v>150</v>
      </c>
    </row>
    <row r="1529" spans="1:10" x14ac:dyDescent="0.25">
      <c r="A1529" s="59">
        <f t="shared" si="30"/>
        <v>1529</v>
      </c>
      <c r="B1529" s="60" t="s">
        <v>3192</v>
      </c>
      <c r="D1529" s="60" t="s">
        <v>3407</v>
      </c>
      <c r="E1529" s="60" t="s">
        <v>2208</v>
      </c>
      <c r="F1529" s="60" t="s">
        <v>2379</v>
      </c>
      <c r="G1529" s="60" t="s">
        <v>255</v>
      </c>
      <c r="H1529" s="61">
        <v>2021</v>
      </c>
      <c r="I1529" s="62">
        <v>9.9499999999999993</v>
      </c>
      <c r="J1529" s="62">
        <v>9.9</v>
      </c>
    </row>
    <row r="1530" spans="1:10" x14ac:dyDescent="0.25">
      <c r="A1530" s="59">
        <f t="shared" si="30"/>
        <v>1530</v>
      </c>
      <c r="B1530" s="60" t="s">
        <v>4193</v>
      </c>
      <c r="D1530" s="60" t="s">
        <v>2602</v>
      </c>
      <c r="E1530" s="60" t="s">
        <v>439</v>
      </c>
      <c r="F1530" s="60" t="s">
        <v>2379</v>
      </c>
      <c r="G1530" s="60" t="s">
        <v>113</v>
      </c>
      <c r="H1530" s="61">
        <v>2023</v>
      </c>
      <c r="I1530" s="62">
        <v>196.2</v>
      </c>
      <c r="J1530" s="62">
        <v>190</v>
      </c>
    </row>
    <row r="1531" spans="1:10" x14ac:dyDescent="0.25">
      <c r="A1531" s="59">
        <f t="shared" si="30"/>
        <v>1531</v>
      </c>
      <c r="B1531" s="60" t="s">
        <v>2986</v>
      </c>
      <c r="D1531" s="60" t="s">
        <v>3923</v>
      </c>
      <c r="E1531" s="60" t="s">
        <v>1156</v>
      </c>
      <c r="F1531" s="60" t="s">
        <v>2379</v>
      </c>
      <c r="G1531" s="60" t="s">
        <v>126</v>
      </c>
      <c r="H1531" s="61">
        <v>2024</v>
      </c>
      <c r="I1531" s="62">
        <v>9.9</v>
      </c>
      <c r="J1531" s="62">
        <v>9.9</v>
      </c>
    </row>
    <row r="1532" spans="1:10" x14ac:dyDescent="0.25">
      <c r="A1532" s="59">
        <f t="shared" si="30"/>
        <v>1532</v>
      </c>
      <c r="B1532" s="60" t="s">
        <v>3608</v>
      </c>
      <c r="D1532" s="60" t="s">
        <v>3877</v>
      </c>
      <c r="E1532" s="60" t="s">
        <v>2936</v>
      </c>
      <c r="F1532" s="60" t="s">
        <v>2379</v>
      </c>
      <c r="G1532" s="60" t="s">
        <v>126</v>
      </c>
      <c r="H1532" s="61">
        <v>2026</v>
      </c>
      <c r="I1532" s="62">
        <v>9.9</v>
      </c>
      <c r="J1532" s="62">
        <v>9.9</v>
      </c>
    </row>
    <row r="1533" spans="1:10" x14ac:dyDescent="0.25">
      <c r="A1533" s="59">
        <f t="shared" si="30"/>
        <v>1533</v>
      </c>
      <c r="B1533" s="60" t="s">
        <v>3193</v>
      </c>
      <c r="D1533" s="60" t="s">
        <v>2603</v>
      </c>
      <c r="E1533" s="60" t="s">
        <v>415</v>
      </c>
      <c r="F1533" s="60" t="s">
        <v>2379</v>
      </c>
      <c r="G1533" s="60" t="s">
        <v>126</v>
      </c>
      <c r="H1533" s="61">
        <v>2023</v>
      </c>
      <c r="I1533" s="62">
        <v>9.9</v>
      </c>
      <c r="J1533" s="62">
        <v>9.9</v>
      </c>
    </row>
    <row r="1534" spans="1:10" x14ac:dyDescent="0.25">
      <c r="A1534" s="59">
        <f t="shared" si="30"/>
        <v>1534</v>
      </c>
      <c r="B1534" s="60" t="s">
        <v>2604</v>
      </c>
      <c r="D1534" s="60" t="s">
        <v>2605</v>
      </c>
      <c r="E1534" s="60" t="s">
        <v>1120</v>
      </c>
      <c r="F1534" s="60" t="s">
        <v>2379</v>
      </c>
      <c r="G1534" s="60" t="s">
        <v>255</v>
      </c>
      <c r="H1534" s="61">
        <v>2022</v>
      </c>
      <c r="I1534" s="62">
        <v>121.8</v>
      </c>
      <c r="J1534" s="62">
        <v>121.8</v>
      </c>
    </row>
    <row r="1535" spans="1:10" x14ac:dyDescent="0.25">
      <c r="A1535" s="59">
        <f t="shared" si="30"/>
        <v>1535</v>
      </c>
      <c r="B1535" s="60" t="s">
        <v>2988</v>
      </c>
      <c r="D1535" s="60" t="s">
        <v>3343</v>
      </c>
      <c r="E1535" s="60" t="s">
        <v>1932</v>
      </c>
      <c r="F1535" s="60" t="s">
        <v>2379</v>
      </c>
      <c r="G1535" s="60" t="s">
        <v>126</v>
      </c>
      <c r="H1535" s="61">
        <v>2025</v>
      </c>
      <c r="I1535" s="62">
        <v>205.31</v>
      </c>
      <c r="J1535" s="62">
        <v>200</v>
      </c>
    </row>
    <row r="1536" spans="1:10" x14ac:dyDescent="0.25">
      <c r="A1536" s="59">
        <f t="shared" si="30"/>
        <v>1536</v>
      </c>
      <c r="B1536" s="60" t="s">
        <v>2608</v>
      </c>
      <c r="D1536" s="60" t="s">
        <v>2609</v>
      </c>
      <c r="E1536" s="60" t="s">
        <v>189</v>
      </c>
      <c r="F1536" s="60" t="s">
        <v>2379</v>
      </c>
      <c r="G1536" s="60" t="s">
        <v>119</v>
      </c>
      <c r="H1536" s="61">
        <v>2023</v>
      </c>
      <c r="I1536" s="62">
        <v>9.9499999999999993</v>
      </c>
      <c r="J1536" s="62">
        <v>9.9</v>
      </c>
    </row>
    <row r="1537" spans="1:10" x14ac:dyDescent="0.25">
      <c r="A1537" s="59">
        <f t="shared" si="30"/>
        <v>1537</v>
      </c>
      <c r="B1537" s="60" t="s">
        <v>3194</v>
      </c>
      <c r="D1537" s="60" t="s">
        <v>2606</v>
      </c>
      <c r="E1537" s="60" t="s">
        <v>204</v>
      </c>
      <c r="F1537" s="60" t="s">
        <v>2379</v>
      </c>
      <c r="G1537" s="60" t="s">
        <v>119</v>
      </c>
      <c r="H1537" s="61">
        <v>2019</v>
      </c>
      <c r="I1537" s="62">
        <v>9.9</v>
      </c>
      <c r="J1537" s="62">
        <v>9.9</v>
      </c>
    </row>
    <row r="1538" spans="1:10" x14ac:dyDescent="0.25">
      <c r="A1538" s="59">
        <f t="shared" si="30"/>
        <v>1538</v>
      </c>
      <c r="B1538" s="60" t="s">
        <v>3195</v>
      </c>
      <c r="D1538" s="60" t="s">
        <v>2607</v>
      </c>
      <c r="E1538" s="60" t="s">
        <v>798</v>
      </c>
      <c r="F1538" s="60" t="s">
        <v>2379</v>
      </c>
      <c r="G1538" s="60" t="s">
        <v>119</v>
      </c>
      <c r="H1538" s="61">
        <v>2023</v>
      </c>
      <c r="I1538" s="62">
        <v>9.99</v>
      </c>
      <c r="J1538" s="62">
        <v>9.9</v>
      </c>
    </row>
    <row r="1539" spans="1:10" x14ac:dyDescent="0.25">
      <c r="A1539" s="59">
        <f t="shared" si="30"/>
        <v>1539</v>
      </c>
      <c r="B1539" s="60" t="s">
        <v>3196</v>
      </c>
      <c r="D1539" s="60" t="s">
        <v>3336</v>
      </c>
      <c r="E1539" s="60" t="s">
        <v>358</v>
      </c>
      <c r="F1539" s="60" t="s">
        <v>2379</v>
      </c>
      <c r="G1539" s="60" t="s">
        <v>255</v>
      </c>
      <c r="H1539" s="61">
        <v>2021</v>
      </c>
      <c r="I1539" s="62">
        <v>9.9499999999999993</v>
      </c>
      <c r="J1539" s="62">
        <v>10</v>
      </c>
    </row>
    <row r="1540" spans="1:10" x14ac:dyDescent="0.25">
      <c r="A1540" s="59">
        <f t="shared" si="30"/>
        <v>1540</v>
      </c>
      <c r="B1540" s="60" t="s">
        <v>3244</v>
      </c>
      <c r="D1540" s="60" t="s">
        <v>3673</v>
      </c>
      <c r="E1540" s="60" t="s">
        <v>281</v>
      </c>
      <c r="F1540" s="60" t="s">
        <v>2379</v>
      </c>
      <c r="G1540" s="60" t="s">
        <v>126</v>
      </c>
      <c r="H1540" s="61">
        <v>2025</v>
      </c>
      <c r="I1540" s="62">
        <v>9.9600000000000009</v>
      </c>
      <c r="J1540" s="62">
        <v>10</v>
      </c>
    </row>
    <row r="1541" spans="1:10" x14ac:dyDescent="0.25">
      <c r="A1541" s="59">
        <f t="shared" si="30"/>
        <v>1541</v>
      </c>
      <c r="B1541" s="60" t="s">
        <v>2681</v>
      </c>
      <c r="D1541" s="60" t="s">
        <v>2682</v>
      </c>
      <c r="E1541" s="60" t="s">
        <v>715</v>
      </c>
      <c r="F1541" s="60" t="s">
        <v>2379</v>
      </c>
      <c r="G1541" s="60" t="s">
        <v>113</v>
      </c>
      <c r="H1541" s="61">
        <v>2024</v>
      </c>
      <c r="I1541" s="62">
        <v>122.9</v>
      </c>
      <c r="J1541" s="62">
        <v>120</v>
      </c>
    </row>
    <row r="1542" spans="1:10" x14ac:dyDescent="0.25">
      <c r="A1542" s="59">
        <f t="shared" ref="A1542:A1605" si="31">A1541+1</f>
        <v>1542</v>
      </c>
      <c r="B1542" s="60" t="s">
        <v>2989</v>
      </c>
      <c r="D1542" s="60" t="s">
        <v>3674</v>
      </c>
      <c r="E1542" s="60" t="s">
        <v>676</v>
      </c>
      <c r="F1542" s="60" t="s">
        <v>2379</v>
      </c>
      <c r="G1542" s="60" t="s">
        <v>169</v>
      </c>
      <c r="H1542" s="61">
        <v>2025</v>
      </c>
      <c r="I1542" s="62">
        <v>150.82</v>
      </c>
      <c r="J1542" s="62">
        <v>150</v>
      </c>
    </row>
    <row r="1543" spans="1:10" x14ac:dyDescent="0.25">
      <c r="A1543" s="59">
        <f t="shared" si="31"/>
        <v>1543</v>
      </c>
      <c r="B1543" s="60" t="s">
        <v>2610</v>
      </c>
      <c r="D1543" s="60" t="s">
        <v>2611</v>
      </c>
      <c r="E1543" s="60" t="s">
        <v>524</v>
      </c>
      <c r="F1543" s="60" t="s">
        <v>2379</v>
      </c>
      <c r="G1543" s="60" t="s">
        <v>126</v>
      </c>
      <c r="H1543" s="61">
        <v>2023</v>
      </c>
      <c r="I1543" s="62">
        <v>150.4</v>
      </c>
      <c r="J1543" s="62">
        <v>150</v>
      </c>
    </row>
    <row r="1544" spans="1:10" x14ac:dyDescent="0.25">
      <c r="A1544" s="59">
        <f t="shared" si="31"/>
        <v>1544</v>
      </c>
      <c r="B1544" s="60" t="s">
        <v>3197</v>
      </c>
      <c r="D1544" s="60" t="s">
        <v>2612</v>
      </c>
      <c r="E1544" s="60" t="s">
        <v>2208</v>
      </c>
      <c r="F1544" s="60" t="s">
        <v>2379</v>
      </c>
      <c r="G1544" s="60" t="s">
        <v>255</v>
      </c>
      <c r="H1544" s="61">
        <v>2019</v>
      </c>
      <c r="I1544" s="62">
        <v>9.9</v>
      </c>
      <c r="J1544" s="62">
        <v>9.9</v>
      </c>
    </row>
    <row r="1545" spans="1:10" x14ac:dyDescent="0.25">
      <c r="A1545" s="59">
        <f t="shared" si="31"/>
        <v>1545</v>
      </c>
      <c r="B1545" s="60" t="s">
        <v>3296</v>
      </c>
      <c r="D1545" s="60" t="s">
        <v>3924</v>
      </c>
      <c r="E1545" s="60" t="s">
        <v>265</v>
      </c>
      <c r="F1545" s="60" t="s">
        <v>2379</v>
      </c>
      <c r="G1545" s="60" t="s">
        <v>169</v>
      </c>
      <c r="H1545" s="61">
        <v>2025</v>
      </c>
      <c r="I1545" s="62">
        <v>60.14</v>
      </c>
      <c r="J1545" s="62">
        <v>60</v>
      </c>
    </row>
    <row r="1546" spans="1:10" x14ac:dyDescent="0.25">
      <c r="A1546" s="59">
        <f t="shared" si="31"/>
        <v>1546</v>
      </c>
      <c r="B1546" s="60" t="s">
        <v>2613</v>
      </c>
      <c r="D1546" s="60" t="s">
        <v>2614</v>
      </c>
      <c r="E1546" s="60" t="s">
        <v>1108</v>
      </c>
      <c r="F1546" s="60" t="s">
        <v>2379</v>
      </c>
      <c r="G1546" s="60" t="s">
        <v>126</v>
      </c>
      <c r="H1546" s="61">
        <v>2024</v>
      </c>
      <c r="I1546" s="62">
        <v>40.08</v>
      </c>
      <c r="J1546" s="62">
        <v>40</v>
      </c>
    </row>
    <row r="1547" spans="1:10" x14ac:dyDescent="0.25">
      <c r="A1547" s="59">
        <f t="shared" si="31"/>
        <v>1547</v>
      </c>
      <c r="B1547" s="56" t="s">
        <v>2615</v>
      </c>
      <c r="D1547" s="56"/>
      <c r="E1547" s="56"/>
      <c r="F1547" s="56"/>
      <c r="G1547" s="56"/>
      <c r="H1547" s="57"/>
      <c r="I1547" s="58">
        <f t="shared" ref="I1547:J1547" si="32">SUM(I1261:I1546)</f>
        <v>17688.82</v>
      </c>
      <c r="J1547" s="58">
        <f t="shared" si="32"/>
        <v>17393.329999999984</v>
      </c>
    </row>
    <row r="1548" spans="1:10" x14ac:dyDescent="0.25">
      <c r="A1548" s="59">
        <f t="shared" si="31"/>
        <v>1548</v>
      </c>
      <c r="B1548" s="56"/>
      <c r="D1548" s="56"/>
      <c r="E1548" s="56"/>
      <c r="F1548" s="56"/>
      <c r="G1548" s="56"/>
      <c r="H1548" s="57"/>
      <c r="I1548" s="62"/>
      <c r="J1548" s="58"/>
    </row>
    <row r="1549" spans="1:10" x14ac:dyDescent="0.25">
      <c r="A1549" s="59">
        <f t="shared" si="31"/>
        <v>1549</v>
      </c>
      <c r="B1549" s="56" t="s">
        <v>2616</v>
      </c>
      <c r="D1549" s="56"/>
      <c r="E1549" s="56"/>
      <c r="F1549" s="56"/>
      <c r="G1549" s="56"/>
      <c r="H1549" s="57"/>
      <c r="I1549" s="62"/>
      <c r="J1549" s="58"/>
    </row>
    <row r="1550" spans="1:10" x14ac:dyDescent="0.25">
      <c r="A1550" s="59">
        <f t="shared" si="31"/>
        <v>1550</v>
      </c>
      <c r="B1550" s="60" t="s">
        <v>2866</v>
      </c>
      <c r="C1550" s="60" t="s">
        <v>4169</v>
      </c>
      <c r="D1550" s="60" t="s">
        <v>4075</v>
      </c>
      <c r="E1550" s="60" t="s">
        <v>798</v>
      </c>
      <c r="F1550" s="60" t="s">
        <v>2379</v>
      </c>
      <c r="G1550" s="60" t="s">
        <v>119</v>
      </c>
      <c r="H1550" s="61">
        <v>2025</v>
      </c>
      <c r="I1550" s="62">
        <v>183.76</v>
      </c>
      <c r="J1550" s="62">
        <v>180</v>
      </c>
    </row>
    <row r="1551" spans="1:10" x14ac:dyDescent="0.25">
      <c r="A1551" s="59">
        <f t="shared" si="31"/>
        <v>1551</v>
      </c>
      <c r="B1551" s="60" t="s">
        <v>2619</v>
      </c>
      <c r="C1551" s="60" t="s">
        <v>4079</v>
      </c>
      <c r="D1551" s="60" t="s">
        <v>2620</v>
      </c>
      <c r="E1551" s="60" t="s">
        <v>197</v>
      </c>
      <c r="F1551" s="60" t="s">
        <v>2379</v>
      </c>
      <c r="G1551" s="60" t="s">
        <v>126</v>
      </c>
      <c r="H1551" s="61">
        <v>2022</v>
      </c>
      <c r="I1551" s="62">
        <v>80</v>
      </c>
      <c r="J1551" s="62">
        <v>80</v>
      </c>
    </row>
    <row r="1552" spans="1:10" x14ac:dyDescent="0.25">
      <c r="A1552" s="59">
        <f t="shared" si="31"/>
        <v>1552</v>
      </c>
      <c r="B1552" s="60" t="s">
        <v>3049</v>
      </c>
      <c r="C1552" s="60" t="s">
        <v>4080</v>
      </c>
      <c r="D1552" s="60" t="s">
        <v>3861</v>
      </c>
      <c r="E1552" s="60" t="s">
        <v>1174</v>
      </c>
      <c r="F1552" s="60" t="s">
        <v>2379</v>
      </c>
      <c r="G1552" s="60" t="s">
        <v>255</v>
      </c>
      <c r="H1552" s="61">
        <v>2026</v>
      </c>
      <c r="I1552" s="62">
        <v>150.9</v>
      </c>
      <c r="J1552" s="62">
        <v>150</v>
      </c>
    </row>
    <row r="1553" spans="1:10" x14ac:dyDescent="0.25">
      <c r="A1553" s="59">
        <f t="shared" si="31"/>
        <v>1553</v>
      </c>
      <c r="B1553" s="60" t="s">
        <v>3681</v>
      </c>
      <c r="C1553" s="60" t="s">
        <v>4168</v>
      </c>
      <c r="D1553" s="60" t="s">
        <v>4194</v>
      </c>
      <c r="E1553" s="60" t="s">
        <v>204</v>
      </c>
      <c r="F1553" s="60" t="s">
        <v>2379</v>
      </c>
      <c r="G1553" s="60" t="s">
        <v>119</v>
      </c>
      <c r="H1553" s="61">
        <v>2025</v>
      </c>
      <c r="I1553" s="62">
        <v>150.46</v>
      </c>
      <c r="J1553" s="62">
        <v>150</v>
      </c>
    </row>
    <row r="1554" spans="1:10" x14ac:dyDescent="0.25">
      <c r="A1554" s="59">
        <f t="shared" si="31"/>
        <v>1554</v>
      </c>
      <c r="B1554" s="60" t="s">
        <v>2892</v>
      </c>
      <c r="C1554" s="60" t="s">
        <v>4081</v>
      </c>
      <c r="D1554" s="60" t="s">
        <v>3637</v>
      </c>
      <c r="E1554" s="60" t="s">
        <v>2020</v>
      </c>
      <c r="F1554" s="60" t="s">
        <v>2379</v>
      </c>
      <c r="G1554" s="60" t="s">
        <v>113</v>
      </c>
      <c r="H1554" s="61">
        <v>2025</v>
      </c>
      <c r="I1554" s="62">
        <v>154.19999999999999</v>
      </c>
      <c r="J1554" s="62">
        <v>150</v>
      </c>
    </row>
    <row r="1555" spans="1:10" x14ac:dyDescent="0.25">
      <c r="A1555" s="59">
        <f t="shared" si="31"/>
        <v>1555</v>
      </c>
      <c r="B1555" s="60" t="s">
        <v>2896</v>
      </c>
      <c r="C1555" s="60" t="s">
        <v>4082</v>
      </c>
      <c r="D1555" s="60" t="s">
        <v>3803</v>
      </c>
      <c r="E1555" s="60" t="s">
        <v>798</v>
      </c>
      <c r="F1555" s="60" t="s">
        <v>2379</v>
      </c>
      <c r="G1555" s="60" t="s">
        <v>119</v>
      </c>
      <c r="H1555" s="61">
        <v>2026</v>
      </c>
      <c r="I1555" s="62">
        <v>103.01</v>
      </c>
      <c r="J1555" s="62">
        <v>100</v>
      </c>
    </row>
    <row r="1556" spans="1:10" x14ac:dyDescent="0.25">
      <c r="A1556" s="59">
        <f t="shared" si="31"/>
        <v>1556</v>
      </c>
      <c r="B1556" s="60" t="s">
        <v>3804</v>
      </c>
      <c r="C1556" s="60" t="s">
        <v>4083</v>
      </c>
      <c r="D1556" s="60" t="s">
        <v>3805</v>
      </c>
      <c r="E1556" s="60" t="s">
        <v>168</v>
      </c>
      <c r="F1556" s="60" t="s">
        <v>2379</v>
      </c>
      <c r="G1556" s="60" t="s">
        <v>169</v>
      </c>
      <c r="H1556" s="61">
        <v>2025</v>
      </c>
      <c r="I1556" s="62">
        <v>154.19999999999999</v>
      </c>
      <c r="J1556" s="62">
        <v>150</v>
      </c>
    </row>
    <row r="1557" spans="1:10" x14ac:dyDescent="0.25">
      <c r="A1557" s="59">
        <f t="shared" si="31"/>
        <v>1557</v>
      </c>
      <c r="B1557" s="60" t="s">
        <v>3926</v>
      </c>
      <c r="C1557" s="60" t="s">
        <v>4084</v>
      </c>
      <c r="D1557" s="60" t="s">
        <v>3927</v>
      </c>
      <c r="E1557" s="60" t="s">
        <v>168</v>
      </c>
      <c r="F1557" s="60" t="s">
        <v>2379</v>
      </c>
      <c r="G1557" s="60" t="s">
        <v>169</v>
      </c>
      <c r="H1557" s="61">
        <v>2026</v>
      </c>
      <c r="I1557" s="62">
        <v>154.19999999999999</v>
      </c>
      <c r="J1557" s="62">
        <v>150</v>
      </c>
    </row>
    <row r="1558" spans="1:10" x14ac:dyDescent="0.25">
      <c r="A1558" s="59">
        <f t="shared" si="31"/>
        <v>1558</v>
      </c>
      <c r="B1558" s="60" t="s">
        <v>3599</v>
      </c>
      <c r="C1558" s="60" t="s">
        <v>4085</v>
      </c>
      <c r="D1558" s="60" t="s">
        <v>3867</v>
      </c>
      <c r="E1558" s="60" t="s">
        <v>204</v>
      </c>
      <c r="F1558" s="60" t="s">
        <v>2379</v>
      </c>
      <c r="G1558" s="60" t="s">
        <v>119</v>
      </c>
      <c r="H1558" s="61">
        <v>2025</v>
      </c>
      <c r="I1558" s="62">
        <v>9.9600000000000009</v>
      </c>
      <c r="J1558" s="62">
        <v>10</v>
      </c>
    </row>
    <row r="1559" spans="1:10" x14ac:dyDescent="0.25">
      <c r="A1559" s="59">
        <f t="shared" si="31"/>
        <v>1559</v>
      </c>
      <c r="B1559" s="60" t="s">
        <v>2912</v>
      </c>
      <c r="C1559" s="60" t="s">
        <v>4086</v>
      </c>
      <c r="D1559" s="60" t="s">
        <v>4046</v>
      </c>
      <c r="E1559" s="60" t="s">
        <v>988</v>
      </c>
      <c r="F1559" s="60" t="s">
        <v>2379</v>
      </c>
      <c r="G1559" s="60" t="s">
        <v>126</v>
      </c>
      <c r="H1559" s="61">
        <v>2025</v>
      </c>
      <c r="I1559" s="62">
        <v>9.9</v>
      </c>
      <c r="J1559" s="62">
        <v>9.9</v>
      </c>
    </row>
    <row r="1560" spans="1:10" x14ac:dyDescent="0.25">
      <c r="A1560" s="59">
        <f t="shared" si="31"/>
        <v>1560</v>
      </c>
      <c r="B1560" s="60" t="s">
        <v>3611</v>
      </c>
      <c r="C1560" s="60" t="s">
        <v>4087</v>
      </c>
      <c r="D1560" s="60" t="s">
        <v>3996</v>
      </c>
      <c r="E1560" s="60" t="s">
        <v>615</v>
      </c>
      <c r="F1560" s="60" t="s">
        <v>2379</v>
      </c>
      <c r="G1560" s="60" t="s">
        <v>113</v>
      </c>
      <c r="H1560" s="61">
        <v>2026</v>
      </c>
      <c r="I1560" s="62">
        <v>100.42</v>
      </c>
      <c r="J1560" s="62">
        <v>100</v>
      </c>
    </row>
    <row r="1561" spans="1:10" x14ac:dyDescent="0.25">
      <c r="A1561" s="59">
        <f t="shared" si="31"/>
        <v>1561</v>
      </c>
      <c r="B1561" s="60" t="s">
        <v>2931</v>
      </c>
      <c r="C1561" s="60" t="s">
        <v>4088</v>
      </c>
      <c r="D1561" s="60" t="s">
        <v>4047</v>
      </c>
      <c r="E1561" s="60" t="s">
        <v>265</v>
      </c>
      <c r="F1561" s="60" t="s">
        <v>2379</v>
      </c>
      <c r="G1561" s="60" t="s">
        <v>169</v>
      </c>
      <c r="H1561" s="61">
        <v>2026</v>
      </c>
      <c r="I1561" s="62">
        <v>164.6</v>
      </c>
      <c r="J1561" s="62">
        <v>160</v>
      </c>
    </row>
    <row r="1562" spans="1:10" x14ac:dyDescent="0.25">
      <c r="A1562" s="59">
        <f t="shared" si="31"/>
        <v>1562</v>
      </c>
      <c r="B1562" s="60" t="s">
        <v>2648</v>
      </c>
      <c r="C1562" s="60" t="s">
        <v>4089</v>
      </c>
      <c r="D1562" s="60" t="s">
        <v>2649</v>
      </c>
      <c r="E1562" s="60" t="s">
        <v>168</v>
      </c>
      <c r="F1562" s="60" t="s">
        <v>2379</v>
      </c>
      <c r="G1562" s="60" t="s">
        <v>169</v>
      </c>
      <c r="H1562" s="61">
        <v>2024</v>
      </c>
      <c r="I1562" s="62">
        <v>9.99</v>
      </c>
      <c r="J1562" s="62">
        <v>10</v>
      </c>
    </row>
    <row r="1563" spans="1:10" x14ac:dyDescent="0.25">
      <c r="A1563" s="59">
        <f t="shared" si="31"/>
        <v>1563</v>
      </c>
      <c r="B1563" s="60" t="s">
        <v>3364</v>
      </c>
      <c r="C1563" s="60" t="s">
        <v>4090</v>
      </c>
      <c r="D1563" s="60" t="s">
        <v>3716</v>
      </c>
      <c r="E1563" s="60" t="s">
        <v>1229</v>
      </c>
      <c r="F1563" s="60" t="s">
        <v>2379</v>
      </c>
      <c r="G1563" s="60" t="s">
        <v>255</v>
      </c>
      <c r="H1563" s="61">
        <v>2025</v>
      </c>
      <c r="I1563" s="62">
        <v>9.9499999999999993</v>
      </c>
      <c r="J1563" s="62">
        <v>10</v>
      </c>
    </row>
    <row r="1564" spans="1:10" x14ac:dyDescent="0.25">
      <c r="A1564" s="59">
        <f t="shared" si="31"/>
        <v>1564</v>
      </c>
      <c r="B1564" s="60" t="s">
        <v>3964</v>
      </c>
      <c r="C1564" s="60" t="s">
        <v>3965</v>
      </c>
      <c r="D1564" s="60" t="s">
        <v>4195</v>
      </c>
      <c r="E1564" s="60" t="s">
        <v>3966</v>
      </c>
      <c r="F1564" s="60" t="s">
        <v>2379</v>
      </c>
      <c r="G1564" s="60" t="s">
        <v>126</v>
      </c>
      <c r="H1564" s="61">
        <v>2026</v>
      </c>
      <c r="I1564" s="62">
        <v>9.9</v>
      </c>
      <c r="J1564" s="62">
        <v>9.9</v>
      </c>
    </row>
    <row r="1565" spans="1:10" x14ac:dyDescent="0.25">
      <c r="A1565" s="59">
        <f t="shared" si="31"/>
        <v>1565</v>
      </c>
      <c r="B1565" s="60" t="s">
        <v>3684</v>
      </c>
      <c r="C1565" s="60" t="s">
        <v>4167</v>
      </c>
      <c r="D1565" s="60" t="s">
        <v>4076</v>
      </c>
      <c r="E1565" s="60" t="s">
        <v>265</v>
      </c>
      <c r="F1565" s="60" t="s">
        <v>2379</v>
      </c>
      <c r="G1565" s="60" t="s">
        <v>169</v>
      </c>
      <c r="H1565" s="61">
        <v>2026</v>
      </c>
      <c r="I1565" s="62">
        <v>9.9600000000000009</v>
      </c>
      <c r="J1565" s="62">
        <v>10</v>
      </c>
    </row>
    <row r="1566" spans="1:10" x14ac:dyDescent="0.25">
      <c r="A1566" s="59">
        <f t="shared" si="31"/>
        <v>1566</v>
      </c>
      <c r="B1566" s="60" t="s">
        <v>3967</v>
      </c>
      <c r="C1566" s="60" t="s">
        <v>3968</v>
      </c>
      <c r="D1566" s="60" t="s">
        <v>4196</v>
      </c>
      <c r="E1566" s="60" t="s">
        <v>2936</v>
      </c>
      <c r="F1566" s="60" t="s">
        <v>2379</v>
      </c>
      <c r="G1566" s="60" t="s">
        <v>126</v>
      </c>
      <c r="H1566" s="61">
        <v>2026</v>
      </c>
      <c r="I1566" s="62">
        <v>9.99</v>
      </c>
      <c r="J1566" s="62">
        <v>9.9</v>
      </c>
    </row>
    <row r="1567" spans="1:10" x14ac:dyDescent="0.25">
      <c r="A1567" s="59">
        <f t="shared" si="31"/>
        <v>1567</v>
      </c>
      <c r="B1567" s="60" t="s">
        <v>3602</v>
      </c>
      <c r="C1567" s="60" t="s">
        <v>4091</v>
      </c>
      <c r="D1567" s="60" t="s">
        <v>3766</v>
      </c>
      <c r="E1567" s="60" t="s">
        <v>798</v>
      </c>
      <c r="F1567" s="60" t="s">
        <v>2379</v>
      </c>
      <c r="G1567" s="60" t="s">
        <v>119</v>
      </c>
      <c r="H1567" s="61">
        <v>2025</v>
      </c>
      <c r="I1567" s="62">
        <v>9.9</v>
      </c>
      <c r="J1567" s="62">
        <v>9.9</v>
      </c>
    </row>
    <row r="1568" spans="1:10" x14ac:dyDescent="0.25">
      <c r="A1568" s="59">
        <f t="shared" si="31"/>
        <v>1568</v>
      </c>
      <c r="B1568" s="60" t="s">
        <v>2938</v>
      </c>
      <c r="C1568" s="60" t="s">
        <v>4092</v>
      </c>
      <c r="D1568" s="60" t="s">
        <v>3929</v>
      </c>
      <c r="E1568" s="60" t="s">
        <v>511</v>
      </c>
      <c r="F1568" s="60" t="s">
        <v>2379</v>
      </c>
      <c r="G1568" s="60" t="s">
        <v>113</v>
      </c>
      <c r="H1568" s="61">
        <v>2026</v>
      </c>
      <c r="I1568" s="62">
        <v>52.29</v>
      </c>
      <c r="J1568" s="62">
        <v>50</v>
      </c>
    </row>
    <row r="1569" spans="1:10" x14ac:dyDescent="0.25">
      <c r="A1569" s="59">
        <f t="shared" si="31"/>
        <v>1569</v>
      </c>
      <c r="B1569" s="60" t="s">
        <v>3837</v>
      </c>
      <c r="C1569" s="60" t="s">
        <v>4166</v>
      </c>
      <c r="D1569" s="60" t="s">
        <v>4077</v>
      </c>
      <c r="E1569" s="60" t="s">
        <v>136</v>
      </c>
      <c r="F1569" s="60" t="s">
        <v>2379</v>
      </c>
      <c r="G1569" s="60" t="s">
        <v>126</v>
      </c>
      <c r="H1569" s="61">
        <v>2026</v>
      </c>
      <c r="I1569" s="62">
        <v>201.35</v>
      </c>
      <c r="J1569" s="62">
        <v>200</v>
      </c>
    </row>
    <row r="1570" spans="1:10" x14ac:dyDescent="0.25">
      <c r="A1570" s="59">
        <f t="shared" si="31"/>
        <v>1570</v>
      </c>
      <c r="B1570" s="60" t="s">
        <v>2945</v>
      </c>
      <c r="C1570" s="60" t="s">
        <v>4093</v>
      </c>
      <c r="D1570" s="60" t="s">
        <v>3930</v>
      </c>
      <c r="E1570" s="60" t="s">
        <v>446</v>
      </c>
      <c r="F1570" s="60" t="s">
        <v>2379</v>
      </c>
      <c r="G1570" s="60" t="s">
        <v>119</v>
      </c>
      <c r="H1570" s="61">
        <v>2025</v>
      </c>
      <c r="I1570" s="62">
        <v>207.25</v>
      </c>
      <c r="J1570" s="62">
        <v>200</v>
      </c>
    </row>
    <row r="1571" spans="1:10" s="55" customFormat="1" x14ac:dyDescent="0.25">
      <c r="A1571" s="59">
        <f t="shared" si="31"/>
        <v>1571</v>
      </c>
      <c r="B1571" s="60" t="s">
        <v>2946</v>
      </c>
      <c r="C1571" s="60" t="s">
        <v>4094</v>
      </c>
      <c r="D1571" s="60" t="s">
        <v>3931</v>
      </c>
      <c r="E1571" s="60" t="s">
        <v>189</v>
      </c>
      <c r="F1571" s="60" t="s">
        <v>2379</v>
      </c>
      <c r="G1571" s="60" t="s">
        <v>119</v>
      </c>
      <c r="H1571" s="61">
        <v>2026</v>
      </c>
      <c r="I1571" s="62">
        <v>125.3</v>
      </c>
      <c r="J1571" s="62">
        <v>75</v>
      </c>
    </row>
    <row r="1572" spans="1:10" s="55" customFormat="1" x14ac:dyDescent="0.25">
      <c r="A1572" s="59">
        <f t="shared" si="31"/>
        <v>1572</v>
      </c>
      <c r="B1572" s="60" t="s">
        <v>3998</v>
      </c>
      <c r="C1572" s="60" t="s">
        <v>4095</v>
      </c>
      <c r="D1572" s="60" t="s">
        <v>3999</v>
      </c>
      <c r="E1572" s="60" t="s">
        <v>1384</v>
      </c>
      <c r="F1572" s="60" t="s">
        <v>2379</v>
      </c>
      <c r="G1572" s="60" t="s">
        <v>255</v>
      </c>
      <c r="H1572" s="61">
        <v>2026</v>
      </c>
      <c r="I1572" s="62">
        <v>160.88</v>
      </c>
      <c r="J1572" s="62">
        <v>160</v>
      </c>
    </row>
    <row r="1573" spans="1:10" s="55" customFormat="1" x14ac:dyDescent="0.25">
      <c r="A1573" s="59">
        <f t="shared" si="31"/>
        <v>1573</v>
      </c>
      <c r="B1573" s="60" t="s">
        <v>4000</v>
      </c>
      <c r="C1573" s="60" t="s">
        <v>4095</v>
      </c>
      <c r="D1573" s="60" t="s">
        <v>4001</v>
      </c>
      <c r="E1573" s="60" t="s">
        <v>1384</v>
      </c>
      <c r="F1573" s="60" t="s">
        <v>2379</v>
      </c>
      <c r="G1573" s="60" t="s">
        <v>255</v>
      </c>
      <c r="H1573" s="61">
        <v>2026</v>
      </c>
      <c r="I1573" s="62">
        <v>160.87</v>
      </c>
      <c r="J1573" s="62">
        <v>160</v>
      </c>
    </row>
    <row r="1574" spans="1:10" x14ac:dyDescent="0.25">
      <c r="A1574" s="59">
        <f t="shared" si="31"/>
        <v>1574</v>
      </c>
      <c r="B1574" s="60" t="s">
        <v>3719</v>
      </c>
      <c r="C1574" s="60" t="s">
        <v>4096</v>
      </c>
      <c r="D1574" s="60" t="s">
        <v>3720</v>
      </c>
      <c r="E1574" s="60" t="s">
        <v>1653</v>
      </c>
      <c r="F1574" s="60" t="s">
        <v>2379</v>
      </c>
      <c r="G1574" s="60" t="s">
        <v>113</v>
      </c>
      <c r="H1574" s="61">
        <v>2025</v>
      </c>
      <c r="I1574" s="62">
        <v>75.2</v>
      </c>
      <c r="J1574" s="62">
        <v>75</v>
      </c>
    </row>
    <row r="1575" spans="1:10" x14ac:dyDescent="0.25">
      <c r="A1575" s="59">
        <f t="shared" si="31"/>
        <v>1575</v>
      </c>
      <c r="B1575" s="60" t="s">
        <v>3721</v>
      </c>
      <c r="C1575" s="60" t="s">
        <v>4096</v>
      </c>
      <c r="D1575" s="60" t="s">
        <v>3722</v>
      </c>
      <c r="E1575" s="60" t="s">
        <v>1653</v>
      </c>
      <c r="F1575" s="60" t="s">
        <v>2379</v>
      </c>
      <c r="G1575" s="60" t="s">
        <v>113</v>
      </c>
      <c r="H1575" s="61">
        <v>2025</v>
      </c>
      <c r="I1575" s="62">
        <v>75.2</v>
      </c>
      <c r="J1575" s="62">
        <v>75</v>
      </c>
    </row>
    <row r="1576" spans="1:10" x14ac:dyDescent="0.25">
      <c r="A1576" s="59">
        <f t="shared" si="31"/>
        <v>1576</v>
      </c>
      <c r="B1576" s="60" t="s">
        <v>2965</v>
      </c>
      <c r="C1576" s="60" t="s">
        <v>4097</v>
      </c>
      <c r="D1576" s="60" t="s">
        <v>3724</v>
      </c>
      <c r="E1576" s="60" t="s">
        <v>1974</v>
      </c>
      <c r="F1576" s="60" t="s">
        <v>2379</v>
      </c>
      <c r="G1576" s="60" t="s">
        <v>255</v>
      </c>
      <c r="H1576" s="61">
        <v>2025</v>
      </c>
      <c r="I1576" s="62">
        <v>203.87</v>
      </c>
      <c r="J1576" s="62">
        <v>200</v>
      </c>
    </row>
    <row r="1577" spans="1:10" x14ac:dyDescent="0.25">
      <c r="A1577" s="59">
        <f t="shared" si="31"/>
        <v>1577</v>
      </c>
      <c r="B1577" s="60" t="s">
        <v>3873</v>
      </c>
      <c r="C1577" s="60" t="s">
        <v>4098</v>
      </c>
      <c r="D1577" s="60" t="s">
        <v>3874</v>
      </c>
      <c r="E1577" s="60" t="s">
        <v>1384</v>
      </c>
      <c r="F1577" s="60" t="s">
        <v>2379</v>
      </c>
      <c r="G1577" s="60" t="s">
        <v>255</v>
      </c>
      <c r="H1577" s="61">
        <v>2026</v>
      </c>
      <c r="I1577" s="62">
        <v>160.91</v>
      </c>
      <c r="J1577" s="62">
        <v>160</v>
      </c>
    </row>
    <row r="1578" spans="1:10" x14ac:dyDescent="0.25">
      <c r="A1578" s="59">
        <f t="shared" si="31"/>
        <v>1578</v>
      </c>
      <c r="B1578" s="60" t="s">
        <v>3875</v>
      </c>
      <c r="C1578" s="60" t="s">
        <v>4098</v>
      </c>
      <c r="D1578" s="60" t="s">
        <v>3876</v>
      </c>
      <c r="E1578" s="60" t="s">
        <v>1384</v>
      </c>
      <c r="F1578" s="60" t="s">
        <v>2379</v>
      </c>
      <c r="G1578" s="60" t="s">
        <v>255</v>
      </c>
      <c r="H1578" s="61">
        <v>2026</v>
      </c>
      <c r="I1578" s="62">
        <v>160.88</v>
      </c>
      <c r="J1578" s="62">
        <v>160</v>
      </c>
    </row>
    <row r="1579" spans="1:10" x14ac:dyDescent="0.25">
      <c r="A1579" s="59">
        <f t="shared" si="31"/>
        <v>1579</v>
      </c>
      <c r="B1579" s="60" t="s">
        <v>2975</v>
      </c>
      <c r="C1579" s="60" t="s">
        <v>4099</v>
      </c>
      <c r="D1579" s="60" t="s">
        <v>3471</v>
      </c>
      <c r="E1579" s="60" t="s">
        <v>1910</v>
      </c>
      <c r="F1579" s="60" t="s">
        <v>2379</v>
      </c>
      <c r="G1579" s="60" t="s">
        <v>126</v>
      </c>
      <c r="H1579" s="61">
        <v>2025</v>
      </c>
      <c r="I1579" s="62">
        <v>101.9</v>
      </c>
      <c r="J1579" s="62">
        <v>100</v>
      </c>
    </row>
    <row r="1580" spans="1:10" x14ac:dyDescent="0.25">
      <c r="A1580" s="59">
        <f t="shared" si="31"/>
        <v>1580</v>
      </c>
      <c r="B1580" s="60" t="s">
        <v>2981</v>
      </c>
      <c r="C1580" s="60" t="s">
        <v>4100</v>
      </c>
      <c r="D1580" s="60" t="s">
        <v>3472</v>
      </c>
      <c r="E1580" s="60" t="s">
        <v>524</v>
      </c>
      <c r="F1580" s="60" t="s">
        <v>2379</v>
      </c>
      <c r="G1580" s="60" t="s">
        <v>126</v>
      </c>
      <c r="H1580" s="61">
        <v>2024</v>
      </c>
      <c r="I1580" s="62">
        <v>9.9</v>
      </c>
      <c r="J1580" s="62">
        <v>9.9</v>
      </c>
    </row>
    <row r="1581" spans="1:10" x14ac:dyDescent="0.25">
      <c r="A1581" s="59">
        <f t="shared" si="31"/>
        <v>1581</v>
      </c>
      <c r="B1581" s="60" t="s">
        <v>2987</v>
      </c>
      <c r="C1581" s="60" t="s">
        <v>4101</v>
      </c>
      <c r="D1581" s="60" t="s">
        <v>3808</v>
      </c>
      <c r="E1581" s="60" t="s">
        <v>676</v>
      </c>
      <c r="F1581" s="60" t="s">
        <v>2379</v>
      </c>
      <c r="G1581" s="60" t="s">
        <v>169</v>
      </c>
      <c r="H1581" s="61">
        <v>2026</v>
      </c>
      <c r="I1581" s="62">
        <v>207.3</v>
      </c>
      <c r="J1581" s="62">
        <v>200</v>
      </c>
    </row>
    <row r="1582" spans="1:10" x14ac:dyDescent="0.25">
      <c r="A1582" s="59">
        <f t="shared" si="31"/>
        <v>1582</v>
      </c>
      <c r="B1582" s="56" t="s">
        <v>2683</v>
      </c>
      <c r="D1582" s="56"/>
      <c r="E1582" s="56"/>
      <c r="F1582" s="56"/>
      <c r="G1582" s="56"/>
      <c r="H1582" s="57"/>
      <c r="I1582" s="58">
        <f t="shared" ref="I1582:J1582" si="33">SUM(I1550:I1581)</f>
        <v>3378.4</v>
      </c>
      <c r="J1582" s="58">
        <f t="shared" si="33"/>
        <v>3274.5000000000005</v>
      </c>
    </row>
    <row r="1583" spans="1:10" x14ac:dyDescent="0.25">
      <c r="A1583" s="59">
        <f t="shared" si="31"/>
        <v>1583</v>
      </c>
      <c r="B1583" s="56"/>
      <c r="D1583" s="56"/>
      <c r="E1583" s="56"/>
      <c r="F1583" s="56"/>
      <c r="G1583" s="56"/>
      <c r="H1583" s="57"/>
      <c r="I1583" s="62"/>
      <c r="J1583" s="58"/>
    </row>
    <row r="1584" spans="1:10" x14ac:dyDescent="0.25">
      <c r="A1584" s="59">
        <f t="shared" si="31"/>
        <v>1584</v>
      </c>
      <c r="B1584" s="56" t="s">
        <v>3527</v>
      </c>
      <c r="D1584" s="56"/>
      <c r="E1584" s="56"/>
      <c r="F1584" s="56"/>
      <c r="G1584" s="56"/>
      <c r="H1584" s="57"/>
      <c r="I1584" s="62"/>
      <c r="J1584" s="58"/>
    </row>
    <row r="1585" spans="1:10" x14ac:dyDescent="0.25">
      <c r="A1585" s="59">
        <f t="shared" si="31"/>
        <v>1585</v>
      </c>
      <c r="B1585" s="60" t="s">
        <v>3557</v>
      </c>
      <c r="D1585" s="60" t="s">
        <v>3511</v>
      </c>
      <c r="E1585" s="60" t="s">
        <v>136</v>
      </c>
      <c r="F1585" s="60" t="s">
        <v>2699</v>
      </c>
      <c r="G1585" s="60" t="s">
        <v>126</v>
      </c>
      <c r="H1585" s="61">
        <v>2025</v>
      </c>
      <c r="I1585" s="62">
        <v>35</v>
      </c>
      <c r="J1585" s="62">
        <v>24.2</v>
      </c>
    </row>
    <row r="1586" spans="1:10" x14ac:dyDescent="0.25">
      <c r="A1586" s="59">
        <f t="shared" si="31"/>
        <v>1586</v>
      </c>
      <c r="B1586" s="60" t="s">
        <v>3558</v>
      </c>
      <c r="D1586" s="60" t="s">
        <v>3512</v>
      </c>
      <c r="E1586" s="60" t="s">
        <v>136</v>
      </c>
      <c r="F1586" s="60" t="s">
        <v>2699</v>
      </c>
      <c r="G1586" s="60" t="s">
        <v>126</v>
      </c>
      <c r="H1586" s="61">
        <v>2025</v>
      </c>
      <c r="I1586" s="62">
        <v>35</v>
      </c>
      <c r="J1586" s="62">
        <v>21.2</v>
      </c>
    </row>
    <row r="1587" spans="1:10" x14ac:dyDescent="0.25">
      <c r="A1587" s="59">
        <f t="shared" si="31"/>
        <v>1587</v>
      </c>
      <c r="B1587" s="60" t="s">
        <v>3559</v>
      </c>
      <c r="D1587" s="60" t="s">
        <v>3518</v>
      </c>
      <c r="E1587" s="60" t="s">
        <v>136</v>
      </c>
      <c r="F1587" s="60" t="s">
        <v>2699</v>
      </c>
      <c r="G1587" s="60" t="s">
        <v>126</v>
      </c>
      <c r="H1587" s="61">
        <v>2025</v>
      </c>
      <c r="I1587" s="62">
        <v>29.4</v>
      </c>
      <c r="J1587" s="62">
        <v>26.1</v>
      </c>
    </row>
    <row r="1588" spans="1:10" x14ac:dyDescent="0.25">
      <c r="A1588" s="59">
        <f t="shared" si="31"/>
        <v>1588</v>
      </c>
      <c r="B1588" s="60" t="s">
        <v>3560</v>
      </c>
      <c r="D1588" s="60" t="s">
        <v>3519</v>
      </c>
      <c r="E1588" s="60" t="s">
        <v>136</v>
      </c>
      <c r="F1588" s="60" t="s">
        <v>2699</v>
      </c>
      <c r="G1588" s="60" t="s">
        <v>126</v>
      </c>
      <c r="H1588" s="61">
        <v>2025</v>
      </c>
      <c r="I1588" s="62">
        <v>29.4</v>
      </c>
      <c r="J1588" s="62">
        <v>27.8</v>
      </c>
    </row>
    <row r="1589" spans="1:10" x14ac:dyDescent="0.25">
      <c r="A1589" s="59">
        <f t="shared" si="31"/>
        <v>1589</v>
      </c>
      <c r="B1589" s="60" t="s">
        <v>3561</v>
      </c>
      <c r="D1589" s="60" t="s">
        <v>3513</v>
      </c>
      <c r="E1589" s="60" t="s">
        <v>136</v>
      </c>
      <c r="F1589" s="60" t="s">
        <v>2699</v>
      </c>
      <c r="G1589" s="60" t="s">
        <v>126</v>
      </c>
      <c r="H1589" s="61">
        <v>2025</v>
      </c>
      <c r="I1589" s="62">
        <v>40.9</v>
      </c>
      <c r="J1589" s="62">
        <v>24.2</v>
      </c>
    </row>
    <row r="1590" spans="1:10" s="55" customFormat="1" x14ac:dyDescent="0.25">
      <c r="A1590" s="59">
        <f t="shared" si="31"/>
        <v>1590</v>
      </c>
      <c r="B1590" s="60" t="s">
        <v>3562</v>
      </c>
      <c r="C1590" s="60"/>
      <c r="D1590" s="60" t="s">
        <v>3514</v>
      </c>
      <c r="E1590" s="60" t="s">
        <v>136</v>
      </c>
      <c r="F1590" s="60" t="s">
        <v>2699</v>
      </c>
      <c r="G1590" s="60" t="s">
        <v>126</v>
      </c>
      <c r="H1590" s="61">
        <v>2025</v>
      </c>
      <c r="I1590" s="62">
        <v>40.9</v>
      </c>
      <c r="J1590" s="62">
        <v>24.2</v>
      </c>
    </row>
    <row r="1591" spans="1:10" s="55" customFormat="1" x14ac:dyDescent="0.25">
      <c r="A1591" s="59">
        <f t="shared" si="31"/>
        <v>1591</v>
      </c>
      <c r="B1591" s="60" t="s">
        <v>3563</v>
      </c>
      <c r="C1591" s="60"/>
      <c r="D1591" s="60" t="s">
        <v>3520</v>
      </c>
      <c r="E1591" s="60" t="s">
        <v>136</v>
      </c>
      <c r="F1591" s="60" t="s">
        <v>2699</v>
      </c>
      <c r="G1591" s="60" t="s">
        <v>126</v>
      </c>
      <c r="H1591" s="61">
        <v>2025</v>
      </c>
      <c r="I1591" s="62">
        <v>29.4</v>
      </c>
      <c r="J1591" s="62">
        <v>20</v>
      </c>
    </row>
    <row r="1592" spans="1:10" x14ac:dyDescent="0.25">
      <c r="A1592" s="59">
        <f t="shared" si="31"/>
        <v>1592</v>
      </c>
      <c r="B1592" s="60" t="s">
        <v>3081</v>
      </c>
      <c r="D1592" s="60" t="s">
        <v>3564</v>
      </c>
      <c r="E1592" s="60" t="s">
        <v>136</v>
      </c>
      <c r="F1592" s="60" t="s">
        <v>192</v>
      </c>
      <c r="G1592" s="60" t="s">
        <v>126</v>
      </c>
      <c r="H1592" s="61">
        <v>1970</v>
      </c>
      <c r="I1592" s="62">
        <v>420</v>
      </c>
      <c r="J1592" s="62">
        <v>412</v>
      </c>
    </row>
    <row r="1593" spans="1:10" s="55" customFormat="1" x14ac:dyDescent="0.25">
      <c r="A1593" s="59">
        <f t="shared" si="31"/>
        <v>1593</v>
      </c>
      <c r="B1593" s="60" t="s">
        <v>3565</v>
      </c>
      <c r="C1593" s="60"/>
      <c r="D1593" s="60" t="s">
        <v>3521</v>
      </c>
      <c r="E1593" s="60" t="s">
        <v>136</v>
      </c>
      <c r="F1593" s="60" t="s">
        <v>2699</v>
      </c>
      <c r="G1593" s="60" t="s">
        <v>126</v>
      </c>
      <c r="H1593" s="61">
        <v>2025</v>
      </c>
      <c r="I1593" s="62">
        <v>32</v>
      </c>
      <c r="J1593" s="62">
        <v>22.6</v>
      </c>
    </row>
    <row r="1594" spans="1:10" s="55" customFormat="1" x14ac:dyDescent="0.25">
      <c r="A1594" s="59">
        <f t="shared" si="31"/>
        <v>1594</v>
      </c>
      <c r="B1594" s="60" t="s">
        <v>3566</v>
      </c>
      <c r="C1594" s="60"/>
      <c r="D1594" s="60" t="s">
        <v>3522</v>
      </c>
      <c r="E1594" s="60" t="s">
        <v>136</v>
      </c>
      <c r="F1594" s="60" t="s">
        <v>2699</v>
      </c>
      <c r="G1594" s="60" t="s">
        <v>126</v>
      </c>
      <c r="H1594" s="61">
        <v>2025</v>
      </c>
      <c r="I1594" s="62">
        <v>32</v>
      </c>
      <c r="J1594" s="62">
        <v>22.6</v>
      </c>
    </row>
    <row r="1595" spans="1:10" x14ac:dyDescent="0.25">
      <c r="A1595" s="59">
        <f t="shared" si="31"/>
        <v>1595</v>
      </c>
      <c r="B1595" s="60" t="s">
        <v>3567</v>
      </c>
      <c r="D1595" s="60" t="s">
        <v>3523</v>
      </c>
      <c r="E1595" s="60" t="s">
        <v>136</v>
      </c>
      <c r="F1595" s="60" t="s">
        <v>2699</v>
      </c>
      <c r="G1595" s="60" t="s">
        <v>126</v>
      </c>
      <c r="H1595" s="61">
        <v>2025</v>
      </c>
      <c r="I1595" s="62">
        <v>32</v>
      </c>
      <c r="J1595" s="62">
        <v>22.6</v>
      </c>
    </row>
    <row r="1596" spans="1:10" x14ac:dyDescent="0.25">
      <c r="A1596" s="59">
        <f t="shared" si="31"/>
        <v>1596</v>
      </c>
      <c r="B1596" s="60" t="s">
        <v>3568</v>
      </c>
      <c r="D1596" s="60" t="s">
        <v>3524</v>
      </c>
      <c r="E1596" s="60" t="s">
        <v>136</v>
      </c>
      <c r="F1596" s="60" t="s">
        <v>2699</v>
      </c>
      <c r="G1596" s="60" t="s">
        <v>126</v>
      </c>
      <c r="H1596" s="61">
        <v>2025</v>
      </c>
      <c r="I1596" s="62">
        <v>40.9</v>
      </c>
      <c r="J1596" s="62">
        <v>19.100000000000001</v>
      </c>
    </row>
    <row r="1597" spans="1:10" x14ac:dyDescent="0.25">
      <c r="A1597" s="59">
        <f t="shared" si="31"/>
        <v>1597</v>
      </c>
      <c r="B1597" s="60" t="s">
        <v>3569</v>
      </c>
      <c r="D1597" s="60" t="s">
        <v>3515</v>
      </c>
      <c r="E1597" s="60" t="s">
        <v>136</v>
      </c>
      <c r="F1597" s="60" t="s">
        <v>2699</v>
      </c>
      <c r="G1597" s="60" t="s">
        <v>126</v>
      </c>
      <c r="H1597" s="61">
        <v>2025</v>
      </c>
      <c r="I1597" s="62">
        <v>29.4</v>
      </c>
      <c r="J1597" s="62">
        <v>17.5</v>
      </c>
    </row>
    <row r="1598" spans="1:10" x14ac:dyDescent="0.25">
      <c r="A1598" s="59">
        <f t="shared" si="31"/>
        <v>1598</v>
      </c>
      <c r="B1598" s="60" t="s">
        <v>3570</v>
      </c>
      <c r="D1598" s="60" t="s">
        <v>3525</v>
      </c>
      <c r="E1598" s="60" t="s">
        <v>136</v>
      </c>
      <c r="F1598" s="60" t="s">
        <v>2699</v>
      </c>
      <c r="G1598" s="60" t="s">
        <v>126</v>
      </c>
      <c r="H1598" s="61">
        <v>2025</v>
      </c>
      <c r="I1598" s="62">
        <v>29.4</v>
      </c>
      <c r="J1598" s="62">
        <v>12.9</v>
      </c>
    </row>
    <row r="1599" spans="1:10" s="55" customFormat="1" x14ac:dyDescent="0.25">
      <c r="A1599" s="59">
        <f t="shared" si="31"/>
        <v>1599</v>
      </c>
      <c r="B1599" s="60" t="s">
        <v>3571</v>
      </c>
      <c r="C1599" s="60"/>
      <c r="D1599" s="60" t="s">
        <v>3526</v>
      </c>
      <c r="E1599" s="60" t="s">
        <v>136</v>
      </c>
      <c r="F1599" s="60" t="s">
        <v>2699</v>
      </c>
      <c r="G1599" s="60" t="s">
        <v>126</v>
      </c>
      <c r="H1599" s="61">
        <v>2025</v>
      </c>
      <c r="I1599" s="62">
        <v>29.4</v>
      </c>
      <c r="J1599" s="62">
        <v>16.8</v>
      </c>
    </row>
    <row r="1600" spans="1:10" s="55" customFormat="1" x14ac:dyDescent="0.25">
      <c r="A1600" s="59">
        <f t="shared" si="31"/>
        <v>1600</v>
      </c>
      <c r="B1600" s="60" t="s">
        <v>3572</v>
      </c>
      <c r="C1600" s="60"/>
      <c r="D1600" s="60" t="s">
        <v>3516</v>
      </c>
      <c r="E1600" s="60" t="s">
        <v>136</v>
      </c>
      <c r="F1600" s="60" t="s">
        <v>2699</v>
      </c>
      <c r="G1600" s="60" t="s">
        <v>126</v>
      </c>
      <c r="H1600" s="61">
        <v>2025</v>
      </c>
      <c r="I1600" s="62">
        <v>29.4</v>
      </c>
      <c r="J1600" s="62">
        <v>19.5</v>
      </c>
    </row>
    <row r="1601" spans="1:10" s="55" customFormat="1" x14ac:dyDescent="0.25">
      <c r="A1601" s="59">
        <f t="shared" si="31"/>
        <v>1601</v>
      </c>
      <c r="B1601" s="56" t="s">
        <v>3528</v>
      </c>
      <c r="C1601" s="60"/>
      <c r="D1601" s="56"/>
      <c r="E1601" s="56"/>
      <c r="F1601" s="56"/>
      <c r="G1601" s="56"/>
      <c r="H1601" s="57"/>
      <c r="I1601" s="58">
        <f t="shared" ref="I1601:J1601" si="34">SUM(I1585:I1600)</f>
        <v>914.49999999999989</v>
      </c>
      <c r="J1601" s="58">
        <f t="shared" si="34"/>
        <v>733.30000000000007</v>
      </c>
    </row>
    <row r="1602" spans="1:10" x14ac:dyDescent="0.25">
      <c r="A1602" s="59">
        <f t="shared" si="31"/>
        <v>1602</v>
      </c>
      <c r="B1602" s="56"/>
      <c r="D1602" s="56"/>
      <c r="E1602" s="56"/>
      <c r="F1602" s="56"/>
      <c r="G1602" s="56"/>
      <c r="H1602" s="57"/>
      <c r="I1602" s="62"/>
      <c r="J1602" s="58"/>
    </row>
    <row r="1603" spans="1:10" x14ac:dyDescent="0.25">
      <c r="A1603" s="59">
        <f t="shared" si="31"/>
        <v>1603</v>
      </c>
      <c r="B1603" s="60" t="s">
        <v>2684</v>
      </c>
      <c r="D1603" s="60" t="s">
        <v>2685</v>
      </c>
      <c r="I1603" s="62"/>
      <c r="J1603" s="62">
        <v>0</v>
      </c>
    </row>
    <row r="1604" spans="1:10" x14ac:dyDescent="0.25">
      <c r="A1604" s="59">
        <f t="shared" si="31"/>
        <v>1604</v>
      </c>
      <c r="B1604" s="56"/>
      <c r="D1604" s="56"/>
      <c r="E1604" s="56"/>
      <c r="F1604" s="56"/>
      <c r="G1604" s="56"/>
      <c r="H1604" s="57"/>
      <c r="I1604" s="62"/>
      <c r="J1604" s="58"/>
    </row>
    <row r="1605" spans="1:10" x14ac:dyDescent="0.25">
      <c r="A1605" s="59">
        <f t="shared" si="31"/>
        <v>1605</v>
      </c>
      <c r="B1605" s="56" t="s">
        <v>2686</v>
      </c>
      <c r="D1605" s="56"/>
      <c r="E1605" s="56"/>
      <c r="F1605" s="56"/>
      <c r="G1605" s="56"/>
      <c r="H1605" s="57"/>
      <c r="I1605" s="62"/>
      <c r="J1605" s="58"/>
    </row>
    <row r="1606" spans="1:10" x14ac:dyDescent="0.25">
      <c r="A1606" s="59">
        <f t="shared" ref="A1606:A1669" si="35">A1605+1</f>
        <v>1606</v>
      </c>
      <c r="B1606" s="60" t="s">
        <v>2687</v>
      </c>
      <c r="D1606" s="60" t="s">
        <v>2688</v>
      </c>
      <c r="E1606" s="60" t="s">
        <v>1065</v>
      </c>
      <c r="F1606" s="60" t="s">
        <v>2689</v>
      </c>
      <c r="G1606" s="60" t="s">
        <v>113</v>
      </c>
      <c r="I1606" s="62">
        <v>600</v>
      </c>
      <c r="J1606" s="62">
        <v>600</v>
      </c>
    </row>
    <row r="1607" spans="1:10" x14ac:dyDescent="0.25">
      <c r="A1607" s="59">
        <f t="shared" si="35"/>
        <v>1607</v>
      </c>
      <c r="B1607" s="60" t="s">
        <v>2690</v>
      </c>
      <c r="D1607" s="60" t="s">
        <v>2691</v>
      </c>
      <c r="E1607" s="60" t="s">
        <v>1174</v>
      </c>
      <c r="F1607" s="60" t="s">
        <v>2689</v>
      </c>
      <c r="G1607" s="60" t="s">
        <v>255</v>
      </c>
      <c r="I1607" s="62">
        <v>220</v>
      </c>
      <c r="J1607" s="62">
        <v>220</v>
      </c>
    </row>
    <row r="1608" spans="1:10" x14ac:dyDescent="0.25">
      <c r="A1608" s="59">
        <f t="shared" si="35"/>
        <v>1608</v>
      </c>
      <c r="B1608" s="60" t="s">
        <v>2692</v>
      </c>
      <c r="D1608" s="60" t="s">
        <v>2693</v>
      </c>
      <c r="E1608" s="60" t="s">
        <v>524</v>
      </c>
      <c r="F1608" s="60" t="s">
        <v>2689</v>
      </c>
      <c r="G1608" s="60" t="s">
        <v>126</v>
      </c>
      <c r="I1608" s="62">
        <v>100</v>
      </c>
      <c r="J1608" s="62">
        <v>100</v>
      </c>
    </row>
    <row r="1609" spans="1:10" x14ac:dyDescent="0.25">
      <c r="A1609" s="59">
        <f t="shared" si="35"/>
        <v>1609</v>
      </c>
      <c r="B1609" s="60" t="s">
        <v>2694</v>
      </c>
      <c r="D1609" s="60" t="s">
        <v>2695</v>
      </c>
      <c r="E1609" s="60" t="s">
        <v>415</v>
      </c>
      <c r="F1609" s="60" t="s">
        <v>2689</v>
      </c>
      <c r="G1609" s="60" t="s">
        <v>126</v>
      </c>
      <c r="I1609" s="62">
        <v>300</v>
      </c>
      <c r="J1609" s="62">
        <v>300</v>
      </c>
    </row>
    <row r="1610" spans="1:10" x14ac:dyDescent="0.25">
      <c r="A1610" s="59">
        <f t="shared" si="35"/>
        <v>1610</v>
      </c>
      <c r="B1610" s="56" t="s">
        <v>2696</v>
      </c>
      <c r="D1610" s="56"/>
      <c r="E1610" s="56"/>
      <c r="F1610" s="56"/>
      <c r="G1610" s="56"/>
      <c r="H1610" s="57"/>
      <c r="I1610" s="58">
        <f t="shared" ref="I1610:J1610" si="36">SUM(I1606:I1609)</f>
        <v>1220</v>
      </c>
      <c r="J1610" s="58">
        <f t="shared" si="36"/>
        <v>1220</v>
      </c>
    </row>
    <row r="1611" spans="1:10" x14ac:dyDescent="0.25">
      <c r="A1611" s="59">
        <f t="shared" si="35"/>
        <v>1611</v>
      </c>
      <c r="B1611" s="56"/>
      <c r="D1611" s="56"/>
      <c r="E1611" s="56"/>
      <c r="F1611" s="56"/>
      <c r="G1611" s="56"/>
      <c r="H1611" s="57"/>
      <c r="I1611" s="62"/>
      <c r="J1611" s="58"/>
    </row>
    <row r="1612" spans="1:10" x14ac:dyDescent="0.25">
      <c r="A1612" s="59">
        <f t="shared" si="35"/>
        <v>1612</v>
      </c>
      <c r="B1612" s="56" t="s">
        <v>3043</v>
      </c>
      <c r="D1612" s="56"/>
      <c r="E1612" s="56"/>
      <c r="F1612" s="56"/>
      <c r="G1612" s="56"/>
      <c r="H1612" s="57"/>
      <c r="I1612" s="62"/>
      <c r="J1612" s="58"/>
    </row>
    <row r="1613" spans="1:10" x14ac:dyDescent="0.25">
      <c r="A1613" s="59">
        <f t="shared" si="35"/>
        <v>1613</v>
      </c>
      <c r="B1613" s="60" t="s">
        <v>3642</v>
      </c>
      <c r="C1613" s="60" t="s">
        <v>3643</v>
      </c>
      <c r="E1613" s="60" t="s">
        <v>649</v>
      </c>
      <c r="F1613" s="60" t="s">
        <v>178</v>
      </c>
      <c r="G1613" s="60" t="s">
        <v>255</v>
      </c>
      <c r="H1613" s="61">
        <v>2028</v>
      </c>
      <c r="I1613" s="62">
        <v>0</v>
      </c>
      <c r="J1613" s="62">
        <v>0</v>
      </c>
    </row>
    <row r="1614" spans="1:10" x14ac:dyDescent="0.25">
      <c r="A1614" s="59">
        <f t="shared" si="35"/>
        <v>1614</v>
      </c>
      <c r="B1614" s="60" t="s">
        <v>3575</v>
      </c>
      <c r="C1614" s="60" t="s">
        <v>2697</v>
      </c>
      <c r="E1614" s="60" t="s">
        <v>270</v>
      </c>
      <c r="F1614" s="60" t="s">
        <v>178</v>
      </c>
      <c r="G1614" s="60" t="s">
        <v>169</v>
      </c>
      <c r="H1614" s="61">
        <v>2027</v>
      </c>
      <c r="I1614" s="62">
        <v>0</v>
      </c>
      <c r="J1614" s="62">
        <v>0</v>
      </c>
    </row>
    <row r="1615" spans="1:10" s="55" customFormat="1" x14ac:dyDescent="0.25">
      <c r="A1615" s="59">
        <f t="shared" si="35"/>
        <v>1615</v>
      </c>
      <c r="B1615" s="60" t="s">
        <v>3878</v>
      </c>
      <c r="C1615" s="60" t="s">
        <v>3879</v>
      </c>
      <c r="D1615" s="60"/>
      <c r="E1615" s="60" t="s">
        <v>1535</v>
      </c>
      <c r="F1615" s="60" t="s">
        <v>349</v>
      </c>
      <c r="G1615" s="60" t="s">
        <v>255</v>
      </c>
      <c r="H1615" s="61">
        <v>2026</v>
      </c>
      <c r="I1615" s="62">
        <v>0</v>
      </c>
      <c r="J1615" s="62">
        <v>0</v>
      </c>
    </row>
    <row r="1616" spans="1:10" s="55" customFormat="1" x14ac:dyDescent="0.25">
      <c r="A1616" s="59">
        <f t="shared" si="35"/>
        <v>1616</v>
      </c>
      <c r="B1616" s="60" t="s">
        <v>3200</v>
      </c>
      <c r="C1616" s="60" t="s">
        <v>2698</v>
      </c>
      <c r="D1616" s="60"/>
      <c r="E1616" s="60" t="s">
        <v>2208</v>
      </c>
      <c r="F1616" s="60" t="s">
        <v>2699</v>
      </c>
      <c r="G1616" s="60" t="s">
        <v>255</v>
      </c>
      <c r="H1616" s="61">
        <v>2026</v>
      </c>
      <c r="I1616" s="62">
        <v>9.9499999999999993</v>
      </c>
      <c r="J1616" s="62">
        <v>9.9</v>
      </c>
    </row>
    <row r="1617" spans="1:10" s="55" customFormat="1" x14ac:dyDescent="0.25">
      <c r="A1617" s="59">
        <f t="shared" si="35"/>
        <v>1617</v>
      </c>
      <c r="B1617" s="60" t="s">
        <v>4197</v>
      </c>
      <c r="C1617" s="60" t="s">
        <v>4198</v>
      </c>
      <c r="D1617" s="60"/>
      <c r="E1617" s="60" t="s">
        <v>1034</v>
      </c>
      <c r="F1617" s="60" t="s">
        <v>186</v>
      </c>
      <c r="G1617" s="60" t="s">
        <v>1035</v>
      </c>
      <c r="H1617" s="61">
        <v>2027</v>
      </c>
      <c r="I1617" s="62">
        <v>0</v>
      </c>
      <c r="J1617" s="62">
        <v>0</v>
      </c>
    </row>
    <row r="1618" spans="1:10" x14ac:dyDescent="0.25">
      <c r="A1618" s="59">
        <f t="shared" si="35"/>
        <v>1618</v>
      </c>
      <c r="B1618" s="60" t="s">
        <v>2700</v>
      </c>
      <c r="C1618" s="60" t="s">
        <v>2701</v>
      </c>
      <c r="E1618" s="60" t="s">
        <v>265</v>
      </c>
      <c r="F1618" s="60" t="s">
        <v>349</v>
      </c>
      <c r="G1618" s="60" t="s">
        <v>169</v>
      </c>
      <c r="H1618" s="61">
        <v>2026</v>
      </c>
      <c r="I1618" s="62">
        <v>30</v>
      </c>
      <c r="J1618" s="62">
        <v>30</v>
      </c>
    </row>
    <row r="1619" spans="1:10" x14ac:dyDescent="0.25">
      <c r="A1619" s="59">
        <f t="shared" si="35"/>
        <v>1619</v>
      </c>
      <c r="B1619" s="60" t="s">
        <v>3880</v>
      </c>
      <c r="C1619" s="60" t="s">
        <v>3881</v>
      </c>
      <c r="E1619" s="60" t="s">
        <v>204</v>
      </c>
      <c r="F1619" s="60" t="s">
        <v>186</v>
      </c>
      <c r="G1619" s="60" t="s">
        <v>119</v>
      </c>
      <c r="H1619" s="61">
        <v>2029</v>
      </c>
      <c r="I1619" s="62">
        <v>0</v>
      </c>
      <c r="J1619" s="62">
        <v>0</v>
      </c>
    </row>
    <row r="1620" spans="1:10" x14ac:dyDescent="0.25">
      <c r="A1620" s="59">
        <f t="shared" si="35"/>
        <v>1620</v>
      </c>
      <c r="B1620" s="60" t="s">
        <v>4199</v>
      </c>
      <c r="C1620" s="60" t="s">
        <v>4200</v>
      </c>
      <c r="E1620" s="60" t="s">
        <v>265</v>
      </c>
      <c r="F1620" s="60" t="s">
        <v>186</v>
      </c>
      <c r="G1620" s="60" t="s">
        <v>169</v>
      </c>
      <c r="H1620" s="61">
        <v>2028</v>
      </c>
      <c r="I1620" s="62">
        <v>0</v>
      </c>
      <c r="J1620" s="62">
        <v>0</v>
      </c>
    </row>
    <row r="1621" spans="1:10" x14ac:dyDescent="0.25">
      <c r="A1621" s="59">
        <f t="shared" si="35"/>
        <v>1621</v>
      </c>
      <c r="B1621" s="60" t="s">
        <v>4048</v>
      </c>
      <c r="C1621" s="60" t="s">
        <v>4049</v>
      </c>
      <c r="E1621" s="60" t="s">
        <v>608</v>
      </c>
      <c r="F1621" s="60" t="s">
        <v>186</v>
      </c>
      <c r="G1621" s="60" t="s">
        <v>113</v>
      </c>
      <c r="H1621" s="61">
        <v>2028</v>
      </c>
      <c r="I1621" s="62">
        <v>0</v>
      </c>
      <c r="J1621" s="62">
        <v>0</v>
      </c>
    </row>
    <row r="1622" spans="1:10" x14ac:dyDescent="0.25">
      <c r="A1622" s="59">
        <f t="shared" si="35"/>
        <v>1622</v>
      </c>
      <c r="B1622" s="60" t="s">
        <v>3344</v>
      </c>
      <c r="C1622" s="60" t="s">
        <v>3345</v>
      </c>
      <c r="E1622" s="60" t="s">
        <v>807</v>
      </c>
      <c r="F1622" s="60" t="s">
        <v>349</v>
      </c>
      <c r="G1622" s="60" t="s">
        <v>126</v>
      </c>
      <c r="H1622" s="61">
        <v>2027</v>
      </c>
      <c r="I1622" s="62">
        <v>0</v>
      </c>
      <c r="J1622" s="62">
        <v>0</v>
      </c>
    </row>
    <row r="1623" spans="1:10" x14ac:dyDescent="0.25">
      <c r="A1623" s="59">
        <f t="shared" si="35"/>
        <v>1623</v>
      </c>
      <c r="B1623" s="60" t="s">
        <v>3202</v>
      </c>
      <c r="C1623" s="60" t="s">
        <v>2702</v>
      </c>
      <c r="E1623" s="60" t="s">
        <v>2208</v>
      </c>
      <c r="F1623" s="60" t="s">
        <v>2699</v>
      </c>
      <c r="G1623" s="60" t="s">
        <v>255</v>
      </c>
      <c r="H1623" s="61">
        <v>2026</v>
      </c>
      <c r="I1623" s="62">
        <v>9.9499999999999993</v>
      </c>
      <c r="J1623" s="62">
        <v>9.9</v>
      </c>
    </row>
    <row r="1624" spans="1:10" x14ac:dyDescent="0.25">
      <c r="A1624" s="59">
        <f t="shared" si="35"/>
        <v>1624</v>
      </c>
      <c r="B1624" s="60" t="s">
        <v>3675</v>
      </c>
      <c r="C1624" s="60" t="s">
        <v>3676</v>
      </c>
      <c r="E1624" s="60" t="s">
        <v>649</v>
      </c>
      <c r="F1624" s="60" t="s">
        <v>349</v>
      </c>
      <c r="G1624" s="60" t="s">
        <v>255</v>
      </c>
      <c r="H1624" s="61">
        <v>2026</v>
      </c>
      <c r="I1624" s="62">
        <v>9.99</v>
      </c>
      <c r="J1624" s="62">
        <v>9.99</v>
      </c>
    </row>
    <row r="1625" spans="1:10" x14ac:dyDescent="0.25">
      <c r="A1625" s="59">
        <f t="shared" si="35"/>
        <v>1625</v>
      </c>
      <c r="B1625" s="60" t="s">
        <v>3768</v>
      </c>
      <c r="C1625" s="60" t="s">
        <v>3769</v>
      </c>
      <c r="E1625" s="60" t="s">
        <v>2208</v>
      </c>
      <c r="F1625" s="60" t="s">
        <v>349</v>
      </c>
      <c r="G1625" s="60" t="s">
        <v>255</v>
      </c>
      <c r="H1625" s="61">
        <v>2027</v>
      </c>
      <c r="I1625" s="62">
        <v>0</v>
      </c>
      <c r="J1625" s="62">
        <v>0</v>
      </c>
    </row>
    <row r="1626" spans="1:10" x14ac:dyDescent="0.25">
      <c r="A1626" s="59">
        <f t="shared" si="35"/>
        <v>1626</v>
      </c>
      <c r="B1626" s="60" t="s">
        <v>4004</v>
      </c>
      <c r="C1626" s="60" t="s">
        <v>4005</v>
      </c>
      <c r="E1626" s="60" t="s">
        <v>649</v>
      </c>
      <c r="F1626" s="60" t="s">
        <v>186</v>
      </c>
      <c r="G1626" s="60" t="s">
        <v>255</v>
      </c>
      <c r="H1626" s="61">
        <v>2028</v>
      </c>
      <c r="I1626" s="62">
        <v>0</v>
      </c>
      <c r="J1626" s="62">
        <v>0</v>
      </c>
    </row>
    <row r="1627" spans="1:10" x14ac:dyDescent="0.25">
      <c r="A1627" s="59">
        <f t="shared" si="35"/>
        <v>1627</v>
      </c>
      <c r="B1627" s="60" t="s">
        <v>4002</v>
      </c>
      <c r="C1627" s="60" t="s">
        <v>4003</v>
      </c>
      <c r="E1627" s="60" t="s">
        <v>649</v>
      </c>
      <c r="F1627" s="60" t="s">
        <v>186</v>
      </c>
      <c r="G1627" s="60" t="s">
        <v>255</v>
      </c>
      <c r="H1627" s="61">
        <v>2028</v>
      </c>
      <c r="I1627" s="62">
        <v>0</v>
      </c>
      <c r="J1627" s="62">
        <v>0</v>
      </c>
    </row>
    <row r="1628" spans="1:10" x14ac:dyDescent="0.25">
      <c r="A1628" s="59">
        <f t="shared" si="35"/>
        <v>1628</v>
      </c>
      <c r="B1628" s="56" t="s">
        <v>2704</v>
      </c>
      <c r="C1628" s="56"/>
      <c r="D1628" s="56"/>
      <c r="E1628" s="56"/>
      <c r="F1628" s="56"/>
      <c r="G1628" s="56"/>
      <c r="H1628" s="57"/>
      <c r="I1628" s="58">
        <f t="shared" ref="I1628:J1628" si="37">SUM(I1613:I1627)</f>
        <v>59.890000000000008</v>
      </c>
      <c r="J1628" s="58">
        <f t="shared" si="37"/>
        <v>59.79</v>
      </c>
    </row>
    <row r="1629" spans="1:10" x14ac:dyDescent="0.25">
      <c r="A1629" s="59">
        <f t="shared" si="35"/>
        <v>1629</v>
      </c>
      <c r="B1629" s="56"/>
      <c r="C1629" s="56"/>
      <c r="D1629" s="56"/>
      <c r="E1629" s="56"/>
      <c r="F1629" s="56"/>
      <c r="G1629" s="56"/>
      <c r="H1629" s="57"/>
      <c r="I1629" s="62"/>
      <c r="J1629" s="58"/>
    </row>
    <row r="1630" spans="1:10" x14ac:dyDescent="0.25">
      <c r="A1630" s="59">
        <f t="shared" si="35"/>
        <v>1630</v>
      </c>
      <c r="B1630" s="56" t="s">
        <v>3044</v>
      </c>
      <c r="C1630" s="56"/>
      <c r="D1630" s="56"/>
      <c r="E1630" s="56"/>
      <c r="F1630" s="56"/>
      <c r="G1630" s="56"/>
      <c r="H1630" s="57"/>
      <c r="I1630" s="62"/>
      <c r="J1630" s="58"/>
    </row>
    <row r="1631" spans="1:10" x14ac:dyDescent="0.25">
      <c r="A1631" s="59">
        <f t="shared" si="35"/>
        <v>1631</v>
      </c>
      <c r="B1631" s="60" t="s">
        <v>3809</v>
      </c>
      <c r="C1631" s="60" t="s">
        <v>3810</v>
      </c>
      <c r="E1631" s="60" t="s">
        <v>1351</v>
      </c>
      <c r="F1631" s="60" t="s">
        <v>1191</v>
      </c>
      <c r="G1631" s="60" t="s">
        <v>1035</v>
      </c>
      <c r="H1631" s="61">
        <v>2028</v>
      </c>
      <c r="I1631" s="62">
        <v>0</v>
      </c>
      <c r="J1631" s="62">
        <v>0</v>
      </c>
    </row>
    <row r="1632" spans="1:10" x14ac:dyDescent="0.25">
      <c r="A1632" s="59">
        <f t="shared" si="35"/>
        <v>1632</v>
      </c>
      <c r="B1632" s="60" t="s">
        <v>3811</v>
      </c>
      <c r="C1632" s="60" t="s">
        <v>3812</v>
      </c>
      <c r="E1632" s="60" t="s">
        <v>1268</v>
      </c>
      <c r="F1632" s="60" t="s">
        <v>1098</v>
      </c>
      <c r="G1632" s="60" t="s">
        <v>255</v>
      </c>
      <c r="H1632" s="61">
        <v>2030</v>
      </c>
      <c r="I1632" s="62">
        <v>0</v>
      </c>
      <c r="J1632" s="62">
        <v>0</v>
      </c>
    </row>
    <row r="1633" spans="1:10" x14ac:dyDescent="0.25">
      <c r="A1633" s="59">
        <f t="shared" si="35"/>
        <v>1633</v>
      </c>
      <c r="B1633" s="60" t="s">
        <v>3576</v>
      </c>
      <c r="C1633" s="60" t="s">
        <v>3577</v>
      </c>
      <c r="E1633" s="60" t="s">
        <v>1813</v>
      </c>
      <c r="F1633" s="60" t="s">
        <v>1098</v>
      </c>
      <c r="G1633" s="60" t="s">
        <v>113</v>
      </c>
      <c r="H1633" s="61">
        <v>2027</v>
      </c>
      <c r="I1633" s="62">
        <v>0</v>
      </c>
      <c r="J1633" s="62">
        <v>0</v>
      </c>
    </row>
    <row r="1634" spans="1:10" x14ac:dyDescent="0.25">
      <c r="A1634" s="59">
        <f t="shared" si="35"/>
        <v>1634</v>
      </c>
      <c r="B1634" s="60" t="s">
        <v>3578</v>
      </c>
      <c r="C1634" s="60" t="s">
        <v>3579</v>
      </c>
      <c r="E1634" s="60" t="s">
        <v>1237</v>
      </c>
      <c r="F1634" s="60" t="s">
        <v>1098</v>
      </c>
      <c r="G1634" s="60" t="s">
        <v>255</v>
      </c>
      <c r="H1634" s="61">
        <v>2028</v>
      </c>
      <c r="I1634" s="62">
        <v>0</v>
      </c>
      <c r="J1634" s="62">
        <v>0</v>
      </c>
    </row>
    <row r="1635" spans="1:10" x14ac:dyDescent="0.25">
      <c r="A1635" s="59">
        <f t="shared" si="35"/>
        <v>1635</v>
      </c>
      <c r="B1635" s="60" t="s">
        <v>3770</v>
      </c>
      <c r="C1635" s="60" t="s">
        <v>3771</v>
      </c>
      <c r="E1635" s="60" t="s">
        <v>991</v>
      </c>
      <c r="F1635" s="60" t="s">
        <v>1098</v>
      </c>
      <c r="G1635" s="60" t="s">
        <v>126</v>
      </c>
      <c r="H1635" s="61">
        <v>2028</v>
      </c>
      <c r="I1635" s="62">
        <v>0</v>
      </c>
      <c r="J1635" s="62">
        <v>0</v>
      </c>
    </row>
    <row r="1636" spans="1:10" x14ac:dyDescent="0.25">
      <c r="A1636" s="59">
        <f t="shared" si="35"/>
        <v>1636</v>
      </c>
      <c r="B1636" s="60" t="s">
        <v>3772</v>
      </c>
      <c r="C1636" s="60" t="s">
        <v>3773</v>
      </c>
      <c r="E1636" s="60" t="s">
        <v>991</v>
      </c>
      <c r="F1636" s="60" t="s">
        <v>1098</v>
      </c>
      <c r="G1636" s="60" t="s">
        <v>126</v>
      </c>
      <c r="H1636" s="61">
        <v>2028</v>
      </c>
      <c r="I1636" s="62">
        <v>0</v>
      </c>
      <c r="J1636" s="62">
        <v>0</v>
      </c>
    </row>
    <row r="1637" spans="1:10" x14ac:dyDescent="0.25">
      <c r="A1637" s="59">
        <f t="shared" si="35"/>
        <v>1637</v>
      </c>
      <c r="B1637" s="60" t="s">
        <v>3774</v>
      </c>
      <c r="C1637" s="60" t="s">
        <v>3775</v>
      </c>
      <c r="E1637" s="60" t="s">
        <v>991</v>
      </c>
      <c r="F1637" s="60" t="s">
        <v>1098</v>
      </c>
      <c r="G1637" s="60" t="s">
        <v>126</v>
      </c>
      <c r="H1637" s="61">
        <v>2028</v>
      </c>
      <c r="I1637" s="62">
        <v>0</v>
      </c>
      <c r="J1637" s="62">
        <v>0</v>
      </c>
    </row>
    <row r="1638" spans="1:10" x14ac:dyDescent="0.25">
      <c r="A1638" s="59">
        <f t="shared" si="35"/>
        <v>1638</v>
      </c>
      <c r="B1638" s="60" t="s">
        <v>3419</v>
      </c>
      <c r="C1638" s="60" t="s">
        <v>3420</v>
      </c>
      <c r="E1638" s="60" t="s">
        <v>1597</v>
      </c>
      <c r="F1638" s="60" t="s">
        <v>1098</v>
      </c>
      <c r="G1638" s="60" t="s">
        <v>126</v>
      </c>
      <c r="H1638" s="61">
        <v>2027</v>
      </c>
      <c r="I1638" s="62">
        <v>0</v>
      </c>
      <c r="J1638" s="62">
        <v>0</v>
      </c>
    </row>
    <row r="1639" spans="1:10" x14ac:dyDescent="0.25">
      <c r="A1639" s="59">
        <f t="shared" si="35"/>
        <v>1639</v>
      </c>
      <c r="B1639" s="60" t="s">
        <v>3421</v>
      </c>
      <c r="C1639" s="60" t="s">
        <v>3422</v>
      </c>
      <c r="E1639" s="60" t="s">
        <v>1597</v>
      </c>
      <c r="F1639" s="60" t="s">
        <v>1098</v>
      </c>
      <c r="G1639" s="60" t="s">
        <v>126</v>
      </c>
      <c r="H1639" s="61">
        <v>2027</v>
      </c>
      <c r="I1639" s="62">
        <v>0</v>
      </c>
      <c r="J1639" s="62">
        <v>0</v>
      </c>
    </row>
    <row r="1640" spans="1:10" x14ac:dyDescent="0.25">
      <c r="A1640" s="59">
        <f t="shared" si="35"/>
        <v>1640</v>
      </c>
      <c r="B1640" s="60" t="s">
        <v>3423</v>
      </c>
      <c r="C1640" s="60" t="s">
        <v>3424</v>
      </c>
      <c r="E1640" s="60" t="s">
        <v>1597</v>
      </c>
      <c r="F1640" s="60" t="s">
        <v>1098</v>
      </c>
      <c r="G1640" s="60" t="s">
        <v>126</v>
      </c>
      <c r="H1640" s="61">
        <v>2027</v>
      </c>
      <c r="I1640" s="62">
        <v>0</v>
      </c>
      <c r="J1640" s="62">
        <v>0</v>
      </c>
    </row>
    <row r="1641" spans="1:10" x14ac:dyDescent="0.25">
      <c r="A1641" s="59">
        <f t="shared" si="35"/>
        <v>1641</v>
      </c>
      <c r="B1641" s="60" t="s">
        <v>3425</v>
      </c>
      <c r="C1641" s="60" t="s">
        <v>3426</v>
      </c>
      <c r="E1641" s="60" t="s">
        <v>1597</v>
      </c>
      <c r="F1641" s="60" t="s">
        <v>1098</v>
      </c>
      <c r="G1641" s="60" t="s">
        <v>126</v>
      </c>
      <c r="H1641" s="61">
        <v>2027</v>
      </c>
      <c r="I1641" s="62">
        <v>0</v>
      </c>
      <c r="J1641" s="62">
        <v>0</v>
      </c>
    </row>
    <row r="1642" spans="1:10" x14ac:dyDescent="0.25">
      <c r="A1642" s="59">
        <f t="shared" si="35"/>
        <v>1642</v>
      </c>
      <c r="B1642" s="60" t="s">
        <v>3473</v>
      </c>
      <c r="C1642" s="60" t="s">
        <v>3474</v>
      </c>
      <c r="E1642" s="60" t="s">
        <v>603</v>
      </c>
      <c r="F1642" s="60" t="s">
        <v>1098</v>
      </c>
      <c r="G1642" s="60" t="s">
        <v>126</v>
      </c>
      <c r="H1642" s="61">
        <v>2027</v>
      </c>
      <c r="I1642" s="62">
        <v>0</v>
      </c>
      <c r="J1642" s="62">
        <v>0</v>
      </c>
    </row>
    <row r="1643" spans="1:10" x14ac:dyDescent="0.25">
      <c r="A1643" s="59">
        <f t="shared" si="35"/>
        <v>1643</v>
      </c>
      <c r="B1643" s="60" t="s">
        <v>3205</v>
      </c>
      <c r="C1643" s="60" t="s">
        <v>3206</v>
      </c>
      <c r="E1643" s="60" t="s">
        <v>1334</v>
      </c>
      <c r="F1643" s="60" t="s">
        <v>1098</v>
      </c>
      <c r="G1643" s="60" t="s">
        <v>255</v>
      </c>
      <c r="H1643" s="61">
        <v>2027</v>
      </c>
      <c r="I1643" s="62">
        <v>0</v>
      </c>
      <c r="J1643" s="62">
        <v>0</v>
      </c>
    </row>
    <row r="1644" spans="1:10" x14ac:dyDescent="0.25">
      <c r="A1644" s="59">
        <f t="shared" si="35"/>
        <v>1644</v>
      </c>
      <c r="B1644" s="60" t="s">
        <v>3207</v>
      </c>
      <c r="C1644" s="60" t="s">
        <v>3208</v>
      </c>
      <c r="E1644" s="60" t="s">
        <v>1334</v>
      </c>
      <c r="F1644" s="60" t="s">
        <v>1098</v>
      </c>
      <c r="G1644" s="60" t="s">
        <v>255</v>
      </c>
      <c r="H1644" s="61">
        <v>2027</v>
      </c>
      <c r="I1644" s="62">
        <v>0</v>
      </c>
      <c r="J1644" s="62">
        <v>0</v>
      </c>
    </row>
    <row r="1645" spans="1:10" x14ac:dyDescent="0.25">
      <c r="A1645" s="59">
        <f t="shared" si="35"/>
        <v>1645</v>
      </c>
      <c r="B1645" s="60" t="s">
        <v>3203</v>
      </c>
      <c r="C1645" s="60" t="s">
        <v>3204</v>
      </c>
      <c r="E1645" s="60" t="s">
        <v>1174</v>
      </c>
      <c r="F1645" s="60" t="s">
        <v>1098</v>
      </c>
      <c r="G1645" s="60" t="s">
        <v>255</v>
      </c>
      <c r="H1645" s="61">
        <v>2027</v>
      </c>
      <c r="I1645" s="62">
        <v>0</v>
      </c>
      <c r="J1645" s="62">
        <v>0</v>
      </c>
    </row>
    <row r="1646" spans="1:10" x14ac:dyDescent="0.25">
      <c r="A1646" s="59">
        <f t="shared" si="35"/>
        <v>1646</v>
      </c>
      <c r="B1646" s="60" t="s">
        <v>2707</v>
      </c>
      <c r="C1646" s="60" t="s">
        <v>2708</v>
      </c>
      <c r="E1646" s="60" t="s">
        <v>1319</v>
      </c>
      <c r="F1646" s="60" t="s">
        <v>1191</v>
      </c>
      <c r="G1646" s="60" t="s">
        <v>1035</v>
      </c>
      <c r="H1646" s="61">
        <v>2027</v>
      </c>
      <c r="I1646" s="62">
        <v>0</v>
      </c>
      <c r="J1646" s="62">
        <v>0</v>
      </c>
    </row>
    <row r="1647" spans="1:10" x14ac:dyDescent="0.25">
      <c r="A1647" s="59">
        <f t="shared" si="35"/>
        <v>1647</v>
      </c>
      <c r="B1647" s="60" t="s">
        <v>3813</v>
      </c>
      <c r="C1647" s="60" t="s">
        <v>3814</v>
      </c>
      <c r="E1647" s="60" t="s">
        <v>1312</v>
      </c>
      <c r="F1647" s="60" t="s">
        <v>1098</v>
      </c>
      <c r="G1647" s="60" t="s">
        <v>255</v>
      </c>
      <c r="H1647" s="61">
        <v>2028</v>
      </c>
      <c r="I1647" s="62">
        <v>0</v>
      </c>
      <c r="J1647" s="62">
        <v>0</v>
      </c>
    </row>
    <row r="1648" spans="1:10" x14ac:dyDescent="0.25">
      <c r="A1648" s="59">
        <f t="shared" si="35"/>
        <v>1648</v>
      </c>
      <c r="B1648" s="60" t="s">
        <v>2711</v>
      </c>
      <c r="C1648" s="60" t="s">
        <v>2712</v>
      </c>
      <c r="E1648" s="60" t="s">
        <v>1312</v>
      </c>
      <c r="F1648" s="60" t="s">
        <v>1098</v>
      </c>
      <c r="G1648" s="60" t="s">
        <v>255</v>
      </c>
      <c r="H1648" s="61">
        <v>2026</v>
      </c>
      <c r="I1648" s="62">
        <v>0</v>
      </c>
      <c r="J1648" s="62">
        <v>0</v>
      </c>
    </row>
    <row r="1649" spans="1:10" x14ac:dyDescent="0.25">
      <c r="A1649" s="59">
        <f t="shared" si="35"/>
        <v>1649</v>
      </c>
      <c r="B1649" s="60" t="s">
        <v>3298</v>
      </c>
      <c r="C1649" s="60" t="s">
        <v>3299</v>
      </c>
      <c r="E1649" s="60" t="s">
        <v>1268</v>
      </c>
      <c r="F1649" s="60" t="s">
        <v>1098</v>
      </c>
      <c r="G1649" s="60" t="s">
        <v>255</v>
      </c>
      <c r="H1649" s="61">
        <v>2027</v>
      </c>
      <c r="I1649" s="62">
        <v>0</v>
      </c>
      <c r="J1649" s="62">
        <v>0</v>
      </c>
    </row>
    <row r="1650" spans="1:10" x14ac:dyDescent="0.25">
      <c r="A1650" s="59">
        <f t="shared" si="35"/>
        <v>1650</v>
      </c>
      <c r="B1650" s="60" t="s">
        <v>3815</v>
      </c>
      <c r="C1650" s="60" t="s">
        <v>3816</v>
      </c>
      <c r="E1650" s="60" t="s">
        <v>1517</v>
      </c>
      <c r="F1650" s="60" t="s">
        <v>1098</v>
      </c>
      <c r="G1650" s="60" t="s">
        <v>255</v>
      </c>
      <c r="H1650" s="61">
        <v>2028</v>
      </c>
      <c r="I1650" s="62">
        <v>0</v>
      </c>
      <c r="J1650" s="62">
        <v>0</v>
      </c>
    </row>
    <row r="1651" spans="1:10" s="55" customFormat="1" x14ac:dyDescent="0.25">
      <c r="A1651" s="59">
        <f t="shared" si="35"/>
        <v>1651</v>
      </c>
      <c r="B1651" s="60" t="s">
        <v>3817</v>
      </c>
      <c r="C1651" s="60" t="s">
        <v>3818</v>
      </c>
      <c r="D1651" s="60"/>
      <c r="E1651" s="60" t="s">
        <v>1643</v>
      </c>
      <c r="F1651" s="60" t="s">
        <v>1098</v>
      </c>
      <c r="G1651" s="60" t="s">
        <v>126</v>
      </c>
      <c r="H1651" s="61">
        <v>2028</v>
      </c>
      <c r="I1651" s="62">
        <v>0</v>
      </c>
      <c r="J1651" s="62">
        <v>0</v>
      </c>
    </row>
    <row r="1652" spans="1:10" s="55" customFormat="1" x14ac:dyDescent="0.25">
      <c r="A1652" s="59">
        <f t="shared" si="35"/>
        <v>1652</v>
      </c>
      <c r="B1652" s="60" t="s">
        <v>3776</v>
      </c>
      <c r="C1652" s="60" t="s">
        <v>3777</v>
      </c>
      <c r="D1652" s="60"/>
      <c r="E1652" s="60" t="s">
        <v>1120</v>
      </c>
      <c r="F1652" s="60" t="s">
        <v>1098</v>
      </c>
      <c r="G1652" s="60" t="s">
        <v>255</v>
      </c>
      <c r="H1652" s="61">
        <v>2027</v>
      </c>
      <c r="I1652" s="62">
        <v>0</v>
      </c>
      <c r="J1652" s="62">
        <v>0</v>
      </c>
    </row>
    <row r="1653" spans="1:10" s="55" customFormat="1" x14ac:dyDescent="0.25">
      <c r="A1653" s="59">
        <f t="shared" si="35"/>
        <v>1653</v>
      </c>
      <c r="B1653" s="60" t="s">
        <v>2714</v>
      </c>
      <c r="C1653" s="60" t="s">
        <v>2715</v>
      </c>
      <c r="D1653" s="60"/>
      <c r="E1653" s="60" t="s">
        <v>1194</v>
      </c>
      <c r="F1653" s="60" t="s">
        <v>1162</v>
      </c>
      <c r="G1653" s="60" t="s">
        <v>119</v>
      </c>
      <c r="H1653" s="61">
        <v>2028</v>
      </c>
      <c r="I1653" s="62">
        <v>0</v>
      </c>
      <c r="J1653" s="62">
        <v>0</v>
      </c>
    </row>
    <row r="1654" spans="1:10" x14ac:dyDescent="0.25">
      <c r="A1654" s="59">
        <f t="shared" si="35"/>
        <v>1654</v>
      </c>
      <c r="B1654" s="60" t="s">
        <v>3778</v>
      </c>
      <c r="C1654" s="60" t="s">
        <v>3779</v>
      </c>
      <c r="E1654" s="60" t="s">
        <v>415</v>
      </c>
      <c r="F1654" s="60" t="s">
        <v>1098</v>
      </c>
      <c r="G1654" s="60" t="s">
        <v>126</v>
      </c>
      <c r="H1654" s="61">
        <v>2028</v>
      </c>
      <c r="I1654" s="62">
        <v>0</v>
      </c>
      <c r="J1654" s="62">
        <v>0</v>
      </c>
    </row>
    <row r="1655" spans="1:10" x14ac:dyDescent="0.25">
      <c r="A1655" s="59">
        <f t="shared" si="35"/>
        <v>1655</v>
      </c>
      <c r="B1655" s="60" t="s">
        <v>2718</v>
      </c>
      <c r="C1655" s="60" t="s">
        <v>2719</v>
      </c>
      <c r="E1655" s="60" t="s">
        <v>1384</v>
      </c>
      <c r="F1655" s="60" t="s">
        <v>1098</v>
      </c>
      <c r="G1655" s="60" t="s">
        <v>255</v>
      </c>
      <c r="H1655" s="61">
        <v>2027</v>
      </c>
      <c r="I1655" s="62">
        <v>0</v>
      </c>
      <c r="J1655" s="62">
        <v>0</v>
      </c>
    </row>
    <row r="1656" spans="1:10" x14ac:dyDescent="0.25">
      <c r="A1656" s="59">
        <f t="shared" si="35"/>
        <v>1656</v>
      </c>
      <c r="B1656" s="60" t="s">
        <v>2720</v>
      </c>
      <c r="C1656" s="60" t="s">
        <v>2721</v>
      </c>
      <c r="E1656" s="60" t="s">
        <v>524</v>
      </c>
      <c r="F1656" s="60" t="s">
        <v>1098</v>
      </c>
      <c r="G1656" s="60" t="s">
        <v>126</v>
      </c>
      <c r="H1656" s="61">
        <v>2029</v>
      </c>
      <c r="I1656" s="62">
        <v>0</v>
      </c>
      <c r="J1656" s="62">
        <v>0</v>
      </c>
    </row>
    <row r="1657" spans="1:10" x14ac:dyDescent="0.25">
      <c r="A1657" s="59">
        <f t="shared" si="35"/>
        <v>1657</v>
      </c>
      <c r="B1657" s="60" t="s">
        <v>3819</v>
      </c>
      <c r="C1657" s="60" t="s">
        <v>3820</v>
      </c>
      <c r="E1657" s="60" t="s">
        <v>1268</v>
      </c>
      <c r="F1657" s="60" t="s">
        <v>1098</v>
      </c>
      <c r="G1657" s="60" t="s">
        <v>255</v>
      </c>
      <c r="H1657" s="61">
        <v>2028</v>
      </c>
      <c r="I1657" s="62">
        <v>0</v>
      </c>
      <c r="J1657" s="62">
        <v>0</v>
      </c>
    </row>
    <row r="1658" spans="1:10" x14ac:dyDescent="0.25">
      <c r="A1658" s="59">
        <f t="shared" si="35"/>
        <v>1658</v>
      </c>
      <c r="B1658" s="60" t="s">
        <v>3821</v>
      </c>
      <c r="C1658" s="60" t="s">
        <v>3822</v>
      </c>
      <c r="E1658" s="60" t="s">
        <v>1643</v>
      </c>
      <c r="F1658" s="60" t="s">
        <v>1098</v>
      </c>
      <c r="G1658" s="60" t="s">
        <v>126</v>
      </c>
      <c r="H1658" s="61">
        <v>2028</v>
      </c>
      <c r="I1658" s="62">
        <v>0</v>
      </c>
      <c r="J1658" s="62">
        <v>0</v>
      </c>
    </row>
    <row r="1659" spans="1:10" x14ac:dyDescent="0.25">
      <c r="A1659" s="59">
        <f t="shared" si="35"/>
        <v>1659</v>
      </c>
      <c r="B1659" s="60" t="s">
        <v>3347</v>
      </c>
      <c r="C1659" s="60" t="s">
        <v>3348</v>
      </c>
      <c r="E1659" s="60" t="s">
        <v>1435</v>
      </c>
      <c r="F1659" s="60" t="s">
        <v>1098</v>
      </c>
      <c r="G1659" s="60" t="s">
        <v>255</v>
      </c>
      <c r="H1659" s="61">
        <v>2027</v>
      </c>
      <c r="I1659" s="62">
        <v>0</v>
      </c>
      <c r="J1659" s="62">
        <v>0</v>
      </c>
    </row>
    <row r="1660" spans="1:10" x14ac:dyDescent="0.25">
      <c r="A1660" s="59">
        <f t="shared" si="35"/>
        <v>1660</v>
      </c>
      <c r="B1660" s="60" t="s">
        <v>3882</v>
      </c>
      <c r="C1660" s="60" t="s">
        <v>3883</v>
      </c>
      <c r="E1660" s="60" t="s">
        <v>1337</v>
      </c>
      <c r="F1660" s="60" t="s">
        <v>1098</v>
      </c>
      <c r="G1660" s="60" t="s">
        <v>255</v>
      </c>
      <c r="H1660" s="61">
        <v>2029</v>
      </c>
      <c r="I1660" s="62">
        <v>0</v>
      </c>
      <c r="J1660" s="62">
        <v>0</v>
      </c>
    </row>
    <row r="1661" spans="1:10" x14ac:dyDescent="0.25">
      <c r="A1661" s="59">
        <f t="shared" si="35"/>
        <v>1661</v>
      </c>
      <c r="B1661" s="60" t="s">
        <v>3823</v>
      </c>
      <c r="C1661" s="60" t="s">
        <v>3824</v>
      </c>
      <c r="E1661" s="60" t="s">
        <v>1312</v>
      </c>
      <c r="F1661" s="60" t="s">
        <v>1098</v>
      </c>
      <c r="G1661" s="60" t="s">
        <v>255</v>
      </c>
      <c r="H1661" s="61">
        <v>2028</v>
      </c>
      <c r="I1661" s="62">
        <v>0</v>
      </c>
      <c r="J1661" s="62">
        <v>0</v>
      </c>
    </row>
    <row r="1662" spans="1:10" x14ac:dyDescent="0.25">
      <c r="A1662" s="59">
        <f t="shared" si="35"/>
        <v>1662</v>
      </c>
      <c r="B1662" s="60" t="s">
        <v>2722</v>
      </c>
      <c r="C1662" s="60" t="s">
        <v>2723</v>
      </c>
      <c r="E1662" s="60" t="s">
        <v>1813</v>
      </c>
      <c r="F1662" s="60" t="s">
        <v>1098</v>
      </c>
      <c r="G1662" s="60" t="s">
        <v>113</v>
      </c>
      <c r="H1662" s="61">
        <v>2027</v>
      </c>
      <c r="I1662" s="62">
        <v>0</v>
      </c>
      <c r="J1662" s="62">
        <v>0</v>
      </c>
    </row>
    <row r="1663" spans="1:10" x14ac:dyDescent="0.25">
      <c r="A1663" s="59">
        <f t="shared" si="35"/>
        <v>1663</v>
      </c>
      <c r="B1663" s="56" t="s">
        <v>2724</v>
      </c>
      <c r="C1663" s="56"/>
      <c r="D1663" s="56"/>
      <c r="E1663" s="56"/>
      <c r="F1663" s="56"/>
      <c r="G1663" s="56"/>
      <c r="H1663" s="57"/>
      <c r="I1663" s="58">
        <f t="shared" ref="I1663:J1663" si="38">SUM(I1631:I1662)</f>
        <v>0</v>
      </c>
      <c r="J1663" s="58">
        <f t="shared" si="38"/>
        <v>0</v>
      </c>
    </row>
    <row r="1664" spans="1:10" x14ac:dyDescent="0.25">
      <c r="A1664" s="59">
        <f t="shared" si="35"/>
        <v>1664</v>
      </c>
      <c r="B1664" s="56"/>
      <c r="C1664" s="56"/>
      <c r="D1664" s="56"/>
      <c r="E1664" s="56"/>
      <c r="F1664" s="56"/>
      <c r="G1664" s="56"/>
      <c r="H1664" s="57"/>
      <c r="I1664" s="62"/>
      <c r="J1664" s="58"/>
    </row>
    <row r="1665" spans="1:10" x14ac:dyDescent="0.25">
      <c r="A1665" s="59">
        <f t="shared" si="35"/>
        <v>1665</v>
      </c>
      <c r="B1665" s="56" t="s">
        <v>3045</v>
      </c>
      <c r="C1665" s="56"/>
      <c r="D1665" s="56"/>
      <c r="E1665" s="56"/>
      <c r="F1665" s="56"/>
      <c r="G1665" s="56"/>
      <c r="H1665" s="57"/>
      <c r="I1665" s="62"/>
      <c r="J1665" s="58"/>
    </row>
    <row r="1666" spans="1:10" x14ac:dyDescent="0.25">
      <c r="A1666" s="59">
        <f t="shared" si="35"/>
        <v>1666</v>
      </c>
      <c r="B1666" s="60" t="s">
        <v>3780</v>
      </c>
      <c r="C1666" s="60" t="s">
        <v>3781</v>
      </c>
      <c r="E1666" s="60" t="s">
        <v>1174</v>
      </c>
      <c r="F1666" s="60" t="s">
        <v>1891</v>
      </c>
      <c r="G1666" s="60" t="s">
        <v>255</v>
      </c>
      <c r="H1666" s="61">
        <v>2027</v>
      </c>
      <c r="I1666" s="62">
        <v>0</v>
      </c>
      <c r="J1666" s="62">
        <v>0</v>
      </c>
    </row>
    <row r="1667" spans="1:10" x14ac:dyDescent="0.25">
      <c r="A1667" s="59">
        <f t="shared" si="35"/>
        <v>1667</v>
      </c>
      <c r="B1667" s="60" t="s">
        <v>3932</v>
      </c>
      <c r="C1667" s="60" t="s">
        <v>3933</v>
      </c>
      <c r="E1667" s="60" t="s">
        <v>2737</v>
      </c>
      <c r="F1667" s="60" t="s">
        <v>1891</v>
      </c>
      <c r="G1667" s="60" t="s">
        <v>126</v>
      </c>
      <c r="H1667" s="61">
        <v>2028</v>
      </c>
      <c r="I1667" s="62">
        <v>0</v>
      </c>
      <c r="J1667" s="62">
        <v>0</v>
      </c>
    </row>
    <row r="1668" spans="1:10" x14ac:dyDescent="0.25">
      <c r="A1668" s="59">
        <f t="shared" si="35"/>
        <v>1668</v>
      </c>
      <c r="B1668" s="60" t="s">
        <v>3884</v>
      </c>
      <c r="C1668" s="60" t="s">
        <v>3885</v>
      </c>
      <c r="E1668" s="60" t="s">
        <v>1213</v>
      </c>
      <c r="F1668" s="60" t="s">
        <v>1891</v>
      </c>
      <c r="G1668" s="60" t="s">
        <v>255</v>
      </c>
      <c r="H1668" s="61">
        <v>2027</v>
      </c>
      <c r="I1668" s="62">
        <v>0</v>
      </c>
      <c r="J1668" s="62">
        <v>0</v>
      </c>
    </row>
    <row r="1669" spans="1:10" x14ac:dyDescent="0.25">
      <c r="A1669" s="59">
        <f t="shared" si="35"/>
        <v>1669</v>
      </c>
      <c r="B1669" s="60" t="s">
        <v>2725</v>
      </c>
      <c r="C1669" s="60" t="s">
        <v>2726</v>
      </c>
      <c r="E1669" s="60" t="s">
        <v>1156</v>
      </c>
      <c r="F1669" s="60" t="s">
        <v>1891</v>
      </c>
      <c r="G1669" s="60" t="s">
        <v>126</v>
      </c>
      <c r="H1669" s="61">
        <v>2028</v>
      </c>
      <c r="I1669" s="62">
        <v>0</v>
      </c>
      <c r="J1669" s="62">
        <v>0</v>
      </c>
    </row>
    <row r="1670" spans="1:10" x14ac:dyDescent="0.25">
      <c r="A1670" s="59">
        <f t="shared" ref="A1670:A1733" si="39">A1669+1</f>
        <v>1670</v>
      </c>
      <c r="B1670" s="60" t="s">
        <v>2727</v>
      </c>
      <c r="C1670" s="60" t="s">
        <v>2728</v>
      </c>
      <c r="E1670" s="60" t="s">
        <v>1813</v>
      </c>
      <c r="F1670" s="60" t="s">
        <v>1891</v>
      </c>
      <c r="G1670" s="60" t="s">
        <v>113</v>
      </c>
      <c r="H1670" s="61">
        <v>2026</v>
      </c>
      <c r="I1670" s="62">
        <v>150.47999999999999</v>
      </c>
      <c r="J1670" s="62">
        <v>150.47999999999999</v>
      </c>
    </row>
    <row r="1671" spans="1:10" x14ac:dyDescent="0.25">
      <c r="A1671" s="59">
        <f t="shared" si="39"/>
        <v>1671</v>
      </c>
      <c r="B1671" s="60" t="s">
        <v>2729</v>
      </c>
      <c r="C1671" s="60" t="s">
        <v>2730</v>
      </c>
      <c r="E1671" s="60" t="s">
        <v>798</v>
      </c>
      <c r="F1671" s="60" t="s">
        <v>1891</v>
      </c>
      <c r="G1671" s="60" t="s">
        <v>119</v>
      </c>
      <c r="H1671" s="61">
        <v>2028</v>
      </c>
      <c r="I1671" s="62">
        <v>0</v>
      </c>
      <c r="J1671" s="62">
        <v>0</v>
      </c>
    </row>
    <row r="1672" spans="1:10" x14ac:dyDescent="0.25">
      <c r="A1672" s="59">
        <f t="shared" si="39"/>
        <v>1672</v>
      </c>
      <c r="B1672" s="60" t="s">
        <v>3644</v>
      </c>
      <c r="C1672" s="60" t="s">
        <v>3645</v>
      </c>
      <c r="E1672" s="60" t="s">
        <v>2208</v>
      </c>
      <c r="F1672" s="60" t="s">
        <v>1891</v>
      </c>
      <c r="G1672" s="60" t="s">
        <v>255</v>
      </c>
      <c r="H1672" s="61">
        <v>2028</v>
      </c>
      <c r="I1672" s="62">
        <v>0</v>
      </c>
      <c r="J1672" s="62">
        <v>0</v>
      </c>
    </row>
    <row r="1673" spans="1:10" x14ac:dyDescent="0.25">
      <c r="A1673" s="59">
        <f t="shared" si="39"/>
        <v>1673</v>
      </c>
      <c r="B1673" s="60" t="s">
        <v>4201</v>
      </c>
      <c r="C1673" s="60" t="s">
        <v>4202</v>
      </c>
      <c r="E1673" s="60" t="s">
        <v>1351</v>
      </c>
      <c r="F1673" s="60" t="s">
        <v>1891</v>
      </c>
      <c r="G1673" s="60" t="s">
        <v>1035</v>
      </c>
      <c r="H1673" s="61">
        <v>2028</v>
      </c>
      <c r="I1673" s="62">
        <v>0</v>
      </c>
      <c r="J1673" s="62">
        <v>0</v>
      </c>
    </row>
    <row r="1674" spans="1:10" x14ac:dyDescent="0.25">
      <c r="A1674" s="59">
        <f t="shared" si="39"/>
        <v>1674</v>
      </c>
      <c r="B1674" s="60" t="s">
        <v>3825</v>
      </c>
      <c r="C1674" s="60" t="s">
        <v>3826</v>
      </c>
      <c r="E1674" s="60" t="s">
        <v>1351</v>
      </c>
      <c r="F1674" s="60" t="s">
        <v>1891</v>
      </c>
      <c r="G1674" s="60" t="s">
        <v>1035</v>
      </c>
      <c r="H1674" s="61">
        <v>2028</v>
      </c>
      <c r="I1674" s="62">
        <v>0</v>
      </c>
      <c r="J1674" s="62">
        <v>0</v>
      </c>
    </row>
    <row r="1675" spans="1:10" x14ac:dyDescent="0.25">
      <c r="A1675" s="59">
        <f t="shared" si="39"/>
        <v>1675</v>
      </c>
      <c r="B1675" s="60" t="s">
        <v>3934</v>
      </c>
      <c r="C1675" s="60" t="s">
        <v>3935</v>
      </c>
      <c r="E1675" s="60" t="s">
        <v>204</v>
      </c>
      <c r="F1675" s="60" t="s">
        <v>1891</v>
      </c>
      <c r="G1675" s="60" t="s">
        <v>119</v>
      </c>
      <c r="H1675" s="61">
        <v>2027</v>
      </c>
      <c r="I1675" s="62">
        <v>0</v>
      </c>
      <c r="J1675" s="62">
        <v>0</v>
      </c>
    </row>
    <row r="1676" spans="1:10" x14ac:dyDescent="0.25">
      <c r="A1676" s="59">
        <f t="shared" si="39"/>
        <v>1676</v>
      </c>
      <c r="B1676" s="60" t="s">
        <v>4203</v>
      </c>
      <c r="C1676" s="60" t="s">
        <v>4204</v>
      </c>
      <c r="E1676" s="60" t="s">
        <v>446</v>
      </c>
      <c r="F1676" s="60" t="s">
        <v>1891</v>
      </c>
      <c r="G1676" s="60" t="s">
        <v>119</v>
      </c>
      <c r="H1676" s="61">
        <v>2028</v>
      </c>
      <c r="I1676" s="62">
        <v>0</v>
      </c>
      <c r="J1676" s="62">
        <v>0</v>
      </c>
    </row>
    <row r="1677" spans="1:10" x14ac:dyDescent="0.25">
      <c r="A1677" s="59">
        <f t="shared" si="39"/>
        <v>1677</v>
      </c>
      <c r="B1677" s="60" t="s">
        <v>3209</v>
      </c>
      <c r="C1677" s="60" t="s">
        <v>3210</v>
      </c>
      <c r="E1677" s="60" t="s">
        <v>3211</v>
      </c>
      <c r="F1677" s="60" t="s">
        <v>1891</v>
      </c>
      <c r="G1677" s="60" t="s">
        <v>255</v>
      </c>
      <c r="H1677" s="61">
        <v>2027</v>
      </c>
      <c r="I1677" s="62">
        <v>0</v>
      </c>
      <c r="J1677" s="62">
        <v>0</v>
      </c>
    </row>
    <row r="1678" spans="1:10" x14ac:dyDescent="0.25">
      <c r="A1678" s="59">
        <f t="shared" si="39"/>
        <v>1678</v>
      </c>
      <c r="B1678" s="60" t="s">
        <v>3212</v>
      </c>
      <c r="C1678" s="60" t="s">
        <v>3213</v>
      </c>
      <c r="E1678" s="60" t="s">
        <v>3211</v>
      </c>
      <c r="F1678" s="60" t="s">
        <v>1891</v>
      </c>
      <c r="G1678" s="60" t="s">
        <v>255</v>
      </c>
      <c r="H1678" s="61">
        <v>2027</v>
      </c>
      <c r="I1678" s="62">
        <v>0</v>
      </c>
      <c r="J1678" s="62">
        <v>0</v>
      </c>
    </row>
    <row r="1679" spans="1:10" x14ac:dyDescent="0.25">
      <c r="A1679" s="59">
        <f t="shared" si="39"/>
        <v>1679</v>
      </c>
      <c r="B1679" s="60" t="s">
        <v>2732</v>
      </c>
      <c r="C1679" s="60" t="s">
        <v>2733</v>
      </c>
      <c r="E1679" s="60" t="s">
        <v>1369</v>
      </c>
      <c r="F1679" s="60" t="s">
        <v>1891</v>
      </c>
      <c r="G1679" s="60" t="s">
        <v>255</v>
      </c>
      <c r="H1679" s="61">
        <v>2027</v>
      </c>
      <c r="I1679" s="62">
        <v>0</v>
      </c>
      <c r="J1679" s="62">
        <v>0</v>
      </c>
    </row>
    <row r="1680" spans="1:10" x14ac:dyDescent="0.25">
      <c r="A1680" s="59">
        <f t="shared" si="39"/>
        <v>1680</v>
      </c>
      <c r="B1680" s="60" t="s">
        <v>3596</v>
      </c>
      <c r="C1680" s="60" t="s">
        <v>3355</v>
      </c>
      <c r="E1680" s="60" t="s">
        <v>141</v>
      </c>
      <c r="F1680" s="60" t="s">
        <v>1891</v>
      </c>
      <c r="G1680" s="60" t="s">
        <v>113</v>
      </c>
      <c r="H1680" s="61">
        <v>2027</v>
      </c>
      <c r="I1680" s="62">
        <v>0</v>
      </c>
      <c r="J1680" s="62">
        <v>0</v>
      </c>
    </row>
    <row r="1681" spans="1:10" x14ac:dyDescent="0.25">
      <c r="A1681" s="59">
        <f t="shared" si="39"/>
        <v>1681</v>
      </c>
      <c r="B1681" s="60" t="s">
        <v>3302</v>
      </c>
      <c r="C1681" s="60" t="s">
        <v>3303</v>
      </c>
      <c r="E1681" s="60" t="s">
        <v>1384</v>
      </c>
      <c r="F1681" s="60" t="s">
        <v>1891</v>
      </c>
      <c r="G1681" s="60" t="s">
        <v>255</v>
      </c>
      <c r="H1681" s="61">
        <v>2028</v>
      </c>
      <c r="I1681" s="62">
        <v>0</v>
      </c>
      <c r="J1681" s="62">
        <v>0</v>
      </c>
    </row>
    <row r="1682" spans="1:10" x14ac:dyDescent="0.25">
      <c r="A1682" s="59">
        <f t="shared" si="39"/>
        <v>1682</v>
      </c>
      <c r="B1682" s="60" t="s">
        <v>2735</v>
      </c>
      <c r="C1682" s="60" t="s">
        <v>2736</v>
      </c>
      <c r="E1682" s="60" t="s">
        <v>2737</v>
      </c>
      <c r="F1682" s="60" t="s">
        <v>1891</v>
      </c>
      <c r="G1682" s="60" t="s">
        <v>126</v>
      </c>
      <c r="H1682" s="61">
        <v>2027</v>
      </c>
      <c r="I1682" s="62">
        <v>0</v>
      </c>
      <c r="J1682" s="62">
        <v>0</v>
      </c>
    </row>
    <row r="1683" spans="1:10" x14ac:dyDescent="0.25">
      <c r="A1683" s="59">
        <f t="shared" si="39"/>
        <v>1683</v>
      </c>
      <c r="B1683" s="60" t="s">
        <v>2738</v>
      </c>
      <c r="C1683" s="60" t="s">
        <v>2739</v>
      </c>
      <c r="E1683" s="60" t="s">
        <v>1351</v>
      </c>
      <c r="F1683" s="60" t="s">
        <v>1891</v>
      </c>
      <c r="G1683" s="60" t="s">
        <v>1035</v>
      </c>
      <c r="H1683" s="61">
        <v>2027</v>
      </c>
      <c r="I1683" s="62">
        <v>0</v>
      </c>
      <c r="J1683" s="62">
        <v>0</v>
      </c>
    </row>
    <row r="1684" spans="1:10" x14ac:dyDescent="0.25">
      <c r="A1684" s="59">
        <f t="shared" si="39"/>
        <v>1684</v>
      </c>
      <c r="B1684" s="60" t="s">
        <v>3349</v>
      </c>
      <c r="C1684" s="60" t="s">
        <v>3350</v>
      </c>
      <c r="E1684" s="60" t="s">
        <v>1910</v>
      </c>
      <c r="F1684" s="60" t="s">
        <v>1891</v>
      </c>
      <c r="G1684" s="60" t="s">
        <v>126</v>
      </c>
      <c r="H1684" s="61">
        <v>2027</v>
      </c>
      <c r="I1684" s="62">
        <v>0</v>
      </c>
      <c r="J1684" s="62">
        <v>0</v>
      </c>
    </row>
    <row r="1685" spans="1:10" x14ac:dyDescent="0.25">
      <c r="A1685" s="59">
        <f t="shared" si="39"/>
        <v>1685</v>
      </c>
      <c r="B1685" s="60" t="s">
        <v>3729</v>
      </c>
      <c r="C1685" s="60" t="s">
        <v>2766</v>
      </c>
      <c r="E1685" s="60" t="s">
        <v>2038</v>
      </c>
      <c r="F1685" s="60" t="s">
        <v>1891</v>
      </c>
      <c r="G1685" s="60" t="s">
        <v>113</v>
      </c>
      <c r="H1685" s="61">
        <v>2027</v>
      </c>
      <c r="I1685" s="62">
        <v>0</v>
      </c>
      <c r="J1685" s="62">
        <v>0</v>
      </c>
    </row>
    <row r="1686" spans="1:10" x14ac:dyDescent="0.25">
      <c r="A1686" s="59">
        <f t="shared" si="39"/>
        <v>1686</v>
      </c>
      <c r="B1686" s="60" t="s">
        <v>3214</v>
      </c>
      <c r="C1686" s="60" t="s">
        <v>3215</v>
      </c>
      <c r="E1686" s="60" t="s">
        <v>1312</v>
      </c>
      <c r="F1686" s="60" t="s">
        <v>1891</v>
      </c>
      <c r="G1686" s="60" t="s">
        <v>255</v>
      </c>
      <c r="H1686" s="61">
        <v>2028</v>
      </c>
      <c r="I1686" s="62">
        <v>0</v>
      </c>
      <c r="J1686" s="62">
        <v>0</v>
      </c>
    </row>
    <row r="1687" spans="1:10" x14ac:dyDescent="0.25">
      <c r="A1687" s="59">
        <f t="shared" si="39"/>
        <v>1687</v>
      </c>
      <c r="B1687" s="60" t="s">
        <v>2740</v>
      </c>
      <c r="C1687" s="60" t="s">
        <v>2741</v>
      </c>
      <c r="E1687" s="60" t="s">
        <v>2208</v>
      </c>
      <c r="F1687" s="60" t="s">
        <v>1891</v>
      </c>
      <c r="G1687" s="60" t="s">
        <v>255</v>
      </c>
      <c r="H1687" s="61">
        <v>2028</v>
      </c>
      <c r="I1687" s="62">
        <v>0</v>
      </c>
      <c r="J1687" s="62">
        <v>0</v>
      </c>
    </row>
    <row r="1688" spans="1:10" x14ac:dyDescent="0.25">
      <c r="A1688" s="59">
        <f t="shared" si="39"/>
        <v>1688</v>
      </c>
      <c r="B1688" s="60" t="s">
        <v>3886</v>
      </c>
      <c r="C1688" s="60" t="s">
        <v>3887</v>
      </c>
      <c r="E1688" s="60" t="s">
        <v>204</v>
      </c>
      <c r="F1688" s="60" t="s">
        <v>1891</v>
      </c>
      <c r="G1688" s="60" t="s">
        <v>119</v>
      </c>
      <c r="H1688" s="61">
        <v>2028</v>
      </c>
      <c r="I1688" s="62">
        <v>0</v>
      </c>
      <c r="J1688" s="62">
        <v>0</v>
      </c>
    </row>
    <row r="1689" spans="1:10" x14ac:dyDescent="0.25">
      <c r="A1689" s="59">
        <f t="shared" si="39"/>
        <v>1689</v>
      </c>
      <c r="B1689" s="60" t="s">
        <v>3475</v>
      </c>
      <c r="C1689" s="60" t="s">
        <v>3476</v>
      </c>
      <c r="E1689" s="60" t="s">
        <v>161</v>
      </c>
      <c r="F1689" s="60" t="s">
        <v>1891</v>
      </c>
      <c r="G1689" s="60" t="s">
        <v>113</v>
      </c>
      <c r="H1689" s="61">
        <v>2028</v>
      </c>
      <c r="I1689" s="62">
        <v>0</v>
      </c>
      <c r="J1689" s="62">
        <v>0</v>
      </c>
    </row>
    <row r="1690" spans="1:10" x14ac:dyDescent="0.25">
      <c r="A1690" s="59">
        <f t="shared" si="39"/>
        <v>1690</v>
      </c>
      <c r="B1690" s="60" t="s">
        <v>3827</v>
      </c>
      <c r="C1690" s="60" t="s">
        <v>3828</v>
      </c>
      <c r="E1690" s="60" t="s">
        <v>1800</v>
      </c>
      <c r="F1690" s="60" t="s">
        <v>1891</v>
      </c>
      <c r="G1690" s="60" t="s">
        <v>255</v>
      </c>
      <c r="H1690" s="61">
        <v>2029</v>
      </c>
      <c r="I1690" s="62">
        <v>0</v>
      </c>
      <c r="J1690" s="62">
        <v>0</v>
      </c>
    </row>
    <row r="1691" spans="1:10" x14ac:dyDescent="0.25">
      <c r="A1691" s="59">
        <f t="shared" si="39"/>
        <v>1691</v>
      </c>
      <c r="B1691" s="60" t="s">
        <v>4050</v>
      </c>
      <c r="C1691" s="60" t="s">
        <v>4051</v>
      </c>
      <c r="E1691" s="60" t="s">
        <v>524</v>
      </c>
      <c r="F1691" s="60" t="s">
        <v>1891</v>
      </c>
      <c r="G1691" s="60" t="s">
        <v>126</v>
      </c>
      <c r="H1691" s="61">
        <v>2028</v>
      </c>
      <c r="I1691" s="62">
        <v>0</v>
      </c>
      <c r="J1691" s="62">
        <v>0</v>
      </c>
    </row>
    <row r="1692" spans="1:10" x14ac:dyDescent="0.25">
      <c r="A1692" s="59">
        <f t="shared" si="39"/>
        <v>1692</v>
      </c>
      <c r="B1692" s="60" t="s">
        <v>3581</v>
      </c>
      <c r="C1692" s="60" t="s">
        <v>3582</v>
      </c>
      <c r="E1692" s="60" t="s">
        <v>615</v>
      </c>
      <c r="F1692" s="60" t="s">
        <v>1891</v>
      </c>
      <c r="G1692" s="60" t="s">
        <v>113</v>
      </c>
      <c r="H1692" s="61">
        <v>2027</v>
      </c>
      <c r="I1692" s="62">
        <v>0</v>
      </c>
      <c r="J1692" s="62">
        <v>0</v>
      </c>
    </row>
    <row r="1693" spans="1:10" x14ac:dyDescent="0.25">
      <c r="A1693" s="59">
        <f t="shared" si="39"/>
        <v>1693</v>
      </c>
      <c r="B1693" s="60" t="s">
        <v>2744</v>
      </c>
      <c r="C1693" s="60" t="s">
        <v>2745</v>
      </c>
      <c r="E1693" s="60" t="s">
        <v>204</v>
      </c>
      <c r="F1693" s="60" t="s">
        <v>1891</v>
      </c>
      <c r="G1693" s="60" t="s">
        <v>119</v>
      </c>
      <c r="H1693" s="61">
        <v>2027</v>
      </c>
      <c r="I1693" s="62">
        <v>0</v>
      </c>
      <c r="J1693" s="62">
        <v>0</v>
      </c>
    </row>
    <row r="1694" spans="1:10" x14ac:dyDescent="0.25">
      <c r="A1694" s="59">
        <f t="shared" si="39"/>
        <v>1694</v>
      </c>
      <c r="B1694" s="60" t="s">
        <v>2747</v>
      </c>
      <c r="C1694" s="60" t="s">
        <v>2748</v>
      </c>
      <c r="E1694" s="60" t="s">
        <v>524</v>
      </c>
      <c r="F1694" s="60" t="s">
        <v>1891</v>
      </c>
      <c r="G1694" s="60" t="s">
        <v>126</v>
      </c>
      <c r="H1694" s="61">
        <v>2028</v>
      </c>
      <c r="I1694" s="62">
        <v>0</v>
      </c>
      <c r="J1694" s="62">
        <v>0</v>
      </c>
    </row>
    <row r="1695" spans="1:10" x14ac:dyDescent="0.25">
      <c r="A1695" s="59">
        <f t="shared" si="39"/>
        <v>1695</v>
      </c>
      <c r="B1695" s="60" t="s">
        <v>3936</v>
      </c>
      <c r="C1695" s="60" t="s">
        <v>3937</v>
      </c>
      <c r="E1695" s="60" t="s">
        <v>1454</v>
      </c>
      <c r="F1695" s="60" t="s">
        <v>1891</v>
      </c>
      <c r="G1695" s="60" t="s">
        <v>113</v>
      </c>
      <c r="H1695" s="61">
        <v>2027</v>
      </c>
      <c r="I1695" s="62">
        <v>0</v>
      </c>
      <c r="J1695" s="62">
        <v>0</v>
      </c>
    </row>
    <row r="1696" spans="1:10" x14ac:dyDescent="0.25">
      <c r="A1696" s="59">
        <f t="shared" si="39"/>
        <v>1696</v>
      </c>
      <c r="B1696" s="60" t="s">
        <v>3584</v>
      </c>
      <c r="C1696" s="60" t="s">
        <v>2751</v>
      </c>
      <c r="E1696" s="60" t="s">
        <v>1907</v>
      </c>
      <c r="F1696" s="60" t="s">
        <v>1891</v>
      </c>
      <c r="G1696" s="60" t="s">
        <v>255</v>
      </c>
      <c r="H1696" s="61">
        <v>2027</v>
      </c>
      <c r="I1696" s="62">
        <v>0</v>
      </c>
      <c r="J1696" s="62">
        <v>0</v>
      </c>
    </row>
    <row r="1697" spans="1:10" x14ac:dyDescent="0.25">
      <c r="A1697" s="59">
        <f t="shared" si="39"/>
        <v>1697</v>
      </c>
      <c r="B1697" s="60" t="s">
        <v>2749</v>
      </c>
      <c r="C1697" s="60" t="s">
        <v>2750</v>
      </c>
      <c r="E1697" s="60" t="s">
        <v>991</v>
      </c>
      <c r="F1697" s="60" t="s">
        <v>1891</v>
      </c>
      <c r="G1697" s="60" t="s">
        <v>126</v>
      </c>
      <c r="H1697" s="61">
        <v>2028</v>
      </c>
      <c r="I1697" s="62">
        <v>0</v>
      </c>
      <c r="J1697" s="62">
        <v>0</v>
      </c>
    </row>
    <row r="1698" spans="1:10" x14ac:dyDescent="0.25">
      <c r="A1698" s="59">
        <f t="shared" si="39"/>
        <v>1698</v>
      </c>
      <c r="B1698" s="60" t="s">
        <v>3782</v>
      </c>
      <c r="C1698" s="60" t="s">
        <v>3783</v>
      </c>
      <c r="E1698" s="60" t="s">
        <v>1514</v>
      </c>
      <c r="F1698" s="60" t="s">
        <v>1891</v>
      </c>
      <c r="G1698" s="60" t="s">
        <v>1035</v>
      </c>
      <c r="H1698" s="61">
        <v>2028</v>
      </c>
      <c r="I1698" s="62">
        <v>0</v>
      </c>
      <c r="J1698" s="62">
        <v>0</v>
      </c>
    </row>
    <row r="1699" spans="1:10" x14ac:dyDescent="0.25">
      <c r="A1699" s="59">
        <f t="shared" si="39"/>
        <v>1699</v>
      </c>
      <c r="B1699" s="60" t="s">
        <v>4006</v>
      </c>
      <c r="C1699" s="60" t="s">
        <v>4007</v>
      </c>
      <c r="E1699" s="60" t="s">
        <v>400</v>
      </c>
      <c r="F1699" s="60" t="s">
        <v>1891</v>
      </c>
      <c r="G1699" s="60" t="s">
        <v>113</v>
      </c>
      <c r="H1699" s="61">
        <v>2028</v>
      </c>
      <c r="I1699" s="62">
        <v>0</v>
      </c>
      <c r="J1699" s="62">
        <v>0</v>
      </c>
    </row>
    <row r="1700" spans="1:10" x14ac:dyDescent="0.25">
      <c r="A1700" s="59">
        <f t="shared" si="39"/>
        <v>1700</v>
      </c>
      <c r="B1700" s="60" t="s">
        <v>2753</v>
      </c>
      <c r="C1700" s="60" t="s">
        <v>2754</v>
      </c>
      <c r="E1700" s="60" t="s">
        <v>118</v>
      </c>
      <c r="F1700" s="60" t="s">
        <v>1891</v>
      </c>
      <c r="G1700" s="60" t="s">
        <v>119</v>
      </c>
      <c r="H1700" s="61">
        <v>2027</v>
      </c>
      <c r="I1700" s="62">
        <v>0</v>
      </c>
      <c r="J1700" s="62">
        <v>0</v>
      </c>
    </row>
    <row r="1701" spans="1:10" x14ac:dyDescent="0.25">
      <c r="A1701" s="59">
        <f t="shared" si="39"/>
        <v>1701</v>
      </c>
      <c r="B1701" s="60" t="s">
        <v>3726</v>
      </c>
      <c r="C1701" s="60" t="s">
        <v>3727</v>
      </c>
      <c r="E1701" s="60" t="s">
        <v>2283</v>
      </c>
      <c r="F1701" s="60" t="s">
        <v>1891</v>
      </c>
      <c r="G1701" s="60" t="s">
        <v>113</v>
      </c>
      <c r="H1701" s="61">
        <v>2027</v>
      </c>
      <c r="I1701" s="62">
        <v>0</v>
      </c>
      <c r="J1701" s="62">
        <v>0</v>
      </c>
    </row>
    <row r="1702" spans="1:10" x14ac:dyDescent="0.25">
      <c r="A1702" s="59">
        <f t="shared" si="39"/>
        <v>1702</v>
      </c>
      <c r="B1702" s="60" t="s">
        <v>3478</v>
      </c>
      <c r="C1702" s="60" t="s">
        <v>3479</v>
      </c>
      <c r="E1702" s="60" t="s">
        <v>511</v>
      </c>
      <c r="F1702" s="60" t="s">
        <v>1891</v>
      </c>
      <c r="G1702" s="60" t="s">
        <v>113</v>
      </c>
      <c r="H1702" s="61">
        <v>2028</v>
      </c>
      <c r="I1702" s="62">
        <v>0</v>
      </c>
      <c r="J1702" s="62">
        <v>0</v>
      </c>
    </row>
    <row r="1703" spans="1:10" x14ac:dyDescent="0.25">
      <c r="A1703" s="59">
        <f t="shared" si="39"/>
        <v>1703</v>
      </c>
      <c r="B1703" s="60" t="s">
        <v>4008</v>
      </c>
      <c r="C1703" s="60" t="s">
        <v>4009</v>
      </c>
      <c r="E1703" s="60" t="s">
        <v>136</v>
      </c>
      <c r="F1703" s="60" t="s">
        <v>1891</v>
      </c>
      <c r="G1703" s="60" t="s">
        <v>126</v>
      </c>
      <c r="H1703" s="61">
        <v>2027</v>
      </c>
      <c r="I1703" s="62">
        <v>0</v>
      </c>
      <c r="J1703" s="62">
        <v>0</v>
      </c>
    </row>
    <row r="1704" spans="1:10" x14ac:dyDescent="0.25">
      <c r="A1704" s="59">
        <f t="shared" si="39"/>
        <v>1704</v>
      </c>
      <c r="B1704" s="60" t="s">
        <v>2755</v>
      </c>
      <c r="C1704" s="60" t="s">
        <v>2756</v>
      </c>
      <c r="E1704" s="60" t="s">
        <v>118</v>
      </c>
      <c r="F1704" s="60" t="s">
        <v>1891</v>
      </c>
      <c r="G1704" s="60" t="s">
        <v>119</v>
      </c>
      <c r="H1704" s="61">
        <v>2028</v>
      </c>
      <c r="I1704" s="62">
        <v>0</v>
      </c>
      <c r="J1704" s="62">
        <v>0</v>
      </c>
    </row>
    <row r="1705" spans="1:10" x14ac:dyDescent="0.25">
      <c r="A1705" s="59">
        <f t="shared" si="39"/>
        <v>1705</v>
      </c>
      <c r="B1705" s="60" t="s">
        <v>4205</v>
      </c>
      <c r="C1705" s="60" t="s">
        <v>4206</v>
      </c>
      <c r="E1705" s="60" t="s">
        <v>1813</v>
      </c>
      <c r="F1705" s="60" t="s">
        <v>1891</v>
      </c>
      <c r="G1705" s="60" t="s">
        <v>113</v>
      </c>
      <c r="H1705" s="61">
        <v>2027</v>
      </c>
      <c r="I1705" s="62">
        <v>0</v>
      </c>
      <c r="J1705" s="62">
        <v>0</v>
      </c>
    </row>
    <row r="1706" spans="1:10" x14ac:dyDescent="0.25">
      <c r="A1706" s="59">
        <f t="shared" si="39"/>
        <v>1706</v>
      </c>
      <c r="B1706" s="60" t="s">
        <v>2757</v>
      </c>
      <c r="C1706" s="60" t="s">
        <v>2758</v>
      </c>
      <c r="E1706" s="60" t="s">
        <v>1199</v>
      </c>
      <c r="F1706" s="60" t="s">
        <v>1891</v>
      </c>
      <c r="G1706" s="60" t="s">
        <v>113</v>
      </c>
      <c r="H1706" s="61">
        <v>2029</v>
      </c>
      <c r="I1706" s="62">
        <v>0</v>
      </c>
      <c r="J1706" s="62">
        <v>0</v>
      </c>
    </row>
    <row r="1707" spans="1:10" x14ac:dyDescent="0.25">
      <c r="A1707" s="59">
        <f t="shared" si="39"/>
        <v>1707</v>
      </c>
      <c r="B1707" s="60" t="s">
        <v>3646</v>
      </c>
      <c r="C1707" s="60" t="s">
        <v>3647</v>
      </c>
      <c r="E1707" s="60" t="s">
        <v>383</v>
      </c>
      <c r="F1707" s="60" t="s">
        <v>1891</v>
      </c>
      <c r="G1707" s="60" t="s">
        <v>113</v>
      </c>
      <c r="H1707" s="61">
        <v>2026</v>
      </c>
      <c r="I1707" s="62">
        <v>0</v>
      </c>
      <c r="J1707" s="62">
        <v>0</v>
      </c>
    </row>
    <row r="1708" spans="1:10" x14ac:dyDescent="0.25">
      <c r="A1708" s="59">
        <f t="shared" si="39"/>
        <v>1708</v>
      </c>
      <c r="B1708" s="60" t="s">
        <v>3585</v>
      </c>
      <c r="C1708" s="60" t="s">
        <v>2759</v>
      </c>
      <c r="E1708" s="60" t="s">
        <v>2064</v>
      </c>
      <c r="F1708" s="60" t="s">
        <v>1891</v>
      </c>
      <c r="G1708" s="60" t="s">
        <v>1035</v>
      </c>
      <c r="H1708" s="61">
        <v>2027</v>
      </c>
      <c r="I1708" s="62">
        <v>0</v>
      </c>
      <c r="J1708" s="62">
        <v>0</v>
      </c>
    </row>
    <row r="1709" spans="1:10" x14ac:dyDescent="0.25">
      <c r="A1709" s="59">
        <f t="shared" si="39"/>
        <v>1709</v>
      </c>
      <c r="B1709" s="60" t="s">
        <v>3216</v>
      </c>
      <c r="C1709" s="60" t="s">
        <v>3217</v>
      </c>
      <c r="E1709" s="60" t="s">
        <v>1174</v>
      </c>
      <c r="F1709" s="60" t="s">
        <v>1891</v>
      </c>
      <c r="G1709" s="60" t="s">
        <v>255</v>
      </c>
      <c r="H1709" s="61">
        <v>2028</v>
      </c>
      <c r="I1709" s="62">
        <v>0</v>
      </c>
      <c r="J1709" s="62">
        <v>0</v>
      </c>
    </row>
    <row r="1710" spans="1:10" x14ac:dyDescent="0.25">
      <c r="A1710" s="59">
        <f t="shared" si="39"/>
        <v>1710</v>
      </c>
      <c r="B1710" s="60" t="s">
        <v>3218</v>
      </c>
      <c r="C1710" s="60" t="s">
        <v>3219</v>
      </c>
      <c r="E1710" s="60" t="s">
        <v>1174</v>
      </c>
      <c r="F1710" s="60" t="s">
        <v>1891</v>
      </c>
      <c r="G1710" s="60" t="s">
        <v>255</v>
      </c>
      <c r="H1710" s="61">
        <v>2028</v>
      </c>
      <c r="I1710" s="62">
        <v>0</v>
      </c>
      <c r="J1710" s="62">
        <v>0</v>
      </c>
    </row>
    <row r="1711" spans="1:10" x14ac:dyDescent="0.25">
      <c r="A1711" s="59">
        <f t="shared" si="39"/>
        <v>1711</v>
      </c>
      <c r="B1711" s="60" t="s">
        <v>3220</v>
      </c>
      <c r="C1711" s="60" t="s">
        <v>3221</v>
      </c>
      <c r="E1711" s="60" t="s">
        <v>1174</v>
      </c>
      <c r="F1711" s="60" t="s">
        <v>1891</v>
      </c>
      <c r="G1711" s="60" t="s">
        <v>255</v>
      </c>
      <c r="H1711" s="61">
        <v>2028</v>
      </c>
      <c r="I1711" s="62">
        <v>0</v>
      </c>
      <c r="J1711" s="62">
        <v>0</v>
      </c>
    </row>
    <row r="1712" spans="1:10" x14ac:dyDescent="0.25">
      <c r="A1712" s="59">
        <f t="shared" si="39"/>
        <v>1712</v>
      </c>
      <c r="B1712" s="60" t="s">
        <v>2760</v>
      </c>
      <c r="C1712" s="60" t="s">
        <v>2761</v>
      </c>
      <c r="E1712" s="60" t="s">
        <v>141</v>
      </c>
      <c r="F1712" s="60" t="s">
        <v>1891</v>
      </c>
      <c r="G1712" s="60" t="s">
        <v>113</v>
      </c>
      <c r="H1712" s="61">
        <v>2028</v>
      </c>
      <c r="I1712" s="62">
        <v>0</v>
      </c>
      <c r="J1712" s="62">
        <v>0</v>
      </c>
    </row>
    <row r="1713" spans="1:10" x14ac:dyDescent="0.25">
      <c r="A1713" s="59">
        <f t="shared" si="39"/>
        <v>1713</v>
      </c>
      <c r="B1713" s="60" t="s">
        <v>3728</v>
      </c>
      <c r="C1713" s="60" t="s">
        <v>2762</v>
      </c>
      <c r="E1713" s="60" t="s">
        <v>1902</v>
      </c>
      <c r="F1713" s="60" t="s">
        <v>1891</v>
      </c>
      <c r="G1713" s="60" t="s">
        <v>255</v>
      </c>
      <c r="H1713" s="61">
        <v>2027</v>
      </c>
      <c r="I1713" s="62">
        <v>0</v>
      </c>
      <c r="J1713" s="62">
        <v>0</v>
      </c>
    </row>
    <row r="1714" spans="1:10" x14ac:dyDescent="0.25">
      <c r="A1714" s="59">
        <f t="shared" si="39"/>
        <v>1714</v>
      </c>
      <c r="B1714" s="60" t="s">
        <v>3829</v>
      </c>
      <c r="C1714" s="60" t="s">
        <v>3830</v>
      </c>
      <c r="E1714" s="60" t="s">
        <v>1213</v>
      </c>
      <c r="F1714" s="60" t="s">
        <v>1891</v>
      </c>
      <c r="G1714" s="60" t="s">
        <v>255</v>
      </c>
      <c r="H1714" s="61">
        <v>2028</v>
      </c>
      <c r="I1714" s="62">
        <v>0</v>
      </c>
      <c r="J1714" s="62">
        <v>0</v>
      </c>
    </row>
    <row r="1715" spans="1:10" x14ac:dyDescent="0.25">
      <c r="A1715" s="59">
        <f t="shared" si="39"/>
        <v>1715</v>
      </c>
      <c r="B1715" s="60" t="s">
        <v>2764</v>
      </c>
      <c r="C1715" s="60" t="s">
        <v>2765</v>
      </c>
      <c r="E1715" s="60" t="s">
        <v>1813</v>
      </c>
      <c r="F1715" s="60" t="s">
        <v>1891</v>
      </c>
      <c r="G1715" s="60" t="s">
        <v>113</v>
      </c>
      <c r="H1715" s="61">
        <v>2028</v>
      </c>
      <c r="I1715" s="62">
        <v>0</v>
      </c>
      <c r="J1715" s="62">
        <v>0</v>
      </c>
    </row>
    <row r="1716" spans="1:10" x14ac:dyDescent="0.25">
      <c r="A1716" s="59">
        <f t="shared" si="39"/>
        <v>1716</v>
      </c>
      <c r="B1716" s="60" t="s">
        <v>4207</v>
      </c>
      <c r="C1716" s="60" t="s">
        <v>4208</v>
      </c>
      <c r="E1716" s="60" t="s">
        <v>415</v>
      </c>
      <c r="F1716" s="60" t="s">
        <v>1891</v>
      </c>
      <c r="G1716" s="60" t="s">
        <v>126</v>
      </c>
      <c r="H1716" s="61">
        <v>2028</v>
      </c>
      <c r="I1716" s="62">
        <v>0</v>
      </c>
      <c r="J1716" s="62">
        <v>0</v>
      </c>
    </row>
    <row r="1717" spans="1:10" x14ac:dyDescent="0.25">
      <c r="A1717" s="59">
        <f t="shared" si="39"/>
        <v>1717</v>
      </c>
      <c r="B1717" s="60" t="s">
        <v>3786</v>
      </c>
      <c r="C1717" s="60" t="s">
        <v>3787</v>
      </c>
      <c r="E1717" s="60" t="s">
        <v>565</v>
      </c>
      <c r="F1717" s="60" t="s">
        <v>1891</v>
      </c>
      <c r="G1717" s="60" t="s">
        <v>255</v>
      </c>
      <c r="H1717" s="61">
        <v>2028</v>
      </c>
      <c r="I1717" s="62">
        <v>0</v>
      </c>
      <c r="J1717" s="62">
        <v>0</v>
      </c>
    </row>
    <row r="1718" spans="1:10" x14ac:dyDescent="0.25">
      <c r="A1718" s="59">
        <f t="shared" si="39"/>
        <v>1718</v>
      </c>
      <c r="B1718" s="60" t="s">
        <v>3648</v>
      </c>
      <c r="C1718" s="60" t="s">
        <v>3649</v>
      </c>
      <c r="E1718" s="60" t="s">
        <v>991</v>
      </c>
      <c r="F1718" s="60" t="s">
        <v>1891</v>
      </c>
      <c r="G1718" s="60" t="s">
        <v>126</v>
      </c>
      <c r="H1718" s="61">
        <v>2029</v>
      </c>
      <c r="I1718" s="62">
        <v>0</v>
      </c>
      <c r="J1718" s="62">
        <v>0</v>
      </c>
    </row>
    <row r="1719" spans="1:10" x14ac:dyDescent="0.25">
      <c r="A1719" s="59">
        <f t="shared" si="39"/>
        <v>1719</v>
      </c>
      <c r="B1719" s="60" t="s">
        <v>3938</v>
      </c>
      <c r="C1719" s="60" t="s">
        <v>3939</v>
      </c>
      <c r="E1719" s="60" t="s">
        <v>1902</v>
      </c>
      <c r="F1719" s="60" t="s">
        <v>1891</v>
      </c>
      <c r="G1719" s="60" t="s">
        <v>255</v>
      </c>
      <c r="H1719" s="61">
        <v>2028</v>
      </c>
      <c r="I1719" s="62">
        <v>0</v>
      </c>
      <c r="J1719" s="62">
        <v>0</v>
      </c>
    </row>
    <row r="1720" spans="1:10" x14ac:dyDescent="0.25">
      <c r="A1720" s="59">
        <f t="shared" si="39"/>
        <v>1720</v>
      </c>
      <c r="B1720" s="60" t="s">
        <v>2768</v>
      </c>
      <c r="C1720" s="60" t="s">
        <v>2769</v>
      </c>
      <c r="E1720" s="60" t="s">
        <v>2770</v>
      </c>
      <c r="F1720" s="60" t="s">
        <v>1891</v>
      </c>
      <c r="G1720" s="60" t="s">
        <v>255</v>
      </c>
      <c r="H1720" s="61">
        <v>2027</v>
      </c>
      <c r="I1720" s="62">
        <v>0</v>
      </c>
      <c r="J1720" s="62">
        <v>0</v>
      </c>
    </row>
    <row r="1721" spans="1:10" x14ac:dyDescent="0.25">
      <c r="A1721" s="59">
        <f t="shared" si="39"/>
        <v>1721</v>
      </c>
      <c r="B1721" s="60" t="s">
        <v>2771</v>
      </c>
      <c r="C1721" s="60" t="s">
        <v>2772</v>
      </c>
      <c r="E1721" s="60" t="s">
        <v>1935</v>
      </c>
      <c r="F1721" s="60" t="s">
        <v>1891</v>
      </c>
      <c r="G1721" s="60" t="s">
        <v>113</v>
      </c>
      <c r="H1721" s="61">
        <v>2028</v>
      </c>
      <c r="I1721" s="62">
        <v>0</v>
      </c>
      <c r="J1721" s="62">
        <v>0</v>
      </c>
    </row>
    <row r="1722" spans="1:10" x14ac:dyDescent="0.25">
      <c r="A1722" s="59">
        <f t="shared" si="39"/>
        <v>1722</v>
      </c>
      <c r="B1722" s="60" t="s">
        <v>3305</v>
      </c>
      <c r="C1722" s="60" t="s">
        <v>3306</v>
      </c>
      <c r="E1722" s="60" t="s">
        <v>2042</v>
      </c>
      <c r="F1722" s="60" t="s">
        <v>1891</v>
      </c>
      <c r="G1722" s="60" t="s">
        <v>113</v>
      </c>
      <c r="H1722" s="61">
        <v>2028</v>
      </c>
      <c r="I1722" s="62">
        <v>0</v>
      </c>
      <c r="J1722" s="62">
        <v>0</v>
      </c>
    </row>
    <row r="1723" spans="1:10" x14ac:dyDescent="0.25">
      <c r="A1723" s="59">
        <f t="shared" si="39"/>
        <v>1723</v>
      </c>
      <c r="B1723" s="60" t="s">
        <v>2773</v>
      </c>
      <c r="C1723" s="60" t="s">
        <v>2774</v>
      </c>
      <c r="E1723" s="60" t="s">
        <v>1156</v>
      </c>
      <c r="F1723" s="60" t="s">
        <v>1891</v>
      </c>
      <c r="G1723" s="60" t="s">
        <v>126</v>
      </c>
      <c r="H1723" s="61">
        <v>2026</v>
      </c>
      <c r="I1723" s="62">
        <v>0</v>
      </c>
      <c r="J1723" s="62">
        <v>0</v>
      </c>
    </row>
    <row r="1724" spans="1:10" x14ac:dyDescent="0.25">
      <c r="A1724" s="59">
        <f t="shared" si="39"/>
        <v>1724</v>
      </c>
      <c r="B1724" s="60" t="s">
        <v>2775</v>
      </c>
      <c r="C1724" s="60" t="s">
        <v>2776</v>
      </c>
      <c r="E1724" s="60" t="s">
        <v>1985</v>
      </c>
      <c r="F1724" s="60" t="s">
        <v>1891</v>
      </c>
      <c r="G1724" s="60" t="s">
        <v>1035</v>
      </c>
      <c r="H1724" s="61">
        <v>2028</v>
      </c>
      <c r="I1724" s="62">
        <v>0</v>
      </c>
      <c r="J1724" s="62">
        <v>0</v>
      </c>
    </row>
    <row r="1725" spans="1:10" x14ac:dyDescent="0.25">
      <c r="A1725" s="59">
        <f t="shared" si="39"/>
        <v>1725</v>
      </c>
      <c r="B1725" s="60" t="s">
        <v>2777</v>
      </c>
      <c r="C1725" s="60" t="s">
        <v>2778</v>
      </c>
      <c r="E1725" s="60" t="s">
        <v>1910</v>
      </c>
      <c r="F1725" s="60" t="s">
        <v>1891</v>
      </c>
      <c r="G1725" s="60" t="s">
        <v>126</v>
      </c>
      <c r="H1725" s="61">
        <v>2027</v>
      </c>
      <c r="I1725" s="62">
        <v>0</v>
      </c>
      <c r="J1725" s="62">
        <v>0</v>
      </c>
    </row>
    <row r="1726" spans="1:10" x14ac:dyDescent="0.25">
      <c r="A1726" s="59">
        <f t="shared" si="39"/>
        <v>1726</v>
      </c>
      <c r="B1726" s="60" t="s">
        <v>2779</v>
      </c>
      <c r="C1726" s="60" t="s">
        <v>2780</v>
      </c>
      <c r="E1726" s="60" t="s">
        <v>1101</v>
      </c>
      <c r="F1726" s="60" t="s">
        <v>1891</v>
      </c>
      <c r="G1726" s="60" t="s">
        <v>255</v>
      </c>
      <c r="H1726" s="61">
        <v>2027</v>
      </c>
      <c r="I1726" s="62">
        <v>0</v>
      </c>
      <c r="J1726" s="62">
        <v>0</v>
      </c>
    </row>
    <row r="1727" spans="1:10" x14ac:dyDescent="0.25">
      <c r="A1727" s="59">
        <f t="shared" si="39"/>
        <v>1727</v>
      </c>
      <c r="B1727" s="60" t="s">
        <v>2781</v>
      </c>
      <c r="C1727" s="60" t="s">
        <v>2782</v>
      </c>
      <c r="E1727" s="60" t="s">
        <v>1384</v>
      </c>
      <c r="F1727" s="60" t="s">
        <v>1891</v>
      </c>
      <c r="G1727" s="60" t="s">
        <v>255</v>
      </c>
      <c r="H1727" s="61">
        <v>2029</v>
      </c>
      <c r="I1727" s="62">
        <v>0</v>
      </c>
      <c r="J1727" s="62">
        <v>0</v>
      </c>
    </row>
    <row r="1728" spans="1:10" x14ac:dyDescent="0.25">
      <c r="A1728" s="59">
        <f t="shared" si="39"/>
        <v>1728</v>
      </c>
      <c r="B1728" s="60" t="s">
        <v>2783</v>
      </c>
      <c r="C1728" s="60" t="s">
        <v>2784</v>
      </c>
      <c r="E1728" s="60" t="s">
        <v>118</v>
      </c>
      <c r="F1728" s="60" t="s">
        <v>1891</v>
      </c>
      <c r="G1728" s="60" t="s">
        <v>119</v>
      </c>
      <c r="H1728" s="61">
        <v>2027</v>
      </c>
      <c r="I1728" s="62">
        <v>0</v>
      </c>
      <c r="J1728" s="62">
        <v>0</v>
      </c>
    </row>
    <row r="1729" spans="1:10" x14ac:dyDescent="0.25">
      <c r="A1729" s="59">
        <f t="shared" si="39"/>
        <v>1729</v>
      </c>
      <c r="B1729" s="60" t="s">
        <v>3591</v>
      </c>
      <c r="C1729" s="60" t="s">
        <v>2830</v>
      </c>
      <c r="E1729" s="60" t="s">
        <v>161</v>
      </c>
      <c r="F1729" s="60" t="s">
        <v>1891</v>
      </c>
      <c r="G1729" s="60" t="s">
        <v>113</v>
      </c>
      <c r="H1729" s="61">
        <v>2027</v>
      </c>
      <c r="I1729" s="62">
        <v>0</v>
      </c>
      <c r="J1729" s="62">
        <v>0</v>
      </c>
    </row>
    <row r="1730" spans="1:10" x14ac:dyDescent="0.25">
      <c r="A1730" s="59">
        <f t="shared" si="39"/>
        <v>1730</v>
      </c>
      <c r="B1730" s="60" t="s">
        <v>3888</v>
      </c>
      <c r="C1730" s="60" t="s">
        <v>3889</v>
      </c>
      <c r="E1730" s="60" t="s">
        <v>1213</v>
      </c>
      <c r="F1730" s="60" t="s">
        <v>1891</v>
      </c>
      <c r="G1730" s="60" t="s">
        <v>255</v>
      </c>
      <c r="H1730" s="61">
        <v>2027</v>
      </c>
      <c r="I1730" s="62">
        <v>0</v>
      </c>
      <c r="J1730" s="62">
        <v>0</v>
      </c>
    </row>
    <row r="1731" spans="1:10" x14ac:dyDescent="0.25">
      <c r="A1731" s="59">
        <f t="shared" si="39"/>
        <v>1731</v>
      </c>
      <c r="B1731" s="60" t="s">
        <v>3730</v>
      </c>
      <c r="C1731" s="60" t="s">
        <v>3731</v>
      </c>
      <c r="E1731" s="60" t="s">
        <v>124</v>
      </c>
      <c r="F1731" s="60" t="s">
        <v>1891</v>
      </c>
      <c r="G1731" s="60" t="s">
        <v>126</v>
      </c>
      <c r="H1731" s="61">
        <v>2028</v>
      </c>
      <c r="I1731" s="62">
        <v>0</v>
      </c>
      <c r="J1731" s="62">
        <v>0</v>
      </c>
    </row>
    <row r="1732" spans="1:10" x14ac:dyDescent="0.25">
      <c r="A1732" s="59">
        <f t="shared" si="39"/>
        <v>1732</v>
      </c>
      <c r="B1732" s="60" t="s">
        <v>3732</v>
      </c>
      <c r="C1732" s="60" t="s">
        <v>3733</v>
      </c>
      <c r="E1732" s="60" t="s">
        <v>124</v>
      </c>
      <c r="F1732" s="60" t="s">
        <v>1891</v>
      </c>
      <c r="G1732" s="60" t="s">
        <v>126</v>
      </c>
      <c r="H1732" s="61">
        <v>2028</v>
      </c>
      <c r="I1732" s="62">
        <v>0</v>
      </c>
      <c r="J1732" s="62">
        <v>0</v>
      </c>
    </row>
    <row r="1733" spans="1:10" x14ac:dyDescent="0.25">
      <c r="A1733" s="59">
        <f t="shared" si="39"/>
        <v>1733</v>
      </c>
      <c r="B1733" s="60" t="s">
        <v>4209</v>
      </c>
      <c r="C1733" s="60" t="s">
        <v>4210</v>
      </c>
      <c r="E1733" s="60" t="s">
        <v>2500</v>
      </c>
      <c r="F1733" s="60" t="s">
        <v>1891</v>
      </c>
      <c r="G1733" s="60" t="s">
        <v>126</v>
      </c>
      <c r="H1733" s="61">
        <v>2028</v>
      </c>
      <c r="I1733" s="62">
        <v>0</v>
      </c>
      <c r="J1733" s="62">
        <v>0</v>
      </c>
    </row>
    <row r="1734" spans="1:10" x14ac:dyDescent="0.25">
      <c r="A1734" s="59">
        <f t="shared" ref="A1734:A1797" si="40">A1733+1</f>
        <v>1734</v>
      </c>
      <c r="B1734" s="60" t="s">
        <v>3222</v>
      </c>
      <c r="C1734" s="60" t="s">
        <v>3223</v>
      </c>
      <c r="E1734" s="60" t="s">
        <v>1454</v>
      </c>
      <c r="F1734" s="60" t="s">
        <v>1891</v>
      </c>
      <c r="G1734" s="60" t="s">
        <v>113</v>
      </c>
      <c r="H1734" s="61">
        <v>2027</v>
      </c>
      <c r="I1734" s="62">
        <v>0</v>
      </c>
      <c r="J1734" s="62">
        <v>0</v>
      </c>
    </row>
    <row r="1735" spans="1:10" x14ac:dyDescent="0.25">
      <c r="A1735" s="59">
        <f t="shared" si="40"/>
        <v>1735</v>
      </c>
      <c r="B1735" s="60" t="s">
        <v>2786</v>
      </c>
      <c r="C1735" s="60" t="s">
        <v>2787</v>
      </c>
      <c r="E1735" s="60" t="s">
        <v>141</v>
      </c>
      <c r="F1735" s="60" t="s">
        <v>1891</v>
      </c>
      <c r="G1735" s="60" t="s">
        <v>113</v>
      </c>
      <c r="H1735" s="61">
        <v>2027</v>
      </c>
      <c r="I1735" s="62">
        <v>0</v>
      </c>
      <c r="J1735" s="62">
        <v>0</v>
      </c>
    </row>
    <row r="1736" spans="1:10" x14ac:dyDescent="0.25">
      <c r="A1736" s="59">
        <f t="shared" si="40"/>
        <v>1736</v>
      </c>
      <c r="B1736" s="60" t="s">
        <v>2788</v>
      </c>
      <c r="C1736" s="60" t="s">
        <v>4143</v>
      </c>
      <c r="E1736" s="60" t="s">
        <v>615</v>
      </c>
      <c r="F1736" s="60" t="s">
        <v>1891</v>
      </c>
      <c r="G1736" s="60" t="s">
        <v>113</v>
      </c>
      <c r="H1736" s="61">
        <v>2026</v>
      </c>
      <c r="I1736" s="62">
        <v>0</v>
      </c>
      <c r="J1736" s="62">
        <v>0</v>
      </c>
    </row>
    <row r="1737" spans="1:10" x14ac:dyDescent="0.25">
      <c r="A1737" s="59">
        <f t="shared" si="40"/>
        <v>1737</v>
      </c>
      <c r="B1737" s="60" t="s">
        <v>3734</v>
      </c>
      <c r="C1737" s="60" t="s">
        <v>3735</v>
      </c>
      <c r="E1737" s="60" t="s">
        <v>2020</v>
      </c>
      <c r="F1737" s="60" t="s">
        <v>1891</v>
      </c>
      <c r="G1737" s="60" t="s">
        <v>113</v>
      </c>
      <c r="H1737" s="61">
        <v>2027</v>
      </c>
      <c r="I1737" s="62">
        <v>0</v>
      </c>
      <c r="J1737" s="62">
        <v>0</v>
      </c>
    </row>
    <row r="1738" spans="1:10" x14ac:dyDescent="0.25">
      <c r="A1738" s="59">
        <f t="shared" si="40"/>
        <v>1738</v>
      </c>
      <c r="B1738" s="60" t="s">
        <v>4211</v>
      </c>
      <c r="C1738" s="60" t="s">
        <v>4212</v>
      </c>
      <c r="E1738" s="60" t="s">
        <v>1222</v>
      </c>
      <c r="F1738" s="60" t="s">
        <v>1891</v>
      </c>
      <c r="G1738" s="60" t="s">
        <v>255</v>
      </c>
      <c r="H1738" s="61">
        <v>2027</v>
      </c>
      <c r="I1738" s="62">
        <v>0</v>
      </c>
      <c r="J1738" s="62">
        <v>0</v>
      </c>
    </row>
    <row r="1739" spans="1:10" x14ac:dyDescent="0.25">
      <c r="A1739" s="59">
        <f t="shared" si="40"/>
        <v>1739</v>
      </c>
      <c r="B1739" s="60" t="s">
        <v>3480</v>
      </c>
      <c r="C1739" s="60" t="s">
        <v>3481</v>
      </c>
      <c r="E1739" s="60" t="s">
        <v>3369</v>
      </c>
      <c r="F1739" s="60" t="s">
        <v>1891</v>
      </c>
      <c r="G1739" s="60" t="s">
        <v>113</v>
      </c>
      <c r="H1739" s="61">
        <v>2027</v>
      </c>
      <c r="I1739" s="62">
        <v>0</v>
      </c>
      <c r="J1739" s="62">
        <v>0</v>
      </c>
    </row>
    <row r="1740" spans="1:10" x14ac:dyDescent="0.25">
      <c r="A1740" s="59">
        <f t="shared" si="40"/>
        <v>1740</v>
      </c>
      <c r="B1740" s="60" t="s">
        <v>4010</v>
      </c>
      <c r="C1740" s="60" t="s">
        <v>4011</v>
      </c>
      <c r="E1740" s="60" t="s">
        <v>3369</v>
      </c>
      <c r="F1740" s="60" t="s">
        <v>1891</v>
      </c>
      <c r="G1740" s="60" t="s">
        <v>113</v>
      </c>
      <c r="H1740" s="61">
        <v>2027</v>
      </c>
      <c r="I1740" s="62">
        <v>0</v>
      </c>
      <c r="J1740" s="62">
        <v>0</v>
      </c>
    </row>
    <row r="1741" spans="1:10" x14ac:dyDescent="0.25">
      <c r="A1741" s="59">
        <f t="shared" si="40"/>
        <v>1741</v>
      </c>
      <c r="B1741" s="60" t="s">
        <v>3890</v>
      </c>
      <c r="C1741" s="60" t="s">
        <v>3891</v>
      </c>
      <c r="E1741" s="60" t="s">
        <v>1213</v>
      </c>
      <c r="F1741" s="60" t="s">
        <v>1891</v>
      </c>
      <c r="G1741" s="60" t="s">
        <v>255</v>
      </c>
      <c r="H1741" s="61">
        <v>2027</v>
      </c>
      <c r="I1741" s="62">
        <v>0</v>
      </c>
      <c r="J1741" s="62">
        <v>0</v>
      </c>
    </row>
    <row r="1742" spans="1:10" x14ac:dyDescent="0.25">
      <c r="A1742" s="59">
        <f t="shared" si="40"/>
        <v>1742</v>
      </c>
      <c r="B1742" s="60" t="s">
        <v>3892</v>
      </c>
      <c r="C1742" s="60" t="s">
        <v>3893</v>
      </c>
      <c r="E1742" s="60" t="s">
        <v>1213</v>
      </c>
      <c r="F1742" s="60" t="s">
        <v>1891</v>
      </c>
      <c r="G1742" s="60" t="s">
        <v>255</v>
      </c>
      <c r="H1742" s="61">
        <v>2028</v>
      </c>
      <c r="I1742" s="62">
        <v>0</v>
      </c>
      <c r="J1742" s="62">
        <v>0</v>
      </c>
    </row>
    <row r="1743" spans="1:10" x14ac:dyDescent="0.25">
      <c r="A1743" s="59">
        <f t="shared" si="40"/>
        <v>1743</v>
      </c>
      <c r="B1743" s="60" t="s">
        <v>3736</v>
      </c>
      <c r="C1743" s="60" t="s">
        <v>2790</v>
      </c>
      <c r="E1743" s="60" t="s">
        <v>1229</v>
      </c>
      <c r="F1743" s="60" t="s">
        <v>1891</v>
      </c>
      <c r="G1743" s="60" t="s">
        <v>255</v>
      </c>
      <c r="H1743" s="61">
        <v>2028</v>
      </c>
      <c r="I1743" s="62">
        <v>0</v>
      </c>
      <c r="J1743" s="62">
        <v>0</v>
      </c>
    </row>
    <row r="1744" spans="1:10" x14ac:dyDescent="0.25">
      <c r="A1744" s="59">
        <f t="shared" si="40"/>
        <v>1744</v>
      </c>
      <c r="B1744" s="60" t="s">
        <v>2791</v>
      </c>
      <c r="C1744" s="60" t="s">
        <v>2792</v>
      </c>
      <c r="E1744" s="60" t="s">
        <v>281</v>
      </c>
      <c r="F1744" s="60" t="s">
        <v>1891</v>
      </c>
      <c r="G1744" s="60" t="s">
        <v>126</v>
      </c>
      <c r="H1744" s="61">
        <v>2028</v>
      </c>
      <c r="I1744" s="62">
        <v>0</v>
      </c>
      <c r="J1744" s="62">
        <v>0</v>
      </c>
    </row>
    <row r="1745" spans="1:10" x14ac:dyDescent="0.25">
      <c r="A1745" s="59">
        <f t="shared" si="40"/>
        <v>1745</v>
      </c>
      <c r="B1745" s="60" t="s">
        <v>2793</v>
      </c>
      <c r="C1745" s="60" t="s">
        <v>2794</v>
      </c>
      <c r="E1745" s="60" t="s">
        <v>118</v>
      </c>
      <c r="F1745" s="60" t="s">
        <v>1891</v>
      </c>
      <c r="G1745" s="60" t="s">
        <v>119</v>
      </c>
      <c r="H1745" s="61">
        <v>2027</v>
      </c>
      <c r="I1745" s="62">
        <v>0</v>
      </c>
      <c r="J1745" s="62">
        <v>0</v>
      </c>
    </row>
    <row r="1746" spans="1:10" x14ac:dyDescent="0.25">
      <c r="A1746" s="59">
        <f t="shared" si="40"/>
        <v>1746</v>
      </c>
      <c r="B1746" s="60" t="s">
        <v>3940</v>
      </c>
      <c r="C1746" s="60" t="s">
        <v>3941</v>
      </c>
      <c r="E1746" s="60" t="s">
        <v>1935</v>
      </c>
      <c r="F1746" s="60" t="s">
        <v>1891</v>
      </c>
      <c r="G1746" s="60" t="s">
        <v>113</v>
      </c>
      <c r="H1746" s="61">
        <v>2029</v>
      </c>
      <c r="I1746" s="62">
        <v>0</v>
      </c>
      <c r="J1746" s="62">
        <v>0</v>
      </c>
    </row>
    <row r="1747" spans="1:10" x14ac:dyDescent="0.25">
      <c r="A1747" s="59">
        <f t="shared" si="40"/>
        <v>1747</v>
      </c>
      <c r="B1747" s="60" t="s">
        <v>3307</v>
      </c>
      <c r="C1747" s="60" t="s">
        <v>3308</v>
      </c>
      <c r="E1747" s="60" t="s">
        <v>3309</v>
      </c>
      <c r="F1747" s="60" t="s">
        <v>1891</v>
      </c>
      <c r="G1747" s="60" t="s">
        <v>126</v>
      </c>
      <c r="H1747" s="61">
        <v>2027</v>
      </c>
      <c r="I1747" s="62">
        <v>0</v>
      </c>
      <c r="J1747" s="62">
        <v>0</v>
      </c>
    </row>
    <row r="1748" spans="1:10" x14ac:dyDescent="0.25">
      <c r="A1748" s="59">
        <f t="shared" si="40"/>
        <v>1748</v>
      </c>
      <c r="B1748" s="60" t="s">
        <v>2796</v>
      </c>
      <c r="C1748" s="60" t="s">
        <v>2797</v>
      </c>
      <c r="E1748" s="60" t="s">
        <v>2798</v>
      </c>
      <c r="F1748" s="60" t="s">
        <v>1891</v>
      </c>
      <c r="G1748" s="60" t="s">
        <v>255</v>
      </c>
      <c r="H1748" s="61">
        <v>2027</v>
      </c>
      <c r="I1748" s="62">
        <v>0</v>
      </c>
      <c r="J1748" s="62">
        <v>0</v>
      </c>
    </row>
    <row r="1749" spans="1:10" x14ac:dyDescent="0.25">
      <c r="A1749" s="59">
        <f t="shared" si="40"/>
        <v>1749</v>
      </c>
      <c r="B1749" s="60" t="s">
        <v>3942</v>
      </c>
      <c r="C1749" s="60" t="s">
        <v>3943</v>
      </c>
      <c r="E1749" s="60" t="s">
        <v>861</v>
      </c>
      <c r="F1749" s="60" t="s">
        <v>1891</v>
      </c>
      <c r="G1749" s="60" t="s">
        <v>113</v>
      </c>
      <c r="H1749" s="61">
        <v>2027</v>
      </c>
      <c r="I1749" s="62">
        <v>0</v>
      </c>
      <c r="J1749" s="62">
        <v>0</v>
      </c>
    </row>
    <row r="1750" spans="1:10" x14ac:dyDescent="0.25">
      <c r="A1750" s="59">
        <f t="shared" si="40"/>
        <v>1750</v>
      </c>
      <c r="B1750" s="60" t="s">
        <v>2800</v>
      </c>
      <c r="C1750" s="60" t="s">
        <v>2801</v>
      </c>
      <c r="E1750" s="60" t="s">
        <v>2710</v>
      </c>
      <c r="F1750" s="60" t="s">
        <v>1891</v>
      </c>
      <c r="G1750" s="60" t="s">
        <v>1035</v>
      </c>
      <c r="H1750" s="61">
        <v>2027</v>
      </c>
      <c r="I1750" s="62">
        <v>0</v>
      </c>
      <c r="J1750" s="62">
        <v>0</v>
      </c>
    </row>
    <row r="1751" spans="1:10" x14ac:dyDescent="0.25">
      <c r="A1751" s="59">
        <f t="shared" si="40"/>
        <v>1751</v>
      </c>
      <c r="B1751" s="60" t="s">
        <v>2802</v>
      </c>
      <c r="C1751" s="60" t="s">
        <v>2803</v>
      </c>
      <c r="E1751" s="60" t="s">
        <v>2071</v>
      </c>
      <c r="F1751" s="60" t="s">
        <v>1891</v>
      </c>
      <c r="G1751" s="60" t="s">
        <v>126</v>
      </c>
      <c r="H1751" s="61">
        <v>2026</v>
      </c>
      <c r="I1751" s="62">
        <v>209.15</v>
      </c>
      <c r="J1751" s="62">
        <v>209.15</v>
      </c>
    </row>
    <row r="1752" spans="1:10" x14ac:dyDescent="0.25">
      <c r="A1752" s="59">
        <f t="shared" si="40"/>
        <v>1752</v>
      </c>
      <c r="B1752" s="60" t="s">
        <v>2804</v>
      </c>
      <c r="C1752" s="60" t="s">
        <v>2805</v>
      </c>
      <c r="E1752" s="60" t="s">
        <v>2091</v>
      </c>
      <c r="F1752" s="60" t="s">
        <v>1891</v>
      </c>
      <c r="G1752" s="60" t="s">
        <v>126</v>
      </c>
      <c r="H1752" s="61">
        <v>2026</v>
      </c>
      <c r="I1752" s="62">
        <v>0</v>
      </c>
      <c r="J1752" s="62">
        <v>0</v>
      </c>
    </row>
    <row r="1753" spans="1:10" x14ac:dyDescent="0.25">
      <c r="A1753" s="59">
        <f t="shared" si="40"/>
        <v>1753</v>
      </c>
      <c r="B1753" s="60" t="s">
        <v>3944</v>
      </c>
      <c r="C1753" s="60" t="s">
        <v>3945</v>
      </c>
      <c r="E1753" s="60" t="s">
        <v>453</v>
      </c>
      <c r="F1753" s="60" t="s">
        <v>1891</v>
      </c>
      <c r="G1753" s="60" t="s">
        <v>126</v>
      </c>
      <c r="H1753" s="61">
        <v>2029</v>
      </c>
      <c r="I1753" s="62">
        <v>0</v>
      </c>
      <c r="J1753" s="62">
        <v>0</v>
      </c>
    </row>
    <row r="1754" spans="1:10" x14ac:dyDescent="0.25">
      <c r="A1754" s="59">
        <f t="shared" si="40"/>
        <v>1754</v>
      </c>
      <c r="B1754" s="60" t="s">
        <v>3946</v>
      </c>
      <c r="C1754" s="60" t="s">
        <v>3947</v>
      </c>
      <c r="E1754" s="60" t="s">
        <v>453</v>
      </c>
      <c r="F1754" s="60" t="s">
        <v>1891</v>
      </c>
      <c r="G1754" s="60" t="s">
        <v>126</v>
      </c>
      <c r="H1754" s="61">
        <v>2029</v>
      </c>
      <c r="I1754" s="62">
        <v>0</v>
      </c>
      <c r="J1754" s="62">
        <v>0</v>
      </c>
    </row>
    <row r="1755" spans="1:10" x14ac:dyDescent="0.25">
      <c r="A1755" s="59">
        <f t="shared" si="40"/>
        <v>1755</v>
      </c>
      <c r="B1755" s="60" t="s">
        <v>3894</v>
      </c>
      <c r="C1755" s="60" t="s">
        <v>3895</v>
      </c>
      <c r="E1755" s="60" t="s">
        <v>189</v>
      </c>
      <c r="F1755" s="60" t="s">
        <v>1891</v>
      </c>
      <c r="G1755" s="60" t="s">
        <v>119</v>
      </c>
      <c r="H1755" s="61">
        <v>2028</v>
      </c>
      <c r="I1755" s="62">
        <v>0</v>
      </c>
      <c r="J1755" s="62">
        <v>0</v>
      </c>
    </row>
    <row r="1756" spans="1:10" x14ac:dyDescent="0.25">
      <c r="A1756" s="59">
        <f t="shared" si="40"/>
        <v>1756</v>
      </c>
      <c r="B1756" s="60" t="s">
        <v>2806</v>
      </c>
      <c r="C1756" s="60" t="s">
        <v>2807</v>
      </c>
      <c r="E1756" s="60" t="s">
        <v>281</v>
      </c>
      <c r="F1756" s="60" t="s">
        <v>1891</v>
      </c>
      <c r="G1756" s="60" t="s">
        <v>126</v>
      </c>
      <c r="H1756" s="61">
        <v>2027</v>
      </c>
      <c r="I1756" s="62">
        <v>0</v>
      </c>
      <c r="J1756" s="62">
        <v>0</v>
      </c>
    </row>
    <row r="1757" spans="1:10" x14ac:dyDescent="0.25">
      <c r="A1757" s="59">
        <f t="shared" si="40"/>
        <v>1757</v>
      </c>
      <c r="B1757" s="60" t="s">
        <v>4213</v>
      </c>
      <c r="C1757" s="60" t="s">
        <v>4214</v>
      </c>
      <c r="E1757" s="60" t="s">
        <v>916</v>
      </c>
      <c r="F1757" s="60" t="s">
        <v>1891</v>
      </c>
      <c r="G1757" s="60" t="s">
        <v>255</v>
      </c>
      <c r="H1757" s="61">
        <v>2028</v>
      </c>
      <c r="I1757" s="62">
        <v>0</v>
      </c>
      <c r="J1757" s="62">
        <v>0</v>
      </c>
    </row>
    <row r="1758" spans="1:10" x14ac:dyDescent="0.25">
      <c r="A1758" s="59">
        <f t="shared" si="40"/>
        <v>1758</v>
      </c>
      <c r="B1758" s="60" t="s">
        <v>3351</v>
      </c>
      <c r="C1758" s="60" t="s">
        <v>3352</v>
      </c>
      <c r="E1758" s="60" t="s">
        <v>1935</v>
      </c>
      <c r="F1758" s="60" t="s">
        <v>1891</v>
      </c>
      <c r="G1758" s="60" t="s">
        <v>113</v>
      </c>
      <c r="H1758" s="61">
        <v>2027</v>
      </c>
      <c r="I1758" s="62">
        <v>0</v>
      </c>
      <c r="J1758" s="62">
        <v>0</v>
      </c>
    </row>
    <row r="1759" spans="1:10" x14ac:dyDescent="0.25">
      <c r="A1759" s="59">
        <f t="shared" si="40"/>
        <v>1759</v>
      </c>
      <c r="B1759" s="60" t="s">
        <v>3738</v>
      </c>
      <c r="C1759" s="60" t="s">
        <v>3739</v>
      </c>
      <c r="E1759" s="60" t="s">
        <v>281</v>
      </c>
      <c r="F1759" s="60" t="s">
        <v>1891</v>
      </c>
      <c r="G1759" s="60" t="s">
        <v>126</v>
      </c>
      <c r="H1759" s="61">
        <v>2027</v>
      </c>
      <c r="I1759" s="62">
        <v>0</v>
      </c>
      <c r="J1759" s="62">
        <v>0</v>
      </c>
    </row>
    <row r="1760" spans="1:10" x14ac:dyDescent="0.25">
      <c r="A1760" s="59">
        <f t="shared" si="40"/>
        <v>1760</v>
      </c>
      <c r="B1760" s="60" t="s">
        <v>3737</v>
      </c>
      <c r="C1760" s="60" t="s">
        <v>2799</v>
      </c>
      <c r="E1760" s="60" t="s">
        <v>2042</v>
      </c>
      <c r="F1760" s="60" t="s">
        <v>1891</v>
      </c>
      <c r="G1760" s="60" t="s">
        <v>113</v>
      </c>
      <c r="H1760" s="61">
        <v>2027</v>
      </c>
      <c r="I1760" s="62">
        <v>0</v>
      </c>
      <c r="J1760" s="62">
        <v>0</v>
      </c>
    </row>
    <row r="1761" spans="1:10" x14ac:dyDescent="0.25">
      <c r="A1761" s="59">
        <f t="shared" si="40"/>
        <v>1761</v>
      </c>
      <c r="B1761" s="60" t="s">
        <v>4012</v>
      </c>
      <c r="C1761" s="60" t="s">
        <v>4013</v>
      </c>
      <c r="E1761" s="60" t="s">
        <v>2042</v>
      </c>
      <c r="F1761" s="60" t="s">
        <v>1891</v>
      </c>
      <c r="G1761" s="60" t="s">
        <v>113</v>
      </c>
      <c r="H1761" s="61">
        <v>2027</v>
      </c>
      <c r="I1761" s="62">
        <v>0</v>
      </c>
      <c r="J1761" s="62">
        <v>0</v>
      </c>
    </row>
    <row r="1762" spans="1:10" x14ac:dyDescent="0.25">
      <c r="A1762" s="59">
        <f t="shared" si="40"/>
        <v>1762</v>
      </c>
      <c r="B1762" s="60" t="s">
        <v>3586</v>
      </c>
      <c r="C1762" s="60" t="s">
        <v>3587</v>
      </c>
      <c r="E1762" s="60" t="s">
        <v>161</v>
      </c>
      <c r="F1762" s="60" t="s">
        <v>1891</v>
      </c>
      <c r="G1762" s="60" t="s">
        <v>113</v>
      </c>
      <c r="H1762" s="61">
        <v>2027</v>
      </c>
      <c r="I1762" s="62">
        <v>0</v>
      </c>
      <c r="J1762" s="62">
        <v>0</v>
      </c>
    </row>
    <row r="1763" spans="1:10" x14ac:dyDescent="0.25">
      <c r="A1763" s="59">
        <f t="shared" si="40"/>
        <v>1763</v>
      </c>
      <c r="B1763" s="60" t="s">
        <v>3353</v>
      </c>
      <c r="C1763" s="60" t="s">
        <v>3354</v>
      </c>
      <c r="E1763" s="60" t="s">
        <v>400</v>
      </c>
      <c r="F1763" s="60" t="s">
        <v>1891</v>
      </c>
      <c r="G1763" s="60" t="s">
        <v>113</v>
      </c>
      <c r="H1763" s="61">
        <v>2027</v>
      </c>
      <c r="I1763" s="62">
        <v>0</v>
      </c>
      <c r="J1763" s="62">
        <v>0</v>
      </c>
    </row>
    <row r="1764" spans="1:10" x14ac:dyDescent="0.25">
      <c r="A1764" s="59">
        <f t="shared" si="40"/>
        <v>1764</v>
      </c>
      <c r="B1764" s="60" t="s">
        <v>4014</v>
      </c>
      <c r="C1764" s="60" t="s">
        <v>4015</v>
      </c>
      <c r="E1764" s="60" t="s">
        <v>488</v>
      </c>
      <c r="F1764" s="60" t="s">
        <v>1891</v>
      </c>
      <c r="G1764" s="60" t="s">
        <v>113</v>
      </c>
      <c r="H1764" s="61">
        <v>2027</v>
      </c>
      <c r="I1764" s="62">
        <v>0</v>
      </c>
      <c r="J1764" s="62">
        <v>0</v>
      </c>
    </row>
    <row r="1765" spans="1:10" x14ac:dyDescent="0.25">
      <c r="A1765" s="59">
        <f t="shared" si="40"/>
        <v>1765</v>
      </c>
      <c r="B1765" s="60" t="s">
        <v>3588</v>
      </c>
      <c r="C1765" s="60" t="s">
        <v>2815</v>
      </c>
      <c r="E1765" s="60" t="s">
        <v>1351</v>
      </c>
      <c r="F1765" s="60" t="s">
        <v>1891</v>
      </c>
      <c r="G1765" s="60" t="s">
        <v>1035</v>
      </c>
      <c r="H1765" s="61">
        <v>2027</v>
      </c>
      <c r="I1765" s="62">
        <v>0</v>
      </c>
      <c r="J1765" s="62">
        <v>0</v>
      </c>
    </row>
    <row r="1766" spans="1:10" x14ac:dyDescent="0.25">
      <c r="A1766" s="59">
        <f t="shared" si="40"/>
        <v>1766</v>
      </c>
      <c r="B1766" s="60" t="s">
        <v>3482</v>
      </c>
      <c r="C1766" s="60" t="s">
        <v>3483</v>
      </c>
      <c r="E1766" s="60" t="s">
        <v>2816</v>
      </c>
      <c r="F1766" s="60" t="s">
        <v>1891</v>
      </c>
      <c r="G1766" s="60" t="s">
        <v>126</v>
      </c>
      <c r="H1766" s="61">
        <v>2027</v>
      </c>
      <c r="I1766" s="62">
        <v>0</v>
      </c>
      <c r="J1766" s="62">
        <v>0</v>
      </c>
    </row>
    <row r="1767" spans="1:10" x14ac:dyDescent="0.25">
      <c r="A1767" s="59">
        <f t="shared" si="40"/>
        <v>1767</v>
      </c>
      <c r="B1767" s="60" t="s">
        <v>2817</v>
      </c>
      <c r="C1767" s="60" t="s">
        <v>2818</v>
      </c>
      <c r="E1767" s="60" t="s">
        <v>1167</v>
      </c>
      <c r="F1767" s="60" t="s">
        <v>1891</v>
      </c>
      <c r="G1767" s="60" t="s">
        <v>255</v>
      </c>
      <c r="H1767" s="61">
        <v>2026</v>
      </c>
      <c r="I1767" s="62">
        <v>0</v>
      </c>
      <c r="J1767" s="62">
        <v>0</v>
      </c>
    </row>
    <row r="1768" spans="1:10" x14ac:dyDescent="0.25">
      <c r="A1768" s="59">
        <f t="shared" si="40"/>
        <v>1768</v>
      </c>
      <c r="B1768" s="60" t="s">
        <v>3484</v>
      </c>
      <c r="C1768" s="60" t="s">
        <v>3485</v>
      </c>
      <c r="E1768" s="60" t="s">
        <v>511</v>
      </c>
      <c r="F1768" s="60" t="s">
        <v>1891</v>
      </c>
      <c r="G1768" s="60" t="s">
        <v>113</v>
      </c>
      <c r="H1768" s="61">
        <v>2027</v>
      </c>
      <c r="I1768" s="62">
        <v>0</v>
      </c>
      <c r="J1768" s="62">
        <v>0</v>
      </c>
    </row>
    <row r="1769" spans="1:10" x14ac:dyDescent="0.25">
      <c r="A1769" s="59">
        <f t="shared" si="40"/>
        <v>1769</v>
      </c>
      <c r="B1769" s="60" t="s">
        <v>2819</v>
      </c>
      <c r="C1769" s="60" t="s">
        <v>2820</v>
      </c>
      <c r="E1769" s="60" t="s">
        <v>446</v>
      </c>
      <c r="F1769" s="60" t="s">
        <v>1891</v>
      </c>
      <c r="G1769" s="60" t="s">
        <v>119</v>
      </c>
      <c r="H1769" s="61">
        <v>2027</v>
      </c>
      <c r="I1769" s="62">
        <v>0</v>
      </c>
      <c r="J1769" s="62">
        <v>0</v>
      </c>
    </row>
    <row r="1770" spans="1:10" x14ac:dyDescent="0.25">
      <c r="A1770" s="59">
        <f t="shared" si="40"/>
        <v>1770</v>
      </c>
      <c r="B1770" s="60" t="s">
        <v>2821</v>
      </c>
      <c r="C1770" s="60" t="s">
        <v>2822</v>
      </c>
      <c r="E1770" s="60" t="s">
        <v>446</v>
      </c>
      <c r="F1770" s="60" t="s">
        <v>1891</v>
      </c>
      <c r="G1770" s="60" t="s">
        <v>119</v>
      </c>
      <c r="H1770" s="61">
        <v>2027</v>
      </c>
      <c r="I1770" s="62">
        <v>0</v>
      </c>
      <c r="J1770" s="62">
        <v>0</v>
      </c>
    </row>
    <row r="1771" spans="1:10" x14ac:dyDescent="0.25">
      <c r="A1771" s="59">
        <f t="shared" si="40"/>
        <v>1771</v>
      </c>
      <c r="B1771" s="60" t="s">
        <v>3831</v>
      </c>
      <c r="C1771" s="60" t="s">
        <v>3832</v>
      </c>
      <c r="E1771" s="60" t="s">
        <v>1268</v>
      </c>
      <c r="F1771" s="60" t="s">
        <v>1891</v>
      </c>
      <c r="G1771" s="60" t="s">
        <v>255</v>
      </c>
      <c r="H1771" s="61">
        <v>2028</v>
      </c>
      <c r="I1771" s="62">
        <v>0</v>
      </c>
      <c r="J1771" s="62">
        <v>0</v>
      </c>
    </row>
    <row r="1772" spans="1:10" x14ac:dyDescent="0.25">
      <c r="A1772" s="59">
        <f t="shared" si="40"/>
        <v>1772</v>
      </c>
      <c r="B1772" s="60" t="s">
        <v>3583</v>
      </c>
      <c r="C1772" s="60" t="s">
        <v>3477</v>
      </c>
      <c r="E1772" s="60" t="s">
        <v>1111</v>
      </c>
      <c r="F1772" s="60" t="s">
        <v>1891</v>
      </c>
      <c r="G1772" s="60" t="s">
        <v>255</v>
      </c>
      <c r="H1772" s="61">
        <v>2026</v>
      </c>
      <c r="I1772" s="62">
        <v>0</v>
      </c>
      <c r="J1772" s="62">
        <v>0</v>
      </c>
    </row>
    <row r="1773" spans="1:10" x14ac:dyDescent="0.25">
      <c r="A1773" s="59">
        <f t="shared" si="40"/>
        <v>1773</v>
      </c>
      <c r="B1773" s="60" t="s">
        <v>3650</v>
      </c>
      <c r="C1773" s="60" t="s">
        <v>3651</v>
      </c>
      <c r="E1773" s="60" t="s">
        <v>3383</v>
      </c>
      <c r="F1773" s="60" t="s">
        <v>1891</v>
      </c>
      <c r="G1773" s="60" t="s">
        <v>113</v>
      </c>
      <c r="H1773" s="61">
        <v>2028</v>
      </c>
      <c r="I1773" s="62">
        <v>0</v>
      </c>
      <c r="J1773" s="62">
        <v>0</v>
      </c>
    </row>
    <row r="1774" spans="1:10" x14ac:dyDescent="0.25">
      <c r="A1774" s="59">
        <f t="shared" si="40"/>
        <v>1774</v>
      </c>
      <c r="B1774" s="60" t="s">
        <v>2823</v>
      </c>
      <c r="C1774" s="60" t="s">
        <v>2824</v>
      </c>
      <c r="E1774" s="60" t="s">
        <v>2825</v>
      </c>
      <c r="F1774" s="60" t="s">
        <v>1891</v>
      </c>
      <c r="G1774" s="60" t="s">
        <v>126</v>
      </c>
      <c r="H1774" s="61">
        <v>2028</v>
      </c>
      <c r="I1774" s="62">
        <v>0</v>
      </c>
      <c r="J1774" s="62">
        <v>0</v>
      </c>
    </row>
    <row r="1775" spans="1:10" x14ac:dyDescent="0.25">
      <c r="A1775" s="59">
        <f t="shared" si="40"/>
        <v>1775</v>
      </c>
      <c r="B1775" s="60" t="s">
        <v>2826</v>
      </c>
      <c r="C1775" s="60" t="s">
        <v>2827</v>
      </c>
      <c r="E1775" s="60" t="s">
        <v>2825</v>
      </c>
      <c r="F1775" s="60" t="s">
        <v>1891</v>
      </c>
      <c r="G1775" s="60" t="s">
        <v>126</v>
      </c>
      <c r="H1775" s="61">
        <v>2028</v>
      </c>
      <c r="I1775" s="62">
        <v>0</v>
      </c>
      <c r="J1775" s="62">
        <v>0</v>
      </c>
    </row>
    <row r="1776" spans="1:10" x14ac:dyDescent="0.25">
      <c r="A1776" s="59">
        <f t="shared" si="40"/>
        <v>1776</v>
      </c>
      <c r="B1776" s="60" t="s">
        <v>2828</v>
      </c>
      <c r="C1776" s="60" t="s">
        <v>2829</v>
      </c>
      <c r="E1776" s="60" t="s">
        <v>916</v>
      </c>
      <c r="F1776" s="60" t="s">
        <v>1891</v>
      </c>
      <c r="G1776" s="60" t="s">
        <v>255</v>
      </c>
      <c r="H1776" s="61">
        <v>2027</v>
      </c>
      <c r="I1776" s="62">
        <v>0</v>
      </c>
      <c r="J1776" s="62">
        <v>0</v>
      </c>
    </row>
    <row r="1777" spans="1:10" x14ac:dyDescent="0.25">
      <c r="A1777" s="59">
        <f t="shared" si="40"/>
        <v>1777</v>
      </c>
      <c r="B1777" s="60" t="s">
        <v>3589</v>
      </c>
      <c r="C1777" s="60" t="s">
        <v>3590</v>
      </c>
      <c r="E1777" s="60" t="s">
        <v>358</v>
      </c>
      <c r="F1777" s="60" t="s">
        <v>1891</v>
      </c>
      <c r="G1777" s="60" t="s">
        <v>255</v>
      </c>
      <c r="H1777" s="61">
        <v>2028</v>
      </c>
      <c r="I1777" s="62">
        <v>0</v>
      </c>
      <c r="J1777" s="62">
        <v>0</v>
      </c>
    </row>
    <row r="1778" spans="1:10" x14ac:dyDescent="0.25">
      <c r="A1778" s="59">
        <f t="shared" si="40"/>
        <v>1778</v>
      </c>
      <c r="B1778" s="60" t="s">
        <v>3486</v>
      </c>
      <c r="C1778" s="60" t="s">
        <v>3487</v>
      </c>
      <c r="E1778" s="60" t="s">
        <v>363</v>
      </c>
      <c r="F1778" s="60" t="s">
        <v>1891</v>
      </c>
      <c r="G1778" s="60" t="s">
        <v>113</v>
      </c>
      <c r="H1778" s="61">
        <v>2027</v>
      </c>
      <c r="I1778" s="62">
        <v>0</v>
      </c>
      <c r="J1778" s="62">
        <v>0</v>
      </c>
    </row>
    <row r="1779" spans="1:10" x14ac:dyDescent="0.25">
      <c r="A1779" s="59">
        <f t="shared" si="40"/>
        <v>1779</v>
      </c>
      <c r="B1779" s="60" t="s">
        <v>3896</v>
      </c>
      <c r="C1779" s="60" t="s">
        <v>3897</v>
      </c>
      <c r="E1779" s="60" t="s">
        <v>1650</v>
      </c>
      <c r="F1779" s="60" t="s">
        <v>1891</v>
      </c>
      <c r="G1779" s="60" t="s">
        <v>255</v>
      </c>
      <c r="H1779" s="61">
        <v>2028</v>
      </c>
      <c r="I1779" s="62">
        <v>0</v>
      </c>
      <c r="J1779" s="62">
        <v>0</v>
      </c>
    </row>
    <row r="1780" spans="1:10" x14ac:dyDescent="0.25">
      <c r="A1780" s="59">
        <f t="shared" si="40"/>
        <v>1780</v>
      </c>
      <c r="B1780" s="60" t="s">
        <v>2831</v>
      </c>
      <c r="C1780" s="60" t="s">
        <v>2832</v>
      </c>
      <c r="E1780" s="60" t="s">
        <v>281</v>
      </c>
      <c r="F1780" s="60" t="s">
        <v>1891</v>
      </c>
      <c r="G1780" s="60" t="s">
        <v>126</v>
      </c>
      <c r="H1780" s="61">
        <v>2027</v>
      </c>
      <c r="I1780" s="62">
        <v>0</v>
      </c>
      <c r="J1780" s="62">
        <v>0</v>
      </c>
    </row>
    <row r="1781" spans="1:10" x14ac:dyDescent="0.25">
      <c r="A1781" s="59">
        <f t="shared" si="40"/>
        <v>1781</v>
      </c>
      <c r="B1781" s="60" t="s">
        <v>3833</v>
      </c>
      <c r="C1781" s="60" t="s">
        <v>3834</v>
      </c>
      <c r="E1781" s="60" t="s">
        <v>950</v>
      </c>
      <c r="F1781" s="60" t="s">
        <v>1891</v>
      </c>
      <c r="G1781" s="60" t="s">
        <v>113</v>
      </c>
      <c r="H1781" s="61">
        <v>2027</v>
      </c>
      <c r="I1781" s="62">
        <v>0</v>
      </c>
      <c r="J1781" s="62">
        <v>0</v>
      </c>
    </row>
    <row r="1782" spans="1:10" x14ac:dyDescent="0.25">
      <c r="A1782" s="59">
        <f t="shared" si="40"/>
        <v>1782</v>
      </c>
      <c r="B1782" s="60" t="s">
        <v>3835</v>
      </c>
      <c r="C1782" s="60" t="s">
        <v>3836</v>
      </c>
      <c r="E1782" s="60" t="s">
        <v>1268</v>
      </c>
      <c r="F1782" s="60" t="s">
        <v>1891</v>
      </c>
      <c r="G1782" s="60" t="s">
        <v>255</v>
      </c>
      <c r="H1782" s="61">
        <v>2028</v>
      </c>
      <c r="I1782" s="62">
        <v>0</v>
      </c>
      <c r="J1782" s="62">
        <v>0</v>
      </c>
    </row>
    <row r="1783" spans="1:10" x14ac:dyDescent="0.25">
      <c r="A1783" s="59">
        <f t="shared" si="40"/>
        <v>1783</v>
      </c>
      <c r="B1783" s="60" t="s">
        <v>3677</v>
      </c>
      <c r="C1783" s="60" t="s">
        <v>3678</v>
      </c>
      <c r="E1783" s="60" t="s">
        <v>988</v>
      </c>
      <c r="F1783" s="60" t="s">
        <v>1891</v>
      </c>
      <c r="G1783" s="60" t="s">
        <v>126</v>
      </c>
      <c r="H1783" s="61">
        <v>2028</v>
      </c>
      <c r="I1783" s="62">
        <v>0</v>
      </c>
      <c r="J1783" s="62">
        <v>0</v>
      </c>
    </row>
    <row r="1784" spans="1:10" s="55" customFormat="1" x14ac:dyDescent="0.25">
      <c r="A1784" s="59">
        <f t="shared" si="40"/>
        <v>1784</v>
      </c>
      <c r="B1784" s="60" t="s">
        <v>3592</v>
      </c>
      <c r="C1784" s="60" t="s">
        <v>3593</v>
      </c>
      <c r="D1784" s="60"/>
      <c r="E1784" s="60" t="s">
        <v>189</v>
      </c>
      <c r="F1784" s="60" t="s">
        <v>1891</v>
      </c>
      <c r="G1784" s="60" t="s">
        <v>119</v>
      </c>
      <c r="H1784" s="61">
        <v>2028</v>
      </c>
      <c r="I1784" s="62">
        <v>0</v>
      </c>
      <c r="J1784" s="62">
        <v>0</v>
      </c>
    </row>
    <row r="1785" spans="1:10" x14ac:dyDescent="0.25">
      <c r="A1785" s="59">
        <f t="shared" si="40"/>
        <v>1785</v>
      </c>
      <c r="B1785" s="60" t="s">
        <v>3227</v>
      </c>
      <c r="C1785" s="60" t="s">
        <v>3228</v>
      </c>
      <c r="E1785" s="60" t="s">
        <v>1813</v>
      </c>
      <c r="F1785" s="60" t="s">
        <v>1891</v>
      </c>
      <c r="G1785" s="60" t="s">
        <v>113</v>
      </c>
      <c r="H1785" s="61">
        <v>2027</v>
      </c>
      <c r="I1785" s="62">
        <v>0</v>
      </c>
      <c r="J1785" s="62">
        <v>0</v>
      </c>
    </row>
    <row r="1786" spans="1:10" s="55" customFormat="1" x14ac:dyDescent="0.25">
      <c r="A1786" s="59">
        <f t="shared" si="40"/>
        <v>1786</v>
      </c>
      <c r="B1786" s="60" t="s">
        <v>2835</v>
      </c>
      <c r="C1786" s="60" t="s">
        <v>2836</v>
      </c>
      <c r="D1786" s="60"/>
      <c r="E1786" s="60" t="s">
        <v>1902</v>
      </c>
      <c r="F1786" s="60" t="s">
        <v>1891</v>
      </c>
      <c r="G1786" s="60" t="s">
        <v>255</v>
      </c>
      <c r="H1786" s="61">
        <v>2027</v>
      </c>
      <c r="I1786" s="62">
        <v>0</v>
      </c>
      <c r="J1786" s="62">
        <v>0</v>
      </c>
    </row>
    <row r="1787" spans="1:10" x14ac:dyDescent="0.25">
      <c r="A1787" s="59">
        <f t="shared" si="40"/>
        <v>1787</v>
      </c>
      <c r="B1787" s="60" t="s">
        <v>2837</v>
      </c>
      <c r="C1787" s="60" t="s">
        <v>2838</v>
      </c>
      <c r="E1787" s="60" t="s">
        <v>161</v>
      </c>
      <c r="F1787" s="60" t="s">
        <v>1891</v>
      </c>
      <c r="G1787" s="60" t="s">
        <v>113</v>
      </c>
      <c r="H1787" s="61">
        <v>2027</v>
      </c>
      <c r="I1787" s="62">
        <v>0</v>
      </c>
      <c r="J1787" s="62">
        <v>0</v>
      </c>
    </row>
    <row r="1788" spans="1:10" x14ac:dyDescent="0.25">
      <c r="A1788" s="59">
        <f t="shared" si="40"/>
        <v>1788</v>
      </c>
      <c r="B1788" s="60" t="s">
        <v>3594</v>
      </c>
      <c r="C1788" s="60" t="s">
        <v>3595</v>
      </c>
      <c r="E1788" s="60" t="s">
        <v>1813</v>
      </c>
      <c r="F1788" s="60" t="s">
        <v>1891</v>
      </c>
      <c r="G1788" s="60" t="s">
        <v>113</v>
      </c>
      <c r="H1788" s="61">
        <v>2027</v>
      </c>
      <c r="I1788" s="62">
        <v>0</v>
      </c>
      <c r="J1788" s="62">
        <v>0</v>
      </c>
    </row>
    <row r="1789" spans="1:10" x14ac:dyDescent="0.25">
      <c r="A1789" s="59">
        <f t="shared" si="40"/>
        <v>1789</v>
      </c>
      <c r="B1789" s="60" t="s">
        <v>4052</v>
      </c>
      <c r="C1789" s="60" t="s">
        <v>4053</v>
      </c>
      <c r="E1789" s="60" t="s">
        <v>2813</v>
      </c>
      <c r="F1789" s="60" t="s">
        <v>1891</v>
      </c>
      <c r="G1789" s="60" t="s">
        <v>169</v>
      </c>
      <c r="H1789" s="61">
        <v>2027</v>
      </c>
      <c r="I1789" s="62">
        <v>0</v>
      </c>
      <c r="J1789" s="62">
        <v>0</v>
      </c>
    </row>
    <row r="1790" spans="1:10" x14ac:dyDescent="0.25">
      <c r="A1790" s="59">
        <f t="shared" si="40"/>
        <v>1790</v>
      </c>
      <c r="B1790" s="60" t="s">
        <v>2840</v>
      </c>
      <c r="C1790" s="60" t="s">
        <v>2841</v>
      </c>
      <c r="E1790" s="60" t="s">
        <v>1149</v>
      </c>
      <c r="F1790" s="60" t="s">
        <v>1891</v>
      </c>
      <c r="G1790" s="60" t="s">
        <v>255</v>
      </c>
      <c r="H1790" s="61">
        <v>2027</v>
      </c>
      <c r="I1790" s="62">
        <v>0</v>
      </c>
      <c r="J1790" s="62">
        <v>0</v>
      </c>
    </row>
    <row r="1791" spans="1:10" x14ac:dyDescent="0.25">
      <c r="A1791" s="59">
        <f t="shared" si="40"/>
        <v>1791</v>
      </c>
      <c r="B1791" s="60" t="s">
        <v>4215</v>
      </c>
      <c r="C1791" s="60" t="s">
        <v>4216</v>
      </c>
      <c r="E1791" s="60" t="s">
        <v>400</v>
      </c>
      <c r="F1791" s="60" t="s">
        <v>1891</v>
      </c>
      <c r="G1791" s="60" t="s">
        <v>113</v>
      </c>
      <c r="H1791" s="61">
        <v>2028</v>
      </c>
      <c r="I1791" s="62">
        <v>0</v>
      </c>
      <c r="J1791" s="62">
        <v>0</v>
      </c>
    </row>
    <row r="1792" spans="1:10" x14ac:dyDescent="0.25">
      <c r="A1792" s="59">
        <f t="shared" si="40"/>
        <v>1792</v>
      </c>
      <c r="B1792" s="60" t="s">
        <v>2842</v>
      </c>
      <c r="C1792" s="60" t="s">
        <v>2843</v>
      </c>
      <c r="E1792" s="60" t="s">
        <v>1213</v>
      </c>
      <c r="F1792" s="60" t="s">
        <v>1891</v>
      </c>
      <c r="G1792" s="60" t="s">
        <v>255</v>
      </c>
      <c r="H1792" s="61">
        <v>2028</v>
      </c>
      <c r="I1792" s="62">
        <v>0</v>
      </c>
      <c r="J1792" s="62">
        <v>0</v>
      </c>
    </row>
    <row r="1793" spans="1:10" x14ac:dyDescent="0.25">
      <c r="A1793" s="59">
        <f t="shared" si="40"/>
        <v>1793</v>
      </c>
      <c r="B1793" s="60" t="s">
        <v>4016</v>
      </c>
      <c r="C1793" s="60" t="s">
        <v>4017</v>
      </c>
      <c r="E1793" s="60" t="s">
        <v>141</v>
      </c>
      <c r="F1793" s="60" t="s">
        <v>1891</v>
      </c>
      <c r="G1793" s="60" t="s">
        <v>113</v>
      </c>
      <c r="H1793" s="61">
        <v>2029</v>
      </c>
      <c r="I1793" s="62">
        <v>0</v>
      </c>
      <c r="J1793" s="62">
        <v>0</v>
      </c>
    </row>
    <row r="1794" spans="1:10" x14ac:dyDescent="0.25">
      <c r="A1794" s="59">
        <f t="shared" si="40"/>
        <v>1794</v>
      </c>
      <c r="B1794" s="60" t="s">
        <v>4217</v>
      </c>
      <c r="C1794" s="60" t="s">
        <v>4218</v>
      </c>
      <c r="E1794" s="60" t="s">
        <v>705</v>
      </c>
      <c r="F1794" s="60" t="s">
        <v>1891</v>
      </c>
      <c r="G1794" s="60" t="s">
        <v>113</v>
      </c>
      <c r="H1794" s="61">
        <v>2027</v>
      </c>
      <c r="I1794" s="62">
        <v>0</v>
      </c>
      <c r="J1794" s="62">
        <v>0</v>
      </c>
    </row>
    <row r="1795" spans="1:10" x14ac:dyDescent="0.25">
      <c r="A1795" s="59">
        <f t="shared" si="40"/>
        <v>1795</v>
      </c>
      <c r="B1795" s="60" t="s">
        <v>2844</v>
      </c>
      <c r="C1795" s="60" t="s">
        <v>2845</v>
      </c>
      <c r="E1795" s="60" t="s">
        <v>1910</v>
      </c>
      <c r="F1795" s="60" t="s">
        <v>1891</v>
      </c>
      <c r="G1795" s="60" t="s">
        <v>126</v>
      </c>
      <c r="H1795" s="61">
        <v>2026</v>
      </c>
      <c r="I1795" s="62">
        <v>0</v>
      </c>
      <c r="J1795" s="62">
        <v>0</v>
      </c>
    </row>
    <row r="1796" spans="1:10" x14ac:dyDescent="0.25">
      <c r="A1796" s="59">
        <f t="shared" si="40"/>
        <v>1796</v>
      </c>
      <c r="B1796" s="60" t="s">
        <v>4219</v>
      </c>
      <c r="C1796" s="60" t="s">
        <v>4220</v>
      </c>
      <c r="E1796" s="60" t="s">
        <v>111</v>
      </c>
      <c r="F1796" s="60" t="s">
        <v>1891</v>
      </c>
      <c r="G1796" s="60" t="s">
        <v>113</v>
      </c>
      <c r="H1796" s="61">
        <v>2027</v>
      </c>
      <c r="I1796" s="62">
        <v>0</v>
      </c>
      <c r="J1796" s="62">
        <v>0</v>
      </c>
    </row>
    <row r="1797" spans="1:10" x14ac:dyDescent="0.25">
      <c r="A1797" s="59">
        <f t="shared" si="40"/>
        <v>1797</v>
      </c>
      <c r="B1797" s="60" t="s">
        <v>2846</v>
      </c>
      <c r="C1797" s="60" t="s">
        <v>2847</v>
      </c>
      <c r="E1797" s="60" t="s">
        <v>1337</v>
      </c>
      <c r="F1797" s="60" t="s">
        <v>1891</v>
      </c>
      <c r="G1797" s="60" t="s">
        <v>255</v>
      </c>
      <c r="H1797" s="61">
        <v>2028</v>
      </c>
      <c r="I1797" s="62">
        <v>0</v>
      </c>
      <c r="J1797" s="62">
        <v>0</v>
      </c>
    </row>
    <row r="1798" spans="1:10" x14ac:dyDescent="0.25">
      <c r="A1798" s="59">
        <f t="shared" ref="A1798:A1861" si="41">A1797+1</f>
        <v>1798</v>
      </c>
      <c r="B1798" s="56" t="s">
        <v>2848</v>
      </c>
      <c r="I1798" s="58">
        <f>SUM(I1666:I1797)</f>
        <v>359.63</v>
      </c>
      <c r="J1798" s="58">
        <f>SUM(J1666:J1797)</f>
        <v>359.63</v>
      </c>
    </row>
    <row r="1799" spans="1:10" x14ac:dyDescent="0.25">
      <c r="A1799" s="59">
        <f t="shared" si="41"/>
        <v>1799</v>
      </c>
      <c r="B1799" s="56"/>
      <c r="C1799" s="56"/>
      <c r="D1799" s="56"/>
      <c r="E1799" s="56"/>
      <c r="F1799" s="56"/>
      <c r="G1799" s="56"/>
      <c r="H1799" s="57"/>
      <c r="I1799" s="62"/>
      <c r="J1799" s="58"/>
    </row>
    <row r="1800" spans="1:10" x14ac:dyDescent="0.25">
      <c r="A1800" s="59">
        <f t="shared" si="41"/>
        <v>1800</v>
      </c>
      <c r="B1800" s="56" t="s">
        <v>3046</v>
      </c>
      <c r="I1800" s="62"/>
    </row>
    <row r="1801" spans="1:10" x14ac:dyDescent="0.25">
      <c r="A1801" s="59">
        <f t="shared" si="41"/>
        <v>1801</v>
      </c>
      <c r="B1801" s="60" t="s">
        <v>3948</v>
      </c>
      <c r="C1801" s="60" t="s">
        <v>3949</v>
      </c>
      <c r="E1801" s="60" t="s">
        <v>1910</v>
      </c>
      <c r="F1801" s="60" t="s">
        <v>2379</v>
      </c>
      <c r="G1801" s="60" t="s">
        <v>126</v>
      </c>
      <c r="H1801" s="61">
        <v>2027</v>
      </c>
      <c r="I1801" s="62">
        <v>0</v>
      </c>
      <c r="J1801" s="62">
        <v>0</v>
      </c>
    </row>
    <row r="1802" spans="1:10" x14ac:dyDescent="0.25">
      <c r="A1802" s="59">
        <f t="shared" si="41"/>
        <v>1802</v>
      </c>
      <c r="B1802" s="60" t="s">
        <v>2851</v>
      </c>
      <c r="C1802" s="60" t="s">
        <v>2852</v>
      </c>
      <c r="E1802" s="60" t="s">
        <v>204</v>
      </c>
      <c r="F1802" s="60" t="s">
        <v>2379</v>
      </c>
      <c r="G1802" s="60" t="s">
        <v>119</v>
      </c>
      <c r="H1802" s="61">
        <v>2027</v>
      </c>
      <c r="I1802" s="62">
        <v>0</v>
      </c>
      <c r="J1802" s="62">
        <v>0</v>
      </c>
    </row>
    <row r="1803" spans="1:10" x14ac:dyDescent="0.25">
      <c r="A1803" s="59">
        <f t="shared" si="41"/>
        <v>1803</v>
      </c>
      <c r="B1803" s="60" t="s">
        <v>2853</v>
      </c>
      <c r="C1803" s="60" t="s">
        <v>2854</v>
      </c>
      <c r="E1803" s="60" t="s">
        <v>204</v>
      </c>
      <c r="F1803" s="60" t="s">
        <v>2379</v>
      </c>
      <c r="G1803" s="60" t="s">
        <v>119</v>
      </c>
      <c r="H1803" s="61">
        <v>2028</v>
      </c>
      <c r="I1803" s="62">
        <v>0</v>
      </c>
      <c r="J1803" s="62">
        <v>0</v>
      </c>
    </row>
    <row r="1804" spans="1:10" x14ac:dyDescent="0.25">
      <c r="A1804" s="59">
        <f t="shared" si="41"/>
        <v>1804</v>
      </c>
      <c r="B1804" s="60" t="s">
        <v>3679</v>
      </c>
      <c r="C1804" s="60" t="s">
        <v>3680</v>
      </c>
      <c r="E1804" s="60" t="s">
        <v>988</v>
      </c>
      <c r="F1804" s="60" t="s">
        <v>2379</v>
      </c>
      <c r="G1804" s="60" t="s">
        <v>126</v>
      </c>
      <c r="H1804" s="61">
        <v>2028</v>
      </c>
      <c r="I1804" s="62">
        <v>0</v>
      </c>
      <c r="J1804" s="62">
        <v>0</v>
      </c>
    </row>
    <row r="1805" spans="1:10" x14ac:dyDescent="0.25">
      <c r="A1805" s="59">
        <f t="shared" si="41"/>
        <v>1805</v>
      </c>
      <c r="B1805" s="60" t="s">
        <v>2855</v>
      </c>
      <c r="C1805" s="60" t="s">
        <v>2856</v>
      </c>
      <c r="E1805" s="60" t="s">
        <v>2038</v>
      </c>
      <c r="F1805" s="60" t="s">
        <v>2379</v>
      </c>
      <c r="G1805" s="60" t="s">
        <v>113</v>
      </c>
      <c r="H1805" s="61">
        <v>2027</v>
      </c>
      <c r="I1805" s="62">
        <v>0</v>
      </c>
      <c r="J1805" s="62">
        <v>0</v>
      </c>
    </row>
    <row r="1806" spans="1:10" x14ac:dyDescent="0.25">
      <c r="A1806" s="59">
        <f t="shared" si="41"/>
        <v>1806</v>
      </c>
      <c r="B1806" s="60" t="s">
        <v>3047</v>
      </c>
      <c r="C1806" s="60" t="s">
        <v>3048</v>
      </c>
      <c r="E1806" s="60" t="s">
        <v>861</v>
      </c>
      <c r="F1806" s="60" t="s">
        <v>2379</v>
      </c>
      <c r="G1806" s="60" t="s">
        <v>113</v>
      </c>
      <c r="H1806" s="61">
        <v>2027</v>
      </c>
      <c r="I1806" s="62">
        <v>0</v>
      </c>
      <c r="J1806" s="62">
        <v>0</v>
      </c>
    </row>
    <row r="1807" spans="1:10" x14ac:dyDescent="0.25">
      <c r="A1807" s="59">
        <f t="shared" si="41"/>
        <v>1807</v>
      </c>
      <c r="B1807" s="60" t="s">
        <v>3950</v>
      </c>
      <c r="C1807" s="60" t="s">
        <v>3951</v>
      </c>
      <c r="E1807" s="60" t="s">
        <v>2737</v>
      </c>
      <c r="F1807" s="60" t="s">
        <v>2379</v>
      </c>
      <c r="G1807" s="60" t="s">
        <v>126</v>
      </c>
      <c r="H1807" s="61">
        <v>2028</v>
      </c>
      <c r="I1807" s="62">
        <v>0</v>
      </c>
      <c r="J1807" s="62">
        <v>0</v>
      </c>
    </row>
    <row r="1808" spans="1:10" x14ac:dyDescent="0.25">
      <c r="A1808" s="59">
        <f t="shared" si="41"/>
        <v>1808</v>
      </c>
      <c r="B1808" s="60" t="s">
        <v>2859</v>
      </c>
      <c r="C1808" s="60" t="s">
        <v>2860</v>
      </c>
      <c r="E1808" s="60" t="s">
        <v>1902</v>
      </c>
      <c r="F1808" s="60" t="s">
        <v>2379</v>
      </c>
      <c r="G1808" s="60" t="s">
        <v>255</v>
      </c>
      <c r="H1808" s="61">
        <v>2027</v>
      </c>
      <c r="I1808" s="62">
        <v>0</v>
      </c>
      <c r="J1808" s="62">
        <v>0</v>
      </c>
    </row>
    <row r="1809" spans="1:10" x14ac:dyDescent="0.25">
      <c r="A1809" s="59">
        <f t="shared" si="41"/>
        <v>1809</v>
      </c>
      <c r="B1809" s="60" t="s">
        <v>2862</v>
      </c>
      <c r="C1809" s="60" t="s">
        <v>2863</v>
      </c>
      <c r="E1809" s="60" t="s">
        <v>327</v>
      </c>
      <c r="F1809" s="60" t="s">
        <v>2379</v>
      </c>
      <c r="G1809" s="60" t="s">
        <v>113</v>
      </c>
      <c r="H1809" s="61">
        <v>2026</v>
      </c>
      <c r="I1809" s="62">
        <v>201.15</v>
      </c>
      <c r="J1809" s="62">
        <v>201.15</v>
      </c>
    </row>
    <row r="1810" spans="1:10" x14ac:dyDescent="0.25">
      <c r="A1810" s="59">
        <f t="shared" si="41"/>
        <v>1810</v>
      </c>
      <c r="B1810" s="60" t="s">
        <v>3427</v>
      </c>
      <c r="C1810" s="60" t="s">
        <v>3428</v>
      </c>
      <c r="E1810" s="60" t="s">
        <v>358</v>
      </c>
      <c r="F1810" s="60" t="s">
        <v>2379</v>
      </c>
      <c r="G1810" s="60" t="s">
        <v>255</v>
      </c>
      <c r="H1810" s="61">
        <v>2026</v>
      </c>
      <c r="I1810" s="62">
        <v>9.9</v>
      </c>
      <c r="J1810" s="62">
        <v>9.9</v>
      </c>
    </row>
    <row r="1811" spans="1:10" x14ac:dyDescent="0.25">
      <c r="A1811" s="59">
        <f t="shared" si="41"/>
        <v>1811</v>
      </c>
      <c r="B1811" s="60" t="s">
        <v>2864</v>
      </c>
      <c r="C1811" s="60" t="s">
        <v>2865</v>
      </c>
      <c r="E1811" s="60" t="s">
        <v>1156</v>
      </c>
      <c r="F1811" s="60" t="s">
        <v>2379</v>
      </c>
      <c r="G1811" s="60" t="s">
        <v>126</v>
      </c>
      <c r="H1811" s="61">
        <v>2028</v>
      </c>
      <c r="I1811" s="62">
        <v>0</v>
      </c>
      <c r="J1811" s="62">
        <v>0</v>
      </c>
    </row>
    <row r="1812" spans="1:10" x14ac:dyDescent="0.25">
      <c r="A1812" s="59">
        <f t="shared" si="41"/>
        <v>1812</v>
      </c>
      <c r="B1812" s="60" t="s">
        <v>3952</v>
      </c>
      <c r="C1812" s="60" t="s">
        <v>3953</v>
      </c>
      <c r="E1812" s="60" t="s">
        <v>254</v>
      </c>
      <c r="F1812" s="60" t="s">
        <v>2379</v>
      </c>
      <c r="G1812" s="60" t="s">
        <v>255</v>
      </c>
      <c r="H1812" s="61">
        <v>2029</v>
      </c>
      <c r="I1812" s="62">
        <v>0</v>
      </c>
      <c r="J1812" s="62">
        <v>0</v>
      </c>
    </row>
    <row r="1813" spans="1:10" x14ac:dyDescent="0.25">
      <c r="A1813" s="59">
        <f t="shared" si="41"/>
        <v>1813</v>
      </c>
      <c r="B1813" s="60" t="s">
        <v>3312</v>
      </c>
      <c r="C1813" s="60" t="s">
        <v>3313</v>
      </c>
      <c r="E1813" s="60" t="s">
        <v>998</v>
      </c>
      <c r="F1813" s="60" t="s">
        <v>2379</v>
      </c>
      <c r="G1813" s="60" t="s">
        <v>126</v>
      </c>
      <c r="H1813" s="61">
        <v>2026</v>
      </c>
      <c r="I1813" s="62">
        <v>0</v>
      </c>
      <c r="J1813" s="62">
        <v>0</v>
      </c>
    </row>
    <row r="1814" spans="1:10" x14ac:dyDescent="0.25">
      <c r="A1814" s="59">
        <f t="shared" si="41"/>
        <v>1814</v>
      </c>
      <c r="B1814" s="60" t="s">
        <v>3488</v>
      </c>
      <c r="C1814" s="60" t="s">
        <v>3489</v>
      </c>
      <c r="E1814" s="60" t="s">
        <v>153</v>
      </c>
      <c r="F1814" s="60" t="s">
        <v>2379</v>
      </c>
      <c r="G1814" s="60" t="s">
        <v>113</v>
      </c>
      <c r="H1814" s="61">
        <v>2026</v>
      </c>
      <c r="I1814" s="62">
        <v>203.62</v>
      </c>
      <c r="J1814" s="62">
        <v>203.6</v>
      </c>
    </row>
    <row r="1815" spans="1:10" x14ac:dyDescent="0.25">
      <c r="A1815" s="59">
        <f t="shared" si="41"/>
        <v>1815</v>
      </c>
      <c r="B1815" s="60" t="s">
        <v>3954</v>
      </c>
      <c r="C1815" s="60" t="s">
        <v>3955</v>
      </c>
      <c r="E1815" s="60" t="s">
        <v>153</v>
      </c>
      <c r="F1815" s="60" t="s">
        <v>2379</v>
      </c>
      <c r="G1815" s="60" t="s">
        <v>113</v>
      </c>
      <c r="H1815" s="61">
        <v>2027</v>
      </c>
      <c r="I1815" s="62">
        <v>0</v>
      </c>
      <c r="J1815" s="62">
        <v>0</v>
      </c>
    </row>
    <row r="1816" spans="1:10" x14ac:dyDescent="0.25">
      <c r="A1816" s="59">
        <f t="shared" si="41"/>
        <v>1816</v>
      </c>
      <c r="B1816" s="60" t="s">
        <v>3956</v>
      </c>
      <c r="C1816" s="60" t="s">
        <v>3957</v>
      </c>
      <c r="E1816" s="60" t="s">
        <v>136</v>
      </c>
      <c r="F1816" s="60" t="s">
        <v>2379</v>
      </c>
      <c r="G1816" s="60" t="s">
        <v>126</v>
      </c>
      <c r="H1816" s="61">
        <v>2026</v>
      </c>
      <c r="I1816" s="62">
        <v>0</v>
      </c>
      <c r="J1816" s="62">
        <v>0</v>
      </c>
    </row>
    <row r="1817" spans="1:10" x14ac:dyDescent="0.25">
      <c r="A1817" s="59">
        <f t="shared" si="41"/>
        <v>1817</v>
      </c>
      <c r="B1817" s="60" t="s">
        <v>2869</v>
      </c>
      <c r="C1817" s="60" t="s">
        <v>2870</v>
      </c>
      <c r="E1817" s="60" t="s">
        <v>615</v>
      </c>
      <c r="F1817" s="60" t="s">
        <v>2379</v>
      </c>
      <c r="G1817" s="60" t="s">
        <v>113</v>
      </c>
      <c r="H1817" s="61">
        <v>2028</v>
      </c>
      <c r="I1817" s="62">
        <v>0</v>
      </c>
      <c r="J1817" s="62">
        <v>0</v>
      </c>
    </row>
    <row r="1818" spans="1:10" x14ac:dyDescent="0.25">
      <c r="A1818" s="59">
        <f t="shared" si="41"/>
        <v>1818</v>
      </c>
      <c r="B1818" s="60" t="s">
        <v>2871</v>
      </c>
      <c r="C1818" s="60" t="s">
        <v>2872</v>
      </c>
      <c r="E1818" s="60" t="s">
        <v>2873</v>
      </c>
      <c r="F1818" s="60" t="s">
        <v>2379</v>
      </c>
      <c r="G1818" s="60" t="s">
        <v>126</v>
      </c>
      <c r="H1818" s="61">
        <v>2026</v>
      </c>
      <c r="I1818" s="62">
        <v>60.4</v>
      </c>
      <c r="J1818" s="62">
        <v>60.4</v>
      </c>
    </row>
    <row r="1819" spans="1:10" x14ac:dyDescent="0.25">
      <c r="A1819" s="59">
        <f t="shared" si="41"/>
        <v>1819</v>
      </c>
      <c r="B1819" s="60" t="s">
        <v>2874</v>
      </c>
      <c r="C1819" s="60" t="s">
        <v>2875</v>
      </c>
      <c r="E1819" s="60" t="s">
        <v>2039</v>
      </c>
      <c r="F1819" s="60" t="s">
        <v>2379</v>
      </c>
      <c r="G1819" s="60" t="s">
        <v>255</v>
      </c>
      <c r="H1819" s="61">
        <v>2027</v>
      </c>
      <c r="I1819" s="62">
        <v>0</v>
      </c>
      <c r="J1819" s="62">
        <v>0</v>
      </c>
    </row>
    <row r="1820" spans="1:10" x14ac:dyDescent="0.25">
      <c r="A1820" s="59">
        <f t="shared" si="41"/>
        <v>1820</v>
      </c>
      <c r="B1820" s="60" t="s">
        <v>2877</v>
      </c>
      <c r="C1820" s="60" t="s">
        <v>2878</v>
      </c>
      <c r="E1820" s="60" t="s">
        <v>189</v>
      </c>
      <c r="F1820" s="60" t="s">
        <v>2379</v>
      </c>
      <c r="G1820" s="60" t="s">
        <v>119</v>
      </c>
      <c r="H1820" s="61">
        <v>2027</v>
      </c>
      <c r="I1820" s="62">
        <v>0</v>
      </c>
      <c r="J1820" s="62">
        <v>0</v>
      </c>
    </row>
    <row r="1821" spans="1:10" x14ac:dyDescent="0.25">
      <c r="A1821" s="59">
        <f t="shared" si="41"/>
        <v>1821</v>
      </c>
      <c r="B1821" s="60" t="s">
        <v>2880</v>
      </c>
      <c r="C1821" s="60" t="s">
        <v>2881</v>
      </c>
      <c r="E1821" s="60" t="s">
        <v>1935</v>
      </c>
      <c r="F1821" s="60" t="s">
        <v>2379</v>
      </c>
      <c r="G1821" s="60" t="s">
        <v>113</v>
      </c>
      <c r="H1821" s="61">
        <v>2028</v>
      </c>
      <c r="I1821" s="62">
        <v>0</v>
      </c>
      <c r="J1821" s="62">
        <v>0</v>
      </c>
    </row>
    <row r="1822" spans="1:10" x14ac:dyDescent="0.25">
      <c r="A1822" s="59">
        <f t="shared" si="41"/>
        <v>1822</v>
      </c>
      <c r="B1822" s="60" t="s">
        <v>3898</v>
      </c>
      <c r="C1822" s="60" t="s">
        <v>3899</v>
      </c>
      <c r="E1822" s="60" t="s">
        <v>991</v>
      </c>
      <c r="F1822" s="60" t="s">
        <v>2379</v>
      </c>
      <c r="G1822" s="60" t="s">
        <v>126</v>
      </c>
      <c r="H1822" s="61">
        <v>2028</v>
      </c>
      <c r="I1822" s="62">
        <v>0</v>
      </c>
      <c r="J1822" s="62">
        <v>0</v>
      </c>
    </row>
    <row r="1823" spans="1:10" x14ac:dyDescent="0.25">
      <c r="A1823" s="59">
        <f t="shared" si="41"/>
        <v>1823</v>
      </c>
      <c r="B1823" s="60" t="s">
        <v>3682</v>
      </c>
      <c r="C1823" s="60" t="s">
        <v>3683</v>
      </c>
      <c r="E1823" s="60" t="s">
        <v>446</v>
      </c>
      <c r="F1823" s="60" t="s">
        <v>2379</v>
      </c>
      <c r="G1823" s="60" t="s">
        <v>119</v>
      </c>
      <c r="H1823" s="61">
        <v>2028</v>
      </c>
      <c r="I1823" s="62">
        <v>0</v>
      </c>
      <c r="J1823" s="62">
        <v>0</v>
      </c>
    </row>
    <row r="1824" spans="1:10" x14ac:dyDescent="0.25">
      <c r="A1824" s="59">
        <f t="shared" si="41"/>
        <v>1824</v>
      </c>
      <c r="B1824" s="60" t="s">
        <v>2883</v>
      </c>
      <c r="C1824" s="60" t="s">
        <v>2884</v>
      </c>
      <c r="E1824" s="60" t="s">
        <v>2208</v>
      </c>
      <c r="F1824" s="60" t="s">
        <v>2379</v>
      </c>
      <c r="G1824" s="60" t="s">
        <v>255</v>
      </c>
      <c r="H1824" s="61">
        <v>2027</v>
      </c>
      <c r="I1824" s="62">
        <v>0</v>
      </c>
      <c r="J1824" s="62">
        <v>0</v>
      </c>
    </row>
    <row r="1825" spans="1:10" x14ac:dyDescent="0.25">
      <c r="A1825" s="59">
        <f t="shared" si="41"/>
        <v>1825</v>
      </c>
      <c r="B1825" s="60" t="s">
        <v>3314</v>
      </c>
      <c r="C1825" s="60" t="s">
        <v>3315</v>
      </c>
      <c r="E1825" s="60" t="s">
        <v>1384</v>
      </c>
      <c r="F1825" s="60" t="s">
        <v>2379</v>
      </c>
      <c r="G1825" s="60" t="s">
        <v>255</v>
      </c>
      <c r="H1825" s="61">
        <v>2028</v>
      </c>
      <c r="I1825" s="62">
        <v>0</v>
      </c>
      <c r="J1825" s="62">
        <v>0</v>
      </c>
    </row>
    <row r="1826" spans="1:10" x14ac:dyDescent="0.25">
      <c r="A1826" s="59">
        <f t="shared" si="41"/>
        <v>1826</v>
      </c>
      <c r="B1826" s="60" t="s">
        <v>3491</v>
      </c>
      <c r="C1826" s="60" t="s">
        <v>3492</v>
      </c>
      <c r="E1826" s="60" t="s">
        <v>3493</v>
      </c>
      <c r="F1826" s="60" t="s">
        <v>2379</v>
      </c>
      <c r="G1826" s="60" t="s">
        <v>113</v>
      </c>
      <c r="H1826" s="61">
        <v>2027</v>
      </c>
      <c r="I1826" s="62">
        <v>0</v>
      </c>
      <c r="J1826" s="62">
        <v>0</v>
      </c>
    </row>
    <row r="1827" spans="1:10" x14ac:dyDescent="0.25">
      <c r="A1827" s="59">
        <f t="shared" si="41"/>
        <v>1827</v>
      </c>
      <c r="B1827" s="60" t="s">
        <v>3357</v>
      </c>
      <c r="C1827" s="60" t="s">
        <v>3358</v>
      </c>
      <c r="E1827" s="60" t="s">
        <v>281</v>
      </c>
      <c r="F1827" s="60" t="s">
        <v>2379</v>
      </c>
      <c r="G1827" s="60" t="s">
        <v>126</v>
      </c>
      <c r="H1827" s="61">
        <v>2028</v>
      </c>
      <c r="I1827" s="62">
        <v>0</v>
      </c>
      <c r="J1827" s="62">
        <v>0</v>
      </c>
    </row>
    <row r="1828" spans="1:10" x14ac:dyDescent="0.25">
      <c r="A1828" s="59">
        <f t="shared" si="41"/>
        <v>1828</v>
      </c>
      <c r="B1828" s="60" t="s">
        <v>2888</v>
      </c>
      <c r="C1828" s="60" t="s">
        <v>2889</v>
      </c>
      <c r="E1828" s="60" t="s">
        <v>265</v>
      </c>
      <c r="F1828" s="60" t="s">
        <v>2379</v>
      </c>
      <c r="G1828" s="60" t="s">
        <v>169</v>
      </c>
      <c r="H1828" s="61">
        <v>2026</v>
      </c>
      <c r="I1828" s="62">
        <v>203.2</v>
      </c>
      <c r="J1828" s="62">
        <v>203.2</v>
      </c>
    </row>
    <row r="1829" spans="1:10" x14ac:dyDescent="0.25">
      <c r="A1829" s="59">
        <f t="shared" si="41"/>
        <v>1829</v>
      </c>
      <c r="B1829" s="60" t="s">
        <v>3229</v>
      </c>
      <c r="C1829" s="60" t="s">
        <v>3230</v>
      </c>
      <c r="E1829" s="60" t="s">
        <v>1312</v>
      </c>
      <c r="F1829" s="60" t="s">
        <v>2379</v>
      </c>
      <c r="G1829" s="60" t="s">
        <v>255</v>
      </c>
      <c r="H1829" s="61">
        <v>2028</v>
      </c>
      <c r="I1829" s="62">
        <v>0</v>
      </c>
      <c r="J1829" s="62">
        <v>0</v>
      </c>
    </row>
    <row r="1830" spans="1:10" x14ac:dyDescent="0.25">
      <c r="A1830" s="59">
        <f t="shared" si="41"/>
        <v>1830</v>
      </c>
      <c r="B1830" s="60" t="s">
        <v>4018</v>
      </c>
      <c r="C1830" s="60" t="s">
        <v>4019</v>
      </c>
      <c r="E1830" s="60" t="s">
        <v>1312</v>
      </c>
      <c r="F1830" s="60" t="s">
        <v>2379</v>
      </c>
      <c r="G1830" s="60" t="s">
        <v>255</v>
      </c>
      <c r="H1830" s="61">
        <v>2027</v>
      </c>
      <c r="I1830" s="62">
        <v>0</v>
      </c>
      <c r="J1830" s="62">
        <v>0</v>
      </c>
    </row>
    <row r="1831" spans="1:10" x14ac:dyDescent="0.25">
      <c r="A1831" s="59">
        <f t="shared" si="41"/>
        <v>1831</v>
      </c>
      <c r="B1831" s="60" t="s">
        <v>2897</v>
      </c>
      <c r="C1831" s="60" t="s">
        <v>2898</v>
      </c>
      <c r="E1831" s="60" t="s">
        <v>118</v>
      </c>
      <c r="F1831" s="60" t="s">
        <v>2379</v>
      </c>
      <c r="G1831" s="60" t="s">
        <v>119</v>
      </c>
      <c r="H1831" s="61">
        <v>2027</v>
      </c>
      <c r="I1831" s="62">
        <v>0</v>
      </c>
      <c r="J1831" s="62">
        <v>0</v>
      </c>
    </row>
    <row r="1832" spans="1:10" x14ac:dyDescent="0.25">
      <c r="A1832" s="59">
        <f t="shared" si="41"/>
        <v>1832</v>
      </c>
      <c r="B1832" s="60" t="s">
        <v>2899</v>
      </c>
      <c r="C1832" s="60" t="s">
        <v>2900</v>
      </c>
      <c r="E1832" s="60" t="s">
        <v>270</v>
      </c>
      <c r="F1832" s="60" t="s">
        <v>2379</v>
      </c>
      <c r="G1832" s="60" t="s">
        <v>169</v>
      </c>
      <c r="H1832" s="61">
        <v>2027</v>
      </c>
      <c r="I1832" s="62">
        <v>0</v>
      </c>
      <c r="J1832" s="62">
        <v>0</v>
      </c>
    </row>
    <row r="1833" spans="1:10" x14ac:dyDescent="0.25">
      <c r="A1833" s="59">
        <f t="shared" si="41"/>
        <v>1833</v>
      </c>
      <c r="B1833" s="60" t="s">
        <v>3900</v>
      </c>
      <c r="C1833" s="60" t="s">
        <v>3901</v>
      </c>
      <c r="E1833" s="60" t="s">
        <v>1902</v>
      </c>
      <c r="F1833" s="60" t="s">
        <v>2379</v>
      </c>
      <c r="G1833" s="60" t="s">
        <v>255</v>
      </c>
      <c r="H1833" s="61">
        <v>2027</v>
      </c>
      <c r="I1833" s="62">
        <v>0</v>
      </c>
      <c r="J1833" s="62">
        <v>0</v>
      </c>
    </row>
    <row r="1834" spans="1:10" x14ac:dyDescent="0.25">
      <c r="A1834" s="59">
        <f t="shared" si="41"/>
        <v>1834</v>
      </c>
      <c r="B1834" s="60" t="s">
        <v>3652</v>
      </c>
      <c r="C1834" s="60" t="s">
        <v>3653</v>
      </c>
      <c r="E1834" s="60" t="s">
        <v>363</v>
      </c>
      <c r="F1834" s="60" t="s">
        <v>2379</v>
      </c>
      <c r="G1834" s="60" t="s">
        <v>113</v>
      </c>
      <c r="H1834" s="61">
        <v>2028</v>
      </c>
      <c r="I1834" s="62">
        <v>0</v>
      </c>
      <c r="J1834" s="62">
        <v>0</v>
      </c>
    </row>
    <row r="1835" spans="1:10" x14ac:dyDescent="0.25">
      <c r="A1835" s="59">
        <f t="shared" si="41"/>
        <v>1835</v>
      </c>
      <c r="B1835" s="60" t="s">
        <v>3231</v>
      </c>
      <c r="C1835" s="60" t="s">
        <v>2904</v>
      </c>
      <c r="E1835" s="60" t="s">
        <v>204</v>
      </c>
      <c r="F1835" s="60" t="s">
        <v>2379</v>
      </c>
      <c r="G1835" s="60" t="s">
        <v>119</v>
      </c>
      <c r="H1835" s="61">
        <v>2027</v>
      </c>
      <c r="I1835" s="62">
        <v>0</v>
      </c>
      <c r="J1835" s="62">
        <v>0</v>
      </c>
    </row>
    <row r="1836" spans="1:10" x14ac:dyDescent="0.25">
      <c r="A1836" s="59">
        <f t="shared" si="41"/>
        <v>1836</v>
      </c>
      <c r="B1836" s="60" t="s">
        <v>3958</v>
      </c>
      <c r="C1836" s="60" t="s">
        <v>3959</v>
      </c>
      <c r="E1836" s="60" t="s">
        <v>1454</v>
      </c>
      <c r="F1836" s="60" t="s">
        <v>2379</v>
      </c>
      <c r="G1836" s="60" t="s">
        <v>113</v>
      </c>
      <c r="H1836" s="61">
        <v>2028</v>
      </c>
      <c r="I1836" s="62">
        <v>0</v>
      </c>
      <c r="J1836" s="62">
        <v>0</v>
      </c>
    </row>
    <row r="1837" spans="1:10" x14ac:dyDescent="0.25">
      <c r="A1837" s="59">
        <f t="shared" si="41"/>
        <v>1837</v>
      </c>
      <c r="B1837" s="60" t="s">
        <v>4221</v>
      </c>
      <c r="C1837" s="60" t="s">
        <v>4222</v>
      </c>
      <c r="E1837" s="60" t="s">
        <v>446</v>
      </c>
      <c r="F1837" s="60" t="s">
        <v>2379</v>
      </c>
      <c r="G1837" s="60" t="s">
        <v>119</v>
      </c>
      <c r="H1837" s="61">
        <v>2028</v>
      </c>
      <c r="I1837" s="62">
        <v>0</v>
      </c>
      <c r="J1837" s="62">
        <v>0</v>
      </c>
    </row>
    <row r="1838" spans="1:10" x14ac:dyDescent="0.25">
      <c r="A1838" s="59">
        <f t="shared" si="41"/>
        <v>1838</v>
      </c>
      <c r="B1838" s="60" t="s">
        <v>3360</v>
      </c>
      <c r="C1838" s="60" t="s">
        <v>3361</v>
      </c>
      <c r="E1838" s="60" t="s">
        <v>2071</v>
      </c>
      <c r="F1838" s="60" t="s">
        <v>2379</v>
      </c>
      <c r="G1838" s="60" t="s">
        <v>126</v>
      </c>
      <c r="H1838" s="61">
        <v>2027</v>
      </c>
      <c r="I1838" s="62">
        <v>0</v>
      </c>
      <c r="J1838" s="62">
        <v>0</v>
      </c>
    </row>
    <row r="1839" spans="1:10" x14ac:dyDescent="0.25">
      <c r="A1839" s="59">
        <f t="shared" si="41"/>
        <v>1839</v>
      </c>
      <c r="B1839" s="60" t="s">
        <v>3748</v>
      </c>
      <c r="C1839" s="60" t="s">
        <v>3498</v>
      </c>
      <c r="E1839" s="60" t="s">
        <v>715</v>
      </c>
      <c r="F1839" s="60" t="s">
        <v>2379</v>
      </c>
      <c r="G1839" s="60" t="s">
        <v>113</v>
      </c>
      <c r="H1839" s="61">
        <v>2027</v>
      </c>
      <c r="I1839" s="62">
        <v>0</v>
      </c>
      <c r="J1839" s="62">
        <v>0</v>
      </c>
    </row>
    <row r="1840" spans="1:10" x14ac:dyDescent="0.25">
      <c r="A1840" s="59">
        <f t="shared" si="41"/>
        <v>1840</v>
      </c>
      <c r="B1840" s="60" t="s">
        <v>3740</v>
      </c>
      <c r="C1840" s="60" t="s">
        <v>3741</v>
      </c>
      <c r="E1840" s="60" t="s">
        <v>118</v>
      </c>
      <c r="F1840" s="60" t="s">
        <v>2379</v>
      </c>
      <c r="G1840" s="60" t="s">
        <v>119</v>
      </c>
      <c r="H1840" s="61">
        <v>2026</v>
      </c>
      <c r="I1840" s="62">
        <v>0</v>
      </c>
      <c r="J1840" s="62">
        <v>0</v>
      </c>
    </row>
    <row r="1841" spans="1:10" x14ac:dyDescent="0.25">
      <c r="A1841" s="59">
        <f t="shared" si="41"/>
        <v>1841</v>
      </c>
      <c r="B1841" s="60" t="s">
        <v>3788</v>
      </c>
      <c r="C1841" s="60" t="s">
        <v>3789</v>
      </c>
      <c r="E1841" s="60" t="s">
        <v>1048</v>
      </c>
      <c r="F1841" s="60" t="s">
        <v>2379</v>
      </c>
      <c r="G1841" s="60" t="s">
        <v>113</v>
      </c>
      <c r="H1841" s="61">
        <v>2028</v>
      </c>
      <c r="I1841" s="62">
        <v>0</v>
      </c>
      <c r="J1841" s="62">
        <v>0</v>
      </c>
    </row>
    <row r="1842" spans="1:10" x14ac:dyDescent="0.25">
      <c r="A1842" s="59">
        <f t="shared" si="41"/>
        <v>1842</v>
      </c>
      <c r="B1842" s="60" t="s">
        <v>3742</v>
      </c>
      <c r="C1842" s="60" t="s">
        <v>3743</v>
      </c>
      <c r="E1842" s="60" t="s">
        <v>2283</v>
      </c>
      <c r="F1842" s="60" t="s">
        <v>2379</v>
      </c>
      <c r="G1842" s="60" t="s">
        <v>113</v>
      </c>
      <c r="H1842" s="61">
        <v>2027</v>
      </c>
      <c r="I1842" s="62">
        <v>0</v>
      </c>
      <c r="J1842" s="62">
        <v>0</v>
      </c>
    </row>
    <row r="1843" spans="1:10" x14ac:dyDescent="0.25">
      <c r="A1843" s="59">
        <f t="shared" si="41"/>
        <v>1843</v>
      </c>
      <c r="B1843" s="60" t="s">
        <v>4223</v>
      </c>
      <c r="C1843" s="60" t="s">
        <v>4224</v>
      </c>
      <c r="E1843" s="60" t="s">
        <v>281</v>
      </c>
      <c r="F1843" s="60" t="s">
        <v>2379</v>
      </c>
      <c r="G1843" s="60" t="s">
        <v>126</v>
      </c>
      <c r="H1843" s="61">
        <v>2026</v>
      </c>
      <c r="I1843" s="62">
        <v>0</v>
      </c>
      <c r="J1843" s="62">
        <v>0</v>
      </c>
    </row>
    <row r="1844" spans="1:10" x14ac:dyDescent="0.25">
      <c r="A1844" s="59">
        <f t="shared" si="41"/>
        <v>1844</v>
      </c>
      <c r="B1844" s="60" t="s">
        <v>2908</v>
      </c>
      <c r="C1844" s="60" t="s">
        <v>2909</v>
      </c>
      <c r="E1844" s="60" t="s">
        <v>118</v>
      </c>
      <c r="F1844" s="60" t="s">
        <v>2379</v>
      </c>
      <c r="G1844" s="60" t="s">
        <v>119</v>
      </c>
      <c r="H1844" s="61">
        <v>2028</v>
      </c>
      <c r="I1844" s="62">
        <v>0</v>
      </c>
      <c r="J1844" s="62">
        <v>0</v>
      </c>
    </row>
    <row r="1845" spans="1:10" x14ac:dyDescent="0.25">
      <c r="A1845" s="59">
        <f t="shared" si="41"/>
        <v>1845</v>
      </c>
      <c r="B1845" s="60" t="s">
        <v>2910</v>
      </c>
      <c r="C1845" s="60" t="s">
        <v>2911</v>
      </c>
      <c r="E1845" s="60" t="s">
        <v>204</v>
      </c>
      <c r="F1845" s="60" t="s">
        <v>2379</v>
      </c>
      <c r="G1845" s="60" t="s">
        <v>119</v>
      </c>
      <c r="H1845" s="61">
        <v>2028</v>
      </c>
      <c r="I1845" s="62">
        <v>0</v>
      </c>
      <c r="J1845" s="62">
        <v>0</v>
      </c>
    </row>
    <row r="1846" spans="1:10" x14ac:dyDescent="0.25">
      <c r="A1846" s="59">
        <f t="shared" si="41"/>
        <v>1846</v>
      </c>
      <c r="B1846" s="60" t="s">
        <v>4225</v>
      </c>
      <c r="C1846" s="60" t="s">
        <v>4226</v>
      </c>
      <c r="E1846" s="60" t="s">
        <v>1813</v>
      </c>
      <c r="F1846" s="60" t="s">
        <v>2379</v>
      </c>
      <c r="G1846" s="60" t="s">
        <v>113</v>
      </c>
      <c r="H1846" s="61">
        <v>2027</v>
      </c>
      <c r="I1846" s="62">
        <v>0</v>
      </c>
      <c r="J1846" s="62">
        <v>0</v>
      </c>
    </row>
    <row r="1847" spans="1:10" x14ac:dyDescent="0.25">
      <c r="A1847" s="59">
        <f t="shared" si="41"/>
        <v>1847</v>
      </c>
      <c r="B1847" s="60" t="s">
        <v>2913</v>
      </c>
      <c r="C1847" s="60" t="s">
        <v>2914</v>
      </c>
      <c r="E1847" s="60" t="s">
        <v>798</v>
      </c>
      <c r="F1847" s="60" t="s">
        <v>2379</v>
      </c>
      <c r="G1847" s="60" t="s">
        <v>119</v>
      </c>
      <c r="H1847" s="61">
        <v>2029</v>
      </c>
      <c r="I1847" s="62">
        <v>0</v>
      </c>
      <c r="J1847" s="62">
        <v>0</v>
      </c>
    </row>
    <row r="1848" spans="1:10" x14ac:dyDescent="0.25">
      <c r="A1848" s="59">
        <f t="shared" si="41"/>
        <v>1848</v>
      </c>
      <c r="B1848" s="60" t="s">
        <v>3960</v>
      </c>
      <c r="C1848" s="60" t="s">
        <v>3961</v>
      </c>
      <c r="E1848" s="60" t="s">
        <v>400</v>
      </c>
      <c r="F1848" s="60" t="s">
        <v>2379</v>
      </c>
      <c r="G1848" s="60" t="s">
        <v>113</v>
      </c>
      <c r="H1848" s="61">
        <v>2027</v>
      </c>
      <c r="I1848" s="62">
        <v>0</v>
      </c>
      <c r="J1848" s="62">
        <v>0</v>
      </c>
    </row>
    <row r="1849" spans="1:10" x14ac:dyDescent="0.25">
      <c r="A1849" s="59">
        <f t="shared" si="41"/>
        <v>1849</v>
      </c>
      <c r="B1849" s="60" t="s">
        <v>3962</v>
      </c>
      <c r="C1849" s="60" t="s">
        <v>3963</v>
      </c>
      <c r="E1849" s="60" t="s">
        <v>1597</v>
      </c>
      <c r="F1849" s="60" t="s">
        <v>2379</v>
      </c>
      <c r="G1849" s="60" t="s">
        <v>126</v>
      </c>
      <c r="H1849" s="61">
        <v>2028</v>
      </c>
      <c r="I1849" s="62">
        <v>0</v>
      </c>
      <c r="J1849" s="62">
        <v>0</v>
      </c>
    </row>
    <row r="1850" spans="1:10" x14ac:dyDescent="0.25">
      <c r="A1850" s="59">
        <f t="shared" si="41"/>
        <v>1850</v>
      </c>
      <c r="B1850" s="60" t="s">
        <v>3233</v>
      </c>
      <c r="C1850" s="60" t="s">
        <v>3234</v>
      </c>
      <c r="E1850" s="60" t="s">
        <v>204</v>
      </c>
      <c r="F1850" s="60" t="s">
        <v>2379</v>
      </c>
      <c r="G1850" s="60" t="s">
        <v>119</v>
      </c>
      <c r="H1850" s="61">
        <v>2027</v>
      </c>
      <c r="I1850" s="62">
        <v>0</v>
      </c>
      <c r="J1850" s="62">
        <v>0</v>
      </c>
    </row>
    <row r="1851" spans="1:10" x14ac:dyDescent="0.25">
      <c r="A1851" s="59">
        <f t="shared" si="41"/>
        <v>1851</v>
      </c>
      <c r="B1851" s="60" t="s">
        <v>2919</v>
      </c>
      <c r="C1851" s="60" t="s">
        <v>2920</v>
      </c>
      <c r="E1851" s="60" t="s">
        <v>1813</v>
      </c>
      <c r="F1851" s="60" t="s">
        <v>2379</v>
      </c>
      <c r="G1851" s="60" t="s">
        <v>113</v>
      </c>
      <c r="H1851" s="61">
        <v>2028</v>
      </c>
      <c r="I1851" s="62">
        <v>0</v>
      </c>
      <c r="J1851" s="62">
        <v>0</v>
      </c>
    </row>
    <row r="1852" spans="1:10" x14ac:dyDescent="0.25">
      <c r="A1852" s="59">
        <f t="shared" si="41"/>
        <v>1852</v>
      </c>
      <c r="B1852" s="60" t="s">
        <v>3318</v>
      </c>
      <c r="C1852" s="60" t="s">
        <v>2922</v>
      </c>
      <c r="E1852" s="60" t="s">
        <v>2005</v>
      </c>
      <c r="F1852" s="60" t="s">
        <v>2379</v>
      </c>
      <c r="G1852" s="60" t="s">
        <v>113</v>
      </c>
      <c r="H1852" s="61">
        <v>2030</v>
      </c>
      <c r="I1852" s="62">
        <v>0</v>
      </c>
      <c r="J1852" s="62">
        <v>0</v>
      </c>
    </row>
    <row r="1853" spans="1:10" x14ac:dyDescent="0.25">
      <c r="A1853" s="59">
        <f t="shared" si="41"/>
        <v>1853</v>
      </c>
      <c r="B1853" s="60" t="s">
        <v>2923</v>
      </c>
      <c r="C1853" s="60" t="s">
        <v>2924</v>
      </c>
      <c r="E1853" s="60" t="s">
        <v>415</v>
      </c>
      <c r="F1853" s="60" t="s">
        <v>2379</v>
      </c>
      <c r="G1853" s="60" t="s">
        <v>126</v>
      </c>
      <c r="H1853" s="61">
        <v>2026</v>
      </c>
      <c r="I1853" s="62">
        <v>0</v>
      </c>
      <c r="J1853" s="62">
        <v>0</v>
      </c>
    </row>
    <row r="1854" spans="1:10" x14ac:dyDescent="0.25">
      <c r="A1854" s="59">
        <f t="shared" si="41"/>
        <v>1854</v>
      </c>
      <c r="B1854" s="60" t="s">
        <v>3434</v>
      </c>
      <c r="C1854" s="60" t="s">
        <v>3435</v>
      </c>
      <c r="E1854" s="60" t="s">
        <v>798</v>
      </c>
      <c r="F1854" s="60" t="s">
        <v>2379</v>
      </c>
      <c r="G1854" s="60" t="s">
        <v>119</v>
      </c>
      <c r="H1854" s="61">
        <v>2026</v>
      </c>
      <c r="I1854" s="62">
        <v>9.99</v>
      </c>
      <c r="J1854" s="62">
        <v>10</v>
      </c>
    </row>
    <row r="1855" spans="1:10" x14ac:dyDescent="0.25">
      <c r="A1855" s="59">
        <f t="shared" si="41"/>
        <v>1855</v>
      </c>
      <c r="B1855" s="60" t="s">
        <v>2925</v>
      </c>
      <c r="C1855" s="60" t="s">
        <v>2926</v>
      </c>
      <c r="E1855" s="60" t="s">
        <v>1935</v>
      </c>
      <c r="F1855" s="60" t="s">
        <v>2379</v>
      </c>
      <c r="G1855" s="60" t="s">
        <v>113</v>
      </c>
      <c r="H1855" s="61">
        <v>2028</v>
      </c>
      <c r="I1855" s="62">
        <v>0</v>
      </c>
      <c r="J1855" s="62">
        <v>0</v>
      </c>
    </row>
    <row r="1856" spans="1:10" x14ac:dyDescent="0.25">
      <c r="A1856" s="59">
        <f t="shared" si="41"/>
        <v>1856</v>
      </c>
      <c r="B1856" s="60" t="s">
        <v>2927</v>
      </c>
      <c r="C1856" s="60" t="s">
        <v>2928</v>
      </c>
      <c r="E1856" s="60" t="s">
        <v>1156</v>
      </c>
      <c r="F1856" s="60" t="s">
        <v>2379</v>
      </c>
      <c r="G1856" s="60" t="s">
        <v>126</v>
      </c>
      <c r="H1856" s="61">
        <v>2027</v>
      </c>
      <c r="I1856" s="62">
        <v>0</v>
      </c>
      <c r="J1856" s="62">
        <v>0</v>
      </c>
    </row>
    <row r="1857" spans="1:10" x14ac:dyDescent="0.25">
      <c r="A1857" s="59">
        <f t="shared" si="41"/>
        <v>1857</v>
      </c>
      <c r="B1857" s="60" t="s">
        <v>2929</v>
      </c>
      <c r="C1857" s="60" t="s">
        <v>2930</v>
      </c>
      <c r="E1857" s="60" t="s">
        <v>1985</v>
      </c>
      <c r="F1857" s="60" t="s">
        <v>2379</v>
      </c>
      <c r="G1857" s="60" t="s">
        <v>1035</v>
      </c>
      <c r="H1857" s="61">
        <v>2028</v>
      </c>
      <c r="I1857" s="62">
        <v>0</v>
      </c>
      <c r="J1857" s="62">
        <v>0</v>
      </c>
    </row>
    <row r="1858" spans="1:10" x14ac:dyDescent="0.25">
      <c r="A1858" s="59">
        <f t="shared" si="41"/>
        <v>1858</v>
      </c>
      <c r="B1858" s="60" t="s">
        <v>4227</v>
      </c>
      <c r="C1858" s="60" t="s">
        <v>4228</v>
      </c>
      <c r="E1858" s="60" t="s">
        <v>1101</v>
      </c>
      <c r="F1858" s="60" t="s">
        <v>2379</v>
      </c>
      <c r="G1858" s="60" t="s">
        <v>255</v>
      </c>
      <c r="H1858" s="61">
        <v>2027</v>
      </c>
      <c r="I1858" s="62">
        <v>0</v>
      </c>
      <c r="J1858" s="62">
        <v>0</v>
      </c>
    </row>
    <row r="1859" spans="1:10" x14ac:dyDescent="0.25">
      <c r="A1859" s="59">
        <f t="shared" si="41"/>
        <v>1859</v>
      </c>
      <c r="B1859" s="60" t="s">
        <v>4229</v>
      </c>
      <c r="C1859" s="60" t="s">
        <v>4230</v>
      </c>
      <c r="E1859" s="60" t="s">
        <v>1101</v>
      </c>
      <c r="F1859" s="60" t="s">
        <v>2379</v>
      </c>
      <c r="G1859" s="60" t="s">
        <v>255</v>
      </c>
      <c r="H1859" s="61">
        <v>2027</v>
      </c>
      <c r="I1859" s="62">
        <v>0</v>
      </c>
      <c r="J1859" s="62">
        <v>0</v>
      </c>
    </row>
    <row r="1860" spans="1:10" x14ac:dyDescent="0.25">
      <c r="A1860" s="59">
        <f t="shared" si="41"/>
        <v>1860</v>
      </c>
      <c r="B1860" s="60" t="s">
        <v>4231</v>
      </c>
      <c r="C1860" s="60" t="s">
        <v>4232</v>
      </c>
      <c r="E1860" s="60" t="s">
        <v>1101</v>
      </c>
      <c r="F1860" s="60" t="s">
        <v>2379</v>
      </c>
      <c r="G1860" s="60" t="s">
        <v>255</v>
      </c>
      <c r="H1860" s="61">
        <v>2027</v>
      </c>
      <c r="I1860" s="62">
        <v>0</v>
      </c>
      <c r="J1860" s="62">
        <v>0</v>
      </c>
    </row>
    <row r="1861" spans="1:10" x14ac:dyDescent="0.25">
      <c r="A1861" s="59">
        <f t="shared" si="41"/>
        <v>1861</v>
      </c>
      <c r="B1861" s="60" t="s">
        <v>4233</v>
      </c>
      <c r="C1861" s="60" t="s">
        <v>4234</v>
      </c>
      <c r="E1861" s="60" t="s">
        <v>1101</v>
      </c>
      <c r="F1861" s="60" t="s">
        <v>2379</v>
      </c>
      <c r="G1861" s="60" t="s">
        <v>255</v>
      </c>
      <c r="H1861" s="61">
        <v>2027</v>
      </c>
      <c r="I1861" s="62">
        <v>0</v>
      </c>
      <c r="J1861" s="62">
        <v>0</v>
      </c>
    </row>
    <row r="1862" spans="1:10" x14ac:dyDescent="0.25">
      <c r="A1862" s="59">
        <f t="shared" ref="A1862:A1925" si="42">A1861+1</f>
        <v>1862</v>
      </c>
      <c r="B1862" s="60" t="s">
        <v>3744</v>
      </c>
      <c r="C1862" s="60" t="s">
        <v>3745</v>
      </c>
      <c r="E1862" s="60" t="s">
        <v>124</v>
      </c>
      <c r="F1862" s="60" t="s">
        <v>2379</v>
      </c>
      <c r="G1862" s="60" t="s">
        <v>126</v>
      </c>
      <c r="H1862" s="61">
        <v>2028</v>
      </c>
      <c r="I1862" s="62">
        <v>0</v>
      </c>
      <c r="J1862" s="62">
        <v>0</v>
      </c>
    </row>
    <row r="1863" spans="1:10" x14ac:dyDescent="0.25">
      <c r="A1863" s="59">
        <f t="shared" si="42"/>
        <v>1863</v>
      </c>
      <c r="B1863" s="60" t="s">
        <v>3746</v>
      </c>
      <c r="C1863" s="60" t="s">
        <v>3747</v>
      </c>
      <c r="E1863" s="60" t="s">
        <v>124</v>
      </c>
      <c r="F1863" s="60" t="s">
        <v>2379</v>
      </c>
      <c r="G1863" s="60" t="s">
        <v>126</v>
      </c>
      <c r="H1863" s="61">
        <v>2028</v>
      </c>
      <c r="I1863" s="62">
        <v>0</v>
      </c>
      <c r="J1863" s="62">
        <v>0</v>
      </c>
    </row>
    <row r="1864" spans="1:10" x14ac:dyDescent="0.25">
      <c r="A1864" s="59">
        <f t="shared" si="42"/>
        <v>1864</v>
      </c>
      <c r="B1864" s="60" t="s">
        <v>4235</v>
      </c>
      <c r="C1864" s="60" t="s">
        <v>4236</v>
      </c>
      <c r="E1864" s="60" t="s">
        <v>807</v>
      </c>
      <c r="F1864" s="60" t="s">
        <v>2379</v>
      </c>
      <c r="G1864" s="60" t="s">
        <v>126</v>
      </c>
      <c r="H1864" s="61">
        <v>2026</v>
      </c>
      <c r="I1864" s="62">
        <v>0</v>
      </c>
      <c r="J1864" s="62">
        <v>0</v>
      </c>
    </row>
    <row r="1865" spans="1:10" x14ac:dyDescent="0.25">
      <c r="A1865" s="59">
        <f t="shared" si="42"/>
        <v>1865</v>
      </c>
      <c r="B1865" s="60" t="s">
        <v>3432</v>
      </c>
      <c r="C1865" s="60" t="s">
        <v>3433</v>
      </c>
      <c r="E1865" s="60" t="s">
        <v>603</v>
      </c>
      <c r="F1865" s="60" t="s">
        <v>2379</v>
      </c>
      <c r="G1865" s="60" t="s">
        <v>126</v>
      </c>
      <c r="H1865" s="61">
        <v>2029</v>
      </c>
      <c r="I1865" s="62">
        <v>0</v>
      </c>
      <c r="J1865" s="62">
        <v>0</v>
      </c>
    </row>
    <row r="1866" spans="1:10" x14ac:dyDescent="0.25">
      <c r="A1866" s="59">
        <f t="shared" si="42"/>
        <v>1866</v>
      </c>
      <c r="B1866" s="60" t="s">
        <v>2932</v>
      </c>
      <c r="C1866" s="60" t="s">
        <v>2933</v>
      </c>
      <c r="E1866" s="60" t="s">
        <v>615</v>
      </c>
      <c r="F1866" s="60" t="s">
        <v>2379</v>
      </c>
      <c r="G1866" s="60" t="s">
        <v>113</v>
      </c>
      <c r="H1866" s="61">
        <v>2028</v>
      </c>
      <c r="I1866" s="62">
        <v>0</v>
      </c>
      <c r="J1866" s="62">
        <v>0</v>
      </c>
    </row>
    <row r="1867" spans="1:10" x14ac:dyDescent="0.25">
      <c r="A1867" s="59">
        <f t="shared" si="42"/>
        <v>1867</v>
      </c>
      <c r="B1867" s="60" t="s">
        <v>3365</v>
      </c>
      <c r="C1867" s="60" t="s">
        <v>3366</v>
      </c>
      <c r="E1867" s="60" t="s">
        <v>1268</v>
      </c>
      <c r="F1867" s="60" t="s">
        <v>2379</v>
      </c>
      <c r="G1867" s="60" t="s">
        <v>255</v>
      </c>
      <c r="H1867" s="61">
        <v>2026</v>
      </c>
      <c r="I1867" s="62">
        <v>0</v>
      </c>
      <c r="J1867" s="62">
        <v>0</v>
      </c>
    </row>
    <row r="1868" spans="1:10" x14ac:dyDescent="0.25">
      <c r="A1868" s="59">
        <f t="shared" si="42"/>
        <v>1868</v>
      </c>
      <c r="B1868" s="60" t="s">
        <v>3367</v>
      </c>
      <c r="C1868" s="60" t="s">
        <v>3368</v>
      </c>
      <c r="E1868" s="60" t="s">
        <v>1268</v>
      </c>
      <c r="F1868" s="60" t="s">
        <v>2379</v>
      </c>
      <c r="G1868" s="60" t="s">
        <v>255</v>
      </c>
      <c r="H1868" s="61">
        <v>2026</v>
      </c>
      <c r="I1868" s="62">
        <v>0</v>
      </c>
      <c r="J1868" s="62">
        <v>0</v>
      </c>
    </row>
    <row r="1869" spans="1:10" x14ac:dyDescent="0.25">
      <c r="A1869" s="59">
        <f t="shared" si="42"/>
        <v>1869</v>
      </c>
      <c r="B1869" s="60" t="s">
        <v>3496</v>
      </c>
      <c r="C1869" s="60" t="s">
        <v>3497</v>
      </c>
      <c r="E1869" s="60" t="s">
        <v>136</v>
      </c>
      <c r="F1869" s="60" t="s">
        <v>2379</v>
      </c>
      <c r="G1869" s="60" t="s">
        <v>126</v>
      </c>
      <c r="H1869" s="61">
        <v>2029</v>
      </c>
      <c r="I1869" s="62">
        <v>0</v>
      </c>
      <c r="J1869" s="62">
        <v>0</v>
      </c>
    </row>
    <row r="1870" spans="1:10" x14ac:dyDescent="0.25">
      <c r="A1870" s="59">
        <f t="shared" si="42"/>
        <v>1870</v>
      </c>
      <c r="B1870" s="60" t="s">
        <v>4020</v>
      </c>
      <c r="C1870" s="60" t="s">
        <v>4021</v>
      </c>
      <c r="E1870" s="60" t="s">
        <v>3369</v>
      </c>
      <c r="F1870" s="60" t="s">
        <v>2379</v>
      </c>
      <c r="G1870" s="60" t="s">
        <v>113</v>
      </c>
      <c r="H1870" s="61">
        <v>2027</v>
      </c>
      <c r="I1870" s="62">
        <v>0</v>
      </c>
      <c r="J1870" s="62">
        <v>0</v>
      </c>
    </row>
    <row r="1871" spans="1:10" x14ac:dyDescent="0.25">
      <c r="A1871" s="59">
        <f t="shared" si="42"/>
        <v>1871</v>
      </c>
      <c r="B1871" s="60" t="s">
        <v>4054</v>
      </c>
      <c r="C1871" s="60" t="s">
        <v>4055</v>
      </c>
      <c r="E1871" s="60" t="s">
        <v>2813</v>
      </c>
      <c r="F1871" s="60" t="s">
        <v>2379</v>
      </c>
      <c r="G1871" s="60" t="s">
        <v>169</v>
      </c>
      <c r="H1871" s="61">
        <v>2027</v>
      </c>
      <c r="I1871" s="62">
        <v>0</v>
      </c>
      <c r="J1871" s="62">
        <v>0</v>
      </c>
    </row>
    <row r="1872" spans="1:10" x14ac:dyDescent="0.25">
      <c r="A1872" s="59">
        <f t="shared" si="42"/>
        <v>1872</v>
      </c>
      <c r="B1872" s="60" t="s">
        <v>3790</v>
      </c>
      <c r="C1872" s="60" t="s">
        <v>3791</v>
      </c>
      <c r="E1872" s="60" t="s">
        <v>1135</v>
      </c>
      <c r="F1872" s="60" t="s">
        <v>2379</v>
      </c>
      <c r="G1872" s="60" t="s">
        <v>255</v>
      </c>
      <c r="H1872" s="61">
        <v>2027</v>
      </c>
      <c r="I1872" s="62">
        <v>0</v>
      </c>
      <c r="J1872" s="62">
        <v>0</v>
      </c>
    </row>
    <row r="1873" spans="1:10" x14ac:dyDescent="0.25">
      <c r="A1873" s="59">
        <f t="shared" si="42"/>
        <v>1873</v>
      </c>
      <c r="B1873" s="60" t="s">
        <v>3969</v>
      </c>
      <c r="C1873" s="60" t="s">
        <v>3970</v>
      </c>
      <c r="E1873" s="60" t="s">
        <v>1135</v>
      </c>
      <c r="F1873" s="60" t="s">
        <v>2379</v>
      </c>
      <c r="G1873" s="60" t="s">
        <v>255</v>
      </c>
      <c r="H1873" s="61">
        <v>2027</v>
      </c>
      <c r="I1873" s="62">
        <v>0</v>
      </c>
      <c r="J1873" s="62">
        <v>0</v>
      </c>
    </row>
    <row r="1874" spans="1:10" x14ac:dyDescent="0.25">
      <c r="A1874" s="59">
        <f t="shared" si="42"/>
        <v>1874</v>
      </c>
      <c r="B1874" s="60" t="s">
        <v>3500</v>
      </c>
      <c r="C1874" s="60" t="s">
        <v>3501</v>
      </c>
      <c r="E1874" s="60" t="s">
        <v>1369</v>
      </c>
      <c r="F1874" s="60" t="s">
        <v>2379</v>
      </c>
      <c r="G1874" s="60" t="s">
        <v>255</v>
      </c>
      <c r="H1874" s="61">
        <v>2028</v>
      </c>
      <c r="I1874" s="62">
        <v>0</v>
      </c>
      <c r="J1874" s="62">
        <v>0</v>
      </c>
    </row>
    <row r="1875" spans="1:10" x14ac:dyDescent="0.25">
      <c r="A1875" s="59">
        <f t="shared" si="42"/>
        <v>1875</v>
      </c>
      <c r="B1875" s="60" t="s">
        <v>3971</v>
      </c>
      <c r="C1875" s="60" t="s">
        <v>3972</v>
      </c>
      <c r="E1875" s="60" t="s">
        <v>161</v>
      </c>
      <c r="F1875" s="60" t="s">
        <v>2379</v>
      </c>
      <c r="G1875" s="60" t="s">
        <v>113</v>
      </c>
      <c r="H1875" s="61">
        <v>2028</v>
      </c>
      <c r="I1875" s="62">
        <v>0</v>
      </c>
      <c r="J1875" s="62">
        <v>0</v>
      </c>
    </row>
    <row r="1876" spans="1:10" x14ac:dyDescent="0.25">
      <c r="A1876" s="59">
        <f t="shared" si="42"/>
        <v>1876</v>
      </c>
      <c r="B1876" s="60" t="s">
        <v>3430</v>
      </c>
      <c r="C1876" s="60" t="s">
        <v>3431</v>
      </c>
      <c r="E1876" s="60" t="s">
        <v>415</v>
      </c>
      <c r="F1876" s="60" t="s">
        <v>2379</v>
      </c>
      <c r="G1876" s="60" t="s">
        <v>126</v>
      </c>
      <c r="H1876" s="61">
        <v>2026</v>
      </c>
      <c r="I1876" s="62">
        <v>9.99</v>
      </c>
      <c r="J1876" s="62">
        <v>10</v>
      </c>
    </row>
    <row r="1877" spans="1:10" x14ac:dyDescent="0.25">
      <c r="A1877" s="59">
        <f t="shared" si="42"/>
        <v>1877</v>
      </c>
      <c r="B1877" s="60" t="s">
        <v>4237</v>
      </c>
      <c r="C1877" s="60" t="s">
        <v>4238</v>
      </c>
      <c r="E1877" s="60" t="s">
        <v>916</v>
      </c>
      <c r="F1877" s="60" t="s">
        <v>2379</v>
      </c>
      <c r="G1877" s="60" t="s">
        <v>255</v>
      </c>
      <c r="H1877" s="61">
        <v>2028</v>
      </c>
      <c r="I1877" s="62">
        <v>0</v>
      </c>
      <c r="J1877" s="62">
        <v>0</v>
      </c>
    </row>
    <row r="1878" spans="1:10" x14ac:dyDescent="0.25">
      <c r="A1878" s="59">
        <f t="shared" si="42"/>
        <v>1878</v>
      </c>
      <c r="B1878" s="60" t="s">
        <v>3792</v>
      </c>
      <c r="C1878" s="60" t="s">
        <v>3793</v>
      </c>
      <c r="E1878" s="60" t="s">
        <v>488</v>
      </c>
      <c r="F1878" s="60" t="s">
        <v>2379</v>
      </c>
      <c r="G1878" s="60" t="s">
        <v>113</v>
      </c>
      <c r="H1878" s="61">
        <v>2028</v>
      </c>
      <c r="I1878" s="62">
        <v>0</v>
      </c>
      <c r="J1878" s="62">
        <v>0</v>
      </c>
    </row>
    <row r="1879" spans="1:10" x14ac:dyDescent="0.25">
      <c r="A1879" s="59">
        <f t="shared" si="42"/>
        <v>1879</v>
      </c>
      <c r="B1879" s="60" t="s">
        <v>3372</v>
      </c>
      <c r="C1879" s="60" t="s">
        <v>3373</v>
      </c>
      <c r="E1879" s="60" t="s">
        <v>1935</v>
      </c>
      <c r="F1879" s="60" t="s">
        <v>2379</v>
      </c>
      <c r="G1879" s="60" t="s">
        <v>113</v>
      </c>
      <c r="H1879" s="61">
        <v>2028</v>
      </c>
      <c r="I1879" s="62">
        <v>0</v>
      </c>
      <c r="J1879" s="62">
        <v>0</v>
      </c>
    </row>
    <row r="1880" spans="1:10" x14ac:dyDescent="0.25">
      <c r="A1880" s="59">
        <f t="shared" si="42"/>
        <v>1880</v>
      </c>
      <c r="B1880" s="60" t="s">
        <v>2939</v>
      </c>
      <c r="C1880" s="60" t="s">
        <v>2940</v>
      </c>
      <c r="E1880" s="60" t="s">
        <v>2811</v>
      </c>
      <c r="F1880" s="60" t="s">
        <v>2379</v>
      </c>
      <c r="G1880" s="60" t="s">
        <v>126</v>
      </c>
      <c r="H1880" s="61">
        <v>2027</v>
      </c>
      <c r="I1880" s="62">
        <v>0</v>
      </c>
      <c r="J1880" s="62">
        <v>0</v>
      </c>
    </row>
    <row r="1881" spans="1:10" x14ac:dyDescent="0.25">
      <c r="A1881" s="59">
        <f t="shared" si="42"/>
        <v>1881</v>
      </c>
      <c r="B1881" s="60" t="s">
        <v>3685</v>
      </c>
      <c r="C1881" s="60" t="s">
        <v>3686</v>
      </c>
      <c r="E1881" s="60" t="s">
        <v>265</v>
      </c>
      <c r="F1881" s="60" t="s">
        <v>2379</v>
      </c>
      <c r="G1881" s="60" t="s">
        <v>169</v>
      </c>
      <c r="H1881" s="61">
        <v>2026</v>
      </c>
      <c r="I1881" s="62">
        <v>0</v>
      </c>
      <c r="J1881" s="62">
        <v>0</v>
      </c>
    </row>
    <row r="1882" spans="1:10" x14ac:dyDescent="0.25">
      <c r="A1882" s="59">
        <f t="shared" si="42"/>
        <v>1882</v>
      </c>
      <c r="B1882" s="60" t="s">
        <v>3502</v>
      </c>
      <c r="C1882" s="60" t="s">
        <v>3503</v>
      </c>
      <c r="E1882" s="60" t="s">
        <v>158</v>
      </c>
      <c r="F1882" s="60" t="s">
        <v>2379</v>
      </c>
      <c r="G1882" s="60" t="s">
        <v>126</v>
      </c>
      <c r="H1882" s="61">
        <v>2028</v>
      </c>
      <c r="I1882" s="62">
        <v>0</v>
      </c>
      <c r="J1882" s="62">
        <v>0</v>
      </c>
    </row>
    <row r="1883" spans="1:10" x14ac:dyDescent="0.25">
      <c r="A1883" s="59">
        <f t="shared" si="42"/>
        <v>1883</v>
      </c>
      <c r="B1883" s="60" t="s">
        <v>4022</v>
      </c>
      <c r="C1883" s="60" t="s">
        <v>4023</v>
      </c>
      <c r="E1883" s="60" t="s">
        <v>118</v>
      </c>
      <c r="F1883" s="60" t="s">
        <v>2379</v>
      </c>
      <c r="G1883" s="60" t="s">
        <v>119</v>
      </c>
      <c r="H1883" s="61">
        <v>2026</v>
      </c>
      <c r="I1883" s="62">
        <v>9.99</v>
      </c>
      <c r="J1883" s="62">
        <v>10</v>
      </c>
    </row>
    <row r="1884" spans="1:10" x14ac:dyDescent="0.25">
      <c r="A1884" s="59">
        <f t="shared" si="42"/>
        <v>1884</v>
      </c>
      <c r="B1884" s="60" t="s">
        <v>4239</v>
      </c>
      <c r="C1884" s="60" t="s">
        <v>4240</v>
      </c>
      <c r="E1884" s="60" t="s">
        <v>3493</v>
      </c>
      <c r="F1884" s="60" t="s">
        <v>2379</v>
      </c>
      <c r="G1884" s="60" t="s">
        <v>113</v>
      </c>
      <c r="H1884" s="61">
        <v>2028</v>
      </c>
      <c r="I1884" s="62">
        <v>0</v>
      </c>
      <c r="J1884" s="62">
        <v>0</v>
      </c>
    </row>
    <row r="1885" spans="1:10" x14ac:dyDescent="0.25">
      <c r="A1885" s="59">
        <f t="shared" si="42"/>
        <v>1885</v>
      </c>
      <c r="B1885" s="60" t="s">
        <v>3374</v>
      </c>
      <c r="C1885" s="60" t="s">
        <v>3375</v>
      </c>
      <c r="E1885" s="60" t="s">
        <v>400</v>
      </c>
      <c r="F1885" s="60" t="s">
        <v>2379</v>
      </c>
      <c r="G1885" s="60" t="s">
        <v>113</v>
      </c>
      <c r="H1885" s="61">
        <v>2027</v>
      </c>
      <c r="I1885" s="62">
        <v>0</v>
      </c>
      <c r="J1885" s="62">
        <v>0</v>
      </c>
    </row>
    <row r="1886" spans="1:10" x14ac:dyDescent="0.25">
      <c r="A1886" s="59">
        <f t="shared" si="42"/>
        <v>1886</v>
      </c>
      <c r="B1886" s="60" t="s">
        <v>4241</v>
      </c>
      <c r="C1886" s="60" t="s">
        <v>4242</v>
      </c>
      <c r="E1886" s="60" t="s">
        <v>118</v>
      </c>
      <c r="F1886" s="60" t="s">
        <v>2379</v>
      </c>
      <c r="G1886" s="60" t="s">
        <v>119</v>
      </c>
      <c r="H1886" s="61">
        <v>2026</v>
      </c>
      <c r="I1886" s="62">
        <v>0</v>
      </c>
      <c r="J1886" s="62">
        <v>0</v>
      </c>
    </row>
    <row r="1887" spans="1:10" x14ac:dyDescent="0.25">
      <c r="A1887" s="59">
        <f t="shared" si="42"/>
        <v>1887</v>
      </c>
      <c r="B1887" s="60" t="s">
        <v>4024</v>
      </c>
      <c r="C1887" s="60" t="s">
        <v>4025</v>
      </c>
      <c r="E1887" s="60" t="s">
        <v>488</v>
      </c>
      <c r="F1887" s="60" t="s">
        <v>2379</v>
      </c>
      <c r="G1887" s="60" t="s">
        <v>113</v>
      </c>
      <c r="H1887" s="61">
        <v>2027</v>
      </c>
      <c r="I1887" s="62">
        <v>0</v>
      </c>
      <c r="J1887" s="62">
        <v>0</v>
      </c>
    </row>
    <row r="1888" spans="1:10" x14ac:dyDescent="0.25">
      <c r="A1888" s="59">
        <f t="shared" si="42"/>
        <v>1888</v>
      </c>
      <c r="B1888" s="60" t="s">
        <v>3050</v>
      </c>
      <c r="C1888" s="60" t="s">
        <v>3051</v>
      </c>
      <c r="E1888" s="60" t="s">
        <v>715</v>
      </c>
      <c r="F1888" s="60" t="s">
        <v>2379</v>
      </c>
      <c r="G1888" s="60" t="s">
        <v>113</v>
      </c>
      <c r="H1888" s="61">
        <v>2028</v>
      </c>
      <c r="I1888" s="62">
        <v>0</v>
      </c>
      <c r="J1888" s="62">
        <v>0</v>
      </c>
    </row>
    <row r="1889" spans="1:10" x14ac:dyDescent="0.25">
      <c r="A1889" s="59">
        <f t="shared" si="42"/>
        <v>1889</v>
      </c>
      <c r="B1889" s="60" t="s">
        <v>3052</v>
      </c>
      <c r="C1889" s="60" t="s">
        <v>3053</v>
      </c>
      <c r="E1889" s="60" t="s">
        <v>715</v>
      </c>
      <c r="F1889" s="60" t="s">
        <v>2379</v>
      </c>
      <c r="G1889" s="60" t="s">
        <v>113</v>
      </c>
      <c r="H1889" s="61">
        <v>2028</v>
      </c>
      <c r="I1889" s="62">
        <v>0</v>
      </c>
      <c r="J1889" s="62">
        <v>0</v>
      </c>
    </row>
    <row r="1890" spans="1:10" x14ac:dyDescent="0.25">
      <c r="A1890" s="59">
        <f t="shared" si="42"/>
        <v>1890</v>
      </c>
      <c r="B1890" s="60" t="s">
        <v>2947</v>
      </c>
      <c r="C1890" s="60" t="s">
        <v>2948</v>
      </c>
      <c r="E1890" s="60" t="s">
        <v>281</v>
      </c>
      <c r="F1890" s="60" t="s">
        <v>2379</v>
      </c>
      <c r="G1890" s="60" t="s">
        <v>126</v>
      </c>
      <c r="H1890" s="61">
        <v>2028</v>
      </c>
      <c r="I1890" s="62">
        <v>0</v>
      </c>
      <c r="J1890" s="62">
        <v>0</v>
      </c>
    </row>
    <row r="1891" spans="1:10" x14ac:dyDescent="0.25">
      <c r="A1891" s="59">
        <f t="shared" si="42"/>
        <v>1891</v>
      </c>
      <c r="B1891" s="60" t="s">
        <v>3687</v>
      </c>
      <c r="C1891" s="60" t="s">
        <v>3688</v>
      </c>
      <c r="E1891" s="60" t="s">
        <v>281</v>
      </c>
      <c r="F1891" s="60" t="s">
        <v>2379</v>
      </c>
      <c r="G1891" s="60" t="s">
        <v>126</v>
      </c>
      <c r="H1891" s="61">
        <v>2026</v>
      </c>
      <c r="I1891" s="62">
        <v>103.53</v>
      </c>
      <c r="J1891" s="62">
        <v>103.5</v>
      </c>
    </row>
    <row r="1892" spans="1:10" x14ac:dyDescent="0.25">
      <c r="A1892" s="59">
        <f t="shared" si="42"/>
        <v>1892</v>
      </c>
      <c r="B1892" s="60" t="s">
        <v>2949</v>
      </c>
      <c r="C1892" s="60" t="s">
        <v>2950</v>
      </c>
      <c r="E1892" s="60" t="s">
        <v>676</v>
      </c>
      <c r="F1892" s="60" t="s">
        <v>2379</v>
      </c>
      <c r="G1892" s="60" t="s">
        <v>169</v>
      </c>
      <c r="H1892" s="61">
        <v>2027</v>
      </c>
      <c r="I1892" s="62">
        <v>0</v>
      </c>
      <c r="J1892" s="62">
        <v>0</v>
      </c>
    </row>
    <row r="1893" spans="1:10" x14ac:dyDescent="0.25">
      <c r="A1893" s="59">
        <f t="shared" si="42"/>
        <v>1893</v>
      </c>
      <c r="B1893" s="60" t="s">
        <v>3377</v>
      </c>
      <c r="C1893" s="60" t="s">
        <v>3378</v>
      </c>
      <c r="E1893" s="60" t="s">
        <v>798</v>
      </c>
      <c r="F1893" s="60" t="s">
        <v>2379</v>
      </c>
      <c r="G1893" s="60" t="s">
        <v>119</v>
      </c>
      <c r="H1893" s="61">
        <v>2027</v>
      </c>
      <c r="I1893" s="62">
        <v>0</v>
      </c>
      <c r="J1893" s="62">
        <v>0</v>
      </c>
    </row>
    <row r="1894" spans="1:10" x14ac:dyDescent="0.25">
      <c r="A1894" s="59">
        <f t="shared" si="42"/>
        <v>1894</v>
      </c>
      <c r="B1894" s="60" t="s">
        <v>3504</v>
      </c>
      <c r="C1894" s="60" t="s">
        <v>3505</v>
      </c>
      <c r="E1894" s="60" t="s">
        <v>2816</v>
      </c>
      <c r="F1894" s="60" t="s">
        <v>2379</v>
      </c>
      <c r="G1894" s="60" t="s">
        <v>126</v>
      </c>
      <c r="H1894" s="61">
        <v>2027</v>
      </c>
      <c r="I1894" s="62">
        <v>0</v>
      </c>
      <c r="J1894" s="62">
        <v>0</v>
      </c>
    </row>
    <row r="1895" spans="1:10" x14ac:dyDescent="0.25">
      <c r="A1895" s="59">
        <f t="shared" si="42"/>
        <v>1895</v>
      </c>
      <c r="B1895" s="60" t="s">
        <v>2952</v>
      </c>
      <c r="C1895" s="60" t="s">
        <v>2953</v>
      </c>
      <c r="E1895" s="60" t="s">
        <v>168</v>
      </c>
      <c r="F1895" s="60" t="s">
        <v>2379</v>
      </c>
      <c r="G1895" s="60" t="s">
        <v>169</v>
      </c>
      <c r="H1895" s="61">
        <v>2027</v>
      </c>
      <c r="I1895" s="62">
        <v>0</v>
      </c>
      <c r="J1895" s="62">
        <v>0</v>
      </c>
    </row>
    <row r="1896" spans="1:10" x14ac:dyDescent="0.25">
      <c r="A1896" s="59">
        <f t="shared" si="42"/>
        <v>1896</v>
      </c>
      <c r="B1896" s="60" t="s">
        <v>2954</v>
      </c>
      <c r="C1896" s="60" t="s">
        <v>2955</v>
      </c>
      <c r="E1896" s="60" t="s">
        <v>1795</v>
      </c>
      <c r="F1896" s="60" t="s">
        <v>2379</v>
      </c>
      <c r="G1896" s="60" t="s">
        <v>255</v>
      </c>
      <c r="H1896" s="61">
        <v>2027</v>
      </c>
      <c r="I1896" s="62">
        <v>0</v>
      </c>
      <c r="J1896" s="62">
        <v>0</v>
      </c>
    </row>
    <row r="1897" spans="1:10" x14ac:dyDescent="0.25">
      <c r="A1897" s="59">
        <f t="shared" si="42"/>
        <v>1897</v>
      </c>
      <c r="B1897" s="60" t="s">
        <v>3689</v>
      </c>
      <c r="C1897" s="60" t="s">
        <v>3690</v>
      </c>
      <c r="E1897" s="60" t="s">
        <v>3691</v>
      </c>
      <c r="F1897" s="60" t="s">
        <v>2379</v>
      </c>
      <c r="G1897" s="60" t="s">
        <v>126</v>
      </c>
      <c r="H1897" s="61">
        <v>2030</v>
      </c>
      <c r="I1897" s="62">
        <v>0</v>
      </c>
      <c r="J1897" s="62">
        <v>0</v>
      </c>
    </row>
    <row r="1898" spans="1:10" x14ac:dyDescent="0.25">
      <c r="A1898" s="59">
        <f t="shared" si="42"/>
        <v>1898</v>
      </c>
      <c r="B1898" s="60" t="s">
        <v>4243</v>
      </c>
      <c r="C1898" s="60" t="s">
        <v>4244</v>
      </c>
      <c r="E1898" s="60" t="s">
        <v>204</v>
      </c>
      <c r="F1898" s="60" t="s">
        <v>2379</v>
      </c>
      <c r="G1898" s="60" t="s">
        <v>119</v>
      </c>
      <c r="H1898" s="61">
        <v>2028</v>
      </c>
      <c r="I1898" s="62">
        <v>0</v>
      </c>
      <c r="J1898" s="62">
        <v>0</v>
      </c>
    </row>
    <row r="1899" spans="1:10" x14ac:dyDescent="0.25">
      <c r="A1899" s="59">
        <f t="shared" si="42"/>
        <v>1899</v>
      </c>
      <c r="B1899" s="60" t="s">
        <v>3506</v>
      </c>
      <c r="C1899" s="60" t="s">
        <v>3507</v>
      </c>
      <c r="E1899" s="60" t="s">
        <v>2809</v>
      </c>
      <c r="F1899" s="60" t="s">
        <v>2379</v>
      </c>
      <c r="G1899" s="60" t="s">
        <v>255</v>
      </c>
      <c r="H1899" s="61">
        <v>2028</v>
      </c>
      <c r="I1899" s="62">
        <v>0</v>
      </c>
      <c r="J1899" s="62">
        <v>0</v>
      </c>
    </row>
    <row r="1900" spans="1:10" x14ac:dyDescent="0.25">
      <c r="A1900" s="59">
        <f t="shared" si="42"/>
        <v>1900</v>
      </c>
      <c r="B1900" s="60" t="s">
        <v>2956</v>
      </c>
      <c r="C1900" s="60" t="s">
        <v>2957</v>
      </c>
      <c r="E1900" s="60" t="s">
        <v>2958</v>
      </c>
      <c r="F1900" s="60" t="s">
        <v>2379</v>
      </c>
      <c r="G1900" s="60" t="s">
        <v>113</v>
      </c>
      <c r="H1900" s="61">
        <v>2026</v>
      </c>
      <c r="I1900" s="62">
        <v>0</v>
      </c>
      <c r="J1900" s="62">
        <v>0</v>
      </c>
    </row>
    <row r="1901" spans="1:10" x14ac:dyDescent="0.25">
      <c r="A1901" s="59">
        <f t="shared" si="42"/>
        <v>1901</v>
      </c>
      <c r="B1901" s="60" t="s">
        <v>3379</v>
      </c>
      <c r="C1901" s="60" t="s">
        <v>3380</v>
      </c>
      <c r="E1901" s="60" t="s">
        <v>1307</v>
      </c>
      <c r="F1901" s="60" t="s">
        <v>2379</v>
      </c>
      <c r="G1901" s="60" t="s">
        <v>255</v>
      </c>
      <c r="H1901" s="61">
        <v>2027</v>
      </c>
      <c r="I1901" s="62">
        <v>0</v>
      </c>
      <c r="J1901" s="62">
        <v>0</v>
      </c>
    </row>
    <row r="1902" spans="1:10" x14ac:dyDescent="0.25">
      <c r="A1902" s="59">
        <f t="shared" si="42"/>
        <v>1902</v>
      </c>
      <c r="B1902" s="60" t="s">
        <v>2961</v>
      </c>
      <c r="C1902" s="60" t="s">
        <v>2962</v>
      </c>
      <c r="E1902" s="60" t="s">
        <v>676</v>
      </c>
      <c r="F1902" s="60" t="s">
        <v>2379</v>
      </c>
      <c r="G1902" s="60" t="s">
        <v>169</v>
      </c>
      <c r="H1902" s="61">
        <v>2027</v>
      </c>
      <c r="I1902" s="62">
        <v>0</v>
      </c>
      <c r="J1902" s="62">
        <v>0</v>
      </c>
    </row>
    <row r="1903" spans="1:10" x14ac:dyDescent="0.25">
      <c r="A1903" s="59">
        <f t="shared" si="42"/>
        <v>1903</v>
      </c>
      <c r="B1903" s="60" t="s">
        <v>2963</v>
      </c>
      <c r="C1903" s="60" t="s">
        <v>2964</v>
      </c>
      <c r="E1903" s="60" t="s">
        <v>1268</v>
      </c>
      <c r="F1903" s="60" t="s">
        <v>2379</v>
      </c>
      <c r="G1903" s="60" t="s">
        <v>255</v>
      </c>
      <c r="H1903" s="61">
        <v>2027</v>
      </c>
      <c r="I1903" s="62">
        <v>0</v>
      </c>
      <c r="J1903" s="62">
        <v>0</v>
      </c>
    </row>
    <row r="1904" spans="1:10" s="55" customFormat="1" x14ac:dyDescent="0.25">
      <c r="A1904" s="59">
        <f t="shared" si="42"/>
        <v>1904</v>
      </c>
      <c r="B1904" s="60" t="s">
        <v>3242</v>
      </c>
      <c r="C1904" s="60" t="s">
        <v>3243</v>
      </c>
      <c r="D1904" s="60"/>
      <c r="E1904" s="60" t="s">
        <v>204</v>
      </c>
      <c r="F1904" s="60" t="s">
        <v>2379</v>
      </c>
      <c r="G1904" s="60" t="s">
        <v>119</v>
      </c>
      <c r="H1904" s="61">
        <v>2028</v>
      </c>
      <c r="I1904" s="62">
        <v>0</v>
      </c>
      <c r="J1904" s="62">
        <v>0</v>
      </c>
    </row>
    <row r="1905" spans="1:10" x14ac:dyDescent="0.25">
      <c r="A1905" s="59">
        <f t="shared" si="42"/>
        <v>1905</v>
      </c>
      <c r="B1905" s="60" t="s">
        <v>2966</v>
      </c>
      <c r="C1905" s="60" t="s">
        <v>2967</v>
      </c>
      <c r="E1905" s="60" t="s">
        <v>2968</v>
      </c>
      <c r="F1905" s="60" t="s">
        <v>2379</v>
      </c>
      <c r="G1905" s="60" t="s">
        <v>113</v>
      </c>
      <c r="H1905" s="61">
        <v>2027</v>
      </c>
      <c r="I1905" s="62">
        <v>0</v>
      </c>
      <c r="J1905" s="62">
        <v>0</v>
      </c>
    </row>
    <row r="1906" spans="1:10" s="55" customFormat="1" x14ac:dyDescent="0.25">
      <c r="A1906" s="59">
        <f t="shared" si="42"/>
        <v>1906</v>
      </c>
      <c r="B1906" s="60" t="s">
        <v>4245</v>
      </c>
      <c r="C1906" s="60" t="s">
        <v>4246</v>
      </c>
      <c r="D1906" s="60"/>
      <c r="E1906" s="60" t="s">
        <v>676</v>
      </c>
      <c r="F1906" s="60" t="s">
        <v>2379</v>
      </c>
      <c r="G1906" s="60" t="s">
        <v>169</v>
      </c>
      <c r="H1906" s="61">
        <v>2027</v>
      </c>
      <c r="I1906" s="62">
        <v>0</v>
      </c>
      <c r="J1906" s="62">
        <v>0</v>
      </c>
    </row>
    <row r="1907" spans="1:10" x14ac:dyDescent="0.25">
      <c r="A1907" s="59">
        <f t="shared" si="42"/>
        <v>1907</v>
      </c>
      <c r="B1907" s="60" t="s">
        <v>2969</v>
      </c>
      <c r="C1907" s="60" t="s">
        <v>2970</v>
      </c>
      <c r="E1907" s="60" t="s">
        <v>383</v>
      </c>
      <c r="F1907" s="60" t="s">
        <v>2379</v>
      </c>
      <c r="G1907" s="60" t="s">
        <v>113</v>
      </c>
      <c r="H1907" s="61">
        <v>2027</v>
      </c>
      <c r="I1907" s="62">
        <v>0</v>
      </c>
      <c r="J1907" s="62">
        <v>0</v>
      </c>
    </row>
    <row r="1908" spans="1:10" x14ac:dyDescent="0.25">
      <c r="A1908" s="59">
        <f t="shared" si="42"/>
        <v>1908</v>
      </c>
      <c r="B1908" s="60" t="s">
        <v>4056</v>
      </c>
      <c r="C1908" s="60" t="s">
        <v>4057</v>
      </c>
      <c r="E1908" s="60" t="s">
        <v>129</v>
      </c>
      <c r="F1908" s="60" t="s">
        <v>2379</v>
      </c>
      <c r="G1908" s="60" t="s">
        <v>126</v>
      </c>
      <c r="H1908" s="61">
        <v>2027</v>
      </c>
      <c r="I1908" s="62">
        <v>0</v>
      </c>
      <c r="J1908" s="62">
        <v>0</v>
      </c>
    </row>
    <row r="1909" spans="1:10" x14ac:dyDescent="0.25">
      <c r="A1909" s="59">
        <f t="shared" si="42"/>
        <v>1909</v>
      </c>
      <c r="B1909" s="60" t="s">
        <v>4247</v>
      </c>
      <c r="C1909" s="60" t="s">
        <v>4248</v>
      </c>
      <c r="E1909" s="60" t="s">
        <v>807</v>
      </c>
      <c r="F1909" s="60" t="s">
        <v>2379</v>
      </c>
      <c r="G1909" s="60" t="s">
        <v>126</v>
      </c>
      <c r="H1909" s="61">
        <v>2026</v>
      </c>
      <c r="I1909" s="62">
        <v>0</v>
      </c>
      <c r="J1909" s="62">
        <v>0</v>
      </c>
    </row>
    <row r="1910" spans="1:10" x14ac:dyDescent="0.25">
      <c r="A1910" s="59">
        <f t="shared" si="42"/>
        <v>1910</v>
      </c>
      <c r="B1910" s="60" t="s">
        <v>3054</v>
      </c>
      <c r="C1910" s="60" t="s">
        <v>3055</v>
      </c>
      <c r="E1910" s="60" t="s">
        <v>2816</v>
      </c>
      <c r="F1910" s="60" t="s">
        <v>2379</v>
      </c>
      <c r="G1910" s="60" t="s">
        <v>126</v>
      </c>
      <c r="H1910" s="61">
        <v>2027</v>
      </c>
      <c r="I1910" s="62">
        <v>0</v>
      </c>
      <c r="J1910" s="62">
        <v>0</v>
      </c>
    </row>
    <row r="1911" spans="1:10" x14ac:dyDescent="0.25">
      <c r="A1911" s="59">
        <f t="shared" si="42"/>
        <v>1911</v>
      </c>
      <c r="B1911" s="60" t="s">
        <v>2973</v>
      </c>
      <c r="C1911" s="60" t="s">
        <v>2974</v>
      </c>
      <c r="E1911" s="60" t="s">
        <v>466</v>
      </c>
      <c r="F1911" s="60" t="s">
        <v>2379</v>
      </c>
      <c r="G1911" s="60" t="s">
        <v>113</v>
      </c>
      <c r="H1911" s="61">
        <v>2028</v>
      </c>
      <c r="I1911" s="62">
        <v>0</v>
      </c>
      <c r="J1911" s="62">
        <v>0</v>
      </c>
    </row>
    <row r="1912" spans="1:10" x14ac:dyDescent="0.25">
      <c r="A1912" s="59">
        <f t="shared" si="42"/>
        <v>1912</v>
      </c>
      <c r="B1912" s="60" t="s">
        <v>3605</v>
      </c>
      <c r="C1912" s="60" t="s">
        <v>3606</v>
      </c>
      <c r="E1912" s="60" t="s">
        <v>189</v>
      </c>
      <c r="F1912" s="60" t="s">
        <v>2379</v>
      </c>
      <c r="G1912" s="60" t="s">
        <v>119</v>
      </c>
      <c r="H1912" s="61">
        <v>2028</v>
      </c>
      <c r="I1912" s="62">
        <v>0</v>
      </c>
      <c r="J1912" s="62">
        <v>0</v>
      </c>
    </row>
    <row r="1913" spans="1:10" x14ac:dyDescent="0.25">
      <c r="A1913" s="59">
        <f t="shared" si="42"/>
        <v>1913</v>
      </c>
      <c r="B1913" s="60" t="s">
        <v>3436</v>
      </c>
      <c r="C1913" s="60" t="s">
        <v>3437</v>
      </c>
      <c r="E1913" s="60" t="s">
        <v>136</v>
      </c>
      <c r="F1913" s="60" t="s">
        <v>2379</v>
      </c>
      <c r="G1913" s="60" t="s">
        <v>126</v>
      </c>
      <c r="H1913" s="61">
        <v>2029</v>
      </c>
      <c r="I1913" s="62">
        <v>0</v>
      </c>
      <c r="J1913" s="62">
        <v>0</v>
      </c>
    </row>
    <row r="1914" spans="1:10" x14ac:dyDescent="0.25">
      <c r="A1914" s="59">
        <f t="shared" si="42"/>
        <v>1914</v>
      </c>
      <c r="B1914" s="60" t="s">
        <v>2978</v>
      </c>
      <c r="C1914" s="60" t="s">
        <v>2979</v>
      </c>
      <c r="E1914" s="60" t="s">
        <v>2071</v>
      </c>
      <c r="F1914" s="60" t="s">
        <v>2379</v>
      </c>
      <c r="G1914" s="60" t="s">
        <v>126</v>
      </c>
      <c r="H1914" s="61">
        <v>2027</v>
      </c>
      <c r="I1914" s="62">
        <v>0</v>
      </c>
      <c r="J1914" s="62">
        <v>0</v>
      </c>
    </row>
    <row r="1915" spans="1:10" x14ac:dyDescent="0.25">
      <c r="A1915" s="59">
        <f t="shared" si="42"/>
        <v>1915</v>
      </c>
      <c r="B1915" s="60" t="s">
        <v>3381</v>
      </c>
      <c r="C1915" s="60" t="s">
        <v>3382</v>
      </c>
      <c r="E1915" s="60" t="s">
        <v>3383</v>
      </c>
      <c r="F1915" s="60" t="s">
        <v>2379</v>
      </c>
      <c r="G1915" s="60" t="s">
        <v>113</v>
      </c>
      <c r="H1915" s="61">
        <v>2029</v>
      </c>
      <c r="I1915" s="62">
        <v>0</v>
      </c>
      <c r="J1915" s="62">
        <v>0</v>
      </c>
    </row>
    <row r="1916" spans="1:10" x14ac:dyDescent="0.25">
      <c r="A1916" s="59">
        <f t="shared" si="42"/>
        <v>1916</v>
      </c>
      <c r="B1916" s="60" t="s">
        <v>3607</v>
      </c>
      <c r="C1916" s="60" t="s">
        <v>3508</v>
      </c>
      <c r="E1916" s="60" t="s">
        <v>153</v>
      </c>
      <c r="F1916" s="60" t="s">
        <v>2379</v>
      </c>
      <c r="G1916" s="60" t="s">
        <v>113</v>
      </c>
      <c r="H1916" s="61">
        <v>2026</v>
      </c>
      <c r="I1916" s="62">
        <v>203.62</v>
      </c>
      <c r="J1916" s="62">
        <v>203.62</v>
      </c>
    </row>
    <row r="1917" spans="1:10" x14ac:dyDescent="0.25">
      <c r="A1917" s="59">
        <f t="shared" si="42"/>
        <v>1917</v>
      </c>
      <c r="B1917" s="60" t="s">
        <v>3902</v>
      </c>
      <c r="C1917" s="60" t="s">
        <v>3903</v>
      </c>
      <c r="E1917" s="60" t="s">
        <v>3904</v>
      </c>
      <c r="F1917" s="60" t="s">
        <v>2379</v>
      </c>
      <c r="G1917" s="60" t="s">
        <v>169</v>
      </c>
      <c r="H1917" s="61">
        <v>2029</v>
      </c>
      <c r="I1917" s="62">
        <v>0</v>
      </c>
      <c r="J1917" s="62">
        <v>0</v>
      </c>
    </row>
    <row r="1918" spans="1:10" x14ac:dyDescent="0.25">
      <c r="A1918" s="59">
        <f t="shared" si="42"/>
        <v>1918</v>
      </c>
      <c r="B1918" s="60" t="s">
        <v>2982</v>
      </c>
      <c r="C1918" s="60" t="s">
        <v>2983</v>
      </c>
      <c r="E1918" s="60" t="s">
        <v>603</v>
      </c>
      <c r="F1918" s="60" t="s">
        <v>2379</v>
      </c>
      <c r="G1918" s="60" t="s">
        <v>126</v>
      </c>
      <c r="H1918" s="61">
        <v>2028</v>
      </c>
      <c r="I1918" s="62">
        <v>0</v>
      </c>
      <c r="J1918" s="62">
        <v>0</v>
      </c>
    </row>
    <row r="1919" spans="1:10" x14ac:dyDescent="0.25">
      <c r="A1919" s="59">
        <f t="shared" si="42"/>
        <v>1919</v>
      </c>
      <c r="B1919" s="60" t="s">
        <v>2984</v>
      </c>
      <c r="C1919" s="60" t="s">
        <v>2985</v>
      </c>
      <c r="E1919" s="60" t="s">
        <v>1738</v>
      </c>
      <c r="F1919" s="60" t="s">
        <v>2379</v>
      </c>
      <c r="G1919" s="60" t="s">
        <v>113</v>
      </c>
      <c r="H1919" s="61">
        <v>2028</v>
      </c>
      <c r="I1919" s="62">
        <v>0</v>
      </c>
      <c r="J1919" s="62">
        <v>0</v>
      </c>
    </row>
    <row r="1920" spans="1:10" s="55" customFormat="1" x14ac:dyDescent="0.25">
      <c r="A1920" s="59">
        <f t="shared" si="42"/>
        <v>1920</v>
      </c>
      <c r="B1920" s="60" t="s">
        <v>3609</v>
      </c>
      <c r="C1920" s="60" t="s">
        <v>3610</v>
      </c>
      <c r="D1920" s="60"/>
      <c r="E1920" s="60" t="s">
        <v>1935</v>
      </c>
      <c r="F1920" s="60" t="s">
        <v>2379</v>
      </c>
      <c r="G1920" s="60" t="s">
        <v>113</v>
      </c>
      <c r="H1920" s="61">
        <v>2027</v>
      </c>
      <c r="I1920" s="62">
        <v>0</v>
      </c>
      <c r="J1920" s="62">
        <v>0</v>
      </c>
    </row>
    <row r="1921" spans="1:10" s="55" customFormat="1" x14ac:dyDescent="0.25">
      <c r="A1921" s="59">
        <f t="shared" si="42"/>
        <v>1921</v>
      </c>
      <c r="B1921" s="60" t="s">
        <v>3509</v>
      </c>
      <c r="C1921" s="60" t="s">
        <v>3510</v>
      </c>
      <c r="D1921" s="60"/>
      <c r="E1921" s="60" t="s">
        <v>3301</v>
      </c>
      <c r="F1921" s="60" t="s">
        <v>2379</v>
      </c>
      <c r="G1921" s="60" t="s">
        <v>113</v>
      </c>
      <c r="H1921" s="61">
        <v>2027</v>
      </c>
      <c r="I1921" s="62">
        <v>0</v>
      </c>
      <c r="J1921" s="62">
        <v>0</v>
      </c>
    </row>
    <row r="1922" spans="1:10" s="55" customFormat="1" x14ac:dyDescent="0.25">
      <c r="A1922" s="59">
        <f t="shared" si="42"/>
        <v>1922</v>
      </c>
      <c r="B1922" s="60" t="s">
        <v>3905</v>
      </c>
      <c r="C1922" s="60" t="s">
        <v>3906</v>
      </c>
      <c r="D1922" s="60"/>
      <c r="E1922" s="60" t="s">
        <v>1910</v>
      </c>
      <c r="F1922" s="60" t="s">
        <v>2379</v>
      </c>
      <c r="G1922" s="60" t="s">
        <v>126</v>
      </c>
      <c r="H1922" s="61">
        <v>2028</v>
      </c>
      <c r="I1922" s="62">
        <v>0</v>
      </c>
      <c r="J1922" s="62">
        <v>0</v>
      </c>
    </row>
    <row r="1923" spans="1:10" x14ac:dyDescent="0.25">
      <c r="A1923" s="59">
        <f t="shared" si="42"/>
        <v>1923</v>
      </c>
      <c r="B1923" s="60" t="s">
        <v>4026</v>
      </c>
      <c r="C1923" s="60" t="s">
        <v>4027</v>
      </c>
      <c r="E1923" s="60" t="s">
        <v>676</v>
      </c>
      <c r="F1923" s="60" t="s">
        <v>2379</v>
      </c>
      <c r="G1923" s="60" t="s">
        <v>169</v>
      </c>
      <c r="H1923" s="61">
        <v>2027</v>
      </c>
      <c r="I1923" s="62">
        <v>0</v>
      </c>
      <c r="J1923" s="62">
        <v>0</v>
      </c>
    </row>
    <row r="1924" spans="1:10" x14ac:dyDescent="0.25">
      <c r="A1924" s="59">
        <f t="shared" si="42"/>
        <v>1924</v>
      </c>
      <c r="B1924" s="60" t="s">
        <v>2990</v>
      </c>
      <c r="C1924" s="56"/>
      <c r="D1924" s="60" t="s">
        <v>3907</v>
      </c>
      <c r="E1924" s="56"/>
      <c r="F1924" s="60" t="s">
        <v>2379</v>
      </c>
      <c r="G1924" s="56"/>
      <c r="H1924" s="57"/>
      <c r="I1924" s="62">
        <v>0</v>
      </c>
      <c r="J1924" s="62">
        <v>0</v>
      </c>
    </row>
    <row r="1925" spans="1:10" s="55" customFormat="1" x14ac:dyDescent="0.25">
      <c r="A1925" s="59">
        <f t="shared" si="42"/>
        <v>1925</v>
      </c>
      <c r="B1925" s="56" t="s">
        <v>2991</v>
      </c>
      <c r="C1925" s="60"/>
      <c r="D1925" s="60"/>
      <c r="E1925" s="60"/>
      <c r="F1925" s="60"/>
      <c r="G1925" s="60"/>
      <c r="H1925" s="61"/>
      <c r="I1925" s="58">
        <f>SUM(I1801:I1924)</f>
        <v>1015.39</v>
      </c>
      <c r="J1925" s="58">
        <f>SUM(J1801:J1924)</f>
        <v>1015.37</v>
      </c>
    </row>
    <row r="1926" spans="1:10" x14ac:dyDescent="0.25">
      <c r="A1926" s="59">
        <f t="shared" ref="A1926:A1946" si="43">A1925+1</f>
        <v>1926</v>
      </c>
      <c r="B1926" s="56"/>
      <c r="C1926" s="56"/>
      <c r="D1926" s="56"/>
      <c r="E1926" s="56"/>
      <c r="F1926" s="56"/>
      <c r="G1926" s="56"/>
      <c r="H1926" s="57"/>
      <c r="I1926" s="62"/>
      <c r="J1926" s="58"/>
    </row>
    <row r="1927" spans="1:10" x14ac:dyDescent="0.25">
      <c r="A1927" s="59">
        <f t="shared" si="43"/>
        <v>1927</v>
      </c>
      <c r="B1927" s="56" t="s">
        <v>2994</v>
      </c>
      <c r="I1927" s="62"/>
    </row>
    <row r="1928" spans="1:10" x14ac:dyDescent="0.25">
      <c r="A1928" s="59">
        <f t="shared" si="43"/>
        <v>1928</v>
      </c>
      <c r="B1928" s="60" t="s">
        <v>3245</v>
      </c>
      <c r="D1928" s="60" t="s">
        <v>2995</v>
      </c>
      <c r="E1928" s="60" t="s">
        <v>2996</v>
      </c>
      <c r="F1928" s="60" t="s">
        <v>186</v>
      </c>
      <c r="G1928" s="60" t="s">
        <v>1035</v>
      </c>
      <c r="H1928" s="61">
        <v>2021</v>
      </c>
      <c r="I1928" s="62">
        <v>20</v>
      </c>
      <c r="J1928" s="62">
        <v>20</v>
      </c>
    </row>
    <row r="1929" spans="1:10" x14ac:dyDescent="0.25">
      <c r="A1929" s="59">
        <f t="shared" si="43"/>
        <v>1929</v>
      </c>
      <c r="B1929" s="60" t="s">
        <v>3246</v>
      </c>
      <c r="D1929" s="60" t="s">
        <v>890</v>
      </c>
      <c r="E1929" s="60" t="s">
        <v>136</v>
      </c>
      <c r="F1929" s="60" t="s">
        <v>192</v>
      </c>
      <c r="G1929" s="60" t="s">
        <v>126</v>
      </c>
      <c r="H1929" s="61">
        <v>1966</v>
      </c>
      <c r="I1929" s="62">
        <v>217</v>
      </c>
      <c r="J1929" s="62">
        <v>217</v>
      </c>
    </row>
    <row r="1930" spans="1:10" x14ac:dyDescent="0.25">
      <c r="A1930" s="59">
        <f t="shared" si="43"/>
        <v>1930</v>
      </c>
      <c r="B1930" s="60" t="s">
        <v>3247</v>
      </c>
      <c r="D1930" s="60" t="s">
        <v>891</v>
      </c>
      <c r="E1930" s="60" t="s">
        <v>136</v>
      </c>
      <c r="F1930" s="60" t="s">
        <v>192</v>
      </c>
      <c r="G1930" s="60" t="s">
        <v>126</v>
      </c>
      <c r="H1930" s="61">
        <v>1968</v>
      </c>
      <c r="I1930" s="62">
        <v>230</v>
      </c>
      <c r="J1930" s="62">
        <v>230</v>
      </c>
    </row>
    <row r="1931" spans="1:10" x14ac:dyDescent="0.25">
      <c r="A1931" s="59">
        <f t="shared" si="43"/>
        <v>1931</v>
      </c>
      <c r="B1931" s="60" t="s">
        <v>2997</v>
      </c>
      <c r="D1931" s="60" t="s">
        <v>2998</v>
      </c>
      <c r="E1931" s="60" t="s">
        <v>2996</v>
      </c>
      <c r="F1931" s="60" t="s">
        <v>178</v>
      </c>
      <c r="G1931" s="60" t="s">
        <v>1035</v>
      </c>
      <c r="H1931" s="61">
        <v>2021</v>
      </c>
      <c r="I1931" s="62">
        <v>18</v>
      </c>
      <c r="J1931" s="62">
        <v>18</v>
      </c>
    </row>
    <row r="1932" spans="1:10" x14ac:dyDescent="0.25">
      <c r="A1932" s="59">
        <f t="shared" si="43"/>
        <v>1932</v>
      </c>
      <c r="B1932" s="60" t="s">
        <v>2999</v>
      </c>
      <c r="D1932" s="60" t="s">
        <v>3000</v>
      </c>
      <c r="E1932" s="60" t="s">
        <v>2996</v>
      </c>
      <c r="F1932" s="60" t="s">
        <v>178</v>
      </c>
      <c r="G1932" s="60" t="s">
        <v>1035</v>
      </c>
      <c r="H1932" s="61">
        <v>2021</v>
      </c>
      <c r="I1932" s="62">
        <v>18</v>
      </c>
      <c r="J1932" s="62">
        <v>18</v>
      </c>
    </row>
    <row r="1933" spans="1:10" x14ac:dyDescent="0.25">
      <c r="A1933" s="59">
        <f t="shared" si="43"/>
        <v>1933</v>
      </c>
      <c r="B1933" s="60" t="s">
        <v>3001</v>
      </c>
      <c r="D1933" s="60" t="s">
        <v>3002</v>
      </c>
      <c r="E1933" s="60" t="s">
        <v>2996</v>
      </c>
      <c r="F1933" s="60" t="s">
        <v>178</v>
      </c>
      <c r="G1933" s="60" t="s">
        <v>1035</v>
      </c>
      <c r="H1933" s="61">
        <v>2021</v>
      </c>
      <c r="I1933" s="62">
        <v>38</v>
      </c>
      <c r="J1933" s="62">
        <v>38</v>
      </c>
    </row>
    <row r="1934" spans="1:10" x14ac:dyDescent="0.25">
      <c r="A1934" s="59">
        <f t="shared" si="43"/>
        <v>1934</v>
      </c>
      <c r="B1934" s="60" t="s">
        <v>3003</v>
      </c>
      <c r="D1934" s="60" t="s">
        <v>3004</v>
      </c>
      <c r="E1934" s="60" t="s">
        <v>715</v>
      </c>
      <c r="F1934" s="60" t="s">
        <v>192</v>
      </c>
      <c r="G1934" s="60" t="s">
        <v>113</v>
      </c>
      <c r="H1934" s="61">
        <v>1967</v>
      </c>
      <c r="I1934" s="62">
        <v>78</v>
      </c>
      <c r="J1934" s="62">
        <v>78</v>
      </c>
    </row>
    <row r="1935" spans="1:10" x14ac:dyDescent="0.25">
      <c r="A1935" s="59">
        <f t="shared" si="43"/>
        <v>1935</v>
      </c>
      <c r="B1935" s="60" t="s">
        <v>3005</v>
      </c>
      <c r="D1935" s="60" t="s">
        <v>3006</v>
      </c>
      <c r="E1935" s="60" t="s">
        <v>254</v>
      </c>
      <c r="F1935" s="60" t="s">
        <v>1098</v>
      </c>
      <c r="G1935" s="60" t="s">
        <v>255</v>
      </c>
      <c r="H1935" s="61">
        <v>1999</v>
      </c>
      <c r="I1935" s="62">
        <v>6.6</v>
      </c>
      <c r="J1935" s="62">
        <v>6.6</v>
      </c>
    </row>
    <row r="1936" spans="1:10" x14ac:dyDescent="0.25">
      <c r="A1936" s="59">
        <f t="shared" si="43"/>
        <v>1936</v>
      </c>
      <c r="B1936" s="60" t="s">
        <v>3007</v>
      </c>
      <c r="D1936" s="60" t="s">
        <v>3008</v>
      </c>
      <c r="E1936" s="60" t="s">
        <v>2996</v>
      </c>
      <c r="F1936" s="60" t="s">
        <v>186</v>
      </c>
      <c r="G1936" s="60" t="s">
        <v>1035</v>
      </c>
      <c r="H1936" s="61">
        <v>2021</v>
      </c>
      <c r="I1936" s="62">
        <v>14</v>
      </c>
      <c r="J1936" s="62">
        <v>14</v>
      </c>
    </row>
    <row r="1937" spans="1:10" ht="12.75" customHeight="1" x14ac:dyDescent="0.25">
      <c r="A1937" s="59">
        <f t="shared" si="43"/>
        <v>1937</v>
      </c>
      <c r="B1937" s="60" t="s">
        <v>3009</v>
      </c>
      <c r="D1937" s="60" t="s">
        <v>3010</v>
      </c>
      <c r="E1937" s="60" t="s">
        <v>2996</v>
      </c>
      <c r="F1937" s="60" t="s">
        <v>186</v>
      </c>
      <c r="G1937" s="60" t="s">
        <v>1035</v>
      </c>
      <c r="H1937" s="61">
        <v>2021</v>
      </c>
      <c r="I1937" s="62">
        <v>17</v>
      </c>
      <c r="J1937" s="62">
        <v>17</v>
      </c>
    </row>
    <row r="1938" spans="1:10" ht="12.75" customHeight="1" x14ac:dyDescent="0.25">
      <c r="A1938" s="59">
        <f t="shared" si="43"/>
        <v>1938</v>
      </c>
      <c r="B1938" s="60" t="s">
        <v>4078</v>
      </c>
      <c r="D1938" s="60" t="s">
        <v>3011</v>
      </c>
      <c r="E1938" s="60" t="s">
        <v>916</v>
      </c>
      <c r="F1938" s="60" t="s">
        <v>178</v>
      </c>
      <c r="G1938" s="60" t="s">
        <v>255</v>
      </c>
      <c r="H1938" s="61">
        <v>1987</v>
      </c>
      <c r="I1938" s="62">
        <v>17</v>
      </c>
      <c r="J1938" s="62">
        <v>17</v>
      </c>
    </row>
    <row r="1939" spans="1:10" ht="12.75" customHeight="1" x14ac:dyDescent="0.25">
      <c r="A1939" s="59">
        <f t="shared" si="43"/>
        <v>1939</v>
      </c>
      <c r="B1939" s="60" t="s">
        <v>4063</v>
      </c>
      <c r="D1939" s="60" t="s">
        <v>1313</v>
      </c>
      <c r="E1939" s="60" t="s">
        <v>1237</v>
      </c>
      <c r="F1939" s="60" t="s">
        <v>1098</v>
      </c>
      <c r="G1939" s="60" t="s">
        <v>255</v>
      </c>
      <c r="H1939" s="61">
        <v>2008</v>
      </c>
      <c r="I1939" s="62">
        <v>80</v>
      </c>
      <c r="J1939" s="62">
        <v>80</v>
      </c>
    </row>
    <row r="1940" spans="1:10" ht="12.75" customHeight="1" x14ac:dyDescent="0.25">
      <c r="A1940" s="59">
        <f t="shared" si="43"/>
        <v>1940</v>
      </c>
      <c r="B1940" s="60" t="s">
        <v>4064</v>
      </c>
      <c r="D1940" s="60" t="s">
        <v>1314</v>
      </c>
      <c r="E1940" s="60" t="s">
        <v>1237</v>
      </c>
      <c r="F1940" s="60" t="s">
        <v>1098</v>
      </c>
      <c r="G1940" s="60" t="s">
        <v>255</v>
      </c>
      <c r="H1940" s="61">
        <v>2010</v>
      </c>
      <c r="I1940" s="62">
        <v>69.599999999999994</v>
      </c>
      <c r="J1940" s="62">
        <v>69.599999999999994</v>
      </c>
    </row>
    <row r="1941" spans="1:10" ht="12.75" customHeight="1" x14ac:dyDescent="0.25">
      <c r="A1941" s="59">
        <f t="shared" si="43"/>
        <v>1941</v>
      </c>
      <c r="B1941" s="60" t="s">
        <v>4172</v>
      </c>
      <c r="D1941" s="60" t="s">
        <v>2443</v>
      </c>
      <c r="E1941" s="60" t="s">
        <v>466</v>
      </c>
      <c r="F1941" s="60" t="s">
        <v>2379</v>
      </c>
      <c r="G1941" s="60" t="s">
        <v>113</v>
      </c>
      <c r="H1941" s="61">
        <v>2021</v>
      </c>
      <c r="I1941" s="62">
        <v>101.7</v>
      </c>
      <c r="J1941" s="62">
        <v>100</v>
      </c>
    </row>
    <row r="1942" spans="1:10" x14ac:dyDescent="0.25">
      <c r="A1942" s="59">
        <f t="shared" si="43"/>
        <v>1942</v>
      </c>
      <c r="B1942" s="56" t="s">
        <v>3012</v>
      </c>
      <c r="C1942" s="56"/>
      <c r="D1942" s="56"/>
      <c r="E1942" s="56"/>
      <c r="F1942" s="56"/>
      <c r="G1942" s="56"/>
      <c r="H1942" s="57"/>
      <c r="I1942" s="58">
        <f>SUM(I1928:I1941)</f>
        <v>924.90000000000009</v>
      </c>
      <c r="J1942" s="58">
        <f>SUM(J1928:J1941)</f>
        <v>923.2</v>
      </c>
    </row>
    <row r="1943" spans="1:10" x14ac:dyDescent="0.25">
      <c r="A1943" s="59">
        <f t="shared" si="43"/>
        <v>1943</v>
      </c>
      <c r="B1943" s="56"/>
      <c r="C1943" s="56"/>
      <c r="D1943" s="56"/>
      <c r="E1943" s="56"/>
      <c r="F1943" s="56"/>
      <c r="G1943" s="56"/>
      <c r="H1943" s="57"/>
      <c r="I1943" s="57"/>
      <c r="J1943" s="58"/>
    </row>
    <row r="1944" spans="1:10" x14ac:dyDescent="0.25">
      <c r="A1944" s="59">
        <f t="shared" si="43"/>
        <v>1944</v>
      </c>
      <c r="B1944" s="56" t="s">
        <v>3838</v>
      </c>
      <c r="C1944" s="56"/>
      <c r="D1944" s="56"/>
      <c r="E1944" s="56"/>
      <c r="F1944" s="56"/>
      <c r="G1944" s="56"/>
      <c r="H1944" s="57"/>
      <c r="I1944" s="57"/>
      <c r="J1944" s="58"/>
    </row>
    <row r="1945" spans="1:10" x14ac:dyDescent="0.25">
      <c r="A1945" s="59">
        <f t="shared" si="43"/>
        <v>1945</v>
      </c>
      <c r="B1945" s="60" t="s">
        <v>1733</v>
      </c>
      <c r="D1945" s="60" t="s">
        <v>3089</v>
      </c>
      <c r="E1945" s="60" t="s">
        <v>1251</v>
      </c>
      <c r="F1945" s="60" t="s">
        <v>1098</v>
      </c>
      <c r="G1945" s="60" t="s">
        <v>255</v>
      </c>
      <c r="H1945" s="61">
        <v>2008</v>
      </c>
      <c r="I1945" s="62">
        <v>2</v>
      </c>
      <c r="J1945" s="62">
        <v>2</v>
      </c>
    </row>
    <row r="1946" spans="1:10" x14ac:dyDescent="0.25">
      <c r="A1946" s="59">
        <f t="shared" si="43"/>
        <v>1946</v>
      </c>
      <c r="B1946" s="56" t="s">
        <v>3013</v>
      </c>
      <c r="I1946" s="58">
        <f>SUM(I1945)</f>
        <v>2</v>
      </c>
      <c r="J1946" s="58">
        <f>SUM(J1945)</f>
        <v>2</v>
      </c>
    </row>
    <row r="1948" spans="1:10" ht="30.75" customHeight="1" x14ac:dyDescent="0.25">
      <c r="B1948" s="274" t="s">
        <v>4028</v>
      </c>
      <c r="C1948" s="274"/>
      <c r="D1948" s="274"/>
      <c r="E1948" s="274"/>
      <c r="F1948" s="274"/>
      <c r="G1948" s="274"/>
      <c r="H1948" s="274"/>
      <c r="I1948" s="274"/>
    </row>
    <row r="1949" spans="1:10" ht="30.75" customHeight="1" x14ac:dyDescent="0.25">
      <c r="B1949" s="274" t="s">
        <v>4029</v>
      </c>
      <c r="C1949" s="274"/>
      <c r="D1949" s="274"/>
      <c r="E1949" s="274"/>
      <c r="F1949" s="274"/>
      <c r="G1949" s="274"/>
      <c r="H1949" s="274"/>
      <c r="I1949" s="274"/>
    </row>
    <row r="1950" spans="1:10" ht="30.75" customHeight="1" x14ac:dyDescent="0.25">
      <c r="B1950" s="274" t="s">
        <v>4030</v>
      </c>
      <c r="C1950" s="274"/>
      <c r="D1950" s="274"/>
      <c r="E1950" s="274"/>
      <c r="F1950" s="274"/>
      <c r="G1950" s="274"/>
      <c r="H1950" s="274"/>
      <c r="I1950" s="274"/>
    </row>
    <row r="1951" spans="1:10" ht="30.75" customHeight="1" x14ac:dyDescent="0.25">
      <c r="B1951" s="274" t="s">
        <v>4031</v>
      </c>
      <c r="C1951" s="274"/>
      <c r="D1951" s="274"/>
      <c r="E1951" s="274"/>
      <c r="F1951" s="274"/>
      <c r="G1951" s="274"/>
      <c r="H1951" s="274"/>
      <c r="I1951" s="274"/>
    </row>
    <row r="1952" spans="1:10" ht="30.75" customHeight="1" x14ac:dyDescent="0.25">
      <c r="B1952" s="274" t="s">
        <v>4032</v>
      </c>
      <c r="C1952" s="274"/>
      <c r="D1952" s="274"/>
      <c r="E1952" s="274"/>
      <c r="F1952" s="274"/>
      <c r="G1952" s="274"/>
      <c r="H1952" s="274"/>
      <c r="I1952" s="274"/>
    </row>
  </sheetData>
  <autoFilter ref="A2:J1946" xr:uid="{961437E9-E0D0-4C07-9930-6604D0C5DF1E}"/>
  <mergeCells count="5">
    <mergeCell ref="B1948:I1948"/>
    <mergeCell ref="B1949:I1949"/>
    <mergeCell ref="B1950:I1950"/>
    <mergeCell ref="B1951:I1951"/>
    <mergeCell ref="B1952:I1952"/>
  </mergeCells>
  <pageMargins left="0.2" right="0.25" top="0.75" bottom="0.75" header="0.3" footer="0.3"/>
  <pageSetup scale="41" orientation="portrait" r:id="rId1"/>
  <headerFooter>
    <oddFooter>&amp;LERCOT PUBLIC&amp;C&amp;P</oddFooter>
  </headerFooter>
  <colBreaks count="1" manualBreakCount="1">
    <brk id="10" max="1048575" man="1"/>
  </col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FBC54-4148-4C50-A096-F825CE66328F}">
  <sheetPr codeName="Sheet8">
    <pageSetUpPr fitToPage="1"/>
  </sheetPr>
  <dimension ref="A2:Z58"/>
  <sheetViews>
    <sheetView zoomScale="89" zoomScaleNormal="89" workbookViewId="0">
      <pane ySplit="2" topLeftCell="A3" activePane="bottomLeft" state="frozen"/>
      <selection activeCell="B6" sqref="B6:M6"/>
      <selection pane="bottomLeft" activeCell="A3" sqref="A3"/>
    </sheetView>
  </sheetViews>
  <sheetFormatPr defaultColWidth="9.109375" defaultRowHeight="14.4" x14ac:dyDescent="0.3"/>
  <cols>
    <col min="1" max="1" width="11" style="4" bestFit="1" customWidth="1"/>
    <col min="2" max="2" width="12.44140625" style="4" customWidth="1"/>
    <col min="3" max="3" width="11.44140625" style="4" customWidth="1"/>
    <col min="4" max="11" width="10.109375" style="4" bestFit="1" customWidth="1"/>
    <col min="12" max="26" width="11.109375" style="4" bestFit="1" customWidth="1"/>
    <col min="27" max="29" width="9.44140625" style="4" bestFit="1" customWidth="1"/>
    <col min="30" max="31" width="8.88671875" style="4" bestFit="1" customWidth="1"/>
    <col min="32" max="16384" width="9.109375" style="4"/>
  </cols>
  <sheetData>
    <row r="2" spans="1:26" ht="17.399999999999999" x14ac:dyDescent="0.3">
      <c r="A2" s="32" t="s">
        <v>3014</v>
      </c>
      <c r="B2" s="33"/>
    </row>
    <row r="3" spans="1:26" ht="17.399999999999999" x14ac:dyDescent="0.3">
      <c r="A3" s="32"/>
      <c r="B3" s="33"/>
    </row>
    <row r="4" spans="1:26" x14ac:dyDescent="0.3">
      <c r="A4" s="34" t="s">
        <v>3015</v>
      </c>
      <c r="B4" s="33"/>
    </row>
    <row r="5" spans="1:26" x14ac:dyDescent="0.3">
      <c r="A5" s="35"/>
      <c r="B5" s="36" t="s">
        <v>3016</v>
      </c>
      <c r="C5" s="37">
        <v>1</v>
      </c>
      <c r="D5" s="37">
        <v>2</v>
      </c>
      <c r="E5" s="37">
        <v>3</v>
      </c>
      <c r="F5" s="37">
        <v>4</v>
      </c>
      <c r="G5" s="37">
        <v>5</v>
      </c>
      <c r="H5" s="37">
        <v>6</v>
      </c>
      <c r="I5" s="37">
        <v>7</v>
      </c>
      <c r="J5" s="37">
        <v>8</v>
      </c>
      <c r="K5" s="37">
        <v>9</v>
      </c>
      <c r="L5" s="37">
        <v>10</v>
      </c>
      <c r="M5" s="37">
        <v>11</v>
      </c>
      <c r="N5" s="37">
        <v>12</v>
      </c>
      <c r="O5" s="37">
        <v>13</v>
      </c>
      <c r="P5" s="37">
        <v>14</v>
      </c>
      <c r="Q5" s="37">
        <v>15</v>
      </c>
      <c r="R5" s="37">
        <v>16</v>
      </c>
      <c r="S5" s="37">
        <v>17</v>
      </c>
      <c r="T5" s="37">
        <v>18</v>
      </c>
      <c r="U5" s="37">
        <v>19</v>
      </c>
      <c r="V5" s="37">
        <v>20</v>
      </c>
      <c r="W5" s="37">
        <v>21</v>
      </c>
      <c r="X5" s="37">
        <v>22</v>
      </c>
      <c r="Y5" s="37">
        <v>23</v>
      </c>
      <c r="Z5" s="37">
        <v>24</v>
      </c>
    </row>
    <row r="6" spans="1:26" ht="15" customHeight="1" x14ac:dyDescent="0.3">
      <c r="A6" s="32"/>
      <c r="B6" s="113">
        <v>0</v>
      </c>
      <c r="C6" s="112">
        <v>50264.242705176577</v>
      </c>
      <c r="D6" s="112">
        <v>49170.036813792802</v>
      </c>
      <c r="E6" s="112">
        <v>48614.686323641959</v>
      </c>
      <c r="F6" s="112">
        <v>48631.282426706537</v>
      </c>
      <c r="G6" s="112">
        <v>49436.488996973691</v>
      </c>
      <c r="H6" s="112">
        <v>51753.026432468847</v>
      </c>
      <c r="I6" s="112">
        <v>55022.189352294175</v>
      </c>
      <c r="J6" s="112">
        <v>56530.218747392486</v>
      </c>
      <c r="K6" s="112">
        <v>56593.466321539163</v>
      </c>
      <c r="L6" s="112">
        <v>57238.123146308862</v>
      </c>
      <c r="M6" s="112">
        <v>58230.150500486401</v>
      </c>
      <c r="N6" s="112">
        <v>57676.346563946645</v>
      </c>
      <c r="O6" s="112">
        <v>56894.12870569995</v>
      </c>
      <c r="P6" s="112">
        <v>56749.578277494686</v>
      </c>
      <c r="Q6" s="112">
        <v>56785.636684846351</v>
      </c>
      <c r="R6" s="112">
        <v>56952.474333389728</v>
      </c>
      <c r="S6" s="112">
        <v>57774.930069905087</v>
      </c>
      <c r="T6" s="112">
        <v>59079.032171091909</v>
      </c>
      <c r="U6" s="112">
        <v>60136.518658188157</v>
      </c>
      <c r="V6" s="112">
        <v>60388.024231003837</v>
      </c>
      <c r="W6" s="112">
        <v>60637.527994762393</v>
      </c>
      <c r="X6" s="112">
        <v>59480.021585077055</v>
      </c>
      <c r="Y6" s="112">
        <v>56868.407039147482</v>
      </c>
      <c r="Z6" s="112">
        <v>53946.21041192612</v>
      </c>
    </row>
    <row r="7" spans="1:26" ht="15" customHeight="1" x14ac:dyDescent="0.3">
      <c r="A7" s="32"/>
      <c r="B7" s="113">
        <v>0.1</v>
      </c>
      <c r="C7" s="112">
        <v>52065.249706757517</v>
      </c>
      <c r="D7" s="112">
        <v>50931.837565254507</v>
      </c>
      <c r="E7" s="112">
        <v>50356.588434096382</v>
      </c>
      <c r="F7" s="112">
        <v>50373.779188471904</v>
      </c>
      <c r="G7" s="112">
        <v>51207.83693788197</v>
      </c>
      <c r="H7" s="112">
        <v>53607.377715638198</v>
      </c>
      <c r="I7" s="112">
        <v>56993.677291484571</v>
      </c>
      <c r="J7" s="112">
        <v>58555.740555452488</v>
      </c>
      <c r="K7" s="112">
        <v>58621.254339487969</v>
      </c>
      <c r="L7" s="112">
        <v>59289.009720856571</v>
      </c>
      <c r="M7" s="112">
        <v>60316.582188507979</v>
      </c>
      <c r="N7" s="112">
        <v>59742.935025182502</v>
      </c>
      <c r="O7" s="112">
        <v>58932.689691266336</v>
      </c>
      <c r="P7" s="112">
        <v>58782.959908528544</v>
      </c>
      <c r="Q7" s="112">
        <v>58820.310316726354</v>
      </c>
      <c r="R7" s="112">
        <v>58993.125888281851</v>
      </c>
      <c r="S7" s="112">
        <v>59845.050855014058</v>
      </c>
      <c r="T7" s="112">
        <v>61195.879951150157</v>
      </c>
      <c r="U7" s="112">
        <v>62291.257003483981</v>
      </c>
      <c r="V7" s="112">
        <v>62551.774217044636</v>
      </c>
      <c r="W7" s="112">
        <v>62810.217895169073</v>
      </c>
      <c r="X7" s="112">
        <v>61611.237128445355</v>
      </c>
      <c r="Y7" s="112">
        <v>58906.04639734896</v>
      </c>
      <c r="Z7" s="112">
        <v>55879.145186861693</v>
      </c>
    </row>
    <row r="8" spans="1:26" ht="15" customHeight="1" x14ac:dyDescent="0.3">
      <c r="A8" s="32"/>
      <c r="B8" s="113">
        <v>0.2</v>
      </c>
      <c r="C8" s="112">
        <v>55163.652731132119</v>
      </c>
      <c r="D8" s="112">
        <v>54584.712742093638</v>
      </c>
      <c r="E8" s="112">
        <v>54446.588536246498</v>
      </c>
      <c r="F8" s="112">
        <v>54665.184614563783</v>
      </c>
      <c r="G8" s="112">
        <v>55231.333075089482</v>
      </c>
      <c r="H8" s="112">
        <v>56517.863410541948</v>
      </c>
      <c r="I8" s="112">
        <v>58168.52074583176</v>
      </c>
      <c r="J8" s="112">
        <v>60108.502600827378</v>
      </c>
      <c r="K8" s="112">
        <v>61811.579423229537</v>
      </c>
      <c r="L8" s="112">
        <v>63010.62190192454</v>
      </c>
      <c r="M8" s="112">
        <v>63388.080249624843</v>
      </c>
      <c r="N8" s="112">
        <v>62910.072480602874</v>
      </c>
      <c r="O8" s="112">
        <v>62249.956848340757</v>
      </c>
      <c r="P8" s="112">
        <v>61542.632897552387</v>
      </c>
      <c r="Q8" s="112">
        <v>60757.914190937452</v>
      </c>
      <c r="R8" s="112">
        <v>60585.187223896122</v>
      </c>
      <c r="S8" s="112">
        <v>61269.213138392792</v>
      </c>
      <c r="T8" s="112">
        <v>62686.719569004759</v>
      </c>
      <c r="U8" s="112">
        <v>63832.191104752157</v>
      </c>
      <c r="V8" s="112">
        <v>63788.286421268567</v>
      </c>
      <c r="W8" s="112">
        <v>63969.258738932309</v>
      </c>
      <c r="X8" s="112">
        <v>62582.033423244276</v>
      </c>
      <c r="Y8" s="112">
        <v>61174.255653330474</v>
      </c>
      <c r="Z8" s="112">
        <v>59719.979451665553</v>
      </c>
    </row>
    <row r="9" spans="1:26" ht="15" customHeight="1" x14ac:dyDescent="0.3">
      <c r="A9" s="32"/>
      <c r="B9" s="113">
        <v>0.3</v>
      </c>
      <c r="C9" s="112">
        <v>56025.1343321932</v>
      </c>
      <c r="D9" s="112">
        <v>55437.153133517895</v>
      </c>
      <c r="E9" s="112">
        <v>55296.87186489287</v>
      </c>
      <c r="F9" s="112">
        <v>55518.881721852631</v>
      </c>
      <c r="G9" s="112">
        <v>56093.871628839261</v>
      </c>
      <c r="H9" s="112">
        <v>57400.493494825452</v>
      </c>
      <c r="I9" s="112">
        <v>59076.92887151763</v>
      </c>
      <c r="J9" s="112">
        <v>61047.207100878026</v>
      </c>
      <c r="K9" s="112">
        <v>62776.880591104971</v>
      </c>
      <c r="L9" s="112">
        <v>63994.648317007988</v>
      </c>
      <c r="M9" s="112">
        <v>64378.001369021935</v>
      </c>
      <c r="N9" s="112">
        <v>63892.528632076552</v>
      </c>
      <c r="O9" s="112">
        <v>63222.104083642065</v>
      </c>
      <c r="P9" s="112">
        <v>62503.733972213027</v>
      </c>
      <c r="Q9" s="112">
        <v>61706.760443912295</v>
      </c>
      <c r="R9" s="112">
        <v>61531.336028519632</v>
      </c>
      <c r="S9" s="112">
        <v>62226.044262094409</v>
      </c>
      <c r="T9" s="112">
        <v>63665.6876551608</v>
      </c>
      <c r="U9" s="112">
        <v>64829.047829599251</v>
      </c>
      <c r="V9" s="112">
        <v>64784.457493967027</v>
      </c>
      <c r="W9" s="112">
        <v>64968.256026253075</v>
      </c>
      <c r="X9" s="112">
        <v>63559.366643252171</v>
      </c>
      <c r="Y9" s="112">
        <v>62129.603841761957</v>
      </c>
      <c r="Z9" s="112">
        <v>60652.616450236186</v>
      </c>
    </row>
    <row r="10" spans="1:26" ht="15" customHeight="1" x14ac:dyDescent="0.3">
      <c r="A10" s="32"/>
      <c r="B10" s="113">
        <v>0.4</v>
      </c>
      <c r="C10" s="112">
        <v>56813.930860484084</v>
      </c>
      <c r="D10" s="112">
        <v>56217.671278655507</v>
      </c>
      <c r="E10" s="112">
        <v>56075.414943321681</v>
      </c>
      <c r="F10" s="112">
        <v>56300.550551009277</v>
      </c>
      <c r="G10" s="112">
        <v>56883.635932426092</v>
      </c>
      <c r="H10" s="112">
        <v>58208.65416290053</v>
      </c>
      <c r="I10" s="112">
        <v>59908.692631683458</v>
      </c>
      <c r="J10" s="112">
        <v>61906.711064536656</v>
      </c>
      <c r="K10" s="112">
        <v>63660.737203988472</v>
      </c>
      <c r="L10" s="112">
        <v>64895.650287344113</v>
      </c>
      <c r="M10" s="112">
        <v>65284.400694672644</v>
      </c>
      <c r="N10" s="112">
        <v>64792.092825352353</v>
      </c>
      <c r="O10" s="112">
        <v>64112.229146381374</v>
      </c>
      <c r="P10" s="112">
        <v>63383.744862863728</v>
      </c>
      <c r="Q10" s="112">
        <v>62575.550478785379</v>
      </c>
      <c r="R10" s="112">
        <v>62397.656204614352</v>
      </c>
      <c r="S10" s="112">
        <v>63102.145466817637</v>
      </c>
      <c r="T10" s="112">
        <v>64562.058078761649</v>
      </c>
      <c r="U10" s="112">
        <v>65741.797588612448</v>
      </c>
      <c r="V10" s="112">
        <v>65696.579450791774</v>
      </c>
      <c r="W10" s="112">
        <v>65882.965743837354</v>
      </c>
      <c r="X10" s="112">
        <v>64454.240137910725</v>
      </c>
      <c r="Y10" s="112">
        <v>63004.347229682928</v>
      </c>
      <c r="Z10" s="112">
        <v>61506.564840685889</v>
      </c>
    </row>
    <row r="11" spans="1:26" ht="15" customHeight="1" x14ac:dyDescent="0.3">
      <c r="A11" s="32"/>
      <c r="B11" s="113">
        <v>0.5</v>
      </c>
      <c r="C11" s="112">
        <v>57640.526457520646</v>
      </c>
      <c r="D11" s="112">
        <v>57035.59179305713</v>
      </c>
      <c r="E11" s="112">
        <v>56891.265745970275</v>
      </c>
      <c r="F11" s="112">
        <v>57119.676890119314</v>
      </c>
      <c r="G11" s="112">
        <v>57711.245680476073</v>
      </c>
      <c r="H11" s="112">
        <v>59055.541827804976</v>
      </c>
      <c r="I11" s="112">
        <v>60780.314447029617</v>
      </c>
      <c r="J11" s="112">
        <v>62807.402391785625</v>
      </c>
      <c r="K11" s="112">
        <v>64586.948157533297</v>
      </c>
      <c r="L11" s="112">
        <v>65839.828202547185</v>
      </c>
      <c r="M11" s="112">
        <v>66234.234606040336</v>
      </c>
      <c r="N11" s="112">
        <v>65734.764065329364</v>
      </c>
      <c r="O11" s="112">
        <v>65045.008933415222</v>
      </c>
      <c r="P11" s="112">
        <v>64305.925807463231</v>
      </c>
      <c r="Q11" s="112">
        <v>63485.972865064577</v>
      </c>
      <c r="R11" s="112">
        <v>63305.490376673188</v>
      </c>
      <c r="S11" s="112">
        <v>64020.229373641821</v>
      </c>
      <c r="T11" s="112">
        <v>65501.382503867426</v>
      </c>
      <c r="U11" s="112">
        <v>66698.286245619151</v>
      </c>
      <c r="V11" s="112">
        <v>66652.41022137762</v>
      </c>
      <c r="W11" s="112">
        <v>66841.508280478563</v>
      </c>
      <c r="X11" s="112">
        <v>65391.995901354843</v>
      </c>
      <c r="Y11" s="112">
        <v>63921.008253228501</v>
      </c>
      <c r="Z11" s="112">
        <v>62401.434372086624</v>
      </c>
    </row>
    <row r="12" spans="1:26" ht="15" customHeight="1" x14ac:dyDescent="0.3">
      <c r="A12" s="32"/>
      <c r="B12" s="113">
        <v>0.6</v>
      </c>
      <c r="C12" s="112">
        <v>58540.940765960448</v>
      </c>
      <c r="D12" s="112">
        <v>57926.556294893322</v>
      </c>
      <c r="E12" s="112">
        <v>57779.975701467905</v>
      </c>
      <c r="F12" s="112">
        <v>58011.954902243735</v>
      </c>
      <c r="G12" s="112">
        <v>58612.764708184492</v>
      </c>
      <c r="H12" s="112">
        <v>59978.060377208043</v>
      </c>
      <c r="I12" s="112">
        <v>61729.776017959382</v>
      </c>
      <c r="J12" s="112">
        <v>63788.529513016518</v>
      </c>
      <c r="K12" s="112">
        <v>65595.873922678089</v>
      </c>
      <c r="L12" s="112">
        <v>66868.325459984306</v>
      </c>
      <c r="M12" s="112">
        <v>67268.892965585153</v>
      </c>
      <c r="N12" s="112">
        <v>66761.620094653757</v>
      </c>
      <c r="O12" s="112">
        <v>66061.090158478371</v>
      </c>
      <c r="P12" s="112">
        <v>65310.461665704926</v>
      </c>
      <c r="Q12" s="112">
        <v>64477.700072744636</v>
      </c>
      <c r="R12" s="112">
        <v>64294.398230940671</v>
      </c>
      <c r="S12" s="112">
        <v>65020.302310173858</v>
      </c>
      <c r="T12" s="112">
        <v>66524.592832672046</v>
      </c>
      <c r="U12" s="112">
        <v>67740.193649574401</v>
      </c>
      <c r="V12" s="112">
        <v>67693.600986690231</v>
      </c>
      <c r="W12" s="112">
        <v>67885.652984774337</v>
      </c>
      <c r="X12" s="112">
        <v>66413.497479943122</v>
      </c>
      <c r="Y12" s="112">
        <v>64919.531236593728</v>
      </c>
      <c r="Z12" s="112">
        <v>63376.219784867375</v>
      </c>
    </row>
    <row r="13" spans="1:26" ht="15" customHeight="1" x14ac:dyDescent="0.3">
      <c r="A13" s="32"/>
      <c r="B13" s="113">
        <v>0.7</v>
      </c>
      <c r="C13" s="112">
        <v>59574.807107853558</v>
      </c>
      <c r="D13" s="112">
        <v>58949.572257251915</v>
      </c>
      <c r="E13" s="112">
        <v>58800.402967096757</v>
      </c>
      <c r="F13" s="112">
        <v>59036.479052626455</v>
      </c>
      <c r="G13" s="112">
        <v>59647.899501787397</v>
      </c>
      <c r="H13" s="112">
        <v>61037.307069602924</v>
      </c>
      <c r="I13" s="112">
        <v>62819.959005839853</v>
      </c>
      <c r="J13" s="112">
        <v>64915.071259689466</v>
      </c>
      <c r="K13" s="112">
        <v>66754.33440056564</v>
      </c>
      <c r="L13" s="112">
        <v>68049.25815644057</v>
      </c>
      <c r="M13" s="112">
        <v>68456.899912237568</v>
      </c>
      <c r="N13" s="112">
        <v>67940.6683136098</v>
      </c>
      <c r="O13" s="112">
        <v>67227.766619942573</v>
      </c>
      <c r="P13" s="112">
        <v>66463.881600646157</v>
      </c>
      <c r="Q13" s="112">
        <v>65616.412963854353</v>
      </c>
      <c r="R13" s="112">
        <v>65429.87390716849</v>
      </c>
      <c r="S13" s="112">
        <v>66168.597865705669</v>
      </c>
      <c r="T13" s="112">
        <v>67699.455015239408</v>
      </c>
      <c r="U13" s="112">
        <v>68936.524034622445</v>
      </c>
      <c r="V13" s="112">
        <v>68889.108518786059</v>
      </c>
      <c r="W13" s="112">
        <v>69084.552264493526</v>
      </c>
      <c r="X13" s="112">
        <v>67586.397655333552</v>
      </c>
      <c r="Y13" s="112">
        <v>66066.047117596099</v>
      </c>
      <c r="Z13" s="112">
        <v>64495.479907009001</v>
      </c>
    </row>
    <row r="14" spans="1:26" ht="15" customHeight="1" x14ac:dyDescent="0.3">
      <c r="A14" s="32"/>
      <c r="B14" s="113">
        <v>0.8</v>
      </c>
      <c r="C14" s="112">
        <v>60805.378300247859</v>
      </c>
      <c r="D14" s="112">
        <v>60167.228661785666</v>
      </c>
      <c r="E14" s="112">
        <v>60014.978145854606</v>
      </c>
      <c r="F14" s="112">
        <v>60255.930595138874</v>
      </c>
      <c r="G14" s="112">
        <v>60879.980483280888</v>
      </c>
      <c r="H14" s="112">
        <v>62298.087513343155</v>
      </c>
      <c r="I14" s="112">
        <v>64117.561727742526</v>
      </c>
      <c r="J14" s="112">
        <v>66255.950408484336</v>
      </c>
      <c r="K14" s="112">
        <v>68133.205182842372</v>
      </c>
      <c r="L14" s="112">
        <v>69454.876752897253</v>
      </c>
      <c r="M14" s="112">
        <v>69870.938715587952</v>
      </c>
      <c r="N14" s="112">
        <v>69344.0438892518</v>
      </c>
      <c r="O14" s="112">
        <v>68616.416570277084</v>
      </c>
      <c r="P14" s="112">
        <v>67836.752819253568</v>
      </c>
      <c r="Q14" s="112">
        <v>66971.7789559823</v>
      </c>
      <c r="R14" s="112">
        <v>66781.386767401302</v>
      </c>
      <c r="S14" s="112">
        <v>67535.369733338404</v>
      </c>
      <c r="T14" s="112">
        <v>69097.848113377782</v>
      </c>
      <c r="U14" s="112">
        <v>70360.469905353108</v>
      </c>
      <c r="V14" s="112">
        <v>70312.074979415484</v>
      </c>
      <c r="W14" s="112">
        <v>70511.555791374223</v>
      </c>
      <c r="X14" s="112">
        <v>68982.455452076218</v>
      </c>
      <c r="Y14" s="112">
        <v>67430.70070734412</v>
      </c>
      <c r="Z14" s="112">
        <v>65827.692019245078</v>
      </c>
    </row>
    <row r="15" spans="1:26" ht="15" customHeight="1" x14ac:dyDescent="0.3">
      <c r="A15" s="32"/>
      <c r="B15" s="113">
        <v>0.9</v>
      </c>
      <c r="C15" s="112">
        <v>62325.556412213045</v>
      </c>
      <c r="D15" s="112">
        <v>61736.420246077607</v>
      </c>
      <c r="E15" s="112">
        <v>61547.786934142583</v>
      </c>
      <c r="F15" s="112">
        <v>61938.545509488664</v>
      </c>
      <c r="G15" s="112">
        <v>62688.95618986505</v>
      </c>
      <c r="H15" s="112">
        <v>64149.200571916503</v>
      </c>
      <c r="I15" s="112">
        <v>66022.738283486484</v>
      </c>
      <c r="J15" s="112">
        <v>68224.666622815392</v>
      </c>
      <c r="K15" s="112">
        <v>70157.701774481786</v>
      </c>
      <c r="L15" s="112">
        <v>71373.888671733308</v>
      </c>
      <c r="M15" s="112">
        <v>71947.069977940118</v>
      </c>
      <c r="N15" s="112">
        <v>71404.519102879887</v>
      </c>
      <c r="O15" s="112">
        <v>70655.271209571496</v>
      </c>
      <c r="P15" s="112">
        <v>69852.440683957873</v>
      </c>
      <c r="Q15" s="112">
        <v>68961.765158283524</v>
      </c>
      <c r="R15" s="112">
        <v>68765.715693843813</v>
      </c>
      <c r="S15" s="112">
        <v>69542.102360599005</v>
      </c>
      <c r="T15" s="112">
        <v>71005.557110971364</v>
      </c>
      <c r="U15" s="112">
        <v>72451.147000717552</v>
      </c>
      <c r="V15" s="112">
        <v>72334.105790573813</v>
      </c>
      <c r="W15" s="112">
        <v>71984.513250346252</v>
      </c>
      <c r="X15" s="112">
        <v>70656.942660004657</v>
      </c>
      <c r="Y15" s="112">
        <v>68829.888556789374</v>
      </c>
      <c r="Z15" s="112">
        <v>67220.679597660652</v>
      </c>
    </row>
    <row r="16" spans="1:26" ht="15" customHeight="1" x14ac:dyDescent="0.3">
      <c r="A16" s="32"/>
      <c r="B16" s="113">
        <v>1</v>
      </c>
      <c r="C16" s="112">
        <v>65934.390441417927</v>
      </c>
      <c r="D16" s="112">
        <v>65385.729115730857</v>
      </c>
      <c r="E16" s="112">
        <v>65151.378583029014</v>
      </c>
      <c r="F16" s="112">
        <v>65718.282978710195</v>
      </c>
      <c r="G16" s="112">
        <v>67246.78450140731</v>
      </c>
      <c r="H16" s="112">
        <v>70411.371932180293</v>
      </c>
      <c r="I16" s="112">
        <v>74700.69499389999</v>
      </c>
      <c r="J16" s="112">
        <v>75960.294370546326</v>
      </c>
      <c r="K16" s="112">
        <v>75752.803865173875</v>
      </c>
      <c r="L16" s="112">
        <v>75724.425821336568</v>
      </c>
      <c r="M16" s="112">
        <v>76653.753938277558</v>
      </c>
      <c r="N16" s="112">
        <v>76987.885825610269</v>
      </c>
      <c r="O16" s="112">
        <v>76469.243676725222</v>
      </c>
      <c r="P16" s="112">
        <v>76033.608267677089</v>
      </c>
      <c r="Q16" s="112">
        <v>75237.462425643651</v>
      </c>
      <c r="R16" s="112">
        <v>74208.749595339992</v>
      </c>
      <c r="S16" s="112">
        <v>74001.179012507782</v>
      </c>
      <c r="T16" s="112">
        <v>75332.41939804639</v>
      </c>
      <c r="U16" s="112">
        <v>77211.924136190981</v>
      </c>
      <c r="V16" s="112">
        <v>76819.178327250062</v>
      </c>
      <c r="W16" s="112">
        <v>75752.998088387554</v>
      </c>
      <c r="X16" s="112">
        <v>74675.311689925948</v>
      </c>
      <c r="Y16" s="112">
        <v>72398.056085935576</v>
      </c>
      <c r="Z16" s="112">
        <v>70794.433579367833</v>
      </c>
    </row>
    <row r="17" spans="1:26" ht="17.399999999999999" x14ac:dyDescent="0.3">
      <c r="A17" s="32"/>
      <c r="B17" s="33"/>
    </row>
    <row r="18" spans="1:26" x14ac:dyDescent="0.3">
      <c r="A18" s="34" t="s">
        <v>3017</v>
      </c>
      <c r="B18" s="33"/>
      <c r="O18" s="38"/>
      <c r="P18" s="38"/>
      <c r="Q18" s="38"/>
      <c r="R18" s="38"/>
      <c r="S18" s="38"/>
      <c r="T18" s="38"/>
      <c r="U18" s="38"/>
      <c r="V18" s="38"/>
      <c r="W18" s="38"/>
      <c r="X18" s="38"/>
      <c r="Y18" s="38"/>
      <c r="Z18" s="38"/>
    </row>
    <row r="19" spans="1:26" x14ac:dyDescent="0.3">
      <c r="A19" s="35"/>
      <c r="B19" s="36" t="s">
        <v>3016</v>
      </c>
      <c r="C19" s="37">
        <v>1</v>
      </c>
      <c r="D19" s="37">
        <v>2</v>
      </c>
      <c r="E19" s="37">
        <v>3</v>
      </c>
      <c r="F19" s="37">
        <v>4</v>
      </c>
      <c r="G19" s="37">
        <v>5</v>
      </c>
      <c r="H19" s="37">
        <v>6</v>
      </c>
      <c r="I19" s="37">
        <v>7</v>
      </c>
      <c r="J19" s="37">
        <v>8</v>
      </c>
      <c r="K19" s="37">
        <v>9</v>
      </c>
      <c r="L19" s="37">
        <v>10</v>
      </c>
      <c r="M19" s="37">
        <v>11</v>
      </c>
      <c r="N19" s="37">
        <v>12</v>
      </c>
      <c r="O19" s="37">
        <v>13</v>
      </c>
      <c r="P19" s="37">
        <v>14</v>
      </c>
      <c r="Q19" s="37">
        <v>15</v>
      </c>
      <c r="R19" s="37">
        <v>16</v>
      </c>
      <c r="S19" s="37">
        <v>17</v>
      </c>
      <c r="T19" s="37">
        <v>18</v>
      </c>
      <c r="U19" s="37">
        <v>19</v>
      </c>
      <c r="V19" s="37">
        <v>20</v>
      </c>
      <c r="W19" s="37">
        <v>21</v>
      </c>
      <c r="X19" s="37">
        <v>22</v>
      </c>
      <c r="Y19" s="37">
        <v>23</v>
      </c>
      <c r="Z19" s="37">
        <v>24</v>
      </c>
    </row>
    <row r="20" spans="1:26" x14ac:dyDescent="0.3">
      <c r="A20" s="39"/>
      <c r="B20" s="27">
        <v>0</v>
      </c>
      <c r="C20" s="46">
        <v>0</v>
      </c>
      <c r="D20" s="46">
        <v>0</v>
      </c>
      <c r="E20" s="46">
        <v>0</v>
      </c>
      <c r="F20" s="46">
        <v>0</v>
      </c>
      <c r="G20" s="46">
        <v>0</v>
      </c>
      <c r="H20" s="46">
        <v>0</v>
      </c>
      <c r="I20" s="46">
        <v>1.3250583952953928E-9</v>
      </c>
      <c r="J20" s="46">
        <v>0.93030509706196796</v>
      </c>
      <c r="K20" s="46">
        <v>351.82046064742377</v>
      </c>
      <c r="L20" s="46">
        <v>1446.7889907127774</v>
      </c>
      <c r="M20" s="46">
        <v>2047.973246301342</v>
      </c>
      <c r="N20" s="46">
        <v>2877.0315669937863</v>
      </c>
      <c r="O20" s="46">
        <v>3262.9442274656526</v>
      </c>
      <c r="P20" s="46">
        <v>2998.4528214859256</v>
      </c>
      <c r="Q20" s="46">
        <v>2262.434471803218</v>
      </c>
      <c r="R20" s="46">
        <v>1381.3350291313102</v>
      </c>
      <c r="S20" s="46">
        <v>2512.0941438258415</v>
      </c>
      <c r="T20" s="46">
        <v>1.0174407933684451</v>
      </c>
      <c r="U20" s="46">
        <v>0</v>
      </c>
      <c r="V20" s="46">
        <v>0</v>
      </c>
      <c r="W20" s="46">
        <v>0</v>
      </c>
      <c r="X20" s="46">
        <v>0</v>
      </c>
      <c r="Y20" s="46">
        <v>0</v>
      </c>
      <c r="Z20" s="46">
        <v>0</v>
      </c>
    </row>
    <row r="21" spans="1:26" x14ac:dyDescent="0.3">
      <c r="A21" s="39"/>
      <c r="B21" s="27">
        <v>0.1</v>
      </c>
      <c r="C21" s="46">
        <v>0</v>
      </c>
      <c r="D21" s="46">
        <v>0</v>
      </c>
      <c r="E21" s="46">
        <v>0</v>
      </c>
      <c r="F21" s="46">
        <v>0</v>
      </c>
      <c r="G21" s="46">
        <v>0</v>
      </c>
      <c r="H21" s="46">
        <v>0</v>
      </c>
      <c r="I21" s="46">
        <v>8.6827104929447835E-5</v>
      </c>
      <c r="J21" s="46">
        <v>252.62900119811019</v>
      </c>
      <c r="K21" s="46">
        <v>4396.0822158666515</v>
      </c>
      <c r="L21" s="46">
        <v>4589.9890760431954</v>
      </c>
      <c r="M21" s="46">
        <v>6439.1338257434645</v>
      </c>
      <c r="N21" s="46">
        <v>8814.0538635457615</v>
      </c>
      <c r="O21" s="46">
        <v>11504.12101611927</v>
      </c>
      <c r="P21" s="46">
        <v>12927.312087648143</v>
      </c>
      <c r="Q21" s="46">
        <v>12227.108812684204</v>
      </c>
      <c r="R21" s="46">
        <v>10455.776066168844</v>
      </c>
      <c r="S21" s="46">
        <v>8862.2251276234147</v>
      </c>
      <c r="T21" s="46">
        <v>61.293055906799715</v>
      </c>
      <c r="U21" s="46">
        <v>0</v>
      </c>
      <c r="V21" s="46">
        <v>0</v>
      </c>
      <c r="W21" s="46">
        <v>0</v>
      </c>
      <c r="X21" s="46">
        <v>0</v>
      </c>
      <c r="Y21" s="46">
        <v>0</v>
      </c>
      <c r="Z21" s="46">
        <v>0</v>
      </c>
    </row>
    <row r="22" spans="1:26" x14ac:dyDescent="0.3">
      <c r="A22" s="39"/>
      <c r="B22" s="27">
        <v>0.2</v>
      </c>
      <c r="C22" s="46">
        <v>0</v>
      </c>
      <c r="D22" s="46">
        <v>0</v>
      </c>
      <c r="E22" s="46">
        <v>0</v>
      </c>
      <c r="F22" s="46">
        <v>0</v>
      </c>
      <c r="G22" s="46">
        <v>0</v>
      </c>
      <c r="H22" s="46">
        <v>0</v>
      </c>
      <c r="I22" s="46">
        <v>8.1293032470758809E-4</v>
      </c>
      <c r="J22" s="46">
        <v>552.60565665288345</v>
      </c>
      <c r="K22" s="46">
        <v>6321.6028120329383</v>
      </c>
      <c r="L22" s="46">
        <v>7504.8575214933862</v>
      </c>
      <c r="M22" s="46">
        <v>9736.0145069429036</v>
      </c>
      <c r="N22" s="46">
        <v>12232.795657511389</v>
      </c>
      <c r="O22" s="46">
        <v>14847.248881404254</v>
      </c>
      <c r="P22" s="46">
        <v>16350.641276293258</v>
      </c>
      <c r="Q22" s="46">
        <v>15895.039026639599</v>
      </c>
      <c r="R22" s="46">
        <v>14004.695546280938</v>
      </c>
      <c r="S22" s="46">
        <v>10686.724456377111</v>
      </c>
      <c r="T22" s="46">
        <v>106.44182355012747</v>
      </c>
      <c r="U22" s="46">
        <v>0</v>
      </c>
      <c r="V22" s="46">
        <v>0</v>
      </c>
      <c r="W22" s="46">
        <v>0</v>
      </c>
      <c r="X22" s="46">
        <v>0</v>
      </c>
      <c r="Y22" s="46">
        <v>0</v>
      </c>
      <c r="Z22" s="46">
        <v>0</v>
      </c>
    </row>
    <row r="23" spans="1:26" x14ac:dyDescent="0.3">
      <c r="A23" s="39"/>
      <c r="B23" s="27">
        <v>0.3</v>
      </c>
      <c r="C23" s="46">
        <v>0</v>
      </c>
      <c r="D23" s="46">
        <v>0</v>
      </c>
      <c r="E23" s="46">
        <v>0</v>
      </c>
      <c r="F23" s="46">
        <v>0</v>
      </c>
      <c r="G23" s="46">
        <v>0</v>
      </c>
      <c r="H23" s="46">
        <v>0</v>
      </c>
      <c r="I23" s="46">
        <v>4.8911048091678649E-3</v>
      </c>
      <c r="J23" s="46">
        <v>894.43092252736494</v>
      </c>
      <c r="K23" s="46">
        <v>7982.3748320175309</v>
      </c>
      <c r="L23" s="46">
        <v>10773.124711603803</v>
      </c>
      <c r="M23" s="46">
        <v>12874.651719169071</v>
      </c>
      <c r="N23" s="46">
        <v>15142.070055199783</v>
      </c>
      <c r="O23" s="46">
        <v>17409.061739032637</v>
      </c>
      <c r="P23" s="46">
        <v>18743.377345618774</v>
      </c>
      <c r="Q23" s="46">
        <v>18636.058309495646</v>
      </c>
      <c r="R23" s="46">
        <v>16926.277807786697</v>
      </c>
      <c r="S23" s="46">
        <v>12115.156869583296</v>
      </c>
      <c r="T23" s="46">
        <v>151.88059150922231</v>
      </c>
      <c r="U23" s="46">
        <v>0</v>
      </c>
      <c r="V23" s="46">
        <v>0</v>
      </c>
      <c r="W23" s="46">
        <v>0</v>
      </c>
      <c r="X23" s="46">
        <v>0</v>
      </c>
      <c r="Y23" s="46">
        <v>0</v>
      </c>
      <c r="Z23" s="46">
        <v>0</v>
      </c>
    </row>
    <row r="24" spans="1:26" x14ac:dyDescent="0.3">
      <c r="A24" s="39"/>
      <c r="B24" s="27">
        <v>0.4</v>
      </c>
      <c r="C24" s="46">
        <v>0</v>
      </c>
      <c r="D24" s="46">
        <v>0</v>
      </c>
      <c r="E24" s="46">
        <v>0</v>
      </c>
      <c r="F24" s="46">
        <v>0</v>
      </c>
      <c r="G24" s="46">
        <v>0</v>
      </c>
      <c r="H24" s="46">
        <v>0</v>
      </c>
      <c r="I24" s="46">
        <v>2.3171477423788001E-2</v>
      </c>
      <c r="J24" s="46">
        <v>1307.4963235893713</v>
      </c>
      <c r="K24" s="46">
        <v>9704.9715666511674</v>
      </c>
      <c r="L24" s="46">
        <v>13926.803239900988</v>
      </c>
      <c r="M24" s="46">
        <v>15768.125630345632</v>
      </c>
      <c r="N24" s="46">
        <v>17709.436800313542</v>
      </c>
      <c r="O24" s="46">
        <v>19721.885022075774</v>
      </c>
      <c r="P24" s="46">
        <v>20959.900343920162</v>
      </c>
      <c r="Q24" s="46">
        <v>21078.673157701032</v>
      </c>
      <c r="R24" s="46">
        <v>19381.318488334338</v>
      </c>
      <c r="S24" s="46">
        <v>13275.413018680532</v>
      </c>
      <c r="T24" s="46">
        <v>206.22611147592576</v>
      </c>
      <c r="U24" s="46">
        <v>0</v>
      </c>
      <c r="V24" s="46">
        <v>0</v>
      </c>
      <c r="W24" s="46">
        <v>0</v>
      </c>
      <c r="X24" s="46">
        <v>0</v>
      </c>
      <c r="Y24" s="46">
        <v>0</v>
      </c>
      <c r="Z24" s="46">
        <v>0</v>
      </c>
    </row>
    <row r="25" spans="1:26" x14ac:dyDescent="0.3">
      <c r="A25" s="39"/>
      <c r="B25" s="27">
        <v>0.5</v>
      </c>
      <c r="C25" s="46">
        <v>0</v>
      </c>
      <c r="D25" s="46">
        <v>0</v>
      </c>
      <c r="E25" s="46">
        <v>0</v>
      </c>
      <c r="F25" s="46">
        <v>0</v>
      </c>
      <c r="G25" s="46">
        <v>0</v>
      </c>
      <c r="H25" s="46">
        <v>0</v>
      </c>
      <c r="I25" s="46">
        <v>8.9396115737713999E-2</v>
      </c>
      <c r="J25" s="46">
        <v>1794.6717799551743</v>
      </c>
      <c r="K25" s="46">
        <v>11372.191656017894</v>
      </c>
      <c r="L25" s="46">
        <v>17250.890581272284</v>
      </c>
      <c r="M25" s="46">
        <v>19051.968506617999</v>
      </c>
      <c r="N25" s="46">
        <v>20337.798656027942</v>
      </c>
      <c r="O25" s="46">
        <v>21846.089713147234</v>
      </c>
      <c r="P25" s="46">
        <v>22955.329137436383</v>
      </c>
      <c r="Q25" s="46">
        <v>23260.898932644719</v>
      </c>
      <c r="R25" s="46">
        <v>21650.957808930765</v>
      </c>
      <c r="S25" s="46">
        <v>14328.613710746929</v>
      </c>
      <c r="T25" s="46">
        <v>273.97655110475444</v>
      </c>
      <c r="U25" s="46">
        <v>0</v>
      </c>
      <c r="V25" s="46">
        <v>0</v>
      </c>
      <c r="W25" s="46">
        <v>0</v>
      </c>
      <c r="X25" s="46">
        <v>0</v>
      </c>
      <c r="Y25" s="46">
        <v>0</v>
      </c>
      <c r="Z25" s="46">
        <v>0</v>
      </c>
    </row>
    <row r="26" spans="1:26" x14ac:dyDescent="0.3">
      <c r="A26" s="39"/>
      <c r="B26" s="27">
        <v>0.6</v>
      </c>
      <c r="C26" s="46">
        <v>0</v>
      </c>
      <c r="D26" s="46">
        <v>0</v>
      </c>
      <c r="E26" s="46">
        <v>0</v>
      </c>
      <c r="F26" s="46">
        <v>0</v>
      </c>
      <c r="G26" s="46">
        <v>0</v>
      </c>
      <c r="H26" s="46">
        <v>0</v>
      </c>
      <c r="I26" s="46">
        <v>0.27666758953595399</v>
      </c>
      <c r="J26" s="46">
        <v>2404.4932663629556</v>
      </c>
      <c r="K26" s="46">
        <v>13296.490508368095</v>
      </c>
      <c r="L26" s="46">
        <v>20842.630465225469</v>
      </c>
      <c r="M26" s="46">
        <v>22147.8279305254</v>
      </c>
      <c r="N26" s="46">
        <v>22908.972465285507</v>
      </c>
      <c r="O26" s="46">
        <v>23934.447089275422</v>
      </c>
      <c r="P26" s="46">
        <v>24910.94282956608</v>
      </c>
      <c r="Q26" s="46">
        <v>25408.107427822524</v>
      </c>
      <c r="R26" s="46">
        <v>23880.407553483135</v>
      </c>
      <c r="S26" s="46">
        <v>15413.489716302973</v>
      </c>
      <c r="T26" s="46">
        <v>358.28943711136878</v>
      </c>
      <c r="U26" s="46">
        <v>0</v>
      </c>
      <c r="V26" s="46">
        <v>0</v>
      </c>
      <c r="W26" s="46">
        <v>0</v>
      </c>
      <c r="X26" s="46">
        <v>0</v>
      </c>
      <c r="Y26" s="46">
        <v>0</v>
      </c>
      <c r="Z26" s="46">
        <v>0</v>
      </c>
    </row>
    <row r="27" spans="1:26" x14ac:dyDescent="0.3">
      <c r="A27" s="39"/>
      <c r="B27" s="27">
        <v>0.7</v>
      </c>
      <c r="C27" s="46">
        <v>0</v>
      </c>
      <c r="D27" s="46">
        <v>0</v>
      </c>
      <c r="E27" s="46">
        <v>0</v>
      </c>
      <c r="F27" s="46">
        <v>0</v>
      </c>
      <c r="G27" s="46">
        <v>0</v>
      </c>
      <c r="H27" s="46">
        <v>0</v>
      </c>
      <c r="I27" s="46">
        <v>0.77358563112439205</v>
      </c>
      <c r="J27" s="46">
        <v>3159.3126470739212</v>
      </c>
      <c r="K27" s="46">
        <v>15444.330967562606</v>
      </c>
      <c r="L27" s="46">
        <v>24452.757226797396</v>
      </c>
      <c r="M27" s="46">
        <v>25352.373416279308</v>
      </c>
      <c r="N27" s="46">
        <v>25503.414548202647</v>
      </c>
      <c r="O27" s="46">
        <v>26130.138455188451</v>
      </c>
      <c r="P27" s="46">
        <v>26868.925904116073</v>
      </c>
      <c r="Q27" s="46">
        <v>27478.225326953499</v>
      </c>
      <c r="R27" s="46">
        <v>25975.794076575003</v>
      </c>
      <c r="S27" s="46">
        <v>16581.301891788873</v>
      </c>
      <c r="T27" s="46">
        <v>476.91626937058692</v>
      </c>
      <c r="U27" s="46">
        <v>0</v>
      </c>
      <c r="V27" s="46">
        <v>0</v>
      </c>
      <c r="W27" s="46">
        <v>0</v>
      </c>
      <c r="X27" s="46">
        <v>0</v>
      </c>
      <c r="Y27" s="46">
        <v>0</v>
      </c>
      <c r="Z27" s="46">
        <v>0</v>
      </c>
    </row>
    <row r="28" spans="1:26" x14ac:dyDescent="0.3">
      <c r="A28" s="39"/>
      <c r="B28" s="27">
        <v>0.8</v>
      </c>
      <c r="C28" s="46">
        <v>0</v>
      </c>
      <c r="D28" s="46">
        <v>0</v>
      </c>
      <c r="E28" s="46">
        <v>0</v>
      </c>
      <c r="F28" s="46">
        <v>0</v>
      </c>
      <c r="G28" s="46">
        <v>0</v>
      </c>
      <c r="H28" s="46">
        <v>0</v>
      </c>
      <c r="I28" s="46">
        <v>2.029508837235114</v>
      </c>
      <c r="J28" s="46">
        <v>4246.2476748319623</v>
      </c>
      <c r="K28" s="46">
        <v>18298.680671240665</v>
      </c>
      <c r="L28" s="46">
        <v>28550.904127039932</v>
      </c>
      <c r="M28" s="46">
        <v>28844.389221643156</v>
      </c>
      <c r="N28" s="46">
        <v>28300.403185679326</v>
      </c>
      <c r="O28" s="46">
        <v>28356.031767845401</v>
      </c>
      <c r="P28" s="46">
        <v>28872.721803057651</v>
      </c>
      <c r="Q28" s="46">
        <v>29590.976265469355</v>
      </c>
      <c r="R28" s="46">
        <v>28085.13519986449</v>
      </c>
      <c r="S28" s="46">
        <v>17907.838202620034</v>
      </c>
      <c r="T28" s="46">
        <v>673.37419215502302</v>
      </c>
      <c r="U28" s="46">
        <v>0</v>
      </c>
      <c r="V28" s="46">
        <v>0</v>
      </c>
      <c r="W28" s="46">
        <v>0</v>
      </c>
      <c r="X28" s="46">
        <v>0</v>
      </c>
      <c r="Y28" s="46">
        <v>0</v>
      </c>
      <c r="Z28" s="46">
        <v>0</v>
      </c>
    </row>
    <row r="29" spans="1:26" x14ac:dyDescent="0.3">
      <c r="A29" s="39"/>
      <c r="B29" s="27">
        <v>0.9</v>
      </c>
      <c r="C29" s="46">
        <v>0</v>
      </c>
      <c r="D29" s="46">
        <v>0</v>
      </c>
      <c r="E29" s="46">
        <v>0</v>
      </c>
      <c r="F29" s="46">
        <v>0</v>
      </c>
      <c r="G29" s="46">
        <v>0</v>
      </c>
      <c r="H29" s="46">
        <v>0</v>
      </c>
      <c r="I29" s="46">
        <v>5.9979124103612866</v>
      </c>
      <c r="J29" s="46">
        <v>6081.0293203197461</v>
      </c>
      <c r="K29" s="46">
        <v>22138.154425534365</v>
      </c>
      <c r="L29" s="46">
        <v>32990.445646013781</v>
      </c>
      <c r="M29" s="46">
        <v>32967.502684964995</v>
      </c>
      <c r="N29" s="46">
        <v>31554.679045471272</v>
      </c>
      <c r="O29" s="46">
        <v>31104.551355627529</v>
      </c>
      <c r="P29" s="46">
        <v>31490.122553501715</v>
      </c>
      <c r="Q29" s="46">
        <v>32236.11887647293</v>
      </c>
      <c r="R29" s="46">
        <v>30616.900685387798</v>
      </c>
      <c r="S29" s="46">
        <v>19632.99178239884</v>
      </c>
      <c r="T29" s="46">
        <v>1042.6720131558557</v>
      </c>
      <c r="U29" s="46">
        <v>0</v>
      </c>
      <c r="V29" s="46">
        <v>0</v>
      </c>
      <c r="W29" s="46">
        <v>0</v>
      </c>
      <c r="X29" s="46">
        <v>0</v>
      </c>
      <c r="Y29" s="46">
        <v>0</v>
      </c>
      <c r="Z29" s="46">
        <v>0</v>
      </c>
    </row>
    <row r="30" spans="1:26" x14ac:dyDescent="0.3">
      <c r="A30" s="39"/>
      <c r="B30" s="27">
        <v>1</v>
      </c>
      <c r="C30" s="46">
        <v>0</v>
      </c>
      <c r="D30" s="46">
        <v>0</v>
      </c>
      <c r="E30" s="46">
        <v>0</v>
      </c>
      <c r="F30" s="46">
        <v>0</v>
      </c>
      <c r="G30" s="46">
        <v>0</v>
      </c>
      <c r="H30" s="46">
        <v>0</v>
      </c>
      <c r="I30" s="46">
        <v>63.895259409561611</v>
      </c>
      <c r="J30" s="46">
        <v>11244.094591825598</v>
      </c>
      <c r="K30" s="46">
        <v>30712.587370902223</v>
      </c>
      <c r="L30" s="46">
        <v>38863.065056840649</v>
      </c>
      <c r="M30" s="46">
        <v>39185.104651443951</v>
      </c>
      <c r="N30" s="46">
        <v>37192.981651733142</v>
      </c>
      <c r="O30" s="46">
        <v>36657.290468553641</v>
      </c>
      <c r="P30" s="46">
        <v>36935.765310315241</v>
      </c>
      <c r="Q30" s="46">
        <v>36752.04728466193</v>
      </c>
      <c r="R30" s="46">
        <v>34376.511440645401</v>
      </c>
      <c r="S30" s="46">
        <v>24574.955696924553</v>
      </c>
      <c r="T30" s="46">
        <v>2697.9344809190379</v>
      </c>
      <c r="U30" s="46">
        <v>0</v>
      </c>
      <c r="V30" s="46">
        <v>0</v>
      </c>
      <c r="W30" s="46">
        <v>0</v>
      </c>
      <c r="X30" s="46">
        <v>0</v>
      </c>
      <c r="Y30" s="46">
        <v>0</v>
      </c>
      <c r="Z30" s="46">
        <v>0</v>
      </c>
    </row>
    <row r="31" spans="1:26" x14ac:dyDescent="0.3">
      <c r="A31" s="39"/>
      <c r="B31" s="40"/>
      <c r="C31" s="41"/>
      <c r="D31" s="41"/>
      <c r="E31" s="41"/>
      <c r="F31" s="41"/>
      <c r="G31" s="41"/>
      <c r="H31" s="41"/>
      <c r="I31" s="41"/>
      <c r="J31" s="41"/>
      <c r="K31" s="41"/>
      <c r="L31" s="41"/>
    </row>
    <row r="32" spans="1:26" x14ac:dyDescent="0.3">
      <c r="A32" s="34" t="s">
        <v>3018</v>
      </c>
      <c r="B32" s="33"/>
    </row>
    <row r="33" spans="1:26" x14ac:dyDescent="0.3">
      <c r="A33" s="39"/>
      <c r="B33" s="36" t="s">
        <v>3016</v>
      </c>
      <c r="C33" s="37">
        <v>1</v>
      </c>
      <c r="D33" s="37">
        <v>2</v>
      </c>
      <c r="E33" s="37">
        <v>3</v>
      </c>
      <c r="F33" s="37">
        <v>4</v>
      </c>
      <c r="G33" s="37">
        <v>5</v>
      </c>
      <c r="H33" s="37">
        <v>6</v>
      </c>
      <c r="I33" s="37">
        <v>7</v>
      </c>
      <c r="J33" s="37">
        <v>8</v>
      </c>
      <c r="K33" s="37">
        <v>9</v>
      </c>
      <c r="L33" s="37">
        <v>10</v>
      </c>
      <c r="M33" s="37">
        <v>11</v>
      </c>
      <c r="N33" s="37">
        <v>12</v>
      </c>
      <c r="O33" s="37">
        <v>13</v>
      </c>
      <c r="P33" s="37">
        <v>14</v>
      </c>
      <c r="Q33" s="37">
        <v>15</v>
      </c>
      <c r="R33" s="37">
        <v>16</v>
      </c>
      <c r="S33" s="37">
        <v>17</v>
      </c>
      <c r="T33" s="37">
        <v>18</v>
      </c>
      <c r="U33" s="37">
        <v>19</v>
      </c>
      <c r="V33" s="37">
        <v>20</v>
      </c>
      <c r="W33" s="37">
        <v>21</v>
      </c>
      <c r="X33" s="37">
        <v>22</v>
      </c>
      <c r="Y33" s="37">
        <v>23</v>
      </c>
      <c r="Z33" s="37">
        <v>24</v>
      </c>
    </row>
    <row r="34" spans="1:26" x14ac:dyDescent="0.3">
      <c r="A34" s="39"/>
      <c r="B34" s="113">
        <v>0</v>
      </c>
      <c r="C34" s="46">
        <v>387.77773000037655</v>
      </c>
      <c r="D34" s="46">
        <v>506.54988301972747</v>
      </c>
      <c r="E34" s="46">
        <v>593.45289379796111</v>
      </c>
      <c r="F34" s="46">
        <v>503.9996822762817</v>
      </c>
      <c r="G34" s="46">
        <v>716.74056696970888</v>
      </c>
      <c r="H34" s="46">
        <v>830.17327692947435</v>
      </c>
      <c r="I34" s="46">
        <v>754.0565987229138</v>
      </c>
      <c r="J34" s="46">
        <v>631.55139443318762</v>
      </c>
      <c r="K34" s="46">
        <v>598.02849493328745</v>
      </c>
      <c r="L34" s="46">
        <v>556.45447524543215</v>
      </c>
      <c r="M34" s="46">
        <v>430.75374088806626</v>
      </c>
      <c r="N34" s="46">
        <v>493.18065072088928</v>
      </c>
      <c r="O34" s="46">
        <v>740.60639476859694</v>
      </c>
      <c r="P34" s="46">
        <v>625.23808991375347</v>
      </c>
      <c r="Q34" s="46">
        <v>329.13101383792878</v>
      </c>
      <c r="R34" s="46">
        <v>251.13253670477945</v>
      </c>
      <c r="S34" s="46">
        <v>509.42125724811433</v>
      </c>
      <c r="T34" s="46">
        <v>379.10442661126427</v>
      </c>
      <c r="U34" s="46">
        <v>315.41552916824548</v>
      </c>
      <c r="V34" s="46">
        <v>389.47888192851434</v>
      </c>
      <c r="W34" s="46">
        <v>380.07336880063139</v>
      </c>
      <c r="X34" s="46">
        <v>499.21939783289326</v>
      </c>
      <c r="Y34" s="46">
        <v>346.07498375180342</v>
      </c>
      <c r="Z34" s="46">
        <v>434.94573043661217</v>
      </c>
    </row>
    <row r="35" spans="1:26" x14ac:dyDescent="0.3">
      <c r="A35" s="39"/>
      <c r="B35" s="113">
        <v>0.1</v>
      </c>
      <c r="C35" s="46">
        <v>8926.1427291209457</v>
      </c>
      <c r="D35" s="46">
        <v>8863.9130241561143</v>
      </c>
      <c r="E35" s="46">
        <v>8707.4654759521982</v>
      </c>
      <c r="F35" s="46">
        <v>8486.7204776358776</v>
      </c>
      <c r="G35" s="46">
        <v>8241.9811753582217</v>
      </c>
      <c r="H35" s="46">
        <v>8060.0931373083968</v>
      </c>
      <c r="I35" s="46">
        <v>7555.8668689061542</v>
      </c>
      <c r="J35" s="46">
        <v>7208.227324324027</v>
      </c>
      <c r="K35" s="46">
        <v>4166.6954594584349</v>
      </c>
      <c r="L35" s="46">
        <v>6078.9367371159806</v>
      </c>
      <c r="M35" s="46">
        <v>3415.1332530735617</v>
      </c>
      <c r="N35" s="46">
        <v>6008.280000446568</v>
      </c>
      <c r="O35" s="46">
        <v>5062.5107838002723</v>
      </c>
      <c r="P35" s="46">
        <v>4984.8981453568522</v>
      </c>
      <c r="Q35" s="46">
        <v>4813.2833189904386</v>
      </c>
      <c r="R35" s="46">
        <v>4459.2989176513765</v>
      </c>
      <c r="S35" s="46">
        <v>4484.6884858003959</v>
      </c>
      <c r="T35" s="46">
        <v>5128.4404144553646</v>
      </c>
      <c r="U35" s="46">
        <v>6208.5518779602262</v>
      </c>
      <c r="V35" s="46">
        <v>7610.6548874326545</v>
      </c>
      <c r="W35" s="46">
        <v>8192.3983656980672</v>
      </c>
      <c r="X35" s="46">
        <v>10254.385601185411</v>
      </c>
      <c r="Y35" s="46">
        <v>8656.5666404552758</v>
      </c>
      <c r="Z35" s="46">
        <v>8612.1798264415829</v>
      </c>
    </row>
    <row r="36" spans="1:26" x14ac:dyDescent="0.3">
      <c r="A36" s="39"/>
      <c r="B36" s="113">
        <v>0.2</v>
      </c>
      <c r="C36" s="46">
        <v>12442.677971656005</v>
      </c>
      <c r="D36" s="46">
        <v>12373.528065080623</v>
      </c>
      <c r="E36" s="46">
        <v>12140.81275415215</v>
      </c>
      <c r="F36" s="46">
        <v>11857.937983282185</v>
      </c>
      <c r="G36" s="46">
        <v>11593.389390654069</v>
      </c>
      <c r="H36" s="46">
        <v>11279.519293952126</v>
      </c>
      <c r="I36" s="46">
        <v>10712.777087566092</v>
      </c>
      <c r="J36" s="46">
        <v>10252.547139957695</v>
      </c>
      <c r="K36" s="46">
        <v>6562.7275943674877</v>
      </c>
      <c r="L36" s="46">
        <v>8853.5982637188208</v>
      </c>
      <c r="M36" s="46">
        <v>5909.8262516751438</v>
      </c>
      <c r="N36" s="46">
        <v>8858.7281599033431</v>
      </c>
      <c r="O36" s="46">
        <v>7196.0530521384544</v>
      </c>
      <c r="P36" s="46">
        <v>7109.8804730156844</v>
      </c>
      <c r="Q36" s="46">
        <v>6851.577972820427</v>
      </c>
      <c r="R36" s="46">
        <v>6358.2692446528154</v>
      </c>
      <c r="S36" s="46">
        <v>6379.4832932185454</v>
      </c>
      <c r="T36" s="46">
        <v>7294.4011589083593</v>
      </c>
      <c r="U36" s="46">
        <v>8805.3894463537363</v>
      </c>
      <c r="V36" s="46">
        <v>10883.955410198276</v>
      </c>
      <c r="W36" s="46">
        <v>11452.807698021612</v>
      </c>
      <c r="X36" s="46">
        <v>14259.871100547442</v>
      </c>
      <c r="Y36" s="46">
        <v>12678.960787534959</v>
      </c>
      <c r="Z36" s="46">
        <v>12521.588077640332</v>
      </c>
    </row>
    <row r="37" spans="1:26" x14ac:dyDescent="0.3">
      <c r="A37" s="39"/>
      <c r="B37" s="113">
        <v>0.3</v>
      </c>
      <c r="C37" s="46">
        <v>15011.580559588892</v>
      </c>
      <c r="D37" s="46">
        <v>14752.91161776057</v>
      </c>
      <c r="E37" s="46">
        <v>14577.709648408905</v>
      </c>
      <c r="F37" s="46">
        <v>14236.091351760992</v>
      </c>
      <c r="G37" s="46">
        <v>13948.971597762353</v>
      </c>
      <c r="H37" s="46">
        <v>13641.136409446382</v>
      </c>
      <c r="I37" s="46">
        <v>13109.367046608933</v>
      </c>
      <c r="J37" s="46">
        <v>12542.006717007191</v>
      </c>
      <c r="K37" s="46">
        <v>8901.1331049474938</v>
      </c>
      <c r="L37" s="46">
        <v>11270.126202686661</v>
      </c>
      <c r="M37" s="46">
        <v>8538.2056547570373</v>
      </c>
      <c r="N37" s="46">
        <v>11241.382763279335</v>
      </c>
      <c r="O37" s="46">
        <v>9069.2205549485425</v>
      </c>
      <c r="P37" s="46">
        <v>8985.5184161029047</v>
      </c>
      <c r="Q37" s="46">
        <v>8686.9037504680837</v>
      </c>
      <c r="R37" s="46">
        <v>8179.413413085409</v>
      </c>
      <c r="S37" s="46">
        <v>8178.2553062455554</v>
      </c>
      <c r="T37" s="46">
        <v>9218.3471989761711</v>
      </c>
      <c r="U37" s="46">
        <v>10987.250161568225</v>
      </c>
      <c r="V37" s="46">
        <v>13362.362077012498</v>
      </c>
      <c r="W37" s="46">
        <v>13933.256451111167</v>
      </c>
      <c r="X37" s="46">
        <v>17322.239881712172</v>
      </c>
      <c r="Y37" s="46">
        <v>15522.677866730837</v>
      </c>
      <c r="Z37" s="46">
        <v>15503.79014940153</v>
      </c>
    </row>
    <row r="38" spans="1:26" x14ac:dyDescent="0.3">
      <c r="A38" s="39"/>
      <c r="B38" s="113">
        <v>0.4</v>
      </c>
      <c r="C38" s="46">
        <v>17106.381547239998</v>
      </c>
      <c r="D38" s="46">
        <v>16964.845075964524</v>
      </c>
      <c r="E38" s="46">
        <v>16724.180006010116</v>
      </c>
      <c r="F38" s="46">
        <v>16309.314340946135</v>
      </c>
      <c r="G38" s="46">
        <v>15963.431381697343</v>
      </c>
      <c r="H38" s="46">
        <v>15701.558339700754</v>
      </c>
      <c r="I38" s="46">
        <v>15113.51810725528</v>
      </c>
      <c r="J38" s="46">
        <v>14539.099796250517</v>
      </c>
      <c r="K38" s="46">
        <v>11347.06089783592</v>
      </c>
      <c r="L38" s="46">
        <v>13391.024432768123</v>
      </c>
      <c r="M38" s="46">
        <v>11230.510025912938</v>
      </c>
      <c r="N38" s="46">
        <v>13429.260190011459</v>
      </c>
      <c r="O38" s="46">
        <v>10936.202464358174</v>
      </c>
      <c r="P38" s="46">
        <v>10843.786864621878</v>
      </c>
      <c r="Q38" s="46">
        <v>10553.920130205741</v>
      </c>
      <c r="R38" s="46">
        <v>10010.755820236311</v>
      </c>
      <c r="S38" s="46">
        <v>9973.2942746004646</v>
      </c>
      <c r="T38" s="46">
        <v>11069.544917784415</v>
      </c>
      <c r="U38" s="46">
        <v>12981.081070489568</v>
      </c>
      <c r="V38" s="46">
        <v>15596.541478018517</v>
      </c>
      <c r="W38" s="46">
        <v>16100.037846540174</v>
      </c>
      <c r="X38" s="46">
        <v>19924.490109509781</v>
      </c>
      <c r="Y38" s="46">
        <v>18125.609122876642</v>
      </c>
      <c r="Z38" s="46">
        <v>18083.818976718616</v>
      </c>
    </row>
    <row r="39" spans="1:26" x14ac:dyDescent="0.3">
      <c r="A39" s="39"/>
      <c r="B39" s="113">
        <v>0.5</v>
      </c>
      <c r="C39" s="46">
        <v>19152.081749355057</v>
      </c>
      <c r="D39" s="46">
        <v>19025.550087930562</v>
      </c>
      <c r="E39" s="46">
        <v>18664.862767871819</v>
      </c>
      <c r="F39" s="46">
        <v>18293.435373622524</v>
      </c>
      <c r="G39" s="46">
        <v>17929.433515153349</v>
      </c>
      <c r="H39" s="46">
        <v>17573.25566327729</v>
      </c>
      <c r="I39" s="46">
        <v>17045.34617004657</v>
      </c>
      <c r="J39" s="46">
        <v>16523.926679895154</v>
      </c>
      <c r="K39" s="46">
        <v>13829.578316123681</v>
      </c>
      <c r="L39" s="46">
        <v>15438.04309795448</v>
      </c>
      <c r="M39" s="46">
        <v>14262.000153982241</v>
      </c>
      <c r="N39" s="46">
        <v>15488.082564073187</v>
      </c>
      <c r="O39" s="46">
        <v>12923.048154167238</v>
      </c>
      <c r="P39" s="46">
        <v>12789.39322761416</v>
      </c>
      <c r="Q39" s="46">
        <v>12431.540777736011</v>
      </c>
      <c r="R39" s="46">
        <v>11874.249208189496</v>
      </c>
      <c r="S39" s="46">
        <v>11804.72686574384</v>
      </c>
      <c r="T39" s="46">
        <v>12967.242599626245</v>
      </c>
      <c r="U39" s="46">
        <v>14983.466009825455</v>
      </c>
      <c r="V39" s="46">
        <v>17634.1351426</v>
      </c>
      <c r="W39" s="46">
        <v>18112.098078738625</v>
      </c>
      <c r="X39" s="46">
        <v>22182.698513152834</v>
      </c>
      <c r="Y39" s="46">
        <v>20457.262665451584</v>
      </c>
      <c r="Z39" s="46">
        <v>20335.082814263635</v>
      </c>
    </row>
    <row r="40" spans="1:26" x14ac:dyDescent="0.3">
      <c r="A40" s="39"/>
      <c r="B40" s="113">
        <v>0.6</v>
      </c>
      <c r="C40" s="46">
        <v>21246.156766284472</v>
      </c>
      <c r="D40" s="46">
        <v>21047.70342327061</v>
      </c>
      <c r="E40" s="46">
        <v>20705.398331989731</v>
      </c>
      <c r="F40" s="46">
        <v>20313.322607669008</v>
      </c>
      <c r="G40" s="46">
        <v>19936.706827284703</v>
      </c>
      <c r="H40" s="46">
        <v>19538.489407314843</v>
      </c>
      <c r="I40" s="46">
        <v>18981.48686860083</v>
      </c>
      <c r="J40" s="46">
        <v>18442.722829150807</v>
      </c>
      <c r="K40" s="46">
        <v>16407.158372931473</v>
      </c>
      <c r="L40" s="46">
        <v>17459.505029994165</v>
      </c>
      <c r="M40" s="46">
        <v>17155.292466865634</v>
      </c>
      <c r="N40" s="46">
        <v>17708.623348464458</v>
      </c>
      <c r="O40" s="46">
        <v>15111.267743623612</v>
      </c>
      <c r="P40" s="46">
        <v>15019.848020608302</v>
      </c>
      <c r="Q40" s="46">
        <v>14528.305043669636</v>
      </c>
      <c r="R40" s="46">
        <v>13960.599941107619</v>
      </c>
      <c r="S40" s="46">
        <v>13852.351982755306</v>
      </c>
      <c r="T40" s="46">
        <v>15020.741105896825</v>
      </c>
      <c r="U40" s="46">
        <v>17107.428967332286</v>
      </c>
      <c r="V40" s="46">
        <v>19688.251919921131</v>
      </c>
      <c r="W40" s="46">
        <v>20197.06324049252</v>
      </c>
      <c r="X40" s="46">
        <v>24200.5877912424</v>
      </c>
      <c r="Y40" s="46">
        <v>22377.905659774835</v>
      </c>
      <c r="Z40" s="46">
        <v>22211.359340530351</v>
      </c>
    </row>
    <row r="41" spans="1:26" x14ac:dyDescent="0.3">
      <c r="A41" s="39"/>
      <c r="B41" s="113">
        <v>0.7</v>
      </c>
      <c r="C41" s="46">
        <v>23289.048233262951</v>
      </c>
      <c r="D41" s="46">
        <v>23103.516304686418</v>
      </c>
      <c r="E41" s="46">
        <v>22714.461838131981</v>
      </c>
      <c r="F41" s="46">
        <v>22271.207997317186</v>
      </c>
      <c r="G41" s="46">
        <v>21887.551037450685</v>
      </c>
      <c r="H41" s="46">
        <v>21523.096898133681</v>
      </c>
      <c r="I41" s="46">
        <v>20997.737011390895</v>
      </c>
      <c r="J41" s="46">
        <v>20455.473098081762</v>
      </c>
      <c r="K41" s="46">
        <v>19165.139196190026</v>
      </c>
      <c r="L41" s="46">
        <v>19652.137790199864</v>
      </c>
      <c r="M41" s="46">
        <v>20305.045363923295</v>
      </c>
      <c r="N41" s="46">
        <v>19901.898414527546</v>
      </c>
      <c r="O41" s="46">
        <v>17481.30429429881</v>
      </c>
      <c r="P41" s="46">
        <v>17390.073743962988</v>
      </c>
      <c r="Q41" s="46">
        <v>16953.854712732562</v>
      </c>
      <c r="R41" s="46">
        <v>16297.316648720034</v>
      </c>
      <c r="S41" s="46">
        <v>16247.371682720128</v>
      </c>
      <c r="T41" s="46">
        <v>17504.123508914829</v>
      </c>
      <c r="U41" s="46">
        <v>19499.947698457549</v>
      </c>
      <c r="V41" s="46">
        <v>21801.230702679568</v>
      </c>
      <c r="W41" s="46">
        <v>22300.801886690908</v>
      </c>
      <c r="X41" s="46">
        <v>26108.397976055785</v>
      </c>
      <c r="Y41" s="46">
        <v>24174.547920248304</v>
      </c>
      <c r="Z41" s="46">
        <v>23965.357172060976</v>
      </c>
    </row>
    <row r="42" spans="1:26" x14ac:dyDescent="0.3">
      <c r="A42" s="39"/>
      <c r="B42" s="113">
        <v>0.8</v>
      </c>
      <c r="C42" s="46">
        <v>25450.708006010151</v>
      </c>
      <c r="D42" s="46">
        <v>25241.141516664051</v>
      </c>
      <c r="E42" s="46">
        <v>24845.743620067369</v>
      </c>
      <c r="F42" s="46">
        <v>24430.830226287879</v>
      </c>
      <c r="G42" s="46">
        <v>24003.210871421397</v>
      </c>
      <c r="H42" s="46">
        <v>23604.837824789403</v>
      </c>
      <c r="I42" s="46">
        <v>23154.738300107485</v>
      </c>
      <c r="J42" s="46">
        <v>22762.321454023724</v>
      </c>
      <c r="K42" s="46">
        <v>22137.529856404206</v>
      </c>
      <c r="L42" s="46">
        <v>22210.931786211338</v>
      </c>
      <c r="M42" s="46">
        <v>23529.688680144107</v>
      </c>
      <c r="N42" s="46">
        <v>22530.030205479685</v>
      </c>
      <c r="O42" s="46">
        <v>20505.340721403747</v>
      </c>
      <c r="P42" s="46">
        <v>20443.589008207364</v>
      </c>
      <c r="Q42" s="46">
        <v>19980.92758305915</v>
      </c>
      <c r="R42" s="46">
        <v>19370.623032598221</v>
      </c>
      <c r="S42" s="46">
        <v>19222.553959859775</v>
      </c>
      <c r="T42" s="46">
        <v>20599.323362918461</v>
      </c>
      <c r="U42" s="46">
        <v>22332.210679890977</v>
      </c>
      <c r="V42" s="46">
        <v>24341.771574408856</v>
      </c>
      <c r="W42" s="46">
        <v>24748.394131550423</v>
      </c>
      <c r="X42" s="46">
        <v>27947.868946164555</v>
      </c>
      <c r="Y42" s="46">
        <v>25903.717049660976</v>
      </c>
      <c r="Z42" s="46">
        <v>25748.444041347102</v>
      </c>
    </row>
    <row r="43" spans="1:26" x14ac:dyDescent="0.3">
      <c r="A43" s="39"/>
      <c r="B43" s="113">
        <v>0.9</v>
      </c>
      <c r="C43" s="46">
        <v>27984.768242242113</v>
      </c>
      <c r="D43" s="46">
        <v>27892.032279477709</v>
      </c>
      <c r="E43" s="46">
        <v>27455.655589465874</v>
      </c>
      <c r="F43" s="46">
        <v>27057.168077570099</v>
      </c>
      <c r="G43" s="46">
        <v>26655.812109809569</v>
      </c>
      <c r="H43" s="46">
        <v>26248.485900630345</v>
      </c>
      <c r="I43" s="46">
        <v>25801.402326181131</v>
      </c>
      <c r="J43" s="46">
        <v>25634.135793114034</v>
      </c>
      <c r="K43" s="46">
        <v>25489.511975894929</v>
      </c>
      <c r="L43" s="46">
        <v>25722.68274099995</v>
      </c>
      <c r="M43" s="46">
        <v>27048.354244467686</v>
      </c>
      <c r="N43" s="46">
        <v>26061.880386440866</v>
      </c>
      <c r="O43" s="46">
        <v>24694.485571115019</v>
      </c>
      <c r="P43" s="46">
        <v>24617.59284244306</v>
      </c>
      <c r="Q43" s="46">
        <v>24086.216367807156</v>
      </c>
      <c r="R43" s="46">
        <v>23717.870281099877</v>
      </c>
      <c r="S43" s="46">
        <v>23714.743576970479</v>
      </c>
      <c r="T43" s="46">
        <v>24679.321418599295</v>
      </c>
      <c r="U43" s="46">
        <v>26079.892276980434</v>
      </c>
      <c r="V43" s="46">
        <v>27420.64984652253</v>
      </c>
      <c r="W43" s="46">
        <v>27784.938667833616</v>
      </c>
      <c r="X43" s="46">
        <v>29845.970741194844</v>
      </c>
      <c r="Y43" s="46">
        <v>27444.582364031765</v>
      </c>
      <c r="Z43" s="46">
        <v>27288.91342021968</v>
      </c>
    </row>
    <row r="44" spans="1:26" x14ac:dyDescent="0.3">
      <c r="B44" s="113">
        <v>1</v>
      </c>
      <c r="C44" s="46">
        <v>34440.956631282417</v>
      </c>
      <c r="D44" s="46">
        <v>34717.845910592536</v>
      </c>
      <c r="E44" s="46">
        <v>34414.63127211931</v>
      </c>
      <c r="F44" s="46">
        <v>34154.000813964602</v>
      </c>
      <c r="G44" s="46">
        <v>33900.431598720475</v>
      </c>
      <c r="H44" s="46">
        <v>33927.385971843825</v>
      </c>
      <c r="I44" s="46">
        <v>34205.82425510032</v>
      </c>
      <c r="J44" s="46">
        <v>33974.251932601444</v>
      </c>
      <c r="K44" s="46">
        <v>32388.408935774343</v>
      </c>
      <c r="L44" s="46">
        <v>34073.415859337758</v>
      </c>
      <c r="M44" s="46">
        <v>32867.825051440268</v>
      </c>
      <c r="N44" s="46">
        <v>34446.017372314142</v>
      </c>
      <c r="O44" s="46">
        <v>33993.235729699714</v>
      </c>
      <c r="P44" s="46">
        <v>34161.092407385426</v>
      </c>
      <c r="Q44" s="46">
        <v>34149.036933126321</v>
      </c>
      <c r="R44" s="46">
        <v>34265.938305885138</v>
      </c>
      <c r="S44" s="46">
        <v>34247.519073541764</v>
      </c>
      <c r="T44" s="46">
        <v>34353.163607643161</v>
      </c>
      <c r="U44" s="46">
        <v>34469.450323256089</v>
      </c>
      <c r="V44" s="46">
        <v>34719.445937334458</v>
      </c>
      <c r="W44" s="46">
        <v>34634.46665808266</v>
      </c>
      <c r="X44" s="46">
        <v>34676.123458883922</v>
      </c>
      <c r="Y44" s="46">
        <v>29817.287236296779</v>
      </c>
      <c r="Z44" s="46">
        <v>29897.685027804215</v>
      </c>
    </row>
    <row r="45" spans="1:26" x14ac:dyDescent="0.3">
      <c r="B45" s="33"/>
    </row>
    <row r="46" spans="1:26" x14ac:dyDescent="0.3">
      <c r="A46" s="34" t="s">
        <v>3693</v>
      </c>
      <c r="B46" s="33"/>
    </row>
    <row r="47" spans="1:26" ht="60" customHeight="1" x14ac:dyDescent="0.3">
      <c r="B47" s="36" t="s">
        <v>3016</v>
      </c>
      <c r="C47" s="42" t="s">
        <v>3019</v>
      </c>
    </row>
    <row r="48" spans="1:26" x14ac:dyDescent="0.3">
      <c r="B48" s="113">
        <v>0</v>
      </c>
      <c r="C48" s="114">
        <v>11225</v>
      </c>
    </row>
    <row r="49" spans="2:11" x14ac:dyDescent="0.3">
      <c r="B49" s="113">
        <v>0.1</v>
      </c>
      <c r="C49" s="114">
        <v>13358</v>
      </c>
    </row>
    <row r="50" spans="2:11" x14ac:dyDescent="0.3">
      <c r="B50" s="113">
        <v>0.2</v>
      </c>
      <c r="C50" s="114">
        <v>14309</v>
      </c>
    </row>
    <row r="51" spans="2:11" x14ac:dyDescent="0.3">
      <c r="B51" s="113">
        <v>0.3</v>
      </c>
      <c r="C51" s="114">
        <v>15051</v>
      </c>
    </row>
    <row r="52" spans="2:11" x14ac:dyDescent="0.3">
      <c r="B52" s="113">
        <v>0.4</v>
      </c>
      <c r="C52" s="114">
        <v>15722</v>
      </c>
      <c r="K52" s="65"/>
    </row>
    <row r="53" spans="2:11" x14ac:dyDescent="0.3">
      <c r="B53" s="113">
        <v>0.5</v>
      </c>
      <c r="C53" s="114">
        <v>16349</v>
      </c>
      <c r="K53" s="65"/>
    </row>
    <row r="54" spans="2:11" x14ac:dyDescent="0.3">
      <c r="B54" s="113">
        <v>0.6</v>
      </c>
      <c r="C54" s="114">
        <v>17015</v>
      </c>
    </row>
    <row r="55" spans="2:11" x14ac:dyDescent="0.3">
      <c r="B55" s="113">
        <v>0.7</v>
      </c>
      <c r="C55" s="114">
        <v>17784</v>
      </c>
    </row>
    <row r="56" spans="2:11" x14ac:dyDescent="0.3">
      <c r="B56" s="113">
        <v>0.8</v>
      </c>
      <c r="C56" s="114">
        <v>18592</v>
      </c>
    </row>
    <row r="57" spans="2:11" x14ac:dyDescent="0.3">
      <c r="B57" s="113">
        <v>0.9</v>
      </c>
      <c r="C57" s="114">
        <v>19897</v>
      </c>
    </row>
    <row r="58" spans="2:11" x14ac:dyDescent="0.3">
      <c r="B58" s="113">
        <v>1</v>
      </c>
      <c r="C58" s="114">
        <v>23128</v>
      </c>
    </row>
  </sheetData>
  <pageMargins left="0.7" right="0.7" top="0.75" bottom="0.75" header="0.3" footer="0.3"/>
  <pageSetup scale="43" orientation="landscape" r:id="rId1"/>
  <headerFooter>
    <oddFooter>&amp;C&amp;14&amp;P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99814-19F1-48B4-88A7-DEF97422A3D6}">
  <sheetPr codeName="Sheet7"/>
  <dimension ref="B1:P30"/>
  <sheetViews>
    <sheetView zoomScale="85" zoomScaleNormal="85" zoomScaleSheetLayoutView="100" workbookViewId="0">
      <pane ySplit="1" topLeftCell="A2" activePane="bottomLeft" state="frozen"/>
      <selection activeCell="B6" sqref="B6:M6"/>
      <selection pane="bottomLeft"/>
    </sheetView>
  </sheetViews>
  <sheetFormatPr defaultColWidth="9.44140625" defaultRowHeight="14.4" x14ac:dyDescent="0.3"/>
  <cols>
    <col min="1" max="1" width="3.44140625" style="1" customWidth="1"/>
    <col min="2" max="2" width="2.5546875" style="1" customWidth="1"/>
    <col min="3" max="14" width="13.109375" style="1" customWidth="1"/>
    <col min="15" max="16384" width="9.44140625" style="1"/>
  </cols>
  <sheetData>
    <row r="1" spans="2:16" ht="17.399999999999999" x14ac:dyDescent="0.3">
      <c r="B1" s="10" t="s">
        <v>31</v>
      </c>
    </row>
    <row r="2" spans="2:16" ht="25.5" customHeight="1" x14ac:dyDescent="0.3">
      <c r="B2" s="275" t="s">
        <v>3020</v>
      </c>
      <c r="C2" s="275"/>
      <c r="D2" s="275"/>
      <c r="E2" s="275"/>
      <c r="F2" s="275"/>
      <c r="G2" s="275"/>
      <c r="H2" s="275"/>
      <c r="I2" s="275"/>
      <c r="J2" s="275"/>
      <c r="K2" s="275"/>
      <c r="L2" s="275"/>
      <c r="M2" s="275"/>
      <c r="N2" s="275"/>
    </row>
    <row r="3" spans="2:16" ht="154.5" customHeight="1" x14ac:dyDescent="0.3">
      <c r="B3" s="276" t="s">
        <v>3021</v>
      </c>
      <c r="C3" s="276"/>
      <c r="D3" s="276"/>
      <c r="E3" s="276"/>
      <c r="F3" s="276"/>
      <c r="G3" s="276"/>
      <c r="H3" s="276"/>
      <c r="I3" s="276"/>
      <c r="J3" s="276"/>
      <c r="K3" s="276"/>
      <c r="L3" s="276"/>
      <c r="M3" s="276"/>
      <c r="N3" s="276"/>
    </row>
    <row r="4" spans="2:16" ht="78.75" customHeight="1" x14ac:dyDescent="0.3">
      <c r="B4" s="276" t="s">
        <v>3022</v>
      </c>
      <c r="C4" s="276"/>
      <c r="D4" s="276"/>
      <c r="E4" s="276"/>
      <c r="F4" s="276"/>
      <c r="G4" s="276"/>
      <c r="H4" s="276"/>
      <c r="I4" s="276"/>
      <c r="J4" s="276"/>
      <c r="K4" s="276"/>
      <c r="L4" s="276"/>
      <c r="M4" s="276"/>
      <c r="N4" s="276"/>
    </row>
    <row r="5" spans="2:16" ht="17.850000000000001" customHeight="1" x14ac:dyDescent="0.3">
      <c r="B5" s="278" t="s">
        <v>3023</v>
      </c>
      <c r="C5" s="278"/>
      <c r="D5" s="278"/>
      <c r="E5" s="278"/>
      <c r="F5" s="278"/>
      <c r="G5" s="278"/>
      <c r="H5" s="278"/>
      <c r="I5" s="278"/>
      <c r="J5" s="278"/>
      <c r="K5" s="278"/>
      <c r="L5" s="278"/>
      <c r="M5" s="278"/>
      <c r="N5" s="278"/>
    </row>
    <row r="6" spans="2:16" ht="54.75" customHeight="1" x14ac:dyDescent="0.3">
      <c r="B6" s="276" t="s">
        <v>3024</v>
      </c>
      <c r="C6" s="276"/>
      <c r="D6" s="276"/>
      <c r="E6" s="276"/>
      <c r="F6" s="276"/>
      <c r="G6" s="276"/>
      <c r="H6" s="276"/>
      <c r="I6" s="276"/>
      <c r="J6" s="276"/>
      <c r="K6" s="276"/>
      <c r="L6" s="276"/>
      <c r="M6" s="276"/>
      <c r="N6" s="276"/>
    </row>
    <row r="7" spans="2:16" ht="27.75" customHeight="1" x14ac:dyDescent="0.3">
      <c r="B7" s="275" t="s">
        <v>3025</v>
      </c>
      <c r="C7" s="275"/>
      <c r="D7" s="275"/>
      <c r="E7" s="275"/>
      <c r="F7" s="275"/>
      <c r="G7" s="275"/>
      <c r="H7" s="275"/>
      <c r="I7" s="275"/>
      <c r="J7" s="275"/>
      <c r="K7" s="275"/>
      <c r="L7" s="275"/>
      <c r="M7" s="275"/>
      <c r="N7" s="275"/>
    </row>
    <row r="8" spans="2:16" ht="54.75" customHeight="1" x14ac:dyDescent="0.3">
      <c r="B8" s="276" t="s">
        <v>3026</v>
      </c>
      <c r="C8" s="276"/>
      <c r="D8" s="276"/>
      <c r="E8" s="276"/>
      <c r="F8" s="276"/>
      <c r="G8" s="276"/>
      <c r="H8" s="276"/>
      <c r="I8" s="276"/>
      <c r="J8" s="276"/>
      <c r="K8" s="276"/>
      <c r="L8" s="276"/>
      <c r="M8" s="276"/>
      <c r="N8" s="276"/>
    </row>
    <row r="9" spans="2:16" ht="16.5" customHeight="1" x14ac:dyDescent="0.3">
      <c r="B9" s="276" t="s">
        <v>3027</v>
      </c>
      <c r="C9" s="276"/>
      <c r="D9" s="276"/>
      <c r="E9" s="276"/>
      <c r="F9" s="276"/>
      <c r="G9" s="276"/>
      <c r="H9" s="276"/>
      <c r="I9" s="276"/>
      <c r="J9" s="276"/>
      <c r="K9" s="276"/>
      <c r="L9" s="276"/>
      <c r="M9" s="276"/>
      <c r="N9" s="276"/>
    </row>
    <row r="10" spans="2:16" ht="53.4" customHeight="1" x14ac:dyDescent="0.55000000000000004">
      <c r="B10" s="21" t="s">
        <v>35</v>
      </c>
      <c r="C10" s="276" t="s">
        <v>3028</v>
      </c>
      <c r="D10" s="276"/>
      <c r="E10" s="276"/>
      <c r="F10" s="276"/>
      <c r="G10" s="276"/>
      <c r="H10" s="276"/>
      <c r="I10" s="276"/>
      <c r="J10" s="276"/>
      <c r="K10" s="276"/>
      <c r="L10" s="276"/>
      <c r="M10" s="276"/>
      <c r="N10" s="276"/>
      <c r="P10" s="6"/>
    </row>
    <row r="11" spans="2:16" ht="83.25" customHeight="1" x14ac:dyDescent="0.3">
      <c r="B11" s="21" t="s">
        <v>35</v>
      </c>
      <c r="C11" s="276" t="s">
        <v>3029</v>
      </c>
      <c r="D11" s="276"/>
      <c r="E11" s="276"/>
      <c r="F11" s="276"/>
      <c r="G11" s="276"/>
      <c r="H11" s="276"/>
      <c r="I11" s="276"/>
      <c r="J11" s="276"/>
      <c r="K11" s="276"/>
      <c r="L11" s="276"/>
      <c r="M11" s="276"/>
      <c r="N11" s="276"/>
    </row>
    <row r="12" spans="2:16" ht="66.75" customHeight="1" x14ac:dyDescent="0.3">
      <c r="B12" s="21" t="s">
        <v>35</v>
      </c>
      <c r="C12" s="276" t="s">
        <v>3030</v>
      </c>
      <c r="D12" s="276"/>
      <c r="E12" s="276"/>
      <c r="F12" s="276"/>
      <c r="G12" s="276"/>
      <c r="H12" s="276"/>
      <c r="I12" s="276"/>
      <c r="J12" s="276"/>
      <c r="K12" s="276"/>
      <c r="L12" s="276"/>
      <c r="M12" s="276"/>
      <c r="N12" s="276"/>
    </row>
    <row r="13" spans="2:16" ht="36" customHeight="1" x14ac:dyDescent="0.3">
      <c r="B13" s="21" t="s">
        <v>35</v>
      </c>
      <c r="C13" s="276" t="s">
        <v>3031</v>
      </c>
      <c r="D13" s="276"/>
      <c r="E13" s="276"/>
      <c r="F13" s="276"/>
      <c r="G13" s="276"/>
      <c r="H13" s="276"/>
      <c r="I13" s="276"/>
      <c r="J13" s="276"/>
      <c r="K13" s="276"/>
      <c r="L13" s="276"/>
      <c r="M13" s="276"/>
      <c r="N13" s="276"/>
    </row>
    <row r="14" spans="2:16" ht="66.900000000000006" customHeight="1" x14ac:dyDescent="0.3">
      <c r="B14" s="21" t="s">
        <v>35</v>
      </c>
      <c r="C14" s="276" t="s">
        <v>3439</v>
      </c>
      <c r="D14" s="276"/>
      <c r="E14" s="276"/>
      <c r="F14" s="276"/>
      <c r="G14" s="276"/>
      <c r="H14" s="276"/>
      <c r="I14" s="276"/>
      <c r="J14" s="276"/>
      <c r="K14" s="276"/>
      <c r="L14" s="276"/>
      <c r="M14" s="276"/>
      <c r="N14" s="276"/>
    </row>
    <row r="15" spans="2:16" ht="82.65" customHeight="1" x14ac:dyDescent="0.3">
      <c r="B15" s="21" t="s">
        <v>35</v>
      </c>
      <c r="C15" s="276" t="s">
        <v>3613</v>
      </c>
      <c r="D15" s="276"/>
      <c r="E15" s="276"/>
      <c r="F15" s="276"/>
      <c r="G15" s="276"/>
      <c r="H15" s="276"/>
      <c r="I15" s="276"/>
      <c r="J15" s="276"/>
      <c r="K15" s="276"/>
      <c r="L15" s="276"/>
      <c r="M15" s="276"/>
      <c r="N15" s="276"/>
    </row>
    <row r="16" spans="2:16" ht="101.25" customHeight="1" x14ac:dyDescent="0.3">
      <c r="B16" s="21" t="s">
        <v>35</v>
      </c>
      <c r="C16" s="276" t="s">
        <v>3616</v>
      </c>
      <c r="D16" s="276"/>
      <c r="E16" s="276"/>
      <c r="F16" s="276"/>
      <c r="G16" s="276"/>
      <c r="H16" s="276"/>
      <c r="I16" s="276"/>
      <c r="J16" s="276"/>
      <c r="K16" s="276"/>
      <c r="L16" s="276"/>
      <c r="M16" s="276"/>
      <c r="N16" s="276"/>
    </row>
    <row r="17" spans="2:14" ht="52.5" customHeight="1" x14ac:dyDescent="0.3">
      <c r="B17" s="21" t="s">
        <v>35</v>
      </c>
      <c r="C17" s="276" t="s">
        <v>3032</v>
      </c>
      <c r="D17" s="276"/>
      <c r="E17" s="276"/>
      <c r="F17" s="276"/>
      <c r="G17" s="276"/>
      <c r="H17" s="276"/>
      <c r="I17" s="276"/>
      <c r="J17" s="276"/>
      <c r="K17" s="276"/>
      <c r="L17" s="276"/>
      <c r="M17" s="276"/>
      <c r="N17" s="276"/>
    </row>
    <row r="18" spans="2:14" ht="138" customHeight="1" x14ac:dyDescent="0.3">
      <c r="B18" s="21" t="s">
        <v>35</v>
      </c>
      <c r="C18" s="277" t="s">
        <v>3654</v>
      </c>
      <c r="D18" s="277"/>
      <c r="E18" s="277"/>
      <c r="F18" s="277"/>
      <c r="G18" s="277"/>
      <c r="H18" s="277"/>
      <c r="I18" s="277"/>
      <c r="J18" s="277"/>
      <c r="K18" s="277"/>
      <c r="L18" s="277"/>
      <c r="M18" s="277"/>
      <c r="N18" s="277"/>
    </row>
    <row r="19" spans="2:14" ht="39.15" customHeight="1" x14ac:dyDescent="0.3">
      <c r="B19" s="276" t="s">
        <v>3033</v>
      </c>
      <c r="C19" s="276"/>
      <c r="D19" s="276"/>
      <c r="E19" s="276"/>
      <c r="F19" s="276"/>
      <c r="G19" s="276"/>
      <c r="H19" s="276"/>
      <c r="I19" s="276"/>
      <c r="J19" s="276"/>
      <c r="K19" s="276"/>
      <c r="L19" s="276"/>
      <c r="M19" s="276"/>
      <c r="N19" s="276"/>
    </row>
    <row r="20" spans="2:14" ht="88.5" customHeight="1" x14ac:dyDescent="0.3">
      <c r="B20" s="21" t="s">
        <v>35</v>
      </c>
      <c r="C20" s="276" t="s">
        <v>4034</v>
      </c>
      <c r="D20" s="276"/>
      <c r="E20" s="276"/>
      <c r="F20" s="276"/>
      <c r="G20" s="276"/>
      <c r="H20" s="276"/>
      <c r="I20" s="276"/>
      <c r="J20" s="276"/>
      <c r="K20" s="276"/>
      <c r="L20" s="276"/>
      <c r="M20" s="276"/>
      <c r="N20" s="276"/>
    </row>
    <row r="21" spans="2:14" ht="117" customHeight="1" x14ac:dyDescent="0.3">
      <c r="B21" s="21" t="s">
        <v>35</v>
      </c>
      <c r="C21" s="277" t="s">
        <v>3692</v>
      </c>
      <c r="D21" s="277"/>
      <c r="E21" s="277"/>
      <c r="F21" s="277"/>
      <c r="G21" s="277"/>
      <c r="H21" s="277"/>
      <c r="I21" s="277"/>
      <c r="J21" s="277"/>
      <c r="K21" s="277"/>
      <c r="L21" s="277"/>
      <c r="M21" s="277"/>
      <c r="N21" s="277"/>
    </row>
    <row r="22" spans="2:14" ht="121.95" customHeight="1" x14ac:dyDescent="0.3">
      <c r="B22" s="21" t="s">
        <v>35</v>
      </c>
      <c r="C22" s="276" t="s">
        <v>3248</v>
      </c>
      <c r="D22" s="276"/>
      <c r="E22" s="276"/>
      <c r="F22" s="276"/>
      <c r="G22" s="276"/>
      <c r="H22" s="276"/>
      <c r="I22" s="276"/>
      <c r="J22" s="276"/>
      <c r="K22" s="276"/>
      <c r="L22" s="276"/>
      <c r="M22" s="276"/>
      <c r="N22" s="276"/>
    </row>
    <row r="23" spans="2:14" ht="118.2" customHeight="1" x14ac:dyDescent="0.3">
      <c r="B23" s="21" t="s">
        <v>35</v>
      </c>
      <c r="C23" s="276" t="s">
        <v>3908</v>
      </c>
      <c r="D23" s="276"/>
      <c r="E23" s="276"/>
      <c r="F23" s="276"/>
      <c r="G23" s="276"/>
      <c r="H23" s="276"/>
      <c r="I23" s="276"/>
      <c r="J23" s="276"/>
      <c r="K23" s="276"/>
      <c r="L23" s="276"/>
      <c r="M23" s="276"/>
      <c r="N23" s="276"/>
    </row>
    <row r="24" spans="2:14" ht="75.150000000000006" customHeight="1" x14ac:dyDescent="0.3">
      <c r="B24" s="21" t="s">
        <v>35</v>
      </c>
      <c r="C24" s="276" t="s">
        <v>3056</v>
      </c>
      <c r="D24" s="276"/>
      <c r="E24" s="276"/>
      <c r="F24" s="276"/>
      <c r="G24" s="276"/>
      <c r="H24" s="276"/>
      <c r="I24" s="276"/>
      <c r="J24" s="276"/>
      <c r="K24" s="276"/>
      <c r="L24" s="276"/>
      <c r="M24" s="276"/>
      <c r="N24" s="276"/>
    </row>
    <row r="25" spans="2:14" ht="31.65" customHeight="1" x14ac:dyDescent="0.3">
      <c r="B25" s="275" t="s">
        <v>3386</v>
      </c>
      <c r="C25" s="275"/>
      <c r="D25" s="275"/>
      <c r="E25" s="275"/>
      <c r="F25" s="275"/>
      <c r="G25" s="275"/>
      <c r="H25" s="275"/>
      <c r="I25" s="275"/>
      <c r="J25" s="275"/>
      <c r="K25" s="275"/>
      <c r="L25" s="275"/>
      <c r="M25" s="275"/>
      <c r="N25" s="275"/>
    </row>
    <row r="26" spans="2:14" ht="36.6" customHeight="1" x14ac:dyDescent="0.3">
      <c r="B26" s="276" t="s">
        <v>3387</v>
      </c>
      <c r="C26" s="276"/>
      <c r="D26" s="276"/>
      <c r="E26" s="276"/>
      <c r="F26" s="276"/>
      <c r="G26" s="276"/>
      <c r="H26" s="276"/>
      <c r="I26" s="276"/>
      <c r="J26" s="276"/>
      <c r="K26" s="276"/>
      <c r="L26" s="276"/>
      <c r="M26" s="276"/>
      <c r="N26" s="276"/>
    </row>
    <row r="27" spans="2:14" ht="15.6" x14ac:dyDescent="0.3">
      <c r="B27" s="5"/>
      <c r="C27" s="5"/>
      <c r="D27" s="5"/>
      <c r="E27" s="5"/>
      <c r="F27" s="5"/>
      <c r="G27" s="5"/>
      <c r="H27" s="5"/>
      <c r="I27" s="5"/>
      <c r="J27" s="5"/>
      <c r="K27" s="5"/>
      <c r="L27" s="5"/>
      <c r="M27" s="5"/>
      <c r="N27" s="5"/>
    </row>
    <row r="28" spans="2:14" ht="15.6" x14ac:dyDescent="0.3">
      <c r="B28" s="275" t="s">
        <v>3034</v>
      </c>
      <c r="C28" s="275"/>
      <c r="D28" s="275"/>
      <c r="E28" s="275"/>
      <c r="F28" s="275"/>
      <c r="G28" s="275"/>
      <c r="H28" s="275"/>
      <c r="I28" s="275"/>
      <c r="J28" s="275"/>
      <c r="K28" s="275"/>
      <c r="L28" s="275"/>
      <c r="M28" s="275"/>
      <c r="N28" s="275"/>
    </row>
    <row r="29" spans="2:14" ht="15.6" x14ac:dyDescent="0.3">
      <c r="B29" s="5"/>
      <c r="C29" s="5"/>
      <c r="D29" s="5"/>
      <c r="E29" s="5"/>
      <c r="F29" s="5"/>
      <c r="G29" s="5"/>
      <c r="H29" s="5"/>
      <c r="I29" s="5"/>
      <c r="J29" s="5"/>
      <c r="K29" s="5"/>
      <c r="L29" s="5"/>
      <c r="M29" s="5"/>
      <c r="N29" s="5"/>
    </row>
    <row r="30" spans="2:14" ht="260.25" customHeight="1" x14ac:dyDescent="0.3">
      <c r="B30" s="276" t="s">
        <v>3973</v>
      </c>
      <c r="C30" s="276"/>
      <c r="D30" s="276"/>
      <c r="E30" s="276"/>
      <c r="F30" s="276"/>
      <c r="G30" s="276"/>
      <c r="H30" s="276"/>
      <c r="I30" s="276"/>
      <c r="J30" s="276"/>
      <c r="K30" s="276"/>
      <c r="L30" s="276"/>
      <c r="M30" s="276"/>
      <c r="N30" s="276"/>
    </row>
  </sheetData>
  <mergeCells count="27">
    <mergeCell ref="C24:N24"/>
    <mergeCell ref="C10:N10"/>
    <mergeCell ref="C23:N23"/>
    <mergeCell ref="C13:N13"/>
    <mergeCell ref="C22:N22"/>
    <mergeCell ref="C14:N14"/>
    <mergeCell ref="C15:N15"/>
    <mergeCell ref="C16:N16"/>
    <mergeCell ref="C17:N17"/>
    <mergeCell ref="B19:N19"/>
    <mergeCell ref="C20:N20"/>
    <mergeCell ref="B28:N28"/>
    <mergeCell ref="B30:N30"/>
    <mergeCell ref="B2:N2"/>
    <mergeCell ref="B3:N3"/>
    <mergeCell ref="B4:N4"/>
    <mergeCell ref="C21:N21"/>
    <mergeCell ref="C18:N18"/>
    <mergeCell ref="C11:N11"/>
    <mergeCell ref="C12:N12"/>
    <mergeCell ref="B5:N5"/>
    <mergeCell ref="B26:N26"/>
    <mergeCell ref="B6:N6"/>
    <mergeCell ref="B7:N7"/>
    <mergeCell ref="B8:N8"/>
    <mergeCell ref="B25:N25"/>
    <mergeCell ref="B9:N9"/>
  </mergeCells>
  <pageMargins left="0.75" right="0.75" top="0.75" bottom="0.75" header="0.3" footer="0.3"/>
  <pageSetup scale="55" orientation="portrait" r:id="rId1"/>
  <headerFooter>
    <oddFooter>&amp;LERCOT PUBLIC&amp;C&amp;14&amp;P</oddFooter>
  </headerFooter>
  <rowBreaks count="2" manualBreakCount="2">
    <brk id="18" min="1" max="13" man="1"/>
    <brk id="67" min="1"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Cover</vt:lpstr>
      <vt:lpstr>Monthly Outlook</vt:lpstr>
      <vt:lpstr>Low Wind and BESS Risk Profile</vt:lpstr>
      <vt:lpstr>Capacity by Resource Category</vt:lpstr>
      <vt:lpstr>Resource Details</vt:lpstr>
      <vt:lpstr>PRRM Percentile Results</vt:lpstr>
      <vt:lpstr>Background</vt:lpstr>
      <vt:lpstr>Background!Print_Area</vt:lpstr>
      <vt:lpstr>'Capacity by Resource Category'!Print_Area</vt:lpstr>
      <vt:lpstr>'Low Wind and BESS Risk Profile'!Print_Area</vt:lpstr>
      <vt:lpstr>'Monthly Outlook'!Print_Area</vt:lpstr>
      <vt:lpstr>'Resource Details'!Print_Area</vt:lpstr>
      <vt:lpstr>'Resource Details'!Print_Titles</vt:lpstr>
    </vt:vector>
  </TitlesOfParts>
  <Manager/>
  <Company>The Energy Reliability Council of Texas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ERCOT Resource Adequacy Dept.</dc:creator>
  <cp:keywords/>
  <dc:description/>
  <cp:lastModifiedBy>Warnken, Pete</cp:lastModifiedBy>
  <cp:revision/>
  <cp:lastPrinted>2026-08-03T14:20:41Z</cp:lastPrinted>
  <dcterms:created xsi:type="dcterms:W3CDTF">2011-11-21T18:45:32Z</dcterms:created>
  <dcterms:modified xsi:type="dcterms:W3CDTF">2026-09-03T17:29:01Z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nformation Classification">
    <vt:lpwstr>ERCOT Limited</vt:lpwstr>
  </property>
  <property fmtid="{D5CDD505-2E9C-101B-9397-08002B2CF9AE}" pid="3" name="MSIP_Label_7084cbda-52b8-46fb-a7b7-cb5bd465ed85_Enabled">
    <vt:lpwstr>true</vt:lpwstr>
  </property>
  <property fmtid="{D5CDD505-2E9C-101B-9397-08002B2CF9AE}" pid="4" name="MSIP_Label_7084cbda-52b8-46fb-a7b7-cb5bd465ed85_SetDate">
    <vt:lpwstr>2024-07-05T16:55:11Z</vt:lpwstr>
  </property>
  <property fmtid="{D5CDD505-2E9C-101B-9397-08002B2CF9AE}" pid="5" name="MSIP_Label_7084cbda-52b8-46fb-a7b7-cb5bd465ed85_Method">
    <vt:lpwstr>Standard</vt:lpwstr>
  </property>
  <property fmtid="{D5CDD505-2E9C-101B-9397-08002B2CF9AE}" pid="6" name="MSIP_Label_7084cbda-52b8-46fb-a7b7-cb5bd465ed85_Name">
    <vt:lpwstr>Internal</vt:lpwstr>
  </property>
  <property fmtid="{D5CDD505-2E9C-101B-9397-08002B2CF9AE}" pid="7" name="MSIP_Label_7084cbda-52b8-46fb-a7b7-cb5bd465ed85_SiteId">
    <vt:lpwstr>0afb747d-bff7-4596-a9fc-950ef9e0ec45</vt:lpwstr>
  </property>
  <property fmtid="{D5CDD505-2E9C-101B-9397-08002B2CF9AE}" pid="8" name="MSIP_Label_7084cbda-52b8-46fb-a7b7-cb5bd465ed85_ActionId">
    <vt:lpwstr>059981dd-eca9-4049-9a16-cb07b537abaa</vt:lpwstr>
  </property>
  <property fmtid="{D5CDD505-2E9C-101B-9397-08002B2CF9AE}" pid="9" name="MSIP_Label_7084cbda-52b8-46fb-a7b7-cb5bd465ed85_ContentBits">
    <vt:lpwstr>0</vt:lpwstr>
  </property>
</Properties>
</file>