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179" documentId="8_{D72A5AA3-4D99-4A6D-BF96-979DDC30A026}" xr6:coauthVersionLast="47" xr6:coauthVersionMax="47" xr10:uidLastSave="{20797B6B-7481-476D-834E-FD0A5D1E9CF5}"/>
  <bookViews>
    <workbookView xWindow="-108" yWindow="-108" windowWidth="30936" windowHeight="16776" activeTab="1" xr2:uid="{21252052-83E8-43D3-9642-6838CCCFE45F}"/>
  </bookViews>
  <sheets>
    <sheet name="Instructions" sheetId="3" r:id="rId1"/>
    <sheet name="Batch Zero LIF" sheetId="5" r:id="rId2"/>
    <sheet name="LCP New" sheetId="9" r:id="rId3"/>
    <sheet name="Attestation Matrix" sheetId="6" state="hidden" r:id="rId4"/>
    <sheet name="Assumptions" sheetId="4" state="hidden" r:id="rId5"/>
  </sheets>
  <definedNames>
    <definedName name="_xlnm._FilterDatabase" localSheetId="4" hidden="1">Assumptions!$B$2:$M$32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7" i="5" l="1"/>
  <c r="D126" i="5"/>
  <c r="D125" i="5"/>
  <c r="D124" i="5"/>
  <c r="D123" i="5"/>
  <c r="D122" i="5"/>
  <c r="D121" i="5"/>
  <c r="D120" i="5"/>
  <c r="D119" i="5"/>
  <c r="D118" i="5"/>
  <c r="D117" i="5"/>
  <c r="D116" i="5"/>
  <c r="D115" i="5"/>
  <c r="D114" i="5"/>
  <c r="D113" i="5"/>
  <c r="D112" i="5"/>
  <c r="D111" i="5"/>
  <c r="D110" i="5"/>
  <c r="D109" i="5"/>
  <c r="D108" i="5"/>
  <c r="D107" i="5"/>
  <c r="D106" i="5"/>
  <c r="D105" i="5"/>
  <c r="D104" i="5"/>
  <c r="D103" i="5"/>
  <c r="D102" i="5"/>
  <c r="D101" i="5"/>
  <c r="D100" i="5"/>
  <c r="D99" i="5"/>
  <c r="D98" i="5"/>
  <c r="D97" i="5"/>
  <c r="D96" i="5"/>
  <c r="D95" i="5"/>
  <c r="D94" i="5"/>
  <c r="D93" i="5"/>
  <c r="D92" i="5"/>
  <c r="E116" i="5"/>
  <c r="E115" i="5"/>
  <c r="Y9" i="9"/>
  <c r="Y10" i="9" s="1"/>
  <c r="Y11" i="9" s="1"/>
  <c r="Y12" i="9" s="1"/>
  <c r="Y13" i="9" s="1"/>
  <c r="X13" i="9"/>
  <c r="X12" i="9"/>
  <c r="X11" i="9"/>
  <c r="X10" i="9"/>
  <c r="X9" i="9"/>
  <c r="G127" i="5" l="1"/>
  <c r="G126" i="5"/>
  <c r="G125" i="5"/>
  <c r="G124" i="5"/>
  <c r="G123" i="5"/>
  <c r="G122" i="5"/>
  <c r="G121" i="5"/>
  <c r="G120" i="5"/>
  <c r="G119" i="5"/>
  <c r="G118" i="5"/>
  <c r="G117" i="5"/>
  <c r="G116" i="5"/>
  <c r="G115" i="5"/>
  <c r="G114" i="5"/>
  <c r="G113" i="5"/>
  <c r="G112" i="5"/>
  <c r="G111" i="5"/>
  <c r="G110" i="5"/>
  <c r="G109" i="5"/>
  <c r="G108" i="5"/>
  <c r="G107" i="5"/>
  <c r="G106" i="5"/>
  <c r="G105" i="5"/>
  <c r="G104" i="5"/>
  <c r="G103" i="5"/>
  <c r="G102" i="5"/>
  <c r="G101" i="5"/>
  <c r="G100" i="5"/>
  <c r="G99" i="5"/>
  <c r="G98" i="5"/>
  <c r="G97" i="5"/>
  <c r="G96" i="5"/>
  <c r="G95" i="5"/>
  <c r="G94" i="5"/>
  <c r="G93" i="5"/>
  <c r="G92" i="5"/>
  <c r="B17" i="9"/>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E5" i="9"/>
  <c r="W4" i="4"/>
  <c r="W5" i="4"/>
  <c r="W6" i="4"/>
  <c r="W7" i="4"/>
  <c r="W8" i="4"/>
  <c r="W9" i="4"/>
  <c r="W10" i="4"/>
  <c r="W11" i="4"/>
  <c r="W12" i="4"/>
  <c r="W13" i="4"/>
  <c r="W14" i="4"/>
  <c r="W15" i="4"/>
  <c r="W16" i="4"/>
  <c r="W17" i="4"/>
  <c r="W18" i="4"/>
  <c r="W19" i="4"/>
  <c r="W20" i="4"/>
  <c r="W21" i="4"/>
  <c r="W22" i="4"/>
  <c r="W23" i="4"/>
  <c r="W24" i="4"/>
  <c r="W25" i="4"/>
  <c r="W26" i="4"/>
  <c r="W27" i="4"/>
  <c r="W28" i="4"/>
  <c r="W29" i="4"/>
  <c r="W30" i="4"/>
  <c r="W31" i="4"/>
  <c r="W32" i="4"/>
  <c r="W33" i="4"/>
  <c r="W34" i="4"/>
  <c r="W35" i="4"/>
  <c r="W36" i="4"/>
  <c r="W37" i="4"/>
  <c r="W38" i="4"/>
  <c r="W3" i="4"/>
  <c r="F127" i="5"/>
  <c r="H127" i="5" s="1"/>
  <c r="F126" i="5"/>
  <c r="H126" i="5" s="1"/>
  <c r="F125" i="5"/>
  <c r="H125" i="5" s="1"/>
  <c r="F124" i="5"/>
  <c r="H124" i="5" s="1"/>
  <c r="F123" i="5"/>
  <c r="H123" i="5" s="1"/>
  <c r="F122" i="5"/>
  <c r="H122" i="5" s="1"/>
  <c r="F121" i="5"/>
  <c r="H121" i="5" s="1"/>
  <c r="F120" i="5"/>
  <c r="H120" i="5" s="1"/>
  <c r="F119" i="5"/>
  <c r="H119" i="5" s="1"/>
  <c r="F118" i="5"/>
  <c r="H118" i="5" s="1"/>
  <c r="F117" i="5"/>
  <c r="H117" i="5" s="1"/>
  <c r="F116" i="5"/>
  <c r="H116" i="5" s="1"/>
  <c r="F115" i="5"/>
  <c r="H115" i="5" s="1"/>
  <c r="F114" i="5"/>
  <c r="H114" i="5" s="1"/>
  <c r="F113" i="5"/>
  <c r="H113" i="5" s="1"/>
  <c r="F112" i="5"/>
  <c r="H112" i="5" s="1"/>
  <c r="F111" i="5"/>
  <c r="H111" i="5" s="1"/>
  <c r="F110" i="5"/>
  <c r="H110" i="5" s="1"/>
  <c r="F109" i="5"/>
  <c r="H109" i="5" s="1"/>
  <c r="F108" i="5"/>
  <c r="H108" i="5" s="1"/>
  <c r="F107" i="5"/>
  <c r="H107" i="5" s="1"/>
  <c r="F106" i="5"/>
  <c r="H106" i="5" s="1"/>
  <c r="F105" i="5"/>
  <c r="H105" i="5" s="1"/>
  <c r="F104" i="5"/>
  <c r="H104" i="5" s="1"/>
  <c r="F103" i="5"/>
  <c r="H103" i="5" s="1"/>
  <c r="F102" i="5"/>
  <c r="H102" i="5" s="1"/>
  <c r="F101" i="5"/>
  <c r="H101" i="5" s="1"/>
  <c r="F100" i="5"/>
  <c r="H100" i="5" s="1"/>
  <c r="F99" i="5"/>
  <c r="H99" i="5" s="1"/>
  <c r="F98" i="5"/>
  <c r="H98" i="5" s="1"/>
  <c r="F97" i="5"/>
  <c r="H97" i="5" s="1"/>
  <c r="F96" i="5"/>
  <c r="H96" i="5" s="1"/>
  <c r="F95" i="5"/>
  <c r="H95" i="5" s="1"/>
  <c r="F94" i="5"/>
  <c r="H94" i="5" s="1"/>
  <c r="F93" i="5"/>
  <c r="H93" i="5" s="1"/>
  <c r="F92" i="5"/>
  <c r="H92" i="5" s="1"/>
  <c r="E127" i="5"/>
  <c r="E126" i="5"/>
  <c r="E125" i="5"/>
  <c r="E124" i="5"/>
  <c r="E123" i="5"/>
  <c r="E122" i="5"/>
  <c r="E121" i="5"/>
  <c r="E120" i="5"/>
  <c r="E119" i="5"/>
  <c r="E118" i="5"/>
  <c r="E117" i="5"/>
  <c r="E114" i="5"/>
  <c r="E113" i="5"/>
  <c r="E112" i="5"/>
  <c r="E111" i="5"/>
  <c r="E110" i="5"/>
  <c r="E109" i="5"/>
  <c r="E108" i="5"/>
  <c r="E107" i="5"/>
  <c r="E106" i="5"/>
  <c r="E105" i="5"/>
  <c r="E104" i="5"/>
  <c r="E103" i="5"/>
  <c r="E102" i="5"/>
  <c r="E101" i="5"/>
  <c r="E100" i="5"/>
  <c r="E99" i="5"/>
  <c r="E98" i="5"/>
  <c r="E97" i="5"/>
  <c r="E96" i="5"/>
  <c r="E95" i="5"/>
  <c r="E94" i="5"/>
  <c r="E93" i="5"/>
  <c r="E92" i="5"/>
  <c r="V38" i="4"/>
  <c r="V37" i="4"/>
  <c r="V36" i="4"/>
  <c r="V35" i="4"/>
  <c r="V34" i="4"/>
  <c r="V33" i="4"/>
  <c r="V32" i="4"/>
  <c r="V31" i="4"/>
  <c r="V30" i="4"/>
  <c r="V29" i="4"/>
  <c r="V28" i="4"/>
  <c r="V27" i="4"/>
  <c r="V26" i="4"/>
  <c r="V25" i="4"/>
  <c r="V24" i="4"/>
  <c r="V23" i="4"/>
  <c r="V22" i="4"/>
  <c r="V21" i="4"/>
  <c r="V20" i="4"/>
  <c r="V19" i="4"/>
  <c r="V18" i="4"/>
  <c r="V17" i="4"/>
  <c r="V16" i="4"/>
  <c r="V15" i="4"/>
  <c r="V14" i="4"/>
  <c r="V13" i="4"/>
  <c r="V12" i="4"/>
  <c r="V11" i="4"/>
  <c r="V10" i="4"/>
  <c r="V9" i="4"/>
  <c r="V8" i="4"/>
  <c r="V7" i="4"/>
  <c r="V6" i="4"/>
  <c r="V5" i="4"/>
  <c r="V4" i="4"/>
  <c r="V3" i="4"/>
  <c r="C21" i="9" l="1"/>
  <c r="C24" i="9"/>
  <c r="C27" i="9"/>
  <c r="C29" i="9"/>
  <c r="C17" i="9"/>
  <c r="C20" i="9"/>
  <c r="C22" i="9"/>
  <c r="C23" i="9"/>
  <c r="C25" i="9"/>
  <c r="C26" i="9"/>
  <c r="C28" i="9"/>
  <c r="C30" i="9"/>
  <c r="C16" i="9"/>
  <c r="C18" i="9"/>
  <c r="C19" i="9"/>
  <c r="Z12" i="9"/>
  <c r="AE12" i="9" s="1"/>
  <c r="Z11" i="9"/>
  <c r="AE11" i="9" s="1"/>
  <c r="Z10" i="9"/>
  <c r="AE10" i="9" s="1"/>
  <c r="Z9" i="9"/>
  <c r="AE9" i="9" s="1"/>
  <c r="Z13" i="9"/>
  <c r="AE13" i="9" s="1"/>
  <c r="W40" i="4"/>
  <c r="V40" i="4"/>
  <c r="K3" i="5" l="1"/>
  <c r="B93" i="5" l="1"/>
  <c r="B94" i="5" s="1"/>
  <c r="B95" i="5" s="1"/>
  <c r="B96" i="5" s="1"/>
  <c r="B97" i="5" s="1"/>
  <c r="B98" i="5" s="1"/>
  <c r="B99" i="5" s="1"/>
  <c r="B100" i="5" s="1"/>
  <c r="B101" i="5" s="1"/>
  <c r="B102" i="5" s="1"/>
  <c r="B103" i="5" s="1"/>
  <c r="B104" i="5" s="1"/>
  <c r="B105" i="5" s="1"/>
  <c r="B106" i="5" s="1"/>
  <c r="B107" i="5" s="1"/>
  <c r="B108" i="5" s="1"/>
  <c r="B109" i="5" s="1"/>
  <c r="B110" i="5" s="1"/>
  <c r="B111" i="5" s="1"/>
  <c r="B112" i="5" s="1"/>
  <c r="B113" i="5" s="1"/>
  <c r="B114" i="5" s="1"/>
  <c r="B115" i="5" s="1"/>
  <c r="B116" i="5" s="1"/>
  <c r="B117" i="5" s="1"/>
  <c r="B118" i="5" s="1"/>
  <c r="B119" i="5" s="1"/>
  <c r="B120" i="5" s="1"/>
  <c r="B121" i="5" s="1"/>
  <c r="B122" i="5" s="1"/>
  <c r="B123" i="5" s="1"/>
  <c r="B124" i="5" s="1"/>
  <c r="B125" i="5" s="1"/>
  <c r="B126" i="5" s="1"/>
  <c r="B127" i="5" s="1"/>
  <c r="AA12" i="9" l="1"/>
  <c r="AB12" i="9" s="1"/>
  <c r="AD12" i="9" s="1"/>
  <c r="AA13" i="9"/>
  <c r="AB13" i="9" s="1"/>
  <c r="AD13" i="9" s="1"/>
  <c r="AA9" i="9"/>
  <c r="AB9" i="9" s="1"/>
  <c r="AD9" i="9" s="1"/>
  <c r="AA10" i="9"/>
  <c r="AB10" i="9" s="1"/>
  <c r="AD10" i="9" s="1"/>
  <c r="AA11" i="9"/>
  <c r="AB11" i="9" s="1"/>
  <c r="AD11" i="9" s="1"/>
</calcChain>
</file>

<file path=xl/sharedStrings.xml><?xml version="1.0" encoding="utf-8"?>
<sst xmlns="http://schemas.openxmlformats.org/spreadsheetml/2006/main" count="1070" uniqueCount="380">
  <si>
    <t>Batch Zero Load Information Form</t>
  </si>
  <si>
    <t>This form is a draft template provided for stakeholder review and process development purposes only and remains subject to change, revision, or withdrawal pending further ERCOT review and stakeholder feedback. Final versions of this form will not be issued or implemented unless and until PGRR145 is approved by both the ERCOT Board of Directors and the Public Utility Commission of Texas (“PUCT”)</t>
  </si>
  <si>
    <t>Purpose of this Workbook</t>
  </si>
  <si>
    <t>This workbook supports the coordination, collection, validation, and tracking of submission materials required for the ERCOT Batch Zero Process for Large Load Interconnections</t>
  </si>
  <si>
    <t>The workbook is intended to function as the primary coordination and readiness tracking tool used by ILLEs, Interconnecting TSPs/DSPs, and ERCOT throughout the Batch Zero submission and review process</t>
  </si>
  <si>
    <t>The workbook is used to:</t>
  </si>
  <si>
    <t>identify the applicable Batch Zero eligibility pathway;</t>
  </si>
  <si>
    <t>determine applicable submission requirements;</t>
  </si>
  <si>
    <t>assign review and validation responsibilities;</t>
  </si>
  <si>
    <t>track submission completeness and outstanding items;</t>
  </si>
  <si>
    <t>document supporting materials and validation status; and</t>
  </si>
  <si>
    <t>confirm readiness for ERCOT submission.</t>
  </si>
  <si>
    <t>This workbook does not replace official ERCOT forms, attestations, technical submissions, or formal ERCOT eligibility determinations</t>
  </si>
  <si>
    <t>How to Use This Workbook</t>
  </si>
  <si>
    <t>Complete Section 1 – Large Load Demographics</t>
  </si>
  <si>
    <t>Enter the Large Load project information, including the Interconnecting Large Load Entity (ILLE), Interconnecting TSP, Interconnecting DSP (if applicable), project location, interconnection information, and load characteristics. Information should be consistent with all supporting Batch Zero materials and ERCOT submissions.</t>
  </si>
  <si>
    <t>Identify Submission Responsibility in Section 1D</t>
  </si>
  <si>
    <t>Identify the party responsible for coordinating collection, validation, and submission readiness prior to ERCOT submission. The TSP and DSP should coordinate responsibility for collection, validation, and submission activities prior to ERCOT submission.</t>
  </si>
  <si>
    <t>Select the Applicable Eligibility Path and Entry Path in Section 2</t>
  </si>
  <si>
    <t>Select the Batch Zero eligibility path applicable to the Large Load request. The selected eligibility path determines which eligibility requirements, supporting documentation, attestations, and validations are applicable in Section 3.</t>
  </si>
  <si>
    <t>For projects qualifying through LLIS, RPG, PBRP, or combinations thereof, also select the applicable Entry Path</t>
  </si>
  <si>
    <t>The Entry Path determines the methodology used to construct the Load Commissioning Plan (LCP) and the resulting modeled load schedule.</t>
  </si>
  <si>
    <t>Depending on the selected Entry Path, the Interconnecting TSP/DSP may be required to complete the LCP section using LLIS, RPG, PBRP, transmission upgrade, TPIT, and Interconnection Agreement information.</t>
  </si>
  <si>
    <t>The Eligibility Path and Entry Path serve different purposes and may not be identical. The Eligibility Path determines eligibility requirements, while the Entry Path determines load modeling methodology.</t>
  </si>
  <si>
    <t>Review Section 3 – Eligibility Requirements</t>
  </si>
  <si>
    <t>Review all listed requirements and identify which submission items are applicable for the selected eligibility path. Some items may be Required, Conditional, or Not Required depending on the selected pathway.</t>
  </si>
  <si>
    <t>For applicable attestation-based submission items, the workbook also identifies the corresponding attestation template and page reference in the “ILLE attestation location” column.</t>
  </si>
  <si>
    <t>Assign Responsibility for Collection and Validation</t>
  </si>
  <si>
    <t>For each applicable submission requirement, the TSP and DSP shall coordinate and assign responsibility for review and validation activities prior to ERCOT submission. The reviewing entity identified in the workbook is responsible for reviewing applicable submission materials, validating completeness and consistency, documenting completion status and identifying deficiencies/follow-up requests (if applicable)</t>
  </si>
  <si>
    <t>Track Completion Status</t>
  </si>
  <si>
    <t>The Completion Status field is used to track whether applicable submission items have been received and reviewed for completeness by the responsible reviewing entity.</t>
  </si>
  <si>
    <t>A status of “Complete” indicates that the applicable reviewing entity has completed its review of the submission item for completeness and consistency purposes. Final eligibility determinations remain subject to ERCOT review and approval.</t>
  </si>
  <si>
    <t>Enter Associated File Names</t>
  </si>
  <si>
    <t>For each applicable submission item, enter the associated file name or document identifier corresponding to the supporting material received from the ILLE or other responsible party.</t>
  </si>
  <si>
    <t>Identify Applicable Attestation Template References</t>
  </si>
  <si>
    <t>For applicable ILLE attestation-based submission items, the “ILLE attestation location” column identifies the corresponding draft attestation template and page reference where the submission requirement is addressed.</t>
  </si>
  <si>
    <t>These references are intended to support coordination between the ILLE, TSP/DSP, and ERCOT during preparation and review of submission materials.</t>
  </si>
  <si>
    <t>Confirm Package Readiness Prior to Submission</t>
  </si>
  <si>
    <t>Once all applicable required documents have been received, reviewed, and validated by the responsible TSP and/or DSP, Cell I1 shall display:</t>
  </si>
  <si>
    <t>“LOAD APPLICATION READY TO BE SUBMITTED”</t>
  </si>
  <si>
    <t>This indicates that:</t>
  </si>
  <si>
    <t>all applicable required submission items have been received;</t>
  </si>
  <si>
    <t>required reviews and validations have been completed;</t>
  </si>
  <si>
    <t>the submission package has been coordinated between the applicable TSP/DSP; and</t>
  </si>
  <si>
    <t>the package is considered ready for ERCOT submission.</t>
  </si>
  <si>
    <t>This readiness confirmation does not constitute ERCOT eligibility approval.</t>
  </si>
  <si>
    <t>Eligibility Requirements Field Definitions (Section 3 in "Batch Zero LIF" sheet)</t>
  </si>
  <si>
    <r>
      <t xml:space="preserve">Requirement / Submission Item </t>
    </r>
    <r>
      <rPr>
        <sz val="11"/>
        <color theme="1"/>
        <rFont val="Arial"/>
        <family val="2"/>
        <scheme val="minor"/>
      </rPr>
      <t>– Identifies each document, form, attestation, evidence item, or technical submission required for the selected Batch Zero eligibility pathway</t>
    </r>
  </si>
  <si>
    <r>
      <t xml:space="preserve">Applicability </t>
    </r>
    <r>
      <rPr>
        <sz val="11"/>
        <color theme="1"/>
        <rFont val="Arial"/>
        <family val="2"/>
        <scheme val="minor"/>
      </rPr>
      <t>– Indicates whether the item is Required, Conditional, or Not Required for the selected eligibility pathway.</t>
    </r>
  </si>
  <si>
    <r>
      <rPr>
        <b/>
        <sz val="11"/>
        <color theme="1"/>
        <rFont val="Arial"/>
        <family val="2"/>
        <scheme val="minor"/>
      </rPr>
      <t xml:space="preserve">Submission Format </t>
    </r>
    <r>
      <rPr>
        <sz val="11"/>
        <color theme="1"/>
        <rFont val="Arial"/>
        <family val="2"/>
        <scheme val="minor"/>
      </rPr>
      <t>– Identifies the required submission format for the applicable submission item (e.g., Evidence, Attestation, Form, Technical documentation, TSP confirmation, or ERCOT determination).</t>
    </r>
  </si>
  <si>
    <r>
      <rPr>
        <b/>
        <sz val="11"/>
        <color theme="1"/>
        <rFont val="Arial"/>
        <family val="2"/>
        <scheme val="minor"/>
      </rPr>
      <t xml:space="preserve">Submitting Party </t>
    </r>
    <r>
      <rPr>
        <sz val="11"/>
        <color theme="1"/>
        <rFont val="Arial"/>
        <family val="2"/>
        <scheme val="minor"/>
      </rPr>
      <t>– Identifies the party responsible for preparing and/or providing the submission item into the Batch Zero process, as applicable. This may include the ILLE, Interconnecting TSP/DSP, or ERCOT depending on the submission requirement.</t>
    </r>
  </si>
  <si>
    <r>
      <rPr>
        <b/>
        <sz val="11"/>
        <color theme="1"/>
        <rFont val="Arial"/>
        <family val="2"/>
        <scheme val="minor"/>
      </rPr>
      <t xml:space="preserve">ILLE Attestation Location </t>
    </r>
    <r>
      <rPr>
        <sz val="11"/>
        <color theme="1"/>
        <rFont val="Arial"/>
        <family val="2"/>
        <scheme val="minor"/>
      </rPr>
      <t>– Identifies the applicable ERCOT draft attestation template. This field is intended to support navigation, preparation, and review of ILLE attestation materials.</t>
    </r>
  </si>
  <si>
    <r>
      <rPr>
        <b/>
        <sz val="11"/>
        <color theme="1"/>
        <rFont val="Arial"/>
        <family val="2"/>
        <scheme val="minor"/>
      </rPr>
      <t xml:space="preserve">Reviewing Entity </t>
    </r>
    <r>
      <rPr>
        <sz val="11"/>
        <color theme="1"/>
        <rFont val="Arial"/>
        <family val="2"/>
        <scheme val="minor"/>
      </rPr>
      <t>– Identifies the TSP or DSP responsible for reviewing and validating the applicable submission item</t>
    </r>
  </si>
  <si>
    <r>
      <rPr>
        <b/>
        <sz val="11"/>
        <color theme="1"/>
        <rFont val="Arial"/>
        <family val="2"/>
        <scheme val="minor"/>
      </rPr>
      <t xml:space="preserve">Completion Status </t>
    </r>
    <r>
      <rPr>
        <sz val="11"/>
        <color theme="1"/>
        <rFont val="Arial"/>
        <family val="2"/>
        <scheme val="minor"/>
      </rPr>
      <t>– Indicates the review status of the submission item in the LIF</t>
    </r>
  </si>
  <si>
    <r>
      <t xml:space="preserve">Supporting File Name(s) </t>
    </r>
    <r>
      <rPr>
        <sz val="11"/>
        <color theme="1"/>
        <rFont val="Arial"/>
        <family val="2"/>
        <scheme val="minor"/>
      </rPr>
      <t>– Records the name(s) of the file(s), attachment(s), or document identifier(s) associated with the submission item</t>
    </r>
  </si>
  <si>
    <r>
      <t xml:space="preserve">ERCOT Validation </t>
    </r>
    <r>
      <rPr>
        <sz val="11"/>
        <color theme="1"/>
        <rFont val="Arial"/>
        <family val="2"/>
        <scheme val="minor"/>
      </rPr>
      <t>– Used to record ERCOT’s validation outcome for the submission item, including confirmation, follow-up requests, deficiency identification, or final validation status, as applicable</t>
    </r>
  </si>
  <si>
    <r>
      <t xml:space="preserve">Notes / Comments </t>
    </r>
    <r>
      <rPr>
        <sz val="11"/>
        <color theme="1"/>
        <rFont val="Arial"/>
        <family val="2"/>
        <scheme val="minor"/>
      </rPr>
      <t>– Optional field for comments, clarifications, deficiency notes, follow-up items, attestation references, or other coordination observations related to the submission item.</t>
    </r>
  </si>
  <si>
    <t>Submission Coordination</t>
  </si>
  <si>
    <t>The TSP and DSP are responsible for coordinating submission responsibilities between themselves prior to ERCOT submission.</t>
  </si>
  <si>
    <t>For pathways requiring an LCP, the Interconnecting TSP/DSP is responsible for selecting the applicable Entry Path and completing the LCP using the instructions associated with that Entry Path.</t>
  </si>
  <si>
    <t>The submitting entity identified in Section 1D is responsible for transmitting the final Batch Zero submission package to ERCOT. ERCOT generally expects the Interconnecting TSP to transmit the final submission package to ERCOT and copy the Interconnecting DSP, if applicable.</t>
  </si>
  <si>
    <t>The final submission package may include:</t>
  </si>
  <si>
    <t>the completed LIF;</t>
  </si>
  <si>
    <t>supporting documentation and evidence;</t>
  </si>
  <si>
    <t>required ERCOT forms and attestations; and</t>
  </si>
  <si>
    <t>any required TSP/DSP confirmations or notifications under the Planning Guide.</t>
  </si>
  <si>
    <t>The workbook may also reference applicable ERCOT draft attestation templates and associated page references for coordination and review purposes.</t>
  </si>
  <si>
    <t>Dynamic load models and supporting dynamic model documentation may require direct submission by the ILLE to ERCOT in accordance with ERCOT instructions and applicable Batch Zero requirements.</t>
  </si>
  <si>
    <t>This form is a draft template provided for stakeholder review and process development purposes only and remains subject to change, revision, or withdrawal pending further ERCOT review and stakeholder feedback</t>
  </si>
  <si>
    <t>Final versions of this form will not be issued or implemented unless and until PGRR145 is approved by both the ERCOT Board of Directors and the Public Utility Commission of Texas (“PUCT”)</t>
  </si>
  <si>
    <t>Batch Zero Load Information Form (LIF)</t>
  </si>
  <si>
    <t>Section 1 - Large Load Demographics</t>
  </si>
  <si>
    <t>Section 1A - Project Identification</t>
  </si>
  <si>
    <t>Field</t>
  </si>
  <si>
    <t>Format</t>
  </si>
  <si>
    <t>Instructions</t>
  </si>
  <si>
    <t>Notes</t>
  </si>
  <si>
    <t>Large Load Project Name</t>
  </si>
  <si>
    <t>Text</t>
  </si>
  <si>
    <t>ILLE's project name</t>
  </si>
  <si>
    <t>Alternative Large Load Project Name</t>
  </si>
  <si>
    <t>Use if Interconnecting TSP assigned the project a different name for internal tracking</t>
  </si>
  <si>
    <t>LLI Number</t>
  </si>
  <si>
    <t>Number</t>
  </si>
  <si>
    <t>If assigned</t>
  </si>
  <si>
    <t>Batch Zero ID Number</t>
  </si>
  <si>
    <t>RPG Project Name</t>
  </si>
  <si>
    <t>If Load Large included in one or more RPG studies, identify the RPG project name(s)</t>
  </si>
  <si>
    <t>RPG Project Number</t>
  </si>
  <si>
    <t>Text format (i.e., YY"RPG"###)</t>
  </si>
  <si>
    <t>If Large Load included in one or more RPG studies, identify all RPG study number(s)</t>
  </si>
  <si>
    <t>TSP Assigned Large Load Project Identifier</t>
  </si>
  <si>
    <t>Use if Interconnecting TSP assigned a unique identifier to the Large Load</t>
  </si>
  <si>
    <t>ILLE Name</t>
  </si>
  <si>
    <t>Interconnecting Large Load Entity</t>
  </si>
  <si>
    <t>TSP Assigned Alternative ILLE Name</t>
  </si>
  <si>
    <t>Use if Interconnecting TSP assigned the ILLE a different name for internal tracking</t>
  </si>
  <si>
    <t>Interconnecting TSP Name</t>
  </si>
  <si>
    <t>Interconnecting TSP</t>
  </si>
  <si>
    <t>Interconnecting DSP Name</t>
  </si>
  <si>
    <t>If applicable</t>
  </si>
  <si>
    <t>Qualifying study lane(s)</t>
  </si>
  <si>
    <t>List all the applicable ones</t>
  </si>
  <si>
    <t>Indicate all the channels through which the project was studied (e.g., RPG, LLIS etc.)</t>
  </si>
  <si>
    <t>Included in 2026 RTP RFI</t>
  </si>
  <si>
    <t>Yes/No</t>
  </si>
  <si>
    <t>Indicate whether the load was included in ERCOT’s 2026 RTP request-for-information process</t>
  </si>
  <si>
    <t>Net-Metering with Generation (Non-WLPUN)</t>
  </si>
  <si>
    <t>Indicate whether the load is associated with a proposed PURA §39.169 net-metering arrangement</t>
  </si>
  <si>
    <t>Type of load</t>
  </si>
  <si>
    <t>Choose one from the list. If "Other", specify under Notes</t>
  </si>
  <si>
    <t>Section 1B (i) - Location and Interconnection</t>
  </si>
  <si>
    <t>County</t>
  </si>
  <si>
    <t>Project location</t>
  </si>
  <si>
    <t>Service Delivery Point</t>
  </si>
  <si>
    <t>POI / substation</t>
  </si>
  <si>
    <t>POI Substation Voltage (kV)</t>
  </si>
  <si>
    <t>Latitude</t>
  </si>
  <si>
    <t>Positive decimal</t>
  </si>
  <si>
    <t>Latitude of the Large Load facility</t>
  </si>
  <si>
    <t>Decimal format</t>
  </si>
  <si>
    <t>Longitude</t>
  </si>
  <si>
    <t>Longitude of the Large Load facility</t>
  </si>
  <si>
    <t>ERCOT Load Zone</t>
  </si>
  <si>
    <t>If known</t>
  </si>
  <si>
    <t>Section 1B (ii) - ERCOT Operational Identification (Conditional)</t>
  </si>
  <si>
    <t>ERCOT Substation Acronym</t>
  </si>
  <si>
    <t>Provide substation acronym as reflected in ERCOT Network Operations Model</t>
  </si>
  <si>
    <t>Required for energized loads and loads qualifying under May QSA or earlier IVRT pathway</t>
  </si>
  <si>
    <t>ERCOT Load Point Name(s)</t>
  </si>
  <si>
    <t>Provide load point name(s) exactly as reflected in ERCOT Network Operations Model</t>
  </si>
  <si>
    <t>Section 1B (iii) - ERCOT Planning Identification</t>
  </si>
  <si>
    <t>Modeled in 25SSWG_U1 Cases</t>
  </si>
  <si>
    <t>Indicate whether the load was modeled in the November 2025 SSWG base cases</t>
  </si>
  <si>
    <t>All large load information in the November 2025 SSWG base cases will be reconciled and updated for Batch Zero</t>
  </si>
  <si>
    <t>SSWG Bus Number(s)</t>
  </si>
  <si>
    <t>Provide the bus number for the load</t>
  </si>
  <si>
    <t>If modeled in the November 2025 SSWG base cases</t>
  </si>
  <si>
    <t>SSWG Load ID(s)</t>
  </si>
  <si>
    <t>Provide the two-character load identifier</t>
  </si>
  <si>
    <t>Batch Zero "Topology Only" Bus Number</t>
  </si>
  <si>
    <t>Provide the bus number for the load in the Batch Zero "Topology Only" case, including any TSP-submitted modifications</t>
  </si>
  <si>
    <t>Required even if the bus number is the same as in the November 2025 SSWG cases</t>
  </si>
  <si>
    <t>Batch Zero "Topology Only" Load ID</t>
  </si>
  <si>
    <t>Provide the two-character load identifier in the Batch Zero "Topology Only" case, including any TSP-submitted modifications</t>
  </si>
  <si>
    <t>Required even if the load identifier is the same as in the November 2025 SSWG cases</t>
  </si>
  <si>
    <t>Section 1C - Load Characteristics</t>
  </si>
  <si>
    <t>Peak Demand (MW)</t>
  </si>
  <si>
    <t>Value should match highest values in the LCP</t>
  </si>
  <si>
    <t>Requested load</t>
  </si>
  <si>
    <t>Peak Demand (MVAr)</t>
  </si>
  <si>
    <t>If available</t>
  </si>
  <si>
    <t>Power Factor</t>
  </si>
  <si>
    <t>Decimal</t>
  </si>
  <si>
    <t>At peak</t>
  </si>
  <si>
    <t>Actual Initial Energization Date</t>
  </si>
  <si>
    <t>Date</t>
  </si>
  <si>
    <t>If energized only</t>
  </si>
  <si>
    <t>Desired Initial Energization Date</t>
  </si>
  <si>
    <t>Planned in-service</t>
  </si>
  <si>
    <t>Section 1D - Submission Responsibility and ILLE POCs</t>
  </si>
  <si>
    <t>Submitting Entity to ERCOT</t>
  </si>
  <si>
    <t>TSP / DSP</t>
  </si>
  <si>
    <t>Primary Contact Name</t>
  </si>
  <si>
    <t>Email</t>
  </si>
  <si>
    <t>Phone</t>
  </si>
  <si>
    <t>ILLE Authorized Representative Name</t>
  </si>
  <si>
    <t>Authorized representative for Batch Zero communications and confirmations</t>
  </si>
  <si>
    <t>ILLE Authorized Representative Email</t>
  </si>
  <si>
    <t>ILLE Authorized Representative Phone</t>
  </si>
  <si>
    <t>ILLE Technical Contact Name</t>
  </si>
  <si>
    <t>Technical point of contact for studies and modeling</t>
  </si>
  <si>
    <t>ILLE Technical Contact Email</t>
  </si>
  <si>
    <t>ILLE Technical Contact Phone</t>
  </si>
  <si>
    <t>Section 1E - Configuration information for Large Loads co-locating with Generation Resources or ESRs</t>
  </si>
  <si>
    <t>Resource Entity (RE)</t>
  </si>
  <si>
    <t>Only one permitted</t>
  </si>
  <si>
    <t>Interconnecting Entity (IE)</t>
  </si>
  <si>
    <t>Associated INR Number(s)</t>
  </si>
  <si>
    <t>List all associated INRs</t>
  </si>
  <si>
    <t>Resource Mnemonic Code</t>
  </si>
  <si>
    <t>Applies only to generation that is already synchronized to the ERCOT grid</t>
  </si>
  <si>
    <t>Section 2 - Batch Zero Eligibility and Entry Path</t>
  </si>
  <si>
    <t>Base Load Section 9.2.1.1(1)(b) - Energized between 3/25/2022 and 7/10/26</t>
  </si>
  <si>
    <r>
      <t xml:space="preserve">Eligibility path: </t>
    </r>
    <r>
      <rPr>
        <i/>
        <sz val="11"/>
        <color theme="1"/>
        <rFont val="Arial"/>
        <family val="2"/>
        <scheme val="minor"/>
      </rPr>
      <t>select the Batch Zero eligibility category under which the Large Load qualifies. This selection determines the applicable eligibility requirements and modeling methodology</t>
    </r>
  </si>
  <si>
    <t>PBRP Only</t>
  </si>
  <si>
    <r>
      <rPr>
        <b/>
        <i/>
        <sz val="11"/>
        <color theme="1"/>
        <rFont val="Arial"/>
        <family val="2"/>
        <scheme val="minor"/>
      </rPr>
      <t xml:space="preserve">Entry path: </t>
    </r>
    <r>
      <rPr>
        <i/>
        <sz val="11"/>
        <color theme="1"/>
        <rFont val="Arial"/>
        <family val="2"/>
        <scheme val="minor"/>
      </rPr>
      <t>Select the study path used to establish the load levels and schedule reflected in the LCP. The Interconnecting TSP/DSP is responsible for completing the LCP section ("LCP New" tab) based on the selected Entry Path</t>
    </r>
  </si>
  <si>
    <t>The selected Entry Path determines the methodology used to construct the LCP, including the applicable study information, transmission upgrades, TPIT adjustments, and Interconnection Agreement comparisons</t>
  </si>
  <si>
    <t>Section 3 - Eligibility Requirements</t>
  </si>
  <si>
    <t>ID</t>
  </si>
  <si>
    <t>Requirement / Submission Item</t>
  </si>
  <si>
    <t>Applicability</t>
  </si>
  <si>
    <t>Submission Format</t>
  </si>
  <si>
    <t>Responsible party</t>
  </si>
  <si>
    <r>
      <t>Due date</t>
    </r>
    <r>
      <rPr>
        <b/>
        <vertAlign val="superscript"/>
        <sz val="11"/>
        <color theme="1"/>
        <rFont val="Arial"/>
        <family val="2"/>
        <scheme val="minor"/>
      </rPr>
      <t>1</t>
    </r>
  </si>
  <si>
    <t>ILLE attestation location</t>
  </si>
  <si>
    <t>Reviewing Entity</t>
  </si>
  <si>
    <t>Completion status</t>
  </si>
  <si>
    <t>Supporting File Name(s)</t>
  </si>
  <si>
    <t>ERCOT validation</t>
  </si>
  <si>
    <t>Notes / Comments</t>
  </si>
  <si>
    <t>Initial Energization Status</t>
  </si>
  <si>
    <t>Stability / Interim VRT Qualification Status</t>
  </si>
  <si>
    <t>Permian Basin Reliability Plan Study Inclusion</t>
  </si>
  <si>
    <t>Complete and valid interconnection study determination</t>
  </si>
  <si>
    <t>ERCOT determination referenced by the TSP/DSP as part of the Batch Zero eligibility package</t>
  </si>
  <si>
    <t>TSP notarized attestation of study validity</t>
  </si>
  <si>
    <t>Applicable only for studies evaluated under Section 9.2.1.4(3)(d)</t>
  </si>
  <si>
    <t>Similar request disclosure</t>
  </si>
  <si>
    <t>Consolidated attestation for items 6-14, 17, 24</t>
  </si>
  <si>
    <t>Site studies and engineering progress</t>
  </si>
  <si>
    <t>Permitting status</t>
  </si>
  <si>
    <t>Phased energization schedule</t>
  </si>
  <si>
    <t>On-site backup generation</t>
  </si>
  <si>
    <t>Power procurement strategy</t>
  </si>
  <si>
    <t>Equipment order attestation</t>
  </si>
  <si>
    <t>Notice to proceed (NTP) attestation</t>
  </si>
  <si>
    <t>End-use customer / developer attestation</t>
  </si>
  <si>
    <t>Transmission upgrade financial security</t>
  </si>
  <si>
    <t>TSP/DSP confirmation that required financial security has been posted</t>
  </si>
  <si>
    <t>Direct interconnection cost (CIAC) responsibility</t>
  </si>
  <si>
    <t>TSP/DSP confirmation that required CIAC satisfied</t>
  </si>
  <si>
    <t>Site control evidence</t>
  </si>
  <si>
    <t>General contractor contract</t>
  </si>
  <si>
    <t>Substation contractor contract</t>
  </si>
  <si>
    <t>Site approvals</t>
  </si>
  <si>
    <t>PURA §39.169 application / net metering proceeding</t>
  </si>
  <si>
    <t>Full technical data package</t>
  </si>
  <si>
    <t>Preliminary Load Commissioning Plan (LCP)</t>
  </si>
  <si>
    <t>Initial schedule provided by the ILLE; maintained and updated by the Interconnecting TSP</t>
  </si>
  <si>
    <t>Written acknowledgement of change notification obligations</t>
  </si>
  <si>
    <t>Dynamic load model and supporting documentation</t>
  </si>
  <si>
    <t>Submitted directly by the ILLE to ERCOT and the Interconnecting TSP pursuant to Section 9.2.2(3)</t>
  </si>
  <si>
    <t>Prior stability-study impact determination</t>
  </si>
  <si>
    <t>Required only if a prior dynamic stability study has been performed</t>
  </si>
  <si>
    <t>Form W – Part A (notarized)</t>
  </si>
  <si>
    <t>Form X (notarized)</t>
  </si>
  <si>
    <t>Generator FIS request</t>
  </si>
  <si>
    <t>2026 RTP load information</t>
  </si>
  <si>
    <t>Most recent LCP</t>
  </si>
  <si>
    <t>Existing LCP maintained by the Interconnecting TSP for operational or previously studied loads</t>
  </si>
  <si>
    <t>Executed IA or equivalent agreement</t>
  </si>
  <si>
    <t>List of already energized loads</t>
  </si>
  <si>
    <t>List of LL qualifying under VRT pathway</t>
  </si>
  <si>
    <t>List of Large Loads qualifying under PBRP</t>
  </si>
  <si>
    <t>IDEV files</t>
  </si>
  <si>
    <t>Required only if load is unenergized</t>
  </si>
  <si>
    <r>
      <rPr>
        <b/>
        <vertAlign val="superscript"/>
        <sz val="11"/>
        <color theme="1"/>
        <rFont val="Arial"/>
        <family val="2"/>
        <scheme val="minor"/>
      </rPr>
      <t>1</t>
    </r>
    <r>
      <rPr>
        <b/>
        <sz val="11"/>
        <color theme="1"/>
        <rFont val="Arial"/>
        <family val="2"/>
        <scheme val="minor"/>
      </rPr>
      <t xml:space="preserve">Note: </t>
    </r>
    <r>
      <rPr>
        <sz val="11"/>
        <color theme="1"/>
        <rFont val="Arial"/>
        <family val="2"/>
        <scheme val="minor"/>
      </rPr>
      <t>Due dates shown in this workbook are indicative only and are intended as a summary of key PGRR145 milestones. Users should refer to the approved PGRR145 language and applicable ERCOT governing documents for detailed requirements, exceptions, and implementation guidance.</t>
    </r>
  </si>
  <si>
    <t>Section 4 - Reserved for future use</t>
  </si>
  <si>
    <t xml:space="preserve">For use only at direction of ERCOT </t>
  </si>
  <si>
    <t>Load Commissioning Plan (LCP)</t>
  </si>
  <si>
    <t>Entry Path</t>
  </si>
  <si>
    <t>NOTE: This section must be completed by the Interconnecting TSP/DSP. The Interconnecting TSP/DSP is responsible for preparing the LCP, applying the applicable Batch Zero study-path logic, and entering al required data in this tab</t>
  </si>
  <si>
    <r>
      <t xml:space="preserve">IA or Equivalent Agreement
</t>
    </r>
    <r>
      <rPr>
        <sz val="10"/>
        <color rgb="FFFFFFFF"/>
        <rFont val="Arial"/>
        <family val="2"/>
      </rPr>
      <t>This section is required for all Large Loads</t>
    </r>
  </si>
  <si>
    <r>
      <t xml:space="preserve">LLIS Load Commissioning Plan (LCP) as modified by TPIT
</t>
    </r>
    <r>
      <rPr>
        <sz val="10"/>
        <color rgb="FFFFFFFF"/>
        <rFont val="Arial"/>
        <family val="2"/>
      </rPr>
      <t>This section is required if a LLIS is being used to qualify for Batch Zero as either base load or studied load</t>
    </r>
  </si>
  <si>
    <r>
      <t xml:space="preserve">RPG as modified by TPIT
</t>
    </r>
    <r>
      <rPr>
        <sz val="10"/>
        <color rgb="FFFFFFFF"/>
        <rFont val="Arial"/>
        <family val="2"/>
      </rPr>
      <t>This section is required if a RPG study is being used to qualify for Batch Zero as base load</t>
    </r>
  </si>
  <si>
    <r>
      <t xml:space="preserve">Permian Basin Reliabilty Plan
</t>
    </r>
    <r>
      <rPr>
        <sz val="10"/>
        <color rgb="FFFFFFFF"/>
        <rFont val="Arial"/>
        <family val="2"/>
      </rPr>
      <t>This section is required if the Permian Basin Reliability Plan (PBRP) study is being used to qualify for Batch Zero as base load</t>
    </r>
  </si>
  <si>
    <t>DO NOT MODIFY THIS SECTION</t>
  </si>
  <si>
    <t>Interconnection Agreement Peak MW</t>
  </si>
  <si>
    <t>MVAR</t>
  </si>
  <si>
    <t>2026 RTP RFI Peak Demand (if available)</t>
  </si>
  <si>
    <t>LCP Peak MW</t>
  </si>
  <si>
    <t>LLIS Required controlling upgrade</t>
  </si>
  <si>
    <t>LLIS TPIT ISD</t>
  </si>
  <si>
    <t>LLIS TPIT Project Number</t>
  </si>
  <si>
    <t>LLIS TPIT Project Tier</t>
  </si>
  <si>
    <t>Included in 25SSWG_U1 Cases?</t>
  </si>
  <si>
    <t>RPG Step effective date</t>
  </si>
  <si>
    <t>LLIS Step effective date</t>
  </si>
  <si>
    <t>RPG TPIT-Adjusted Peak MW</t>
  </si>
  <si>
    <t>LLIS TPIT-Adjusted Peak MW</t>
  </si>
  <si>
    <t>Combined TPIT-Adjusted Peak MW</t>
  </si>
  <si>
    <t>Output Peak MW</t>
  </si>
  <si>
    <t>Load Treatment</t>
  </si>
  <si>
    <t>Upgrade A</t>
  </si>
  <si>
    <t>Peak Demand (MW) modeled in RPG Study</t>
  </si>
  <si>
    <t>Peak Demand (MW) modeled in PBRP Study</t>
  </si>
  <si>
    <t>Peak MVAR modeld in RPG Study</t>
  </si>
  <si>
    <t>Peak MVAR modeld in PBRP Study</t>
  </si>
  <si>
    <t>In service date of final RPG upgrade element as shown in TPIT</t>
  </si>
  <si>
    <t>In service date of final PBRP upgrade element as shown in TPIT</t>
  </si>
  <si>
    <t>Instructions and explanation for completing this section</t>
  </si>
  <si>
    <t>Submitting Party</t>
  </si>
  <si>
    <t>Base Load Section 9.2.1.1(1)(a) - Energized before 3/25/2022</t>
  </si>
  <si>
    <t>Base Load Section 9.2.1.1(1)(c) - QSA or IVRT Assessment</t>
  </si>
  <si>
    <t>Base Load Section 9.2.1.1(1)(d) - Permian Basin Reliability Plan Study Load</t>
  </si>
  <si>
    <t>Base Load Section 9.2.1.1(1)(e) - Advancing Large Load</t>
  </si>
  <si>
    <t>Base Load Section 9.2.1.1(1)(f) - Committed Large Load</t>
  </si>
  <si>
    <t>Base Load Section 9.2.1.1(1)(g) - PURA §39.169 Net Metering Proceeding Load</t>
  </si>
  <si>
    <t>Studied Load</t>
  </si>
  <si>
    <t>PCLR</t>
  </si>
  <si>
    <t>WLPUN</t>
  </si>
  <si>
    <t>Attestation (Notarized)</t>
  </si>
  <si>
    <t>ILLE</t>
  </si>
  <si>
    <t>ERCOT Section 9.2.1.1(1)(e) Attestation</t>
  </si>
  <si>
    <t>ERCOT Section 9.2.1.1(1)(f) Attestation</t>
  </si>
  <si>
    <t>ERCOT Section 9.2.1.1(1)(g) Attestation</t>
  </si>
  <si>
    <t>ERCOT Section 9.2.1.2(1) Attestation Form</t>
  </si>
  <si>
    <t>Attestation (Notarized) + Evidence</t>
  </si>
  <si>
    <t>Technical documentation</t>
  </si>
  <si>
    <t>Attestation (Non-notarized)</t>
  </si>
  <si>
    <t>ERCOT Sections 9.2.1.1(1)(b) Form</t>
  </si>
  <si>
    <t>ERCOT Sections 9.2.1.1(1)(c) and (d) Form</t>
  </si>
  <si>
    <t>Form (Notarized)</t>
  </si>
  <si>
    <t>NPRR1325 - Form W</t>
  </si>
  <si>
    <t>NPRR1325 - Form X</t>
  </si>
  <si>
    <t>Document / Evidence</t>
  </si>
  <si>
    <t>Owner</t>
  </si>
  <si>
    <t>Due Date</t>
  </si>
  <si>
    <t>Check</t>
  </si>
  <si>
    <t>Required</t>
  </si>
  <si>
    <t>Not Required</t>
  </si>
  <si>
    <t>TSP confirmation</t>
  </si>
  <si>
    <t>TSP/DSP</t>
  </si>
  <si>
    <t>Conditional</t>
  </si>
  <si>
    <t>Complete</t>
  </si>
  <si>
    <t>Data Centers (non-crypto)</t>
  </si>
  <si>
    <t>Incomplete</t>
  </si>
  <si>
    <t>Hydrogen and Electrofuel Production</t>
  </si>
  <si>
    <t>Not applicable</t>
  </si>
  <si>
    <t>Cryptocurrency Mining</t>
  </si>
  <si>
    <t>Steel and Aluminum Manufacturing</t>
  </si>
  <si>
    <t>Yes</t>
  </si>
  <si>
    <t>Oil and Chemical Refining</t>
  </si>
  <si>
    <t>No</t>
  </si>
  <si>
    <t>Oil and Gas Production, Processing, and Transmission</t>
  </si>
  <si>
    <t>Government and Medical</t>
  </si>
  <si>
    <t>Transportation</t>
  </si>
  <si>
    <t>Other</t>
  </si>
  <si>
    <t>LLIS Only</t>
  </si>
  <si>
    <t>Populate Interconnection Agreement Peak MW and MVAR using the executed Interconnection Agreement (IA) or equivalent agreement</t>
  </si>
  <si>
    <t>Populate LCP Peak MW and MVAR using the approved LLIS Load Commissioning Plan (LCP)</t>
  </si>
  <si>
    <t>For each load increase that depends on a transmission upgrade, enter the controlling transmission upgrade in LLIS Required controlling upgrade. If the upgrade is included in the latest TPIT report, enter the latest TPIT in-service date in LLIS TPIT ISD. If the upgrade is not included in the latest TPIT report, leave LLIS TPIT ISD blank</t>
  </si>
  <si>
    <t>Leave all RPG study inputs blank</t>
  </si>
  <si>
    <t>Leave all Permian Basin Reliability Plan (PBRP) inputs blank</t>
  </si>
  <si>
    <t>Do not modify RPG Step effective date, LLIS Step effective date, RPG TPIT-Adjusted Peak MW, LLIS TPIT-Adjusted Peak MW, Combined TPIT-Adjusted Peak MW, Output Peak MW, or Load Treatment. These fields are calculated automatically</t>
  </si>
  <si>
    <t>For load increases that depend on a transmission upgrade, the LLIS TPIT-Adjusted Peak MW schedule will be modified automatically to reflect the latest TPIT in-service date. If the TPIT in-service date is later than the date reflected in the approved LLIS LCP, the corresponding load increase will not be reflected until the TPIT in-service year</t>
  </si>
  <si>
    <t>Output Peak MW is determined automatically as the lower of the Interconnection Agreement Peak MW schedule and the Combined TPIT-Adjusted Peak MW schedule for each year</t>
  </si>
  <si>
    <t>The resulting Output Peak MW schedule is modeled as Base Load in all years</t>
  </si>
  <si>
    <t>RPG Only</t>
  </si>
  <si>
    <t>Populate Peak Demand (MW) modeled in RPG Study and Peak MVAR modeled in RPG Study using the RPG study that qualified the Large Load for Batch Zero</t>
  </si>
  <si>
    <t>Populate In service date of final RPG upgrade element as shown in TPIT using the latest TPIT in-service date for the final RPG upgrade required to support the Large Load</t>
  </si>
  <si>
    <t>Leave all LLIS inputs blank</t>
  </si>
  <si>
    <t>The RPG TPIT-Adjusted Peak MW schedule is determined automatically using the Peak Demand modeled in the RPG study and the TPIT in-service date of the final RPG upgrade</t>
  </si>
  <si>
    <t>Prior to the RPG TPIT in-service date, the RPG TPIT-Adjusted Peak MW is set to zero. Beginning with the first applicable study year after the RPG TPIT in-service date, the RPG TPIT-Adjusted Peak MW is set equal to the Peak Demand modeled in the RPG study</t>
  </si>
  <si>
    <t>Prior to the RPG TPIT in-service date, Output Peak MW is determined using the Interconnection Agreement Peak MW schedule and the load is treated as Studied Load</t>
  </si>
  <si>
    <t>Beginning with the first applicable study year after the RPG TPIT in-service date, Output Peak MW is determined as the lower of the Interconnection Agreement Peak MW schedule and the Combined TPIT-Adjusted Peak MW schedule</t>
  </si>
  <si>
    <t>The load is treated as Studied Load prior to the RPG TPIT in-service date and Base Load thereafter, consistent with Section 9.2.1.2(3)</t>
  </si>
  <si>
    <t>RPG and Complete and Valid LLIS</t>
  </si>
  <si>
    <t>For each load increase that depends on a transmission upgrade, enter the controlling transmission upgrade in LLIS Required controlling upgrade and enter the latest TPIT in-service date for that upgrade in LLIS TPIT ISD on the row corresponding to the affected load increase</t>
  </si>
  <si>
    <t>If a load increase does not depend on a transmission upgrade, leave LLIS Required controlling upgrade and LLIS TPIT ISD blank. If a load increase depends on a transmission upgrade but the upgrade is not included in the latest TPIT report, enter the controlling transmission upgrade in LLIS Required controlling upgrade and leave LLIS TPIT ISD blank</t>
  </si>
  <si>
    <t>Populate Peak Demand (MW) modeled in RPG Study and Peak MVAR modeled in RPG Study using the RPG study that qualifies the Large Load for Batch Zero</t>
  </si>
  <si>
    <t>Leave all PBRP inputs blank</t>
  </si>
  <si>
    <t>The RPG TPIT-Adjusted Peak MW schedule will be modified automatically to reflect the latest TPIT in-service date for the final RPG upgrade</t>
  </si>
  <si>
    <t>The LLIS TPIT-Adjusted Peak MW schedule will be modified automatically to reflect the latest TPIT in-service date for each LLIS-controlled step</t>
  </si>
  <si>
    <t>Combined TPIT-Adjusted Peak MW reflects the higher of the RPG TPIT-Adjusted Peak MW schedule and the LLIS TPIT-Adjusted Peak MW schedule for each year</t>
  </si>
  <si>
    <t>Populate Peak Demand (MW) modeled in PBRP Study and Peak MVAR modeled in PBRP Study using the PBRP study that qualified the Large Load for Batch Zero</t>
  </si>
  <si>
    <t>Populate In service date of final PBRP upgrade element as shown in TPIT using the latest TPIT in-service date for the final PBRP upgrade required to support the Large Load</t>
  </si>
  <si>
    <t>Leave all RPG inputs blank</t>
  </si>
  <si>
    <t>The PBRP TPIT-Adjusted Peak MW schedule is determined automatically using the Peak Demand modeled in the PBRP study and the TPIT in-service date of the final PBRP upgrade</t>
  </si>
  <si>
    <t>Prior to the PBRP TPIT in-service date, the PBRP-adjusted Peak MW is set to zero. Beginning with the first applicable study year after the PBRP TPIT in-service date, the PBRP-adjusted Peak MW is set equal to the Peak Demand modeled in the PBRP study</t>
  </si>
  <si>
    <t>Prior to the PBRP TPIT in-service date, Output Peak MW is determined using the Interconnection Agreement Peak MW schedule and the load is treated as Studied Load</t>
  </si>
  <si>
    <t>Beginning with the first applicable study year after the PBRP TPIT in-service date, Output Peak MW is determined as the lower of the Interconnection Agreement Peak MW schedule and the Combined TPIT-Adjusted Peak MW schedule</t>
  </si>
  <si>
    <t>The load is treated as Studied Load prior to the PBRP TPIT in-service date and Base Load thereafter, consistent with Section 9.2.1.2(3)</t>
  </si>
  <si>
    <t>PBRP and Complete and Valid LLIS</t>
  </si>
  <si>
    <t>Populate Peak Demand (MW) modeled in PBRP Study and Peak MVAR modeled in PBRP Study using the Permian Basin Reliability Plan (PBRP) study that qualifies the Large Load for Batch Zero</t>
  </si>
  <si>
    <t>The PBRP TPIT-Adjusted Peak MW schedule will be modified automatically to reflect the latest TPIT in-service date for the final PBRP upgrade</t>
  </si>
  <si>
    <t>Combined TPIT-Adjusted Peak MW reflects the higher of the PBRP TPIT-Adjusted Peak MW schedule and the LLIS TPIT-Adjusted Peak MW schedule for each year</t>
  </si>
  <si>
    <t>Studied Load / PCLR / WLPUN</t>
  </si>
  <si>
    <t>Populate Interconnection Agreement Peak MW and MVAR using the executed Interconnection Agreement (IA), if applicable</t>
  </si>
  <si>
    <t>Populate LCP Peak MW and MVAR using the customer-requested load schedule or other applicable schedule supporting the selected eligibility pathway</t>
  </si>
  <si>
    <t>Leave 2026 RTP RFI Peak Demand, RPG Peak MW, PBRP Peak MW, RPG TPIT ISD, LLIS Required Controlling Upgrade, and LLIS TPIT ISD blank</t>
  </si>
  <si>
    <t>Do not modify RPG Step Effective Date, LLIS Step Effective Date, RPG TPIT-Adjusted Peak MW, LLIS TPIT-Adjusted Peak MW, Combined TPIT-Adjusted Peak MW, or Output Peak MW. These fields are calculated automatically</t>
  </si>
  <si>
    <t>Output Peak MW is equal to the LCP Peak MW value for each model year</t>
  </si>
  <si>
    <t>Energized / QSA / IVRT Load</t>
  </si>
  <si>
    <t>Populate LCP Peak MW and MVAR using the Load Commissioning Plan (LCP) submitted by the Interconnecting TSP/DSP for Batch Zero. This may be the most recent LCP previously provided to ERCOT or an updated LCP submitted on or before July 24, 2026</t>
  </si>
  <si>
    <t>Populate 2026 RTP RFI Peak Demand, if available, using the peak Demand reported to ERCOT as part of the 2026 RTP RFI. If the load was not included in the 2026 RTP RFI, leave this field blank</t>
  </si>
  <si>
    <t>Leave Interconnection Agreement Peak MW and MVAR, RPG Peak MW, PBRP Peak MW, RPG TPIT ISD, LLIS Required Controlling Upgrade, and LLIS TPIT ISD blank</t>
  </si>
  <si>
    <t>Do not modify RPG Step Effective Date, LLIS Step Effective Date, RPG TPIT-Adjusted Peak MW, LLIS TPIT-Adjusted Peak MW, Combined TPIT-Adjusted Peak MW, Output Peak MW, or Load Treatment. These fields are calculated automatically</t>
  </si>
  <si>
    <t>If both LCP Peak MW and 2026 RTP RFI Peak Demand are provided, Output Peak MW is determined automatically as the lower of the two values for each model year. If no 2026 RTP RFI Peak Demand is provided, Output Peak MW is equal to the LCP Peak MW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</si>
</sst>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 &quot;Peak&quot;"/>
  </numFmts>
  <fonts count="43" x14ac:knownFonts="1">
    <font>
      <sz val="11"/>
      <color theme="1"/>
      <name val="Arial"/>
      <family val="2"/>
      <scheme val="minor"/>
    </font>
    <font>
      <sz val="11"/>
      <color theme="1"/>
      <name val="Arial"/>
      <family val="2"/>
      <scheme val="minor"/>
    </font>
    <font>
      <b/>
      <sz val="11"/>
      <color rgb="FF3F3F3F"/>
      <name val="Arial"/>
      <family val="2"/>
      <scheme val="minor"/>
    </font>
    <font>
      <b/>
      <sz val="11"/>
      <name val="Arial"/>
      <family val="2"/>
      <scheme val="minor"/>
    </font>
    <font>
      <sz val="11"/>
      <color rgb="FF3F3F76"/>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3"/>
      <name val="Arial"/>
      <family val="2"/>
      <scheme val="minor"/>
    </font>
    <font>
      <sz val="11"/>
      <color rgb="FFC00000"/>
      <name val="Arial"/>
      <family val="2"/>
      <scheme val="minor"/>
    </font>
    <font>
      <sz val="11"/>
      <name val="Arial"/>
      <family val="2"/>
      <scheme val="minor"/>
    </font>
    <font>
      <u/>
      <sz val="11"/>
      <color theme="6"/>
      <name val="Arial"/>
      <family val="2"/>
      <scheme val="minor"/>
    </font>
    <font>
      <b/>
      <sz val="22"/>
      <name val="Georgia"/>
      <family val="2"/>
      <scheme val="major"/>
    </font>
    <font>
      <sz val="11"/>
      <color theme="3"/>
      <name val="Arial"/>
      <family val="2"/>
      <scheme val="minor"/>
    </font>
    <font>
      <sz val="11"/>
      <color rgb="FF0000FF"/>
      <name val="Arial"/>
      <family val="2"/>
      <scheme val="minor"/>
    </font>
    <font>
      <sz val="11"/>
      <color theme="1" tint="0.34998626667073579"/>
      <name val="Arial"/>
      <family val="2"/>
      <scheme val="minor"/>
    </font>
    <font>
      <b/>
      <sz val="11"/>
      <color theme="1"/>
      <name val="Arial"/>
      <family val="2"/>
      <scheme val="minor"/>
    </font>
    <font>
      <sz val="11"/>
      <color theme="6"/>
      <name val="Arial"/>
      <family val="2"/>
      <scheme val="minor"/>
    </font>
    <font>
      <b/>
      <sz val="18"/>
      <color theme="1"/>
      <name val="Arial"/>
      <family val="2"/>
      <scheme val="minor"/>
    </font>
    <font>
      <b/>
      <u/>
      <sz val="20"/>
      <color theme="1"/>
      <name val="Arial"/>
      <family val="2"/>
      <scheme val="minor"/>
    </font>
    <font>
      <b/>
      <sz val="11"/>
      <color rgb="FFFFFFFF"/>
      <name val="Arial"/>
      <family val="2"/>
      <scheme val="minor"/>
    </font>
    <font>
      <i/>
      <sz val="11"/>
      <color theme="1"/>
      <name val="Arial"/>
      <family val="2"/>
      <scheme val="minor"/>
    </font>
    <font>
      <sz val="9"/>
      <color theme="1"/>
      <name val="Arial"/>
      <family val="2"/>
      <scheme val="minor"/>
    </font>
    <font>
      <b/>
      <sz val="22"/>
      <name val="Arial"/>
      <family val="2"/>
      <scheme val="minor"/>
    </font>
    <font>
      <b/>
      <sz val="15"/>
      <color theme="1"/>
      <name val="Arial"/>
      <family val="2"/>
      <scheme val="minor"/>
    </font>
    <font>
      <i/>
      <sz val="11"/>
      <color rgb="FF969696"/>
      <name val="Arial"/>
      <family val="2"/>
      <scheme val="minor"/>
    </font>
    <font>
      <i/>
      <sz val="11"/>
      <color rgb="FF000000"/>
      <name val="Arial"/>
      <family val="2"/>
      <scheme val="minor"/>
    </font>
    <font>
      <b/>
      <i/>
      <sz val="11"/>
      <color theme="1"/>
      <name val="Arial"/>
      <family val="2"/>
      <scheme val="minor"/>
    </font>
    <font>
      <b/>
      <vertAlign val="superscript"/>
      <sz val="11"/>
      <color theme="1"/>
      <name val="Arial"/>
      <family val="2"/>
      <scheme val="minor"/>
    </font>
    <font>
      <u/>
      <sz val="11"/>
      <color theme="10"/>
      <name val="Arial"/>
      <family val="2"/>
      <scheme val="minor"/>
    </font>
    <font>
      <b/>
      <sz val="10"/>
      <color rgb="FFFFFFFF"/>
      <name val="Arial"/>
      <family val="2"/>
    </font>
    <font>
      <sz val="10"/>
      <color rgb="FFFFFFFF"/>
      <name val="Arial"/>
      <family val="2"/>
    </font>
    <font>
      <b/>
      <sz val="10"/>
      <color rgb="FF44546A"/>
      <name val="Arial"/>
      <family val="2"/>
    </font>
    <font>
      <sz val="10"/>
      <color rgb="FF44546A"/>
      <name val="Arial"/>
      <family val="2"/>
    </font>
    <font>
      <sz val="10"/>
      <color theme="1"/>
      <name val="Arial"/>
      <family val="2"/>
      <scheme val="minor"/>
    </font>
    <font>
      <i/>
      <sz val="10"/>
      <color rgb="FF969696"/>
      <name val="Arial"/>
      <family val="2"/>
      <scheme val="minor"/>
    </font>
    <font>
      <b/>
      <u/>
      <sz val="10"/>
      <color theme="1"/>
      <name val="Arial"/>
      <family val="2"/>
      <scheme val="minor"/>
    </font>
    <font>
      <b/>
      <sz val="10"/>
      <color rgb="FFFF0000"/>
      <name val="Arial"/>
      <family val="2"/>
      <scheme val="minor"/>
    </font>
    <font>
      <b/>
      <sz val="10"/>
      <color theme="1"/>
      <name val="Arial"/>
      <family val="2"/>
      <scheme val="minor"/>
    </font>
    <font>
      <i/>
      <sz val="10"/>
      <color theme="1"/>
      <name val="Arial"/>
      <family val="2"/>
      <scheme val="minor"/>
    </font>
    <font>
      <b/>
      <i/>
      <sz val="10"/>
      <color theme="1"/>
      <name val="Arial"/>
      <family val="2"/>
      <scheme val="minor"/>
    </font>
  </fonts>
  <fills count="27">
    <fill>
      <patternFill patternType="none"/>
    </fill>
    <fill>
      <patternFill patternType="gray125"/>
    </fill>
    <fill>
      <patternFill patternType="solid">
        <fgColor rgb="FFFFC000"/>
        <bgColor indexed="64"/>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bgColor indexed="64"/>
      </patternFill>
    </fill>
    <fill>
      <patternFill patternType="solid">
        <fgColor rgb="FFE6E6E6"/>
        <bgColor indexed="64"/>
      </patternFill>
    </fill>
    <fill>
      <patternFill patternType="solid">
        <fgColor theme="7"/>
        <bgColor indexed="64"/>
      </patternFill>
    </fill>
    <fill>
      <patternFill patternType="solid">
        <fgColor theme="6"/>
        <bgColor indexed="64"/>
      </patternFill>
    </fill>
    <fill>
      <patternFill patternType="solid">
        <fgColor theme="7"/>
      </patternFill>
    </fill>
    <fill>
      <patternFill patternType="solid">
        <fgColor theme="9"/>
      </patternFill>
    </fill>
    <fill>
      <patternFill patternType="solid">
        <fgColor rgb="FFFFFFCC"/>
        <bgColor indexed="64"/>
      </patternFill>
    </fill>
    <fill>
      <patternFill patternType="solid">
        <fgColor rgb="FF227ACB"/>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00AEC7"/>
        <bgColor indexed="64"/>
      </patternFill>
    </fill>
    <fill>
      <patternFill patternType="solid">
        <fgColor rgb="FF388600"/>
        <bgColor indexed="64"/>
      </patternFill>
    </fill>
    <fill>
      <patternFill patternType="solid">
        <fgColor rgb="FFA66500"/>
        <bgColor indexed="64"/>
      </patternFill>
    </fill>
    <fill>
      <patternFill patternType="solid">
        <fgColor theme="7" tint="-0.749992370372631"/>
        <bgColor indexed="64"/>
      </patternFill>
    </fill>
    <fill>
      <patternFill patternType="solid">
        <fgColor theme="4" tint="-0.249977111117893"/>
        <bgColor indexed="64"/>
      </patternFill>
    </fill>
    <fill>
      <patternFill patternType="solid">
        <fgColor theme="1" tint="0.249977111117893"/>
        <bgColor indexed="64"/>
      </patternFill>
    </fill>
    <fill>
      <patternFill patternType="solid">
        <fgColor rgb="FF007BB8"/>
        <bgColor indexed="64"/>
      </patternFill>
    </fill>
    <fill>
      <patternFill patternType="solid">
        <fgColor theme="7" tint="-0.499984740745262"/>
        <bgColor indexed="64"/>
      </patternFill>
    </fill>
    <fill>
      <patternFill patternType="solid">
        <fgColor rgb="FF006100"/>
        <bgColor indexed="64"/>
      </patternFill>
    </fill>
  </fills>
  <borders count="72">
    <border>
      <left/>
      <right/>
      <top/>
      <bottom/>
      <diagonal/>
    </border>
    <border>
      <left/>
      <right/>
      <top style="hair">
        <color rgb="FF3F3F3F"/>
      </top>
      <bottom style="hair">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7F7F7F"/>
      </bottom>
      <diagonal/>
    </border>
    <border>
      <left/>
      <right/>
      <top style="thick">
        <color rgb="FF4D4D4D"/>
      </top>
      <bottom style="thick">
        <color rgb="FF4D4D4D"/>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rgb="FFBFBFBF"/>
      </left>
      <right style="medium">
        <color rgb="FFBFBFBF"/>
      </right>
      <top/>
      <bottom/>
      <diagonal/>
    </border>
    <border>
      <left style="medium">
        <color rgb="FFBFBFBF"/>
      </left>
      <right style="medium">
        <color rgb="FFBFBFBF"/>
      </right>
      <top style="medium">
        <color rgb="FFBFBFBF"/>
      </top>
      <bottom/>
      <diagonal/>
    </border>
    <border>
      <left/>
      <right/>
      <top/>
      <bottom style="thick">
        <color rgb="FFBFBFBF"/>
      </bottom>
      <diagonal/>
    </border>
    <border>
      <left style="medium">
        <color indexed="64"/>
      </left>
      <right/>
      <top/>
      <bottom style="thick">
        <color rgb="FFBFBFBF"/>
      </bottom>
      <diagonal/>
    </border>
    <border>
      <left/>
      <right style="medium">
        <color indexed="64"/>
      </right>
      <top/>
      <bottom style="thick">
        <color rgb="FFBFBFBF"/>
      </bottom>
      <diagonal/>
    </border>
    <border>
      <left style="medium">
        <color indexed="64"/>
      </left>
      <right style="medium">
        <color rgb="FFBFBFBF"/>
      </right>
      <top style="medium">
        <color rgb="FFBFBFBF"/>
      </top>
      <bottom/>
      <diagonal/>
    </border>
    <border>
      <left style="medium">
        <color rgb="FFBFBFBF"/>
      </left>
      <right style="medium">
        <color indexed="64"/>
      </right>
      <top style="medium">
        <color rgb="FFBFBFBF"/>
      </top>
      <bottom/>
      <diagonal/>
    </border>
    <border>
      <left style="medium">
        <color indexed="64"/>
      </left>
      <right style="medium">
        <color rgb="FFBFBFBF"/>
      </right>
      <top style="medium">
        <color rgb="FFBFBFBF"/>
      </top>
      <bottom style="medium">
        <color indexed="64"/>
      </bottom>
      <diagonal/>
    </border>
    <border>
      <left style="medium">
        <color rgb="FFBFBFBF"/>
      </left>
      <right style="medium">
        <color indexed="64"/>
      </right>
      <top style="medium">
        <color rgb="FFBFBFBF"/>
      </top>
      <bottom style="medium">
        <color indexed="6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style="medium">
        <color rgb="FFBFBFBF"/>
      </right>
      <top style="medium">
        <color rgb="FFBFBFBF"/>
      </top>
      <bottom/>
      <diagonal/>
    </border>
    <border>
      <left style="medium">
        <color rgb="FFBFBFBF"/>
      </left>
      <right style="medium">
        <color theme="4"/>
      </right>
      <top style="medium">
        <color rgb="FFBFBFBF"/>
      </top>
      <bottom/>
      <diagonal/>
    </border>
    <border>
      <left style="medium">
        <color theme="4"/>
      </left>
      <right style="medium">
        <color rgb="FFBFBFBF"/>
      </right>
      <top style="medium">
        <color rgb="FFBFBFBF"/>
      </top>
      <bottom style="medium">
        <color theme="4"/>
      </bottom>
      <diagonal/>
    </border>
    <border>
      <left style="medium">
        <color rgb="FFBFBFBF"/>
      </left>
      <right style="medium">
        <color rgb="FFBFBFBF"/>
      </right>
      <top style="medium">
        <color rgb="FFBFBFBF"/>
      </top>
      <bottom style="medium">
        <color theme="4"/>
      </bottom>
      <diagonal/>
    </border>
    <border>
      <left style="medium">
        <color rgb="FFBFBFBF"/>
      </left>
      <right style="medium">
        <color theme="4"/>
      </right>
      <top style="medium">
        <color rgb="FFBFBFBF"/>
      </top>
      <bottom style="medium">
        <color theme="4"/>
      </bottom>
      <diagonal/>
    </border>
    <border>
      <left style="medium">
        <color theme="4"/>
      </left>
      <right style="medium">
        <color rgb="FFBFBFBF"/>
      </right>
      <top/>
      <bottom/>
      <diagonal/>
    </border>
    <border>
      <left style="medium">
        <color rgb="FFBFBFBF"/>
      </left>
      <right style="medium">
        <color theme="4"/>
      </right>
      <top/>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BFBFBF"/>
      </left>
      <right style="medium">
        <color rgb="FFBFBFBF"/>
      </right>
      <top style="medium">
        <color rgb="FFBFBFBF"/>
      </top>
      <bottom style="medium">
        <color indexed="64"/>
      </bottom>
      <diagonal/>
    </border>
    <border>
      <left/>
      <right/>
      <top/>
      <bottom style="medium">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rgb="FFBFBFBF"/>
      </top>
      <bottom/>
      <diagonal/>
    </border>
    <border>
      <left style="medium">
        <color theme="0" tint="-0.499984740745262"/>
      </left>
      <right style="medium">
        <color theme="0" tint="-0.499984740745262"/>
      </right>
      <top style="medium">
        <color rgb="FFBFBFBF"/>
      </top>
      <bottom style="medium">
        <color theme="0" tint="-0.499984740745262"/>
      </bottom>
      <diagonal/>
    </border>
    <border>
      <left style="medium">
        <color theme="0" tint="-0.499984740745262"/>
      </left>
      <right style="medium">
        <color theme="0" tint="-0.499984740745262"/>
      </right>
      <top/>
      <bottom/>
      <diagonal/>
    </border>
    <border>
      <left style="medium">
        <color theme="7" tint="-0.89999084444715716"/>
      </left>
      <right/>
      <top style="medium">
        <color theme="7" tint="-0.89999084444715716"/>
      </top>
      <bottom/>
      <diagonal/>
    </border>
    <border>
      <left/>
      <right style="medium">
        <color theme="7" tint="-0.89999084444715716"/>
      </right>
      <top style="medium">
        <color theme="7" tint="-0.89999084444715716"/>
      </top>
      <bottom/>
      <diagonal/>
    </border>
    <border>
      <left style="medium">
        <color theme="7" tint="-0.89999084444715716"/>
      </left>
      <right/>
      <top style="medium">
        <color theme="5" tint="-0.499984740745262"/>
      </top>
      <bottom style="medium">
        <color theme="5" tint="-0.499984740745262"/>
      </bottom>
      <diagonal/>
    </border>
    <border>
      <left/>
      <right style="medium">
        <color theme="7" tint="-0.89999084444715716"/>
      </right>
      <top style="medium">
        <color theme="5" tint="-0.499984740745262"/>
      </top>
      <bottom style="medium">
        <color theme="5" tint="-0.499984740745262"/>
      </bottom>
      <diagonal/>
    </border>
    <border>
      <left style="medium">
        <color theme="7" tint="-0.89999084444715716"/>
      </left>
      <right style="medium">
        <color rgb="FFBFBFBF"/>
      </right>
      <top/>
      <bottom/>
      <diagonal/>
    </border>
    <border>
      <left style="medium">
        <color rgb="FFBFBFBF"/>
      </left>
      <right style="medium">
        <color theme="7" tint="-0.89999084444715716"/>
      </right>
      <top/>
      <bottom/>
      <diagonal/>
    </border>
    <border>
      <left style="medium">
        <color theme="7" tint="-0.89999084444715716"/>
      </left>
      <right style="medium">
        <color rgb="FFBFBFBF"/>
      </right>
      <top style="medium">
        <color rgb="FFBFBFBF"/>
      </top>
      <bottom/>
      <diagonal/>
    </border>
    <border>
      <left style="medium">
        <color rgb="FFBFBFBF"/>
      </left>
      <right style="medium">
        <color theme="7" tint="-0.89999084444715716"/>
      </right>
      <top style="medium">
        <color rgb="FFBFBFBF"/>
      </top>
      <bottom/>
      <diagonal/>
    </border>
    <border>
      <left style="medium">
        <color theme="7" tint="-0.89999084444715716"/>
      </left>
      <right style="medium">
        <color rgb="FFBFBFBF"/>
      </right>
      <top style="medium">
        <color rgb="FFBFBFBF"/>
      </top>
      <bottom style="medium">
        <color theme="7" tint="-0.89999084444715716"/>
      </bottom>
      <diagonal/>
    </border>
    <border>
      <left style="medium">
        <color rgb="FFBFBFBF"/>
      </left>
      <right style="medium">
        <color theme="7" tint="-0.89999084444715716"/>
      </right>
      <top style="medium">
        <color rgb="FFBFBFBF"/>
      </top>
      <bottom style="medium">
        <color theme="7" tint="-0.89999084444715716"/>
      </bottom>
      <diagonal/>
    </border>
    <border>
      <left style="thick">
        <color rgb="FF006100"/>
      </left>
      <right/>
      <top style="thick">
        <color rgb="FF006100"/>
      </top>
      <bottom/>
      <diagonal/>
    </border>
    <border>
      <left/>
      <right style="thick">
        <color rgb="FF006100"/>
      </right>
      <top style="thick">
        <color rgb="FF006100"/>
      </top>
      <bottom/>
      <diagonal/>
    </border>
    <border>
      <left style="thick">
        <color rgb="FF006100"/>
      </left>
      <right/>
      <top/>
      <bottom/>
      <diagonal/>
    </border>
    <border>
      <left/>
      <right style="thick">
        <color rgb="FF006100"/>
      </right>
      <top/>
      <bottom/>
      <diagonal/>
    </border>
    <border>
      <left style="thick">
        <color rgb="FF006100"/>
      </left>
      <right style="medium">
        <color rgb="FFBFBFBF"/>
      </right>
      <top/>
      <bottom/>
      <diagonal/>
    </border>
    <border>
      <left style="medium">
        <color rgb="FFBFBFBF"/>
      </left>
      <right style="thick">
        <color rgb="FF006100"/>
      </right>
      <top/>
      <bottom/>
      <diagonal/>
    </border>
    <border>
      <left style="thick">
        <color rgb="FF006100"/>
      </left>
      <right style="medium">
        <color rgb="FFBFBFBF"/>
      </right>
      <top style="medium">
        <color rgb="FFBFBFBF"/>
      </top>
      <bottom/>
      <diagonal/>
    </border>
    <border>
      <left style="medium">
        <color rgb="FFBFBFBF"/>
      </left>
      <right style="thick">
        <color rgb="FF006100"/>
      </right>
      <top style="medium">
        <color rgb="FFBFBFBF"/>
      </top>
      <bottom/>
      <diagonal/>
    </border>
    <border>
      <left style="thick">
        <color rgb="FF006100"/>
      </left>
      <right style="medium">
        <color rgb="FFBFBFBF"/>
      </right>
      <top style="medium">
        <color rgb="FFBFBFBF"/>
      </top>
      <bottom style="thick">
        <color rgb="FF006100"/>
      </bottom>
      <diagonal/>
    </border>
    <border>
      <left style="medium">
        <color rgb="FFBFBFBF"/>
      </left>
      <right style="thick">
        <color rgb="FF006100"/>
      </right>
      <top style="medium">
        <color rgb="FFBFBFBF"/>
      </top>
      <bottom style="thick">
        <color rgb="FF006100"/>
      </bottom>
      <diagonal/>
    </border>
    <border>
      <left style="thick">
        <color theme="1" tint="0.34998626667073579"/>
      </left>
      <right/>
      <top style="thick">
        <color theme="1" tint="0.34998626667073579"/>
      </top>
      <bottom/>
      <diagonal/>
    </border>
    <border>
      <left/>
      <right style="thick">
        <color theme="1" tint="0.34998626667073579"/>
      </right>
      <top style="thick">
        <color theme="1" tint="0.34998626667073579"/>
      </top>
      <bottom/>
      <diagonal/>
    </border>
    <border>
      <left style="thick">
        <color theme="1" tint="0.34998626667073579"/>
      </left>
      <right/>
      <top/>
      <bottom style="medium">
        <color theme="1" tint="0.249977111117893"/>
      </bottom>
      <diagonal/>
    </border>
    <border>
      <left/>
      <right style="thick">
        <color theme="1" tint="0.34998626667073579"/>
      </right>
      <top/>
      <bottom style="medium">
        <color theme="1" tint="0.249977111117893"/>
      </bottom>
      <diagonal/>
    </border>
    <border>
      <left style="thick">
        <color theme="1" tint="0.34998626667073579"/>
      </left>
      <right style="medium">
        <color rgb="FFBFBFBF"/>
      </right>
      <top/>
      <bottom/>
      <diagonal/>
    </border>
    <border>
      <left style="medium">
        <color rgb="FFBFBFBF"/>
      </left>
      <right style="thick">
        <color theme="1" tint="0.34998626667073579"/>
      </right>
      <top/>
      <bottom/>
      <diagonal/>
    </border>
    <border>
      <left style="thick">
        <color theme="1" tint="0.34998626667073579"/>
      </left>
      <right style="medium">
        <color rgb="FFBFBFBF"/>
      </right>
      <top style="medium">
        <color rgb="FFBFBFBF"/>
      </top>
      <bottom/>
      <diagonal/>
    </border>
    <border>
      <left style="medium">
        <color rgb="FFBFBFBF"/>
      </left>
      <right style="thick">
        <color theme="1" tint="0.34998626667073579"/>
      </right>
      <top style="medium">
        <color rgb="FFBFBFBF"/>
      </top>
      <bottom/>
      <diagonal/>
    </border>
    <border>
      <left style="thick">
        <color theme="1" tint="0.34998626667073579"/>
      </left>
      <right style="medium">
        <color rgb="FFBFBFBF"/>
      </right>
      <top style="medium">
        <color rgb="FFBFBFBF"/>
      </top>
      <bottom style="thick">
        <color theme="1" tint="0.34998626667073579"/>
      </bottom>
      <diagonal/>
    </border>
    <border>
      <left style="medium">
        <color rgb="FFBFBFBF"/>
      </left>
      <right style="thick">
        <color theme="1" tint="0.34998626667073579"/>
      </right>
      <top style="medium">
        <color rgb="FFBFBFBF"/>
      </top>
      <bottom style="thick">
        <color theme="1" tint="0.34998626667073579"/>
      </bottom>
      <diagonal/>
    </border>
  </borders>
  <cellStyleXfs count="26">
    <xf numFmtId="0" fontId="0" fillId="0" borderId="0"/>
    <xf numFmtId="0" fontId="15" fillId="11" borderId="0" applyNumberFormat="0" applyAlignment="0" applyProtection="0">
      <alignment vertical="center"/>
    </xf>
    <xf numFmtId="0" fontId="10" fillId="0" borderId="0" applyNumberFormat="0" applyAlignment="0" applyProtection="0"/>
    <xf numFmtId="0" fontId="3" fillId="0" borderId="6" applyNumberFormat="0" applyAlignment="0" applyProtection="0"/>
    <xf numFmtId="0" fontId="7" fillId="8" borderId="0" applyNumberFormat="0" applyAlignment="0" applyProtection="0">
      <alignment vertical="center"/>
    </xf>
    <xf numFmtId="0" fontId="2" fillId="2" borderId="1" applyNumberFormat="0" applyProtection="0">
      <alignment vertical="center"/>
    </xf>
    <xf numFmtId="0" fontId="16" fillId="0" borderId="0" applyNumberFormat="0" applyAlignment="0" applyProtection="0">
      <alignment vertical="center"/>
    </xf>
    <xf numFmtId="0" fontId="1" fillId="10" borderId="0" applyNumberFormat="0" applyAlignment="0" applyProtection="0">
      <alignment vertical="center"/>
    </xf>
    <xf numFmtId="0" fontId="11" fillId="3" borderId="0" applyNumberFormat="0" applyBorder="0" applyAlignment="0" applyProtection="0"/>
    <xf numFmtId="0" fontId="4" fillId="4" borderId="2" applyNumberFormat="0" applyAlignment="0" applyProtection="0"/>
    <xf numFmtId="0" fontId="5" fillId="5" borderId="2" applyNumberFormat="0" applyAlignment="0" applyProtection="0"/>
    <xf numFmtId="0" fontId="6" fillId="0" borderId="3" applyNumberFormat="0" applyFill="0" applyAlignment="0" applyProtection="0"/>
    <xf numFmtId="0" fontId="7" fillId="6" borderId="4" applyNumberFormat="0" applyAlignment="0" applyProtection="0"/>
    <xf numFmtId="0" fontId="8" fillId="0" borderId="0" applyNumberFormat="0" applyFill="0" applyBorder="0" applyAlignment="0" applyProtection="0"/>
    <xf numFmtId="0" fontId="1" fillId="7" borderId="5" applyNumberFormat="0" applyFont="0" applyAlignment="0" applyProtection="0"/>
    <xf numFmtId="0" fontId="9" fillId="0" borderId="0" applyNumberFormat="0" applyFill="0" applyBorder="0" applyAlignment="0" applyProtection="0"/>
    <xf numFmtId="0" fontId="14" fillId="0" borderId="0" applyNumberFormat="0" applyAlignment="0" applyProtection="0"/>
    <xf numFmtId="0" fontId="3" fillId="9" borderId="0" applyNumberFormat="0" applyAlignment="0" applyProtection="0">
      <alignment vertical="center"/>
    </xf>
    <xf numFmtId="0" fontId="3" fillId="0" borderId="7" applyNumberFormat="0" applyAlignment="0" applyProtection="0"/>
    <xf numFmtId="0" fontId="12" fillId="0" borderId="0" applyNumberFormat="0" applyAlignment="0" applyProtection="0">
      <alignment vertical="center"/>
    </xf>
    <xf numFmtId="0" fontId="13" fillId="0" borderId="0" applyNumberFormat="0" applyAlignment="0" applyProtection="0">
      <alignment vertical="center"/>
    </xf>
    <xf numFmtId="0" fontId="8" fillId="0" borderId="0" applyNumberFormat="0" applyAlignment="0" applyProtection="0">
      <alignment vertical="center"/>
    </xf>
    <xf numFmtId="0" fontId="17" fillId="0" borderId="0" applyNumberFormat="0" applyAlignment="0" applyProtection="0">
      <alignment vertical="center"/>
    </xf>
    <xf numFmtId="0" fontId="12" fillId="12" borderId="0" applyNumberFormat="0" applyBorder="0" applyAlignment="0" applyProtection="0"/>
    <xf numFmtId="0" fontId="12" fillId="13" borderId="0" applyNumberFormat="0" applyBorder="0" applyAlignment="0" applyProtection="0"/>
    <xf numFmtId="0" fontId="31" fillId="0" borderId="0" applyNumberFormat="0" applyFill="0" applyBorder="0" applyAlignment="0" applyProtection="0"/>
  </cellStyleXfs>
  <cellXfs count="131">
    <xf numFmtId="0" fontId="0" fillId="0" borderId="0" xfId="0"/>
    <xf numFmtId="0" fontId="19" fillId="14" borderId="0" xfId="0" applyFont="1" applyFill="1"/>
    <xf numFmtId="0" fontId="18" fillId="0" borderId="8" xfId="0" applyFont="1" applyBorder="1"/>
    <xf numFmtId="0" fontId="21" fillId="0" borderId="0" xfId="0" applyFont="1"/>
    <xf numFmtId="0" fontId="0" fillId="15" borderId="0" xfId="0" applyFill="1"/>
    <xf numFmtId="0" fontId="22" fillId="15" borderId="0" xfId="0" applyFont="1" applyFill="1"/>
    <xf numFmtId="0" fontId="23" fillId="0" borderId="0" xfId="0" applyFont="1"/>
    <xf numFmtId="0" fontId="0" fillId="0" borderId="0" xfId="0" applyAlignment="1">
      <alignment horizontal="left" vertical="center"/>
    </xf>
    <xf numFmtId="0" fontId="24" fillId="0" borderId="0" xfId="0" applyFont="1"/>
    <xf numFmtId="0" fontId="20" fillId="0" borderId="0" xfId="0" applyFont="1" applyAlignment="1">
      <alignment vertical="center"/>
    </xf>
    <xf numFmtId="0" fontId="18" fillId="0" borderId="0" xfId="0" applyFont="1" applyAlignment="1">
      <alignment horizontal="left" vertical="center" indent="1"/>
    </xf>
    <xf numFmtId="0" fontId="25" fillId="0" borderId="10" xfId="0" applyFont="1" applyBorder="1" applyAlignment="1">
      <alignment horizontal="left"/>
    </xf>
    <xf numFmtId="0" fontId="19" fillId="14" borderId="9" xfId="0" applyFont="1" applyFill="1" applyBorder="1" applyAlignment="1">
      <alignment horizontal="center"/>
    </xf>
    <xf numFmtId="0" fontId="0" fillId="16" borderId="0" xfId="0" applyFill="1"/>
    <xf numFmtId="0" fontId="18" fillId="16" borderId="0" xfId="0" applyFont="1" applyFill="1"/>
    <xf numFmtId="0" fontId="18" fillId="0" borderId="0" xfId="0" applyFont="1" applyAlignment="1">
      <alignment horizontal="left" vertical="center"/>
    </xf>
    <xf numFmtId="0" fontId="18" fillId="0" borderId="0" xfId="0" applyFont="1" applyAlignment="1">
      <alignment horizontal="center" vertical="center"/>
    </xf>
    <xf numFmtId="0" fontId="0" fillId="0" borderId="0" xfId="0" applyAlignment="1">
      <alignment horizontal="center" vertical="center"/>
    </xf>
    <xf numFmtId="0" fontId="26" fillId="0" borderId="0" xfId="0" applyFont="1" applyAlignment="1">
      <alignment horizontal="center" vertical="center"/>
    </xf>
    <xf numFmtId="0" fontId="0" fillId="0" borderId="0" xfId="0" applyAlignment="1">
      <alignment horizontal="left" vertical="center" indent="3"/>
    </xf>
    <xf numFmtId="0" fontId="0" fillId="0" borderId="0" xfId="0" applyAlignment="1">
      <alignment horizontal="left" vertical="center" wrapText="1" indent="3"/>
    </xf>
    <xf numFmtId="0" fontId="18" fillId="0" borderId="0" xfId="0" applyFont="1" applyAlignment="1">
      <alignment horizontal="left" vertical="center" wrapText="1" indent="3"/>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vertical="center" wrapText="1" indent="5"/>
    </xf>
    <xf numFmtId="0" fontId="18" fillId="0" borderId="0" xfId="0" applyFont="1" applyAlignment="1">
      <alignment horizontal="left" indent="1"/>
    </xf>
    <xf numFmtId="0" fontId="0" fillId="0" borderId="0" xfId="0" applyAlignment="1">
      <alignment horizontal="left" vertical="center" indent="4"/>
    </xf>
    <xf numFmtId="0" fontId="0" fillId="0" borderId="0" xfId="0" applyAlignment="1">
      <alignment horizontal="left" wrapText="1" indent="1"/>
    </xf>
    <xf numFmtId="0" fontId="0" fillId="0" borderId="0" xfId="0" applyAlignment="1">
      <alignment horizontal="left" wrapText="1" indent="2"/>
    </xf>
    <xf numFmtId="0" fontId="18" fillId="0" borderId="8" xfId="0" applyFont="1" applyBorder="1" applyAlignment="1">
      <alignment horizontal="center"/>
    </xf>
    <xf numFmtId="0" fontId="27" fillId="0" borderId="0" xfId="0" applyFont="1" applyAlignment="1">
      <alignment wrapText="1"/>
    </xf>
    <xf numFmtId="0" fontId="27" fillId="0" borderId="0" xfId="0" applyFont="1"/>
    <xf numFmtId="0" fontId="18" fillId="0" borderId="0" xfId="0" applyFont="1"/>
    <xf numFmtId="0" fontId="18" fillId="0" borderId="10" xfId="0" applyFont="1" applyBorder="1"/>
    <xf numFmtId="0" fontId="28" fillId="0" borderId="0" xfId="0" applyFont="1"/>
    <xf numFmtId="0" fontId="29" fillId="0" borderId="0" xfId="0" applyFont="1"/>
    <xf numFmtId="15" fontId="19" fillId="14" borderId="0" xfId="0" applyNumberFormat="1" applyFont="1" applyFill="1"/>
    <xf numFmtId="14" fontId="18" fillId="0" borderId="0" xfId="0" applyNumberFormat="1" applyFont="1" applyAlignment="1">
      <alignment horizontal="left" vertical="center"/>
    </xf>
    <xf numFmtId="0" fontId="31" fillId="0" borderId="0" xfId="25" applyAlignment="1">
      <alignment horizontal="left" vertical="center"/>
    </xf>
    <xf numFmtId="0" fontId="32" fillId="20" borderId="14" xfId="0" applyFont="1" applyFill="1" applyBorder="1" applyAlignment="1">
      <alignment horizontal="center" vertical="center" wrapText="1"/>
    </xf>
    <xf numFmtId="0" fontId="32" fillId="20" borderId="13" xfId="0" applyFont="1" applyFill="1" applyBorder="1" applyAlignment="1">
      <alignment horizontal="center" vertical="center" wrapText="1"/>
    </xf>
    <xf numFmtId="0" fontId="32" fillId="19" borderId="13" xfId="0" applyFont="1" applyFill="1" applyBorder="1" applyAlignment="1">
      <alignment horizontal="center" vertical="center" wrapText="1"/>
    </xf>
    <xf numFmtId="0" fontId="32" fillId="19" borderId="15" xfId="0" applyFont="1" applyFill="1" applyBorder="1" applyAlignment="1">
      <alignment horizontal="center" vertical="center" wrapText="1"/>
    </xf>
    <xf numFmtId="0" fontId="32" fillId="18" borderId="38" xfId="0" applyFont="1" applyFill="1" applyBorder="1" applyAlignment="1">
      <alignment horizontal="center" vertical="center" wrapText="1"/>
    </xf>
    <xf numFmtId="0" fontId="12" fillId="0" borderId="0" xfId="0" applyFont="1"/>
    <xf numFmtId="0" fontId="37" fillId="0" borderId="0" xfId="0" applyFont="1"/>
    <xf numFmtId="0" fontId="36" fillId="0" borderId="0" xfId="0" applyFont="1"/>
    <xf numFmtId="0" fontId="38" fillId="0" borderId="0" xfId="0" applyFont="1"/>
    <xf numFmtId="0" fontId="39" fillId="0" borderId="0" xfId="0" applyFont="1"/>
    <xf numFmtId="0" fontId="40" fillId="0" borderId="10" xfId="0" applyFont="1" applyBorder="1"/>
    <xf numFmtId="0" fontId="36" fillId="0" borderId="10" xfId="0" applyFont="1" applyBorder="1" applyAlignment="1">
      <alignment horizontal="left"/>
    </xf>
    <xf numFmtId="0" fontId="40" fillId="0" borderId="0" xfId="0" applyFont="1" applyAlignment="1">
      <alignment horizontal="center"/>
    </xf>
    <xf numFmtId="0" fontId="41" fillId="0" borderId="0" xfId="0" applyFont="1" applyAlignment="1">
      <alignment horizontal="center" wrapText="1"/>
    </xf>
    <xf numFmtId="0" fontId="36" fillId="0" borderId="0" xfId="0" applyFont="1" applyAlignment="1">
      <alignment horizontal="center" vertical="center"/>
    </xf>
    <xf numFmtId="0" fontId="41" fillId="0" borderId="0" xfId="0" applyFont="1" applyAlignment="1">
      <alignment horizontal="center" vertical="center" wrapText="1"/>
    </xf>
    <xf numFmtId="0" fontId="32" fillId="25" borderId="44" xfId="0" applyFont="1" applyFill="1" applyBorder="1" applyAlignment="1">
      <alignment horizontal="center" vertical="center" wrapText="1"/>
    </xf>
    <xf numFmtId="0" fontId="32" fillId="25" borderId="45" xfId="0" applyFont="1" applyFill="1" applyBorder="1" applyAlignment="1">
      <alignment horizontal="center" vertical="center" wrapText="1"/>
    </xf>
    <xf numFmtId="0" fontId="32" fillId="24" borderId="30" xfId="0" applyFont="1" applyFill="1" applyBorder="1" applyAlignment="1">
      <alignment horizontal="center" vertical="center" wrapText="1"/>
    </xf>
    <xf numFmtId="0" fontId="32" fillId="24" borderId="31" xfId="0" applyFont="1" applyFill="1" applyBorder="1" applyAlignment="1">
      <alignment horizontal="center" vertical="center" wrapText="1"/>
    </xf>
    <xf numFmtId="0" fontId="32" fillId="24" borderId="32" xfId="0" applyFont="1" applyFill="1" applyBorder="1" applyAlignment="1">
      <alignment horizontal="center" vertical="center" wrapText="1"/>
    </xf>
    <xf numFmtId="164" fontId="34" fillId="17" borderId="41" xfId="0" applyNumberFormat="1" applyFont="1" applyFill="1" applyBorder="1" applyAlignment="1">
      <alignment horizontal="center" vertical="center" wrapText="1"/>
    </xf>
    <xf numFmtId="0" fontId="35" fillId="17" borderId="46" xfId="0" applyFont="1" applyFill="1" applyBorder="1" applyAlignment="1">
      <alignment horizontal="center" vertical="center"/>
    </xf>
    <xf numFmtId="0" fontId="35" fillId="17" borderId="47" xfId="0" applyFont="1" applyFill="1" applyBorder="1" applyAlignment="1">
      <alignment horizontal="center" vertical="center"/>
    </xf>
    <xf numFmtId="0" fontId="35" fillId="17" borderId="41" xfId="0" applyFont="1" applyFill="1" applyBorder="1" applyAlignment="1">
      <alignment horizontal="center" vertical="center"/>
    </xf>
    <xf numFmtId="0" fontId="35" fillId="17" borderId="28" xfId="0" applyFont="1" applyFill="1" applyBorder="1" applyAlignment="1">
      <alignment horizontal="center" vertical="center"/>
    </xf>
    <xf numFmtId="0" fontId="35" fillId="17" borderId="11" xfId="0" applyFont="1" applyFill="1" applyBorder="1" applyAlignment="1">
      <alignment horizontal="center" vertical="center"/>
    </xf>
    <xf numFmtId="0" fontId="35" fillId="17" borderId="29" xfId="0" applyFont="1" applyFill="1" applyBorder="1" applyAlignment="1">
      <alignment horizontal="center" vertical="center"/>
    </xf>
    <xf numFmtId="14" fontId="35" fillId="17" borderId="16" xfId="0" applyNumberFormat="1" applyFont="1" applyFill="1" applyBorder="1" applyAlignment="1">
      <alignment horizontal="center" vertical="center"/>
    </xf>
    <xf numFmtId="14" fontId="35" fillId="17" borderId="12" xfId="0" applyNumberFormat="1" applyFont="1" applyFill="1" applyBorder="1" applyAlignment="1">
      <alignment horizontal="center" vertical="center"/>
    </xf>
    <xf numFmtId="0" fontId="35" fillId="0" borderId="12" xfId="0" applyFont="1" applyBorder="1" applyAlignment="1">
      <alignment horizontal="center" vertical="center"/>
    </xf>
    <xf numFmtId="0" fontId="35" fillId="17" borderId="12" xfId="0" applyFont="1" applyFill="1" applyBorder="1" applyAlignment="1">
      <alignment horizontal="center" vertical="center"/>
    </xf>
    <xf numFmtId="0" fontId="35" fillId="17" borderId="17" xfId="0" applyFont="1" applyFill="1" applyBorder="1" applyAlignment="1">
      <alignment horizontal="center" vertical="center" wrapText="1"/>
    </xf>
    <xf numFmtId="164" fontId="34" fillId="17" borderId="39" xfId="0" applyNumberFormat="1" applyFont="1" applyFill="1" applyBorder="1" applyAlignment="1">
      <alignment horizontal="center" vertical="center" wrapText="1"/>
    </xf>
    <xf numFmtId="0" fontId="35" fillId="0" borderId="48" xfId="0" applyFont="1" applyBorder="1" applyAlignment="1">
      <alignment horizontal="center" vertical="center"/>
    </xf>
    <xf numFmtId="0" fontId="35" fillId="0" borderId="49" xfId="0" applyFont="1" applyBorder="1" applyAlignment="1">
      <alignment horizontal="center" vertical="center"/>
    </xf>
    <xf numFmtId="0" fontId="35" fillId="0" borderId="39" xfId="0" applyFont="1" applyBorder="1" applyAlignment="1">
      <alignment horizontal="center" vertical="center"/>
    </xf>
    <xf numFmtId="0" fontId="35" fillId="0" borderId="23" xfId="0" applyFont="1" applyBorder="1" applyAlignment="1">
      <alignment horizontal="center" vertical="center"/>
    </xf>
    <xf numFmtId="14" fontId="35" fillId="0" borderId="12" xfId="0" applyNumberFormat="1" applyFont="1" applyBorder="1" applyAlignment="1">
      <alignment horizontal="center" vertical="center"/>
    </xf>
    <xf numFmtId="0" fontId="35" fillId="0" borderId="24" xfId="0" applyFont="1" applyBorder="1" applyAlignment="1">
      <alignment horizontal="center" vertical="center"/>
    </xf>
    <xf numFmtId="14" fontId="35" fillId="0" borderId="16" xfId="0" applyNumberFormat="1" applyFont="1" applyBorder="1" applyAlignment="1">
      <alignment horizontal="center" vertical="center"/>
    </xf>
    <xf numFmtId="0" fontId="35" fillId="0" borderId="17" xfId="0" applyFont="1" applyBorder="1" applyAlignment="1">
      <alignment horizontal="center" vertical="center" wrapText="1"/>
    </xf>
    <xf numFmtId="0" fontId="35" fillId="17" borderId="48" xfId="0" applyFont="1" applyFill="1" applyBorder="1" applyAlignment="1">
      <alignment horizontal="center" vertical="center"/>
    </xf>
    <xf numFmtId="0" fontId="35" fillId="17" borderId="49" xfId="0" applyFont="1" applyFill="1" applyBorder="1" applyAlignment="1">
      <alignment horizontal="center" vertical="center"/>
    </xf>
    <xf numFmtId="0" fontId="35" fillId="17" borderId="39" xfId="0" applyFont="1" applyFill="1" applyBorder="1" applyAlignment="1">
      <alignment horizontal="center" vertical="center"/>
    </xf>
    <xf numFmtId="0" fontId="35" fillId="17" borderId="23" xfId="0" applyFont="1" applyFill="1" applyBorder="1" applyAlignment="1">
      <alignment horizontal="center" vertical="center"/>
    </xf>
    <xf numFmtId="0" fontId="35" fillId="17" borderId="24" xfId="0" applyFont="1" applyFill="1" applyBorder="1" applyAlignment="1">
      <alignment horizontal="center" vertical="center"/>
    </xf>
    <xf numFmtId="164" fontId="34" fillId="17" borderId="40" xfId="0" applyNumberFormat="1" applyFont="1" applyFill="1" applyBorder="1" applyAlignment="1">
      <alignment horizontal="center" vertical="center" wrapText="1"/>
    </xf>
    <xf numFmtId="0" fontId="35" fillId="17" borderId="50" xfId="0" applyFont="1" applyFill="1" applyBorder="1" applyAlignment="1">
      <alignment horizontal="center" vertical="center"/>
    </xf>
    <xf numFmtId="0" fontId="35" fillId="17" borderId="51" xfId="0" applyFont="1" applyFill="1" applyBorder="1" applyAlignment="1">
      <alignment horizontal="center" vertical="center"/>
    </xf>
    <xf numFmtId="0" fontId="35" fillId="17" borderId="40" xfId="0" applyFont="1" applyFill="1" applyBorder="1" applyAlignment="1">
      <alignment horizontal="center" vertical="center"/>
    </xf>
    <xf numFmtId="0" fontId="35" fillId="17" borderId="25" xfId="0" applyFont="1" applyFill="1" applyBorder="1" applyAlignment="1">
      <alignment horizontal="center" vertical="center"/>
    </xf>
    <xf numFmtId="0" fontId="35" fillId="17" borderId="26" xfId="0" applyFont="1" applyFill="1" applyBorder="1" applyAlignment="1">
      <alignment horizontal="center" vertical="center"/>
    </xf>
    <xf numFmtId="0" fontId="35" fillId="17" borderId="27" xfId="0" applyFont="1" applyFill="1" applyBorder="1" applyAlignment="1">
      <alignment horizontal="center" vertical="center"/>
    </xf>
    <xf numFmtId="14" fontId="35" fillId="17" borderId="18" xfId="0" applyNumberFormat="1" applyFont="1" applyFill="1" applyBorder="1" applyAlignment="1">
      <alignment horizontal="center" vertical="center"/>
    </xf>
    <xf numFmtId="14" fontId="35" fillId="17" borderId="36" xfId="0" applyNumberFormat="1" applyFont="1" applyFill="1" applyBorder="1" applyAlignment="1">
      <alignment horizontal="center" vertical="center"/>
    </xf>
    <xf numFmtId="0" fontId="35" fillId="17" borderId="36" xfId="0" applyFont="1" applyFill="1" applyBorder="1" applyAlignment="1">
      <alignment horizontal="center" vertical="center"/>
    </xf>
    <xf numFmtId="0" fontId="36" fillId="0" borderId="37" xfId="0" applyFont="1" applyBorder="1"/>
    <xf numFmtId="0" fontId="35" fillId="17" borderId="19" xfId="0" applyFont="1" applyFill="1" applyBorder="1" applyAlignment="1">
      <alignment horizontal="center" vertical="center" wrapText="1"/>
    </xf>
    <xf numFmtId="0" fontId="40" fillId="0" borderId="8" xfId="0" applyFont="1" applyBorder="1"/>
    <xf numFmtId="0" fontId="36" fillId="0" borderId="8" xfId="0" applyFont="1" applyBorder="1"/>
    <xf numFmtId="14" fontId="35" fillId="17" borderId="11" xfId="0" applyNumberFormat="1" applyFont="1" applyFill="1" applyBorder="1" applyAlignment="1">
      <alignment horizontal="center" vertical="center"/>
    </xf>
    <xf numFmtId="14" fontId="35" fillId="17" borderId="26" xfId="0" applyNumberFormat="1" applyFont="1" applyFill="1" applyBorder="1" applyAlignment="1">
      <alignment horizontal="center" vertical="center"/>
    </xf>
    <xf numFmtId="0" fontId="34" fillId="17" borderId="56" xfId="0" applyFont="1" applyFill="1" applyBorder="1" applyAlignment="1">
      <alignment horizontal="center" vertical="center" wrapText="1"/>
    </xf>
    <xf numFmtId="0" fontId="35" fillId="17" borderId="57" xfId="0" applyFont="1" applyFill="1" applyBorder="1" applyAlignment="1">
      <alignment horizontal="center" vertical="center"/>
    </xf>
    <xf numFmtId="0" fontId="34" fillId="0" borderId="58" xfId="0" applyFont="1" applyBorder="1" applyAlignment="1">
      <alignment horizontal="center" vertical="center" wrapText="1"/>
    </xf>
    <xf numFmtId="0" fontId="35" fillId="0" borderId="59" xfId="0" applyFont="1" applyBorder="1" applyAlignment="1">
      <alignment horizontal="center" vertical="center"/>
    </xf>
    <xf numFmtId="0" fontId="34" fillId="17" borderId="60" xfId="0" applyFont="1" applyFill="1" applyBorder="1" applyAlignment="1">
      <alignment horizontal="center" vertical="center" wrapText="1"/>
    </xf>
    <xf numFmtId="14" fontId="35" fillId="17" borderId="61" xfId="0" applyNumberFormat="1" applyFont="1" applyFill="1" applyBorder="1" applyAlignment="1">
      <alignment horizontal="center" vertical="center"/>
    </xf>
    <xf numFmtId="0" fontId="34" fillId="17" borderId="66" xfId="0" applyFont="1" applyFill="1" applyBorder="1" applyAlignment="1">
      <alignment horizontal="center" vertical="center" wrapText="1"/>
    </xf>
    <xf numFmtId="0" fontId="35" fillId="17" borderId="67" xfId="0" applyFont="1" applyFill="1" applyBorder="1" applyAlignment="1">
      <alignment horizontal="center" vertical="center"/>
    </xf>
    <xf numFmtId="0" fontId="34" fillId="0" borderId="68" xfId="0" applyFont="1" applyBorder="1" applyAlignment="1">
      <alignment horizontal="center" vertical="center" wrapText="1"/>
    </xf>
    <xf numFmtId="0" fontId="35" fillId="0" borderId="69" xfId="0" applyFont="1" applyBorder="1" applyAlignment="1">
      <alignment horizontal="center" vertical="center"/>
    </xf>
    <xf numFmtId="0" fontId="34" fillId="17" borderId="70" xfId="0" applyFont="1" applyFill="1" applyBorder="1" applyAlignment="1">
      <alignment horizontal="center" vertical="center" wrapText="1"/>
    </xf>
    <xf numFmtId="14" fontId="35" fillId="17" borderId="71" xfId="0" applyNumberFormat="1" applyFont="1" applyFill="1" applyBorder="1" applyAlignment="1">
      <alignment horizontal="center" vertical="center"/>
    </xf>
    <xf numFmtId="0" fontId="18" fillId="0" borderId="8" xfId="0" applyFont="1" applyBorder="1" applyAlignment="1">
      <alignment horizontal="left"/>
    </xf>
    <xf numFmtId="0" fontId="32" fillId="26" borderId="52" xfId="0" applyFont="1" applyFill="1" applyBorder="1" applyAlignment="1">
      <alignment horizontal="center" vertical="center" wrapText="1"/>
    </xf>
    <xf numFmtId="0" fontId="32" fillId="26" borderId="53" xfId="0" applyFont="1" applyFill="1" applyBorder="1" applyAlignment="1">
      <alignment horizontal="center" vertical="center" wrapText="1"/>
    </xf>
    <xf numFmtId="0" fontId="32" fillId="26" borderId="54" xfId="0" applyFont="1" applyFill="1" applyBorder="1" applyAlignment="1">
      <alignment horizontal="center" vertical="center" wrapText="1"/>
    </xf>
    <xf numFmtId="0" fontId="32" fillId="26" borderId="55" xfId="0" applyFont="1" applyFill="1" applyBorder="1" applyAlignment="1">
      <alignment horizontal="center" vertical="center" wrapText="1"/>
    </xf>
    <xf numFmtId="0" fontId="32" fillId="23" borderId="62" xfId="0" applyFont="1" applyFill="1" applyBorder="1" applyAlignment="1">
      <alignment horizontal="center" vertical="center" wrapText="1"/>
    </xf>
    <xf numFmtId="0" fontId="32" fillId="23" borderId="63" xfId="0" applyFont="1" applyFill="1" applyBorder="1" applyAlignment="1">
      <alignment horizontal="center" vertical="center" wrapText="1"/>
    </xf>
    <xf numFmtId="0" fontId="32" fillId="23" borderId="64" xfId="0" applyFont="1" applyFill="1" applyBorder="1" applyAlignment="1">
      <alignment horizontal="center" vertical="center" wrapText="1"/>
    </xf>
    <xf numFmtId="0" fontId="32" fillId="23" borderId="65" xfId="0" applyFont="1" applyFill="1" applyBorder="1" applyAlignment="1">
      <alignment horizontal="center" vertical="center" wrapText="1"/>
    </xf>
    <xf numFmtId="0" fontId="42" fillId="17" borderId="33" xfId="0" applyFont="1" applyFill="1" applyBorder="1" applyAlignment="1">
      <alignment horizontal="center" vertical="center"/>
    </xf>
    <xf numFmtId="0" fontId="42" fillId="17" borderId="34" xfId="0" applyFont="1" applyFill="1" applyBorder="1" applyAlignment="1">
      <alignment horizontal="center" vertical="center"/>
    </xf>
    <xf numFmtId="0" fontId="42" fillId="17" borderId="35" xfId="0" applyFont="1" applyFill="1" applyBorder="1" applyAlignment="1">
      <alignment horizontal="center" vertical="center"/>
    </xf>
    <xf numFmtId="0" fontId="32" fillId="21" borderId="42" xfId="0" applyFont="1" applyFill="1" applyBorder="1" applyAlignment="1">
      <alignment horizontal="center" vertical="center" wrapText="1"/>
    </xf>
    <xf numFmtId="0" fontId="32" fillId="21" borderId="43" xfId="0" applyFont="1" applyFill="1" applyBorder="1" applyAlignment="1">
      <alignment horizontal="center" vertical="center" wrapText="1"/>
    </xf>
    <xf numFmtId="0" fontId="32" fillId="22" borderId="20" xfId="0" applyFont="1" applyFill="1" applyBorder="1" applyAlignment="1">
      <alignment horizontal="center" vertical="center" wrapText="1"/>
    </xf>
    <xf numFmtId="0" fontId="32" fillId="22" borderId="21" xfId="0" applyFont="1" applyFill="1" applyBorder="1" applyAlignment="1">
      <alignment horizontal="center" vertical="center" wrapText="1"/>
    </xf>
    <xf numFmtId="0" fontId="32" fillId="22" borderId="22" xfId="0" applyFont="1" applyFill="1" applyBorder="1" applyAlignment="1">
      <alignment horizontal="center" vertical="center" wrapText="1"/>
    </xf>
  </cellXfs>
  <cellStyles count="26">
    <cellStyle name="Accent4" xfId="23" builtinId="41" customBuiltin="1"/>
    <cellStyle name="Accent6" xfId="24" builtinId="49" customBuiltin="1"/>
    <cellStyle name="Bad" xfId="8" builtinId="27" customBuiltin="1"/>
    <cellStyle name="Calculation" xfId="10" builtinId="22" hidden="1"/>
    <cellStyle name="Calculation" xfId="19" xr:uid="{BA044971-647E-4B43-BDF3-B9F90685EA06}"/>
    <cellStyle name="Check Cell" xfId="12" builtinId="23" hidden="1"/>
    <cellStyle name="Explanatory Text" xfId="15" builtinId="53" hidden="1"/>
    <cellStyle name="Heading 1" xfId="2" builtinId="16" customBuiltin="1"/>
    <cellStyle name="Heading 2" xfId="3" builtinId="17" customBuiltin="1"/>
    <cellStyle name="Heading 3" xfId="4" builtinId="18" customBuiltin="1"/>
    <cellStyle name="Heading 4" xfId="17" builtinId="19" customBuiltin="1"/>
    <cellStyle name="Hyperlink" xfId="25" builtinId="8"/>
    <cellStyle name="Input" xfId="9" builtinId="20" hidden="1"/>
    <cellStyle name="Link" xfId="20" xr:uid="{F6F335AB-58A7-4135-B553-B7C2CE08F402}"/>
    <cellStyle name="Linked Cell" xfId="11" builtinId="24" hidden="1"/>
    <cellStyle name="Normal" xfId="0" builtinId="0"/>
    <cellStyle name="Note" xfId="14" builtinId="10" hidden="1"/>
    <cellStyle name="Notes" xfId="22" xr:uid="{7BF13CA6-F5E1-45BE-8ABA-DF8882E10889}"/>
    <cellStyle name="Output" xfId="5" builtinId="21" hidden="1" customBuiltin="1"/>
    <cellStyle name="Output" xfId="1" xr:uid="{DDC8B129-E4EA-4CC9-B7C4-EEF8799DAD76}"/>
    <cellStyle name="Raw Data" xfId="6" xr:uid="{6E154805-33DE-42D5-80BA-AF332D8E7637}"/>
    <cellStyle name="Title" xfId="16" builtinId="15" customBuiltin="1"/>
    <cellStyle name="Total" xfId="18" builtinId="25" customBuiltin="1"/>
    <cellStyle name="Variables" xfId="7" xr:uid="{F06CDAB5-849E-4246-87E8-405DA417694B}"/>
    <cellStyle name="Warning" xfId="21" xr:uid="{270F583D-5642-40BB-8274-77A9A43F50AB}"/>
    <cellStyle name="Warning Text" xfId="13" builtinId="11" hidden="1"/>
  </cellStyles>
  <dxfs count="63">
    <dxf>
      <font>
        <color theme="0" tint="-0.24994659260841701"/>
      </font>
    </dxf>
    <dxf>
      <font>
        <color rgb="FFFFC000"/>
      </font>
    </dxf>
    <dxf>
      <font>
        <color rgb="FF9C0006"/>
      </font>
      <fill>
        <patternFill>
          <bgColor rgb="FFFFC7CE"/>
        </patternFill>
      </fill>
    </dxf>
    <dxf>
      <font>
        <color theme="0" tint="-0.499984740745262"/>
      </font>
      <fill>
        <patternFill>
          <bgColor theme="0" tint="-4.9989318521683403E-2"/>
        </patternFill>
      </fill>
    </dxf>
    <dxf>
      <font>
        <color theme="1"/>
      </font>
      <fill>
        <patternFill>
          <bgColor theme="0"/>
        </patternFill>
      </fill>
    </dxf>
    <dxf>
      <font>
        <color rgb="FF006100"/>
      </font>
      <fill>
        <patternFill>
          <bgColor rgb="FFC6EFCE"/>
        </patternFill>
      </fill>
    </dxf>
    <dxf>
      <font>
        <color theme="0" tint="-0.499984740745262"/>
      </font>
      <fill>
        <patternFill>
          <bgColor theme="0" tint="-4.9989318521683403E-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1"/>
      </font>
      <fill>
        <patternFill>
          <bgColor theme="0"/>
        </patternFill>
      </fill>
    </dxf>
    <dxf>
      <font>
        <color rgb="FF9C0006"/>
      </font>
      <fill>
        <patternFill>
          <bgColor rgb="FFFFC7CE"/>
        </patternFill>
      </fill>
    </dxf>
    <dxf>
      <font>
        <color theme="0" tint="-0.499984740745262"/>
      </font>
      <fill>
        <patternFill>
          <bgColor theme="0" tint="-4.9989318521683403E-2"/>
        </patternFill>
      </fill>
    </dxf>
    <dxf>
      <font>
        <color theme="1"/>
      </font>
      <fill>
        <patternFill>
          <bgColor theme="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FFCC"/>
        </patternFill>
      </fill>
    </dxf>
    <dxf>
      <font>
        <color theme="0" tint="-0.499984740745262"/>
      </font>
      <fill>
        <patternFill>
          <bgColor theme="0" tint="-4.9989318521683403E-2"/>
        </patternFill>
      </fill>
    </dxf>
    <dxf>
      <font>
        <color theme="1"/>
      </font>
      <fill>
        <patternFill>
          <bgColor theme="0"/>
        </patternFill>
      </fill>
    </dxf>
    <dxf>
      <font>
        <b/>
        <i val="0"/>
        <color rgb="FF006100"/>
      </font>
      <fill>
        <patternFill>
          <bgColor rgb="FFC6EFCE"/>
        </patternFill>
      </fill>
    </dxf>
    <dxf>
      <font>
        <b val="0"/>
        <i val="0"/>
        <color theme="0" tint="-0.24994659260841701"/>
      </font>
      <fill>
        <patternFill>
          <bgColor theme="0" tint="-4.9989318521683403E-2"/>
        </patternFill>
      </fill>
    </dxf>
    <dxf>
      <font>
        <b/>
        <i val="0"/>
        <color rgb="FF9C5700"/>
      </font>
      <fill>
        <patternFill>
          <bgColor rgb="FFFFE89F"/>
        </patternFill>
      </fill>
    </dxf>
    <dxf>
      <font>
        <b/>
        <i val="0"/>
        <color rgb="FFFF9900"/>
      </font>
    </dxf>
    <dxf>
      <font>
        <b val="0"/>
        <i val="0"/>
        <color theme="0" tint="-0.24994659260841701"/>
      </font>
      <fill>
        <patternFill>
          <bgColor theme="0" tint="-4.9989318521683403E-2"/>
        </patternFill>
      </fill>
    </dxf>
    <dxf>
      <font>
        <color theme="0" tint="-0.24994659260841701"/>
      </font>
      <fill>
        <patternFill>
          <bgColor theme="0" tint="-4.9989318521683403E-2"/>
        </patternFill>
      </fill>
    </dxf>
    <dxf>
      <font>
        <color theme="0" tint="-0.499984740745262"/>
      </font>
      <fill>
        <patternFill>
          <bgColor theme="0" tint="-4.9989318521683403E-2"/>
        </patternFill>
      </fill>
    </dxf>
    <dxf>
      <font>
        <color rgb="FF9C5700"/>
      </font>
      <fill>
        <patternFill>
          <bgColor rgb="FFFFEB9C"/>
        </patternFill>
      </fill>
    </dxf>
    <dxf>
      <font>
        <color rgb="FF006100"/>
      </font>
      <fill>
        <patternFill>
          <bgColor rgb="FFC6EFCE"/>
        </patternFill>
      </fill>
    </dxf>
    <dxf>
      <font>
        <b/>
        <i val="0"/>
        <color rgb="FFFF9900"/>
      </font>
    </dxf>
    <dxf>
      <font>
        <b val="0"/>
        <i val="0"/>
        <color theme="0" tint="-0.24994659260841701"/>
      </font>
      <fill>
        <patternFill>
          <bgColor theme="0" tint="-4.9989318521683403E-2"/>
        </patternFill>
      </fill>
    </dxf>
    <dxf>
      <font>
        <color theme="0" tint="-0.24994659260841701"/>
      </font>
      <fill>
        <patternFill>
          <bgColor theme="0" tint="-4.9989318521683403E-2"/>
        </patternFill>
      </fill>
    </dxf>
    <dxf>
      <font>
        <b val="0"/>
        <i val="0"/>
        <color theme="0" tint="-0.24994659260841701"/>
      </font>
      <fill>
        <patternFill>
          <bgColor theme="0" tint="-4.9989318521683403E-2"/>
        </patternFill>
      </fill>
    </dxf>
    <dxf>
      <font>
        <b/>
        <i val="0"/>
        <color rgb="FF006100"/>
      </font>
      <fill>
        <patternFill>
          <bgColor rgb="FFC6EFCE"/>
        </patternFill>
      </fill>
    </dxf>
    <dxf>
      <font>
        <b/>
        <i val="0"/>
        <color rgb="FF9C5700"/>
      </font>
      <fill>
        <patternFill>
          <bgColor rgb="FFFFE89F"/>
        </patternFill>
      </fill>
    </dxf>
    <dxf>
      <font>
        <b val="0"/>
        <i val="0"/>
        <color theme="0" tint="-0.24994659260841701"/>
      </font>
      <fill>
        <patternFill>
          <bgColor theme="0" tint="-4.9989318521683403E-2"/>
        </patternFill>
      </fill>
    </dxf>
    <dxf>
      <font>
        <b/>
        <i val="0"/>
        <color rgb="FFFF9900"/>
      </font>
      <fill>
        <patternFill>
          <bgColor rgb="FFFFE89F"/>
        </patternFill>
      </fill>
    </dxf>
    <dxf>
      <font>
        <b val="0"/>
        <i val="0"/>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b/>
        <i val="0"/>
        <color rgb="FFFF9900"/>
      </font>
    </dxf>
    <dxf>
      <font>
        <b val="0"/>
        <i val="0"/>
        <color theme="0" tint="-0.24994659260841701"/>
      </font>
      <fill>
        <patternFill>
          <bgColor theme="0" tint="-4.9989318521683403E-2"/>
        </patternFill>
      </fill>
    </dxf>
    <dxf>
      <font>
        <b/>
        <i val="0"/>
        <color rgb="FF9C5700"/>
      </font>
      <fill>
        <patternFill>
          <bgColor rgb="FFFFE89F"/>
        </patternFill>
      </fill>
    </dxf>
    <dxf>
      <font>
        <b val="0"/>
        <i val="0"/>
        <color theme="0" tint="-0.24994659260841701"/>
      </font>
      <fill>
        <patternFill>
          <bgColor theme="0" tint="-4.9989318521683403E-2"/>
        </patternFill>
      </fill>
    </dxf>
    <dxf>
      <font>
        <b/>
        <i val="0"/>
        <color rgb="FFFF9900"/>
      </font>
    </dxf>
    <dxf>
      <fill>
        <patternFill>
          <bgColor rgb="FFE6E6E6"/>
        </patternFill>
      </fill>
    </dxf>
    <dxf>
      <font>
        <b/>
        <i val="0"/>
      </font>
    </dxf>
    <dxf>
      <font>
        <b/>
        <i val="0"/>
        <color theme="0"/>
      </font>
      <fill>
        <patternFill>
          <bgColor theme="4"/>
        </patternFill>
      </fill>
      <border diagonalUp="0" diagonalDown="0">
        <left/>
        <right/>
        <top/>
        <bottom style="thick">
          <color auto="1"/>
        </bottom>
        <vertical/>
        <horizontal/>
      </border>
    </dxf>
    <dxf>
      <font>
        <b/>
        <i val="0"/>
      </font>
    </dxf>
    <dxf>
      <font>
        <b/>
        <i val="0"/>
        <color auto="1"/>
      </font>
      <fill>
        <patternFill>
          <bgColor rgb="FFE6E6E6"/>
        </patternFill>
      </fill>
      <border diagonalUp="0" diagonalDown="0">
        <left/>
        <right/>
        <top/>
        <bottom/>
        <vertical/>
        <horizontal/>
      </border>
    </dxf>
    <dxf>
      <border diagonalUp="0" diagonalDown="0">
        <left/>
        <right/>
        <top/>
        <bottom/>
        <vertical/>
        <horizontal style="thin">
          <color rgb="FF7F7F7F"/>
        </horizontal>
      </border>
    </dxf>
    <dxf>
      <font>
        <b/>
        <i val="0"/>
      </font>
    </dxf>
    <dxf>
      <font>
        <b/>
        <i val="0"/>
        <color auto="1"/>
      </font>
      <fill>
        <patternFill>
          <bgColor rgb="FFE6E6E6"/>
        </patternFill>
      </fill>
      <border diagonalUp="0" diagonalDown="0">
        <left/>
        <right/>
        <top/>
        <bottom/>
        <vertical/>
        <horizontal/>
      </border>
    </dxf>
    <dxf>
      <font>
        <b/>
        <i val="0"/>
      </font>
    </dxf>
    <dxf>
      <font>
        <b/>
        <i val="0"/>
        <color theme="0"/>
      </font>
      <fill>
        <patternFill>
          <bgColor theme="4"/>
        </patternFill>
      </fill>
      <border diagonalUp="0" diagonalDown="0">
        <left/>
        <right/>
        <top/>
        <bottom/>
        <vertical/>
        <horizontal/>
      </border>
    </dxf>
    <dxf>
      <border diagonalUp="0" diagonalDown="0">
        <left/>
        <right/>
        <top/>
        <bottom/>
        <vertical/>
        <horizontal style="thin">
          <color rgb="FF7F7F7F"/>
        </horizontal>
      </border>
    </dxf>
    <dxf>
      <font>
        <b/>
        <i val="0"/>
      </font>
    </dxf>
    <dxf>
      <font>
        <b/>
        <i val="0"/>
        <color theme="0"/>
      </font>
      <fill>
        <patternFill>
          <bgColor theme="4"/>
        </patternFill>
      </fill>
      <border diagonalUp="0" diagonalDown="0">
        <left/>
        <right/>
        <top/>
        <bottom/>
        <vertical/>
        <horizontal/>
      </border>
    </dxf>
    <dxf>
      <font>
        <b/>
        <i val="0"/>
      </font>
    </dxf>
    <dxf>
      <font>
        <b/>
        <i val="0"/>
      </font>
      <border diagonalUp="0" diagonalDown="0">
        <left/>
        <right/>
        <top/>
        <bottom style="thick">
          <color rgb="FF7F7F7F"/>
        </bottom>
        <vertical/>
        <horizontal/>
      </border>
    </dxf>
    <dxf>
      <font>
        <b/>
        <i val="0"/>
      </font>
    </dxf>
    <dxf>
      <font>
        <b/>
        <i val="0"/>
      </font>
      <border diagonalUp="0" diagonalDown="0">
        <left/>
        <right/>
        <top/>
        <bottom style="thick">
          <color rgb="FF7F7F7F"/>
        </bottom>
        <vertical/>
        <horizontal/>
      </border>
    </dxf>
    <dxf>
      <border diagonalUp="0" diagonalDown="0">
        <left/>
        <right/>
        <top/>
        <bottom/>
        <vertical/>
        <horizontal style="thin">
          <color rgb="FF7F7F7F"/>
        </horizontal>
      </border>
    </dxf>
  </dxfs>
  <tableStyles count="7" defaultTableStyle="Firm Table 1" defaultPivotStyle="PivotStyleLight16">
    <tableStyle name="Firm Table 1" pivot="0" count="3" xr9:uid="{EBA62709-C567-4EE8-B22C-FB062E3CEA69}">
      <tableStyleElement type="wholeTable" dxfId="62"/>
      <tableStyleElement type="headerRow" dxfId="61"/>
      <tableStyleElement type="firstColumn" dxfId="60"/>
    </tableStyle>
    <tableStyle name="Firm Table 2" pivot="0" count="2" xr9:uid="{B876A247-FB3A-4EAD-8ABF-DECA13B726A4}">
      <tableStyleElement type="headerRow" dxfId="59"/>
      <tableStyleElement type="firstColumn" dxfId="58"/>
    </tableStyle>
    <tableStyle name="Firm Table 3" pivot="0" count="2" xr9:uid="{2B6AAF42-6E59-4306-B0DA-5849423BC35A}">
      <tableStyleElement type="headerRow" dxfId="57"/>
      <tableStyleElement type="firstColumn" dxfId="56"/>
    </tableStyle>
    <tableStyle name="Firm Table 4" pivot="0" count="3" xr9:uid="{32B30501-1584-4AD4-A03A-1FBBE68503FC}">
      <tableStyleElement type="wholeTable" dxfId="55"/>
      <tableStyleElement type="headerRow" dxfId="54"/>
      <tableStyleElement type="firstColumn" dxfId="53"/>
    </tableStyle>
    <tableStyle name="Firm Table 5" pivot="0" count="2" xr9:uid="{5186B738-23FD-49C9-A79F-52302289DB42}">
      <tableStyleElement type="headerRow" dxfId="52"/>
      <tableStyleElement type="firstColumn" dxfId="51"/>
    </tableStyle>
    <tableStyle name="Firm Table 6" pivot="0" count="3" xr9:uid="{5115FDC7-826F-425C-92C7-D20F38226ADA}">
      <tableStyleElement type="wholeTable" dxfId="50"/>
      <tableStyleElement type="headerRow" dxfId="49"/>
      <tableStyleElement type="firstColumn" dxfId="48"/>
    </tableStyle>
    <tableStyle name="Firm Table 7" pivot="0" count="3" xr9:uid="{084FD9DC-CC97-454E-8CBD-B2EE3CD956D6}">
      <tableStyleElement type="headerRow" dxfId="47"/>
      <tableStyleElement type="firstColumn" dxfId="46"/>
      <tableStyleElement type="secondRowStripe" dxfId="45"/>
    </tableStyle>
  </tableStyles>
  <colors>
    <mruColors>
      <color rgb="FF006100"/>
      <color rgb="FFC9E7A7"/>
      <color rgb="FFFFFFCC"/>
      <color rgb="FF969696"/>
      <color rgb="FF9C5700"/>
      <color rgb="FFC6EFCE"/>
      <color rgb="FFFFE89F"/>
      <color rgb="FFB3E74B"/>
      <color rgb="FFFF9900"/>
      <color rgb="FFFFCD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733286</xdr:colOff>
      <xdr:row>76</xdr:row>
      <xdr:rowOff>38</xdr:rowOff>
    </xdr:from>
    <xdr:to>
      <xdr:col>1</xdr:col>
      <xdr:colOff>11259142</xdr:colOff>
      <xdr:row>121</xdr:row>
      <xdr:rowOff>145106</xdr:rowOff>
    </xdr:to>
    <xdr:pic>
      <xdr:nvPicPr>
        <xdr:cNvPr id="2" name="Graphic 1">
          <a:extLst>
            <a:ext uri="{FF2B5EF4-FFF2-40B4-BE49-F238E27FC236}">
              <a16:creationId xmlns:a16="http://schemas.microsoft.com/office/drawing/2014/main" id="{545909D0-A384-0E84-27BF-4CDCC2D9D13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51215" y="14759252"/>
          <a:ext cx="10525856" cy="7084711"/>
        </a:xfrm>
        <a:prstGeom prst="rect">
          <a:avLst/>
        </a:prstGeom>
      </xdr:spPr>
    </xdr:pic>
    <xdr:clientData/>
  </xdr:twoCellAnchor>
</xdr:wsDr>
</file>

<file path=xl/theme/theme1.xml><?xml version="1.0" encoding="utf-8"?>
<a:theme xmlns:a="http://schemas.openxmlformats.org/drawingml/2006/main" name="excel">
  <a:themeElements>
    <a:clrScheme name="Custom 24">
      <a:dk1>
        <a:srgbClr val="000000"/>
      </a:dk1>
      <a:lt1>
        <a:srgbClr val="FFFFFF"/>
      </a:lt1>
      <a:dk2>
        <a:srgbClr val="FFFFFF"/>
      </a:dk2>
      <a:lt2>
        <a:srgbClr val="FFFFFF"/>
      </a:lt2>
      <a:accent1>
        <a:srgbClr val="061F79"/>
      </a:accent1>
      <a:accent2>
        <a:srgbClr val="00A9F4"/>
      </a:accent2>
      <a:accent3>
        <a:srgbClr val="2251FF"/>
      </a:accent3>
      <a:accent4>
        <a:srgbClr val="99E6FF"/>
      </a:accent4>
      <a:accent5>
        <a:srgbClr val="0679C3"/>
      </a:accent5>
      <a:accent6>
        <a:srgbClr val="75F0E7"/>
      </a:accent6>
      <a:hlink>
        <a:srgbClr val="1F40E6"/>
      </a:hlink>
      <a:folHlink>
        <a:srgbClr val="8C5AC8"/>
      </a:folHlink>
    </a:clrScheme>
    <a:fontScheme name="Scheme White Fonts">
      <a:majorFont>
        <a:latin typeface="Georgia"/>
        <a:ea typeface=""/>
        <a:cs typeface=""/>
      </a:majorFont>
      <a:minorFont>
        <a:latin typeface="Arial"/>
        <a:ea typeface=""/>
        <a:cs typeface=""/>
      </a:minorFont>
    </a:fontScheme>
    <a:fmtScheme name="Subtle Solids">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w="6350" cap="sq">
          <a:noFill/>
          <a:miter lim="800000"/>
        </a:ln>
      </a:spPr>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defPPr algn="ctr">
          <a:spcBef>
            <a:spcPts val="300"/>
          </a:spcBef>
          <a:spcAft>
            <a:spcPts val="300"/>
          </a:spcAft>
          <a:defRPr sz="1600" dirty="0" err="1">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cap="sq">
          <a:solidFill>
            <a:srgbClr val="000000"/>
          </a:solidFill>
          <a:miter lim="800000"/>
          <a:tailEnd type="none"/>
        </a:ln>
      </a:spPr>
      <a:bodyPr/>
      <a:lstStyle/>
      <a:style>
        <a:lnRef idx="1">
          <a:schemeClr val="accent1"/>
        </a:lnRef>
        <a:fillRef idx="0">
          <a:schemeClr val="accent1"/>
        </a:fillRef>
        <a:effectRef idx="0">
          <a:schemeClr val="accent1"/>
        </a:effectRef>
        <a:fontRef idx="minor">
          <a:schemeClr val="tx1"/>
        </a:fontRef>
      </a:style>
    </a:lnDef>
    <a:txDef>
      <a:spPr>
        <a:ln w="6350">
          <a:noFill/>
          <a:miter lim="800000"/>
        </a:ln>
      </a:spPr>
      <a:bodyPr vert="horz" wrap="square" lIns="0" tIns="0" rIns="0" bIns="0" rtlCol="0">
        <a:noAutofit/>
      </a:bodyPr>
      <a:lstStyle>
        <a:defPPr algn="l">
          <a:spcBef>
            <a:spcPts val="300"/>
          </a:spcBef>
          <a:spcAft>
            <a:spcPts val="300"/>
          </a:spcAft>
          <a:buNone/>
          <a:defRPr sz="1600" dirty="0" smtClean="0"/>
        </a:defPPr>
      </a:lstStyle>
    </a:txDef>
  </a:objectDefaults>
  <a:extraClrSchemeLst>
    <a:extraClrScheme>
      <a:clrScheme name="Scheme White">
        <a:dk1>
          <a:srgbClr val="000000"/>
        </a:dk1>
        <a:lt1>
          <a:srgbClr val="FFFFFF"/>
        </a:lt1>
        <a:dk2>
          <a:srgbClr val="FFFFFF"/>
        </a:dk2>
        <a:lt2>
          <a:srgbClr val="FFFFFF"/>
        </a:lt2>
        <a:accent1>
          <a:srgbClr val="061F79"/>
        </a:accent1>
        <a:accent2>
          <a:srgbClr val="00A9F4"/>
        </a:accent2>
        <a:accent3>
          <a:srgbClr val="2251FF"/>
        </a:accent3>
        <a:accent4>
          <a:srgbClr val="99E6FF"/>
        </a:accent4>
        <a:accent5>
          <a:srgbClr val="0679C3"/>
        </a:accent5>
        <a:accent6>
          <a:srgbClr val="75F0E7"/>
        </a:accent6>
        <a:hlink>
          <a:srgbClr val="1F40E6"/>
        </a:hlink>
        <a:folHlink>
          <a:srgbClr val="8C5AC8"/>
        </a:folHlink>
      </a:clrScheme>
    </a:extraClrScheme>
  </a:extraClrSchemeLst>
  <a:custClrLst>
    <a:custClr name="Electric Blue 900">
      <a:srgbClr val="061F79"/>
    </a:custClr>
    <a:custClr name="Electric Blue 700">
      <a:srgbClr val="1537BA"/>
    </a:custClr>
    <a:custClr name="Electric Blue 500">
      <a:srgbClr val="2251FF"/>
    </a:custClr>
    <a:custClr name="Electric Blue 300">
      <a:srgbClr val="5E9DFF"/>
    </a:custClr>
    <a:custClr name="Electric Blue 200">
      <a:srgbClr val="99C4FF"/>
    </a:custClr>
    <a:custClr name="Null">
      <a:srgbClr val="FEFFFF"/>
    </a:custClr>
    <a:custClr name="Null">
      <a:srgbClr val="FEFFFF"/>
    </a:custClr>
    <a:custClr name="Null">
      <a:srgbClr val="FEFFFF"/>
    </a:custClr>
    <a:custClr name="Null">
      <a:srgbClr val="FEFFFF"/>
    </a:custClr>
    <a:custClr name="Null">
      <a:srgbClr val="FEFFFF"/>
    </a:custClr>
    <a:custClr name="Deep Blue 900">
      <a:srgbClr val="051C2C"/>
    </a:custClr>
    <a:custClr name="Electric Blue 800">
      <a:srgbClr val="0E2B99"/>
    </a:custClr>
    <a:custClr name="Electric Blue 500">
      <a:srgbClr val="2251FF"/>
    </a:custClr>
    <a:custClr name="Electric Blue 200">
      <a:srgbClr val="99C4FF"/>
    </a:custClr>
    <a:custClr name="Gray 10%">
      <a:srgbClr val="E6E6E6"/>
    </a:custClr>
    <a:custClr name="Crimson Red 300">
      <a:srgbClr val="F17E7E"/>
    </a:custClr>
    <a:custClr name="Crimson Red 500">
      <a:srgbClr val="E33B3B"/>
    </a:custClr>
    <a:custClr name="Crimson Red 700">
      <a:srgbClr val="B82525"/>
    </a:custClr>
    <a:custClr name="Crimson Red 900">
      <a:srgbClr val="8E0B0B"/>
    </a:custClr>
    <a:custClr name="Null">
      <a:srgbClr val="FEFFFF"/>
    </a:custClr>
    <a:custClr name="Marine Green 900">
      <a:srgbClr val="108980"/>
    </a:custClr>
    <a:custClr name="Marine Green 700">
      <a:srgbClr val="14B8AB"/>
    </a:custClr>
    <a:custClr name="Marine Green 500">
      <a:srgbClr val="0BDACB"/>
    </a:custClr>
    <a:custClr name="Marine Green 300">
      <a:srgbClr val="75F0E7"/>
    </a:custClr>
    <a:custClr name="Sand Neutral 300">
      <a:srgbClr val="E6D7BC"/>
    </a:custClr>
    <a:custClr name="Crimson Red 300">
      <a:srgbClr val="F17E7E"/>
    </a:custClr>
    <a:custClr name="Crimson Red 500">
      <a:srgbClr val="E33B3B"/>
    </a:custClr>
    <a:custClr name="Crimson Red 700">
      <a:srgbClr val="B82525"/>
    </a:custClr>
    <a:custClr name="Crimson Red 900">
      <a:srgbClr val="8E0B0B"/>
    </a:custClr>
    <a:custClr name="Null">
      <a:srgbClr val="FEFFFF"/>
    </a:custClr>
    <a:custClr name="Gray 70%">
      <a:srgbClr val="4D4D4D"/>
    </a:custClr>
    <a:custClr name="Gray 54%">
      <a:srgbClr val="757575"/>
    </a:custClr>
    <a:custClr name="Gray 30%">
      <a:srgbClr val="B3B3B3"/>
    </a:custClr>
    <a:custClr name="Gray 20%">
      <a:srgbClr val="CCCCCC"/>
    </a:custClr>
    <a:custClr name="Gray 10%">
      <a:srgbClr val="E6E6E6"/>
    </a:custClr>
    <a:custClr name="Null">
      <a:srgbClr val="FEFFFF"/>
    </a:custClr>
    <a:custClr name="Null">
      <a:srgbClr val="FEFFFF"/>
    </a:custClr>
    <a:custClr name="Null">
      <a:srgbClr val="FEFFFF"/>
    </a:custClr>
    <a:custClr name="Null">
      <a:srgbClr val="FEFFFF"/>
    </a:custClr>
    <a:custClr name="Null">
      <a:srgbClr val="FEFFFF"/>
    </a:custClr>
    <a:custClr name="Marine Green 500">
      <a:srgbClr val="0BDACB"/>
    </a:custClr>
    <a:custClr name="Amber Yellow 500">
      <a:srgbClr val="FFA800"/>
    </a:custClr>
    <a:custClr name="Crimson Red 500">
      <a:srgbClr val="E33B3B"/>
    </a:custClr>
    <a:custClr name="Deep Blue 900">
      <a:srgbClr val="051C2C"/>
    </a:custClr>
    <a:custClr name="Null">
      <a:srgbClr val="FEFFFF"/>
    </a:custClr>
    <a:custClr name="Null">
      <a:srgbClr val="FEFFFF"/>
    </a:custClr>
    <a:custClr name="Null">
      <a:srgbClr val="FEFFFF"/>
    </a:custClr>
    <a:custClr name="Null">
      <a:srgbClr val="FEFFFF"/>
    </a:custClr>
    <a:custClr name="Null">
      <a:srgbClr val="FEFFFF"/>
    </a:custClr>
    <a:custClr name="Null">
      <a:srgbClr val="FEFFFF"/>
    </a:custClr>
  </a:custClrLst>
  <a:extLst>
    <a:ext uri="{05A4C25C-085E-4340-85A3-A5531E510DB2}">
      <thm15:themeFamily xmlns:thm15="http://schemas.microsoft.com/office/thememl/2012/main" name="mck" id="{5C06EE14-FD0C-4D84-95B7-A7A2283B4F1A}" vid="{E155375D-59B9-41EA-8544-0CDF30FD128F}"/>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204AE-F8A9-4042-91B5-3EB3261D5CA5}">
  <sheetPr>
    <tabColor theme="6"/>
  </sheetPr>
  <dimension ref="A1:B74"/>
  <sheetViews>
    <sheetView showGridLines="0" zoomScaleNormal="100" zoomScalePageLayoutView="40" workbookViewId="0">
      <pane xSplit="1" ySplit="2" topLeftCell="B3" activePane="bottomRight" state="frozen"/>
      <selection pane="topRight" activeCell="B1" sqref="B1"/>
      <selection pane="bottomLeft" activeCell="A3" sqref="A3"/>
      <selection pane="bottomRight"/>
    </sheetView>
  </sheetViews>
  <sheetFormatPr defaultColWidth="0" defaultRowHeight="12" customHeight="1" x14ac:dyDescent="0.25"/>
  <cols>
    <col min="1" max="1" width="1.59765625" customWidth="1"/>
    <col min="2" max="2" width="179.59765625" customWidth="1"/>
    <col min="3" max="3" width="1.59765625" customWidth="1"/>
  </cols>
  <sheetData>
    <row r="1" spans="1:2" s="8" customFormat="1" ht="13.8" x14ac:dyDescent="0.25">
      <c r="A1"/>
    </row>
    <row r="2" spans="1:2" s="8" customFormat="1" ht="28.8" thickBot="1" x14ac:dyDescent="0.55000000000000004">
      <c r="A2"/>
      <c r="B2" s="11" t="s">
        <v>0</v>
      </c>
    </row>
    <row r="4" spans="1:2" ht="27.75" customHeight="1" x14ac:dyDescent="0.3">
      <c r="B4" s="30" t="s">
        <v>1</v>
      </c>
    </row>
    <row r="6" spans="1:2" ht="22.8" x14ac:dyDescent="0.25">
      <c r="B6" s="9" t="s">
        <v>2</v>
      </c>
    </row>
    <row r="7" spans="1:2" ht="13.8" x14ac:dyDescent="0.25">
      <c r="B7" s="22" t="s">
        <v>3</v>
      </c>
    </row>
    <row r="8" spans="1:2" ht="13.8" x14ac:dyDescent="0.25">
      <c r="B8" s="22" t="s">
        <v>4</v>
      </c>
    </row>
    <row r="9" spans="1:2" ht="13.8" x14ac:dyDescent="0.25">
      <c r="B9" s="22" t="s">
        <v>5</v>
      </c>
    </row>
    <row r="10" spans="1:2" ht="13.8" x14ac:dyDescent="0.25">
      <c r="B10" s="26" t="s">
        <v>6</v>
      </c>
    </row>
    <row r="11" spans="1:2" ht="13.8" x14ac:dyDescent="0.25">
      <c r="B11" s="26" t="s">
        <v>7</v>
      </c>
    </row>
    <row r="12" spans="1:2" ht="13.8" x14ac:dyDescent="0.25">
      <c r="B12" s="26" t="s">
        <v>8</v>
      </c>
    </row>
    <row r="13" spans="1:2" ht="13.8" x14ac:dyDescent="0.25">
      <c r="B13" s="26" t="s">
        <v>9</v>
      </c>
    </row>
    <row r="14" spans="1:2" ht="13.8" x14ac:dyDescent="0.25">
      <c r="B14" s="26" t="s">
        <v>10</v>
      </c>
    </row>
    <row r="15" spans="1:2" ht="13.8" x14ac:dyDescent="0.25">
      <c r="B15" s="26" t="s">
        <v>11</v>
      </c>
    </row>
    <row r="16" spans="1:2" ht="13.8" x14ac:dyDescent="0.25">
      <c r="B16" s="27" t="s">
        <v>12</v>
      </c>
    </row>
    <row r="17" spans="2:2" ht="13.8" x14ac:dyDescent="0.25"/>
    <row r="18" spans="2:2" ht="22.8" x14ac:dyDescent="0.25">
      <c r="B18" s="9" t="s">
        <v>13</v>
      </c>
    </row>
    <row r="19" spans="2:2" ht="13.8" x14ac:dyDescent="0.25">
      <c r="B19" s="10" t="s">
        <v>14</v>
      </c>
    </row>
    <row r="20" spans="2:2" ht="27.6" x14ac:dyDescent="0.25">
      <c r="B20" s="20" t="s">
        <v>15</v>
      </c>
    </row>
    <row r="21" spans="2:2" ht="13.8" x14ac:dyDescent="0.25">
      <c r="B21" s="10" t="s">
        <v>16</v>
      </c>
    </row>
    <row r="22" spans="2:2" ht="27.6" x14ac:dyDescent="0.25">
      <c r="B22" s="20" t="s">
        <v>17</v>
      </c>
    </row>
    <row r="23" spans="2:2" ht="13.8" x14ac:dyDescent="0.25">
      <c r="B23" s="10" t="s">
        <v>18</v>
      </c>
    </row>
    <row r="24" spans="2:2" ht="13.8" x14ac:dyDescent="0.25">
      <c r="B24" s="19" t="s">
        <v>19</v>
      </c>
    </row>
    <row r="25" spans="2:2" ht="13.8" x14ac:dyDescent="0.25">
      <c r="B25" s="19" t="s">
        <v>20</v>
      </c>
    </row>
    <row r="26" spans="2:2" ht="13.8" x14ac:dyDescent="0.25">
      <c r="B26" s="19" t="s">
        <v>21</v>
      </c>
    </row>
    <row r="27" spans="2:2" ht="13.8" x14ac:dyDescent="0.25">
      <c r="B27" s="19" t="s">
        <v>22</v>
      </c>
    </row>
    <row r="28" spans="2:2" ht="13.8" x14ac:dyDescent="0.25">
      <c r="B28" s="19" t="s">
        <v>23</v>
      </c>
    </row>
    <row r="29" spans="2:2" ht="13.8" x14ac:dyDescent="0.25">
      <c r="B29" s="10" t="s">
        <v>24</v>
      </c>
    </row>
    <row r="30" spans="2:2" ht="13.8" x14ac:dyDescent="0.25">
      <c r="B30" s="19" t="s">
        <v>25</v>
      </c>
    </row>
    <row r="31" spans="2:2" ht="13.8" x14ac:dyDescent="0.25">
      <c r="B31" s="19" t="s">
        <v>26</v>
      </c>
    </row>
    <row r="32" spans="2:2" ht="13.8" x14ac:dyDescent="0.25">
      <c r="B32" s="10" t="s">
        <v>27</v>
      </c>
    </row>
    <row r="33" spans="2:2" ht="31.35" customHeight="1" x14ac:dyDescent="0.25">
      <c r="B33" s="20" t="s">
        <v>28</v>
      </c>
    </row>
    <row r="34" spans="2:2" ht="13.8" x14ac:dyDescent="0.25">
      <c r="B34" s="10" t="s">
        <v>29</v>
      </c>
    </row>
    <row r="35" spans="2:2" ht="13.8" x14ac:dyDescent="0.25">
      <c r="B35" s="20" t="s">
        <v>30</v>
      </c>
    </row>
    <row r="36" spans="2:2" ht="27.6" x14ac:dyDescent="0.25">
      <c r="B36" s="20" t="s">
        <v>31</v>
      </c>
    </row>
    <row r="37" spans="2:2" ht="13.8" x14ac:dyDescent="0.25">
      <c r="B37" s="10" t="s">
        <v>32</v>
      </c>
    </row>
    <row r="38" spans="2:2" ht="13.8" x14ac:dyDescent="0.25">
      <c r="B38" s="19" t="s">
        <v>33</v>
      </c>
    </row>
    <row r="39" spans="2:2" ht="13.8" x14ac:dyDescent="0.25">
      <c r="B39" s="10" t="s">
        <v>34</v>
      </c>
    </row>
    <row r="40" spans="2:2" ht="27.6" x14ac:dyDescent="0.25">
      <c r="B40" s="20" t="s">
        <v>35</v>
      </c>
    </row>
    <row r="41" spans="2:2" ht="13.8" x14ac:dyDescent="0.25">
      <c r="B41" s="20" t="s">
        <v>36</v>
      </c>
    </row>
    <row r="42" spans="2:2" ht="13.8" x14ac:dyDescent="0.25">
      <c r="B42" s="10" t="s">
        <v>37</v>
      </c>
    </row>
    <row r="43" spans="2:2" ht="13.8" x14ac:dyDescent="0.25">
      <c r="B43" s="20" t="s">
        <v>38</v>
      </c>
    </row>
    <row r="44" spans="2:2" ht="13.8" x14ac:dyDescent="0.25">
      <c r="B44" s="21" t="s">
        <v>39</v>
      </c>
    </row>
    <row r="45" spans="2:2" ht="13.8" x14ac:dyDescent="0.25">
      <c r="B45" s="20" t="s">
        <v>40</v>
      </c>
    </row>
    <row r="46" spans="2:2" s="23" customFormat="1" ht="13.8" x14ac:dyDescent="0.25">
      <c r="B46" s="24" t="s">
        <v>41</v>
      </c>
    </row>
    <row r="47" spans="2:2" ht="13.8" x14ac:dyDescent="0.25">
      <c r="B47" s="24" t="s">
        <v>42</v>
      </c>
    </row>
    <row r="48" spans="2:2" ht="13.8" x14ac:dyDescent="0.25">
      <c r="B48" s="24" t="s">
        <v>43</v>
      </c>
    </row>
    <row r="49" spans="2:2" ht="13.8" x14ac:dyDescent="0.25">
      <c r="B49" s="24" t="s">
        <v>44</v>
      </c>
    </row>
    <row r="50" spans="2:2" ht="13.8" x14ac:dyDescent="0.25">
      <c r="B50" s="20" t="s">
        <v>45</v>
      </c>
    </row>
    <row r="51" spans="2:2" ht="13.8" x14ac:dyDescent="0.25"/>
    <row r="52" spans="2:2" ht="22.8" x14ac:dyDescent="0.25">
      <c r="B52" s="9" t="s">
        <v>46</v>
      </c>
    </row>
    <row r="53" spans="2:2" ht="13.8" x14ac:dyDescent="0.25">
      <c r="B53" s="25" t="s">
        <v>47</v>
      </c>
    </row>
    <row r="54" spans="2:2" ht="13.8" x14ac:dyDescent="0.25">
      <c r="B54" s="25" t="s">
        <v>48</v>
      </c>
    </row>
    <row r="55" spans="2:2" ht="13.8" x14ac:dyDescent="0.25">
      <c r="B55" s="22" t="s">
        <v>49</v>
      </c>
    </row>
    <row r="56" spans="2:2" ht="27.6" x14ac:dyDescent="0.25">
      <c r="B56" s="27" t="s">
        <v>50</v>
      </c>
    </row>
    <row r="57" spans="2:2" ht="13.8" x14ac:dyDescent="0.25">
      <c r="B57" s="27" t="s">
        <v>51</v>
      </c>
    </row>
    <row r="58" spans="2:2" ht="13.8" x14ac:dyDescent="0.25">
      <c r="B58" s="22" t="s">
        <v>52</v>
      </c>
    </row>
    <row r="59" spans="2:2" ht="13.8" x14ac:dyDescent="0.25">
      <c r="B59" s="22" t="s">
        <v>53</v>
      </c>
    </row>
    <row r="60" spans="2:2" ht="13.8" x14ac:dyDescent="0.25">
      <c r="B60" s="25" t="s">
        <v>54</v>
      </c>
    </row>
    <row r="61" spans="2:2" ht="13.8" x14ac:dyDescent="0.25">
      <c r="B61" s="25" t="s">
        <v>55</v>
      </c>
    </row>
    <row r="62" spans="2:2" ht="13.8" x14ac:dyDescent="0.25">
      <c r="B62" s="25" t="s">
        <v>56</v>
      </c>
    </row>
    <row r="63" spans="2:2" ht="13.8" x14ac:dyDescent="0.25">
      <c r="B63" s="22"/>
    </row>
    <row r="64" spans="2:2" ht="22.8" x14ac:dyDescent="0.25">
      <c r="B64" s="9" t="s">
        <v>57</v>
      </c>
    </row>
    <row r="65" spans="2:2" ht="12" customHeight="1" x14ac:dyDescent="0.25">
      <c r="B65" s="22" t="s">
        <v>58</v>
      </c>
    </row>
    <row r="66" spans="2:2" ht="12" customHeight="1" x14ac:dyDescent="0.25">
      <c r="B66" s="22" t="s">
        <v>59</v>
      </c>
    </row>
    <row r="67" spans="2:2" ht="27.6" x14ac:dyDescent="0.25">
      <c r="B67" s="27" t="s">
        <v>60</v>
      </c>
    </row>
    <row r="68" spans="2:2" ht="12" customHeight="1" x14ac:dyDescent="0.25">
      <c r="B68" s="27" t="s">
        <v>61</v>
      </c>
    </row>
    <row r="69" spans="2:2" ht="12" customHeight="1" x14ac:dyDescent="0.25">
      <c r="B69" s="28" t="s">
        <v>62</v>
      </c>
    </row>
    <row r="70" spans="2:2" ht="12" customHeight="1" x14ac:dyDescent="0.25">
      <c r="B70" s="28" t="s">
        <v>63</v>
      </c>
    </row>
    <row r="71" spans="2:2" ht="12" customHeight="1" x14ac:dyDescent="0.25">
      <c r="B71" s="28" t="s">
        <v>64</v>
      </c>
    </row>
    <row r="72" spans="2:2" ht="12" customHeight="1" x14ac:dyDescent="0.25">
      <c r="B72" s="28" t="s">
        <v>65</v>
      </c>
    </row>
    <row r="73" spans="2:2" ht="12" customHeight="1" x14ac:dyDescent="0.25">
      <c r="B73" s="22" t="s">
        <v>66</v>
      </c>
    </row>
    <row r="74" spans="2:2" ht="12" customHeight="1" x14ac:dyDescent="0.25">
      <c r="B74" s="22" t="s">
        <v>67</v>
      </c>
    </row>
  </sheetData>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D72EA-1A33-4957-9AB1-E6BF0553759C}">
  <sheetPr>
    <tabColor theme="4"/>
  </sheetPr>
  <dimension ref="A1:M137"/>
  <sheetViews>
    <sheetView showGridLines="0" tabSelected="1" zoomScaleNormal="100" workbookViewId="0">
      <pane xSplit="3" ySplit="3" topLeftCell="D62" activePane="bottomRight" state="frozen"/>
      <selection pane="topRight" activeCell="D1" sqref="D1"/>
      <selection pane="bottomLeft" activeCell="A4" sqref="A4"/>
      <selection pane="bottomRight" activeCell="C84" sqref="C84"/>
    </sheetView>
  </sheetViews>
  <sheetFormatPr defaultRowHeight="13.8" x14ac:dyDescent="0.25"/>
  <cols>
    <col min="1" max="1" width="5.09765625" customWidth="1"/>
    <col min="2" max="2" width="4.59765625" customWidth="1"/>
    <col min="3" max="3" width="67.09765625" customWidth="1"/>
    <col min="4" max="4" width="16.09765625" customWidth="1"/>
    <col min="5" max="5" width="29" bestFit="1" customWidth="1"/>
    <col min="6" max="6" width="18.09765625" customWidth="1"/>
    <col min="7" max="7" width="12.09765625" customWidth="1"/>
    <col min="8" max="8" width="72.59765625" customWidth="1"/>
    <col min="9" max="9" width="16.09765625" customWidth="1"/>
    <col min="10" max="10" width="16.59765625" bestFit="1" customWidth="1"/>
    <col min="11" max="11" width="60.59765625" bestFit="1" customWidth="1"/>
    <col min="12" max="12" width="16.59765625" bestFit="1" customWidth="1"/>
    <col min="13" max="13" width="17.59765625" customWidth="1"/>
    <col min="16" max="16" width="8.59765625" customWidth="1"/>
    <col min="30" max="30" width="8.59765625" customWidth="1"/>
  </cols>
  <sheetData>
    <row r="1" spans="1:13" ht="14.4" x14ac:dyDescent="0.3">
      <c r="B1" s="31" t="s">
        <v>68</v>
      </c>
    </row>
    <row r="2" spans="1:13" ht="14.4" x14ac:dyDescent="0.3">
      <c r="B2" s="31" t="s">
        <v>69</v>
      </c>
    </row>
    <row r="3" spans="1:13" ht="24.6" x14ac:dyDescent="0.4">
      <c r="A3" s="3"/>
      <c r="B3" s="3" t="s">
        <v>70</v>
      </c>
      <c r="C3" s="3"/>
      <c r="E3" s="17"/>
      <c r="F3" s="17"/>
      <c r="G3" s="17"/>
      <c r="H3" s="17"/>
      <c r="K3" s="18" t="str">
        <f>IF(Assumptions!$V$40=Assumptions!$W$40, "LOAD APPLICATION READY TO BE SUBMITTED","")</f>
        <v/>
      </c>
    </row>
    <row r="5" spans="1:13" x14ac:dyDescent="0.25">
      <c r="B5" s="5" t="s">
        <v>71</v>
      </c>
      <c r="C5" s="5"/>
      <c r="D5" s="4"/>
      <c r="E5" s="4"/>
      <c r="F5" s="4"/>
      <c r="G5" s="4"/>
      <c r="H5" s="4"/>
      <c r="I5" s="4"/>
      <c r="J5" s="4"/>
      <c r="K5" s="4"/>
      <c r="L5" s="4"/>
      <c r="M5" s="4"/>
    </row>
    <row r="7" spans="1:13" x14ac:dyDescent="0.25">
      <c r="B7" s="14" t="s">
        <v>72</v>
      </c>
      <c r="C7" s="13"/>
      <c r="D7" s="13"/>
      <c r="E7" s="13"/>
      <c r="F7" s="13"/>
      <c r="G7" s="13"/>
      <c r="H7" s="13"/>
      <c r="I7" s="13"/>
      <c r="J7" s="13"/>
      <c r="K7" s="13"/>
      <c r="L7" s="13"/>
      <c r="M7" s="13"/>
    </row>
    <row r="9" spans="1:13" x14ac:dyDescent="0.25">
      <c r="C9" s="2" t="s">
        <v>73</v>
      </c>
      <c r="D9" s="2"/>
      <c r="E9" s="2" t="s">
        <v>74</v>
      </c>
      <c r="F9" s="2" t="s">
        <v>75</v>
      </c>
      <c r="G9" s="2"/>
      <c r="H9" s="2"/>
      <c r="I9" s="2" t="s">
        <v>76</v>
      </c>
    </row>
    <row r="10" spans="1:13" ht="14.4" x14ac:dyDescent="0.3">
      <c r="C10" t="s">
        <v>77</v>
      </c>
      <c r="D10" s="1"/>
      <c r="E10" t="s">
        <v>78</v>
      </c>
      <c r="I10" s="6" t="s">
        <v>79</v>
      </c>
    </row>
    <row r="11" spans="1:13" ht="14.4" x14ac:dyDescent="0.3">
      <c r="C11" t="s">
        <v>80</v>
      </c>
      <c r="D11" s="1"/>
      <c r="E11" t="s">
        <v>78</v>
      </c>
      <c r="I11" s="6" t="s">
        <v>81</v>
      </c>
    </row>
    <row r="12" spans="1:13" ht="14.4" x14ac:dyDescent="0.3">
      <c r="C12" t="s">
        <v>82</v>
      </c>
      <c r="D12" s="1"/>
      <c r="E12" t="s">
        <v>83</v>
      </c>
      <c r="I12" s="6" t="s">
        <v>84</v>
      </c>
    </row>
    <row r="13" spans="1:13" ht="14.4" x14ac:dyDescent="0.3">
      <c r="C13" t="s">
        <v>85</v>
      </c>
      <c r="D13" s="1"/>
      <c r="E13" t="s">
        <v>83</v>
      </c>
      <c r="I13" s="6" t="s">
        <v>84</v>
      </c>
    </row>
    <row r="14" spans="1:13" ht="14.4" x14ac:dyDescent="0.3">
      <c r="C14" t="s">
        <v>86</v>
      </c>
      <c r="D14" s="1"/>
      <c r="E14" t="s">
        <v>78</v>
      </c>
      <c r="I14" s="6" t="s">
        <v>87</v>
      </c>
    </row>
    <row r="15" spans="1:13" ht="14.4" x14ac:dyDescent="0.3">
      <c r="C15" t="s">
        <v>88</v>
      </c>
      <c r="D15" s="1"/>
      <c r="E15" t="s">
        <v>89</v>
      </c>
      <c r="I15" s="6" t="s">
        <v>90</v>
      </c>
    </row>
    <row r="16" spans="1:13" ht="14.4" x14ac:dyDescent="0.3">
      <c r="C16" t="s">
        <v>91</v>
      </c>
      <c r="D16" s="1"/>
      <c r="E16" t="s">
        <v>78</v>
      </c>
      <c r="I16" s="6" t="s">
        <v>92</v>
      </c>
    </row>
    <row r="17" spans="2:13" ht="14.4" x14ac:dyDescent="0.3">
      <c r="C17" t="s">
        <v>93</v>
      </c>
      <c r="D17" s="1"/>
      <c r="E17" t="s">
        <v>78</v>
      </c>
      <c r="I17" s="6" t="s">
        <v>94</v>
      </c>
    </row>
    <row r="18" spans="2:13" ht="14.4" x14ac:dyDescent="0.3">
      <c r="C18" t="s">
        <v>95</v>
      </c>
      <c r="D18" s="1"/>
      <c r="E18" t="s">
        <v>78</v>
      </c>
      <c r="I18" s="34" t="s">
        <v>96</v>
      </c>
    </row>
    <row r="19" spans="2:13" ht="14.4" x14ac:dyDescent="0.3">
      <c r="C19" t="s">
        <v>97</v>
      </c>
      <c r="D19" s="1"/>
      <c r="E19" t="s">
        <v>78</v>
      </c>
      <c r="I19" s="6" t="s">
        <v>98</v>
      </c>
    </row>
    <row r="20" spans="2:13" ht="14.4" x14ac:dyDescent="0.3">
      <c r="C20" t="s">
        <v>99</v>
      </c>
      <c r="D20" s="1"/>
      <c r="E20" t="s">
        <v>78</v>
      </c>
      <c r="I20" s="6" t="s">
        <v>100</v>
      </c>
    </row>
    <row r="21" spans="2:13" ht="14.4" x14ac:dyDescent="0.3">
      <c r="C21" t="s">
        <v>101</v>
      </c>
      <c r="D21" s="1"/>
      <c r="E21" t="s">
        <v>78</v>
      </c>
      <c r="F21" t="s">
        <v>102</v>
      </c>
      <c r="I21" s="6" t="s">
        <v>103</v>
      </c>
    </row>
    <row r="22" spans="2:13" ht="14.4" x14ac:dyDescent="0.3">
      <c r="C22" t="s">
        <v>104</v>
      </c>
      <c r="D22" s="1"/>
      <c r="E22" t="s">
        <v>105</v>
      </c>
      <c r="F22" t="s">
        <v>106</v>
      </c>
      <c r="I22" s="6"/>
    </row>
    <row r="23" spans="2:13" ht="14.4" x14ac:dyDescent="0.3">
      <c r="C23" t="s">
        <v>107</v>
      </c>
      <c r="D23" s="1"/>
      <c r="E23" t="s">
        <v>105</v>
      </c>
      <c r="F23" t="s">
        <v>108</v>
      </c>
      <c r="I23" s="6"/>
    </row>
    <row r="24" spans="2:13" ht="14.4" x14ac:dyDescent="0.3">
      <c r="C24" t="s">
        <v>109</v>
      </c>
      <c r="D24" s="1"/>
      <c r="F24" t="s">
        <v>110</v>
      </c>
      <c r="I24" s="6"/>
    </row>
    <row r="25" spans="2:13" ht="14.4" x14ac:dyDescent="0.3">
      <c r="I25" s="6"/>
    </row>
    <row r="26" spans="2:13" x14ac:dyDescent="0.25">
      <c r="B26" s="14" t="s">
        <v>111</v>
      </c>
      <c r="C26" s="13"/>
      <c r="D26" s="13"/>
      <c r="E26" s="13"/>
      <c r="F26" s="13"/>
      <c r="G26" s="13"/>
      <c r="H26" s="13"/>
      <c r="I26" s="13"/>
      <c r="J26" s="13"/>
      <c r="K26" s="13"/>
      <c r="L26" s="13"/>
      <c r="M26" s="13"/>
    </row>
    <row r="28" spans="2:13" x14ac:dyDescent="0.25">
      <c r="C28" s="2" t="s">
        <v>73</v>
      </c>
      <c r="D28" s="2"/>
      <c r="E28" s="2" t="s">
        <v>74</v>
      </c>
      <c r="F28" s="2" t="s">
        <v>75</v>
      </c>
      <c r="G28" s="2"/>
      <c r="H28" s="2"/>
      <c r="I28" s="2" t="s">
        <v>76</v>
      </c>
    </row>
    <row r="29" spans="2:13" ht="14.4" x14ac:dyDescent="0.3">
      <c r="C29" t="s">
        <v>112</v>
      </c>
      <c r="D29" s="1"/>
      <c r="E29" t="s">
        <v>78</v>
      </c>
      <c r="I29" s="6" t="s">
        <v>113</v>
      </c>
    </row>
    <row r="30" spans="2:13" ht="14.4" x14ac:dyDescent="0.3">
      <c r="C30" t="s">
        <v>114</v>
      </c>
      <c r="D30" s="1"/>
      <c r="E30" t="s">
        <v>78</v>
      </c>
      <c r="I30" s="6" t="s">
        <v>115</v>
      </c>
    </row>
    <row r="31" spans="2:13" ht="14.4" x14ac:dyDescent="0.3">
      <c r="C31" s="44" t="s">
        <v>116</v>
      </c>
      <c r="D31" s="1"/>
      <c r="E31" t="s">
        <v>83</v>
      </c>
      <c r="I31" s="6"/>
    </row>
    <row r="32" spans="2:13" ht="14.4" x14ac:dyDescent="0.3">
      <c r="C32" t="s">
        <v>117</v>
      </c>
      <c r="D32" s="1"/>
      <c r="E32" t="s">
        <v>118</v>
      </c>
      <c r="F32" t="s">
        <v>119</v>
      </c>
      <c r="I32" s="6" t="s">
        <v>120</v>
      </c>
    </row>
    <row r="33" spans="2:13" ht="14.4" x14ac:dyDescent="0.3">
      <c r="C33" t="s">
        <v>121</v>
      </c>
      <c r="D33" s="1"/>
      <c r="E33" t="s">
        <v>118</v>
      </c>
      <c r="F33" t="s">
        <v>122</v>
      </c>
      <c r="I33" s="6" t="s">
        <v>120</v>
      </c>
    </row>
    <row r="34" spans="2:13" ht="14.4" x14ac:dyDescent="0.3">
      <c r="C34" t="s">
        <v>123</v>
      </c>
      <c r="D34" s="1"/>
      <c r="E34" t="s">
        <v>78</v>
      </c>
      <c r="I34" s="6" t="s">
        <v>124</v>
      </c>
    </row>
    <row r="35" spans="2:13" ht="14.4" x14ac:dyDescent="0.3">
      <c r="I35" s="6"/>
    </row>
    <row r="36" spans="2:13" x14ac:dyDescent="0.25">
      <c r="B36" s="14" t="s">
        <v>125</v>
      </c>
      <c r="C36" s="13"/>
      <c r="D36" s="13"/>
      <c r="E36" s="13"/>
      <c r="F36" s="13"/>
      <c r="G36" s="13"/>
      <c r="H36" s="13"/>
      <c r="I36" s="13"/>
      <c r="J36" s="13"/>
      <c r="K36" s="13"/>
      <c r="L36" s="13"/>
      <c r="M36" s="13"/>
    </row>
    <row r="38" spans="2:13" x14ac:dyDescent="0.25">
      <c r="C38" s="2" t="s">
        <v>73</v>
      </c>
      <c r="D38" s="2"/>
      <c r="E38" s="2" t="s">
        <v>74</v>
      </c>
      <c r="F38" s="2" t="s">
        <v>75</v>
      </c>
      <c r="G38" s="2"/>
      <c r="H38" s="2"/>
      <c r="I38" s="2" t="s">
        <v>76</v>
      </c>
    </row>
    <row r="39" spans="2:13" ht="14.4" x14ac:dyDescent="0.3">
      <c r="C39" t="s">
        <v>126</v>
      </c>
      <c r="D39" s="1"/>
      <c r="E39" t="s">
        <v>78</v>
      </c>
      <c r="F39" t="s">
        <v>127</v>
      </c>
      <c r="I39" s="6" t="s">
        <v>128</v>
      </c>
    </row>
    <row r="40" spans="2:13" ht="14.4" x14ac:dyDescent="0.3">
      <c r="C40" t="s">
        <v>129</v>
      </c>
      <c r="D40" s="1"/>
      <c r="E40" t="s">
        <v>78</v>
      </c>
      <c r="F40" t="s">
        <v>130</v>
      </c>
      <c r="I40" s="6" t="s">
        <v>128</v>
      </c>
    </row>
    <row r="41" spans="2:13" ht="14.4" x14ac:dyDescent="0.3">
      <c r="I41" s="6"/>
    </row>
    <row r="42" spans="2:13" x14ac:dyDescent="0.25">
      <c r="B42" s="14" t="s">
        <v>131</v>
      </c>
      <c r="C42" s="13"/>
      <c r="D42" s="13"/>
      <c r="E42" s="13"/>
      <c r="F42" s="13"/>
      <c r="G42" s="13"/>
      <c r="H42" s="13"/>
      <c r="I42" s="13"/>
      <c r="J42" s="13"/>
      <c r="K42" s="13"/>
      <c r="L42" s="13"/>
      <c r="M42" s="13"/>
    </row>
    <row r="44" spans="2:13" x14ac:dyDescent="0.25">
      <c r="C44" s="2" t="s">
        <v>73</v>
      </c>
      <c r="D44" s="2"/>
      <c r="E44" s="2" t="s">
        <v>74</v>
      </c>
      <c r="F44" s="2" t="s">
        <v>75</v>
      </c>
      <c r="G44" s="2"/>
      <c r="H44" s="2"/>
      <c r="I44" s="2" t="s">
        <v>76</v>
      </c>
    </row>
    <row r="45" spans="2:13" ht="14.4" x14ac:dyDescent="0.3">
      <c r="C45" t="s">
        <v>132</v>
      </c>
      <c r="D45" s="1"/>
      <c r="E45" t="s">
        <v>105</v>
      </c>
      <c r="F45" t="s">
        <v>133</v>
      </c>
      <c r="I45" s="6" t="s">
        <v>134</v>
      </c>
    </row>
    <row r="46" spans="2:13" ht="14.4" x14ac:dyDescent="0.3">
      <c r="C46" s="22" t="s">
        <v>135</v>
      </c>
      <c r="D46" s="1"/>
      <c r="E46" t="s">
        <v>83</v>
      </c>
      <c r="F46" t="s">
        <v>136</v>
      </c>
      <c r="I46" s="6" t="s">
        <v>137</v>
      </c>
    </row>
    <row r="47" spans="2:13" ht="14.4" x14ac:dyDescent="0.3">
      <c r="C47" s="22" t="s">
        <v>138</v>
      </c>
      <c r="D47" s="1"/>
      <c r="E47" t="s">
        <v>78</v>
      </c>
      <c r="F47" t="s">
        <v>139</v>
      </c>
      <c r="I47" s="6" t="s">
        <v>137</v>
      </c>
    </row>
    <row r="48" spans="2:13" ht="14.4" x14ac:dyDescent="0.3">
      <c r="C48" t="s">
        <v>140</v>
      </c>
      <c r="D48" s="1"/>
      <c r="E48" t="s">
        <v>83</v>
      </c>
      <c r="F48" t="s">
        <v>141</v>
      </c>
      <c r="I48" s="6" t="s">
        <v>142</v>
      </c>
    </row>
    <row r="49" spans="2:13" ht="14.4" x14ac:dyDescent="0.3">
      <c r="C49" t="s">
        <v>143</v>
      </c>
      <c r="D49" s="1"/>
      <c r="E49" t="s">
        <v>78</v>
      </c>
      <c r="F49" t="s">
        <v>144</v>
      </c>
      <c r="I49" s="6" t="s">
        <v>145</v>
      </c>
    </row>
    <row r="50" spans="2:13" ht="14.4" x14ac:dyDescent="0.3">
      <c r="I50" s="6"/>
    </row>
    <row r="51" spans="2:13" x14ac:dyDescent="0.25">
      <c r="B51" s="14" t="s">
        <v>146</v>
      </c>
      <c r="C51" s="13"/>
      <c r="D51" s="13"/>
      <c r="E51" s="13"/>
      <c r="F51" s="13"/>
      <c r="G51" s="13"/>
      <c r="H51" s="13"/>
      <c r="I51" s="13"/>
      <c r="J51" s="13"/>
      <c r="K51" s="13"/>
      <c r="L51" s="13"/>
      <c r="M51" s="13"/>
    </row>
    <row r="53" spans="2:13" x14ac:dyDescent="0.25">
      <c r="C53" s="2" t="s">
        <v>73</v>
      </c>
      <c r="D53" s="2"/>
      <c r="E53" s="2" t="s">
        <v>74</v>
      </c>
      <c r="F53" s="2" t="s">
        <v>75</v>
      </c>
      <c r="G53" s="2"/>
      <c r="H53" s="2"/>
      <c r="I53" s="2" t="s">
        <v>76</v>
      </c>
    </row>
    <row r="54" spans="2:13" ht="14.4" x14ac:dyDescent="0.3">
      <c r="C54" s="44" t="s">
        <v>147</v>
      </c>
      <c r="D54" s="1"/>
      <c r="E54" t="s">
        <v>83</v>
      </c>
      <c r="F54" t="s">
        <v>148</v>
      </c>
      <c r="I54" s="6" t="s">
        <v>149</v>
      </c>
    </row>
    <row r="55" spans="2:13" ht="14.4" x14ac:dyDescent="0.3">
      <c r="C55" s="44" t="s">
        <v>150</v>
      </c>
      <c r="D55" s="1"/>
      <c r="E55" t="s">
        <v>83</v>
      </c>
      <c r="F55" t="s">
        <v>148</v>
      </c>
      <c r="I55" s="6" t="s">
        <v>151</v>
      </c>
    </row>
    <row r="56" spans="2:13" ht="14.4" x14ac:dyDescent="0.3">
      <c r="C56" t="s">
        <v>152</v>
      </c>
      <c r="D56" s="1"/>
      <c r="E56" t="s">
        <v>153</v>
      </c>
      <c r="I56" s="6" t="s">
        <v>154</v>
      </c>
    </row>
    <row r="57" spans="2:13" ht="14.4" x14ac:dyDescent="0.3">
      <c r="C57" t="s">
        <v>155</v>
      </c>
      <c r="D57" s="1"/>
      <c r="E57" t="s">
        <v>156</v>
      </c>
      <c r="I57" s="6" t="s">
        <v>157</v>
      </c>
    </row>
    <row r="58" spans="2:13" ht="14.4" x14ac:dyDescent="0.3">
      <c r="C58" t="s">
        <v>158</v>
      </c>
      <c r="D58" s="1"/>
      <c r="E58" t="s">
        <v>156</v>
      </c>
      <c r="I58" s="6" t="s">
        <v>159</v>
      </c>
    </row>
    <row r="60" spans="2:13" x14ac:dyDescent="0.25">
      <c r="B60" s="14" t="s">
        <v>160</v>
      </c>
      <c r="C60" s="13"/>
      <c r="D60" s="13"/>
      <c r="E60" s="13"/>
      <c r="F60" s="13"/>
      <c r="G60" s="13"/>
      <c r="H60" s="13"/>
      <c r="I60" s="13"/>
      <c r="J60" s="13"/>
      <c r="K60" s="13"/>
      <c r="L60" s="13"/>
      <c r="M60" s="13"/>
    </row>
    <row r="62" spans="2:13" x14ac:dyDescent="0.25">
      <c r="C62" s="2" t="s">
        <v>73</v>
      </c>
      <c r="D62" s="2"/>
      <c r="E62" s="2" t="s">
        <v>74</v>
      </c>
      <c r="F62" s="2" t="s">
        <v>75</v>
      </c>
      <c r="G62" s="2"/>
      <c r="H62" s="2"/>
      <c r="I62" s="2" t="s">
        <v>76</v>
      </c>
    </row>
    <row r="63" spans="2:13" ht="14.4" x14ac:dyDescent="0.3">
      <c r="C63" t="s">
        <v>161</v>
      </c>
      <c r="D63" s="1"/>
      <c r="E63" t="s">
        <v>162</v>
      </c>
      <c r="I63" s="6"/>
    </row>
    <row r="64" spans="2:13" ht="14.4" x14ac:dyDescent="0.3">
      <c r="C64" t="s">
        <v>163</v>
      </c>
      <c r="D64" s="1"/>
      <c r="E64" t="s">
        <v>78</v>
      </c>
      <c r="I64" s="6"/>
    </row>
    <row r="65" spans="2:13" ht="14.4" x14ac:dyDescent="0.3">
      <c r="C65" t="s">
        <v>164</v>
      </c>
      <c r="D65" s="1"/>
      <c r="E65" t="s">
        <v>78</v>
      </c>
      <c r="I65" s="6"/>
    </row>
    <row r="66" spans="2:13" ht="14.4" x14ac:dyDescent="0.3">
      <c r="C66" t="s">
        <v>165</v>
      </c>
      <c r="D66" s="1"/>
      <c r="E66" t="s">
        <v>78</v>
      </c>
      <c r="I66" s="6"/>
    </row>
    <row r="67" spans="2:13" ht="14.4" x14ac:dyDescent="0.3">
      <c r="C67" t="s">
        <v>166</v>
      </c>
      <c r="D67" s="1"/>
      <c r="E67" t="s">
        <v>78</v>
      </c>
      <c r="I67" s="6" t="s">
        <v>167</v>
      </c>
    </row>
    <row r="68" spans="2:13" ht="14.4" x14ac:dyDescent="0.3">
      <c r="C68" t="s">
        <v>168</v>
      </c>
      <c r="D68" s="1"/>
      <c r="E68" t="s">
        <v>78</v>
      </c>
      <c r="I68" s="6"/>
    </row>
    <row r="69" spans="2:13" ht="14.4" x14ac:dyDescent="0.3">
      <c r="C69" t="s">
        <v>169</v>
      </c>
      <c r="D69" s="1"/>
      <c r="E69" t="s">
        <v>78</v>
      </c>
      <c r="I69" s="6"/>
    </row>
    <row r="70" spans="2:13" ht="14.4" x14ac:dyDescent="0.3">
      <c r="C70" t="s">
        <v>170</v>
      </c>
      <c r="D70" s="1"/>
      <c r="E70" t="s">
        <v>78</v>
      </c>
      <c r="I70" s="6" t="s">
        <v>171</v>
      </c>
    </row>
    <row r="71" spans="2:13" ht="14.4" x14ac:dyDescent="0.3">
      <c r="C71" t="s">
        <v>172</v>
      </c>
      <c r="D71" s="1"/>
      <c r="E71" t="s">
        <v>78</v>
      </c>
      <c r="I71" s="6"/>
    </row>
    <row r="72" spans="2:13" ht="14.4" x14ac:dyDescent="0.3">
      <c r="C72" t="s">
        <v>173</v>
      </c>
      <c r="D72" s="1"/>
      <c r="E72" t="s">
        <v>78</v>
      </c>
      <c r="I72" s="6"/>
    </row>
    <row r="73" spans="2:13" ht="14.4" x14ac:dyDescent="0.3">
      <c r="I73" s="6"/>
    </row>
    <row r="74" spans="2:13" x14ac:dyDescent="0.25">
      <c r="B74" s="14" t="s">
        <v>174</v>
      </c>
      <c r="C74" s="13"/>
      <c r="D74" s="13"/>
      <c r="E74" s="13"/>
      <c r="F74" s="13"/>
      <c r="G74" s="13"/>
      <c r="H74" s="13"/>
      <c r="I74" s="13"/>
      <c r="J74" s="13"/>
      <c r="K74" s="13"/>
      <c r="L74" s="13"/>
      <c r="M74" s="13"/>
    </row>
    <row r="76" spans="2:13" x14ac:dyDescent="0.25">
      <c r="C76" s="2" t="s">
        <v>73</v>
      </c>
      <c r="D76" s="2"/>
      <c r="E76" s="2" t="s">
        <v>74</v>
      </c>
      <c r="F76" s="2" t="s">
        <v>75</v>
      </c>
      <c r="G76" s="2"/>
      <c r="H76" s="2"/>
      <c r="I76" s="2" t="s">
        <v>76</v>
      </c>
    </row>
    <row r="77" spans="2:13" ht="14.4" x14ac:dyDescent="0.3">
      <c r="C77" t="s">
        <v>175</v>
      </c>
      <c r="D77" s="1"/>
      <c r="E77" t="s">
        <v>78</v>
      </c>
      <c r="I77" s="6" t="s">
        <v>176</v>
      </c>
    </row>
    <row r="78" spans="2:13" ht="14.4" x14ac:dyDescent="0.3">
      <c r="C78" t="s">
        <v>177</v>
      </c>
      <c r="D78" s="1"/>
      <c r="E78" t="s">
        <v>78</v>
      </c>
      <c r="I78" s="6" t="s">
        <v>176</v>
      </c>
    </row>
    <row r="79" spans="2:13" ht="14.4" x14ac:dyDescent="0.3">
      <c r="C79" t="s">
        <v>178</v>
      </c>
      <c r="D79" s="1"/>
      <c r="E79" t="s">
        <v>78</v>
      </c>
      <c r="I79" s="6" t="s">
        <v>179</v>
      </c>
    </row>
    <row r="80" spans="2:13" ht="14.4" x14ac:dyDescent="0.3">
      <c r="C80" t="s">
        <v>180</v>
      </c>
      <c r="D80" s="1"/>
      <c r="E80" t="s">
        <v>78</v>
      </c>
      <c r="I80" s="6" t="s">
        <v>181</v>
      </c>
    </row>
    <row r="82" spans="2:13" x14ac:dyDescent="0.25">
      <c r="B82" s="5" t="s">
        <v>182</v>
      </c>
      <c r="C82" s="5"/>
      <c r="D82" s="4"/>
      <c r="E82" s="4"/>
      <c r="F82" s="4"/>
      <c r="G82" s="4"/>
      <c r="H82" s="4"/>
      <c r="I82" s="4"/>
      <c r="J82" s="4"/>
      <c r="K82" s="4"/>
      <c r="L82" s="4"/>
      <c r="M82" s="4"/>
    </row>
    <row r="83" spans="2:13" ht="14.4" thickBot="1" x14ac:dyDescent="0.3"/>
    <row r="84" spans="2:13" ht="15" thickBot="1" x14ac:dyDescent="0.35">
      <c r="C84" s="12" t="s">
        <v>290</v>
      </c>
      <c r="D84" s="35" t="s">
        <v>184</v>
      </c>
      <c r="E84" s="6"/>
      <c r="F84" s="6"/>
      <c r="G84" s="6"/>
      <c r="H84" s="6"/>
      <c r="I84" s="6"/>
    </row>
    <row r="85" spans="2:13" ht="14.4" thickBot="1" x14ac:dyDescent="0.3"/>
    <row r="86" spans="2:13" ht="15" thickBot="1" x14ac:dyDescent="0.35">
      <c r="C86" s="12" t="s">
        <v>185</v>
      </c>
      <c r="D86" s="6" t="s">
        <v>186</v>
      </c>
    </row>
    <row r="87" spans="2:13" ht="14.4" x14ac:dyDescent="0.3">
      <c r="D87" s="6" t="s">
        <v>187</v>
      </c>
    </row>
    <row r="89" spans="2:13" x14ac:dyDescent="0.25">
      <c r="B89" s="5" t="s">
        <v>188</v>
      </c>
      <c r="C89" s="5"/>
      <c r="D89" s="4"/>
      <c r="E89" s="4"/>
      <c r="F89" s="4"/>
      <c r="G89" s="4"/>
      <c r="H89" s="4"/>
      <c r="I89" s="4"/>
      <c r="J89" s="4"/>
      <c r="K89" s="4"/>
      <c r="L89" s="4"/>
      <c r="M89" s="4"/>
    </row>
    <row r="91" spans="2:13" ht="16.2" x14ac:dyDescent="0.25">
      <c r="B91" s="29" t="s">
        <v>189</v>
      </c>
      <c r="C91" s="2" t="s">
        <v>190</v>
      </c>
      <c r="D91" s="114" t="s">
        <v>191</v>
      </c>
      <c r="E91" s="2" t="s">
        <v>192</v>
      </c>
      <c r="F91" s="2" t="s">
        <v>193</v>
      </c>
      <c r="G91" s="2" t="s">
        <v>194</v>
      </c>
      <c r="H91" s="2" t="s">
        <v>195</v>
      </c>
      <c r="I91" s="2" t="s">
        <v>196</v>
      </c>
      <c r="J91" s="2" t="s">
        <v>197</v>
      </c>
      <c r="K91" s="2" t="s">
        <v>198</v>
      </c>
      <c r="L91" s="2" t="s">
        <v>199</v>
      </c>
      <c r="M91" s="2" t="s">
        <v>200</v>
      </c>
    </row>
    <row r="92" spans="2:13" x14ac:dyDescent="0.25">
      <c r="B92" s="16">
        <v>1</v>
      </c>
      <c r="C92" s="15" t="s">
        <v>201</v>
      </c>
      <c r="D92" s="16" t="str">
        <f>INDEX(Assumptions!D3:M38,MATCH($C92,Assumptions!B3:B38,0),MATCH($C$84,Assumptions!$D$2:$M$2,0))</f>
        <v>Not Required</v>
      </c>
      <c r="E92" s="15" t="str">
        <f>VLOOKUP(C92,Assumptions!$B$3:$Q$38,16,0)</f>
        <v>TSP confirmation</v>
      </c>
      <c r="F92" s="15" t="str">
        <f>VLOOKUP(C92,Assumptions!$B$3:$S$38,18,0)</f>
        <v>TSP/DSP</v>
      </c>
      <c r="G92" s="37">
        <f>VLOOKUP(C92,Assumptions!$B$3:$T$38,19,0)</f>
        <v>46227</v>
      </c>
      <c r="H92" s="38" t="str">
        <f>_xlfn.IFNA(IF(F92=Assumptions!$S$8,IF(INDEX('Attestation Matrix'!$E$3:$N$21,MATCH($C92,'Attestation Matrix'!$B$3:$B$21,0),MATCH($C$84,'Attestation Matrix'!$E$2:$N$2,0))=0,"",INDEX('Attestation Matrix'!$E$3:$N$21,MATCH($C92,'Attestation Matrix'!$B$3:$B$21,0),MATCH($C$84,'Attestation Matrix'!$E$2:$N$2,0))),""),"")</f>
        <v/>
      </c>
      <c r="I92" s="7"/>
      <c r="J92" s="16"/>
      <c r="K92" s="7"/>
      <c r="L92" s="16"/>
      <c r="M92" s="7"/>
    </row>
    <row r="93" spans="2:13" x14ac:dyDescent="0.25">
      <c r="B93" s="16">
        <f>B92+1</f>
        <v>2</v>
      </c>
      <c r="C93" s="15" t="s">
        <v>202</v>
      </c>
      <c r="D93" s="16" t="str">
        <f>INDEX(Assumptions!D4:M39,MATCH($C93,Assumptions!B4:B39,0),MATCH($C$84,Assumptions!$D$2:$M$2,0))</f>
        <v>Not Required</v>
      </c>
      <c r="E93" s="15" t="str">
        <f>VLOOKUP(C93,Assumptions!$B$3:$Q$38,16,0)</f>
        <v>TSP confirmation</v>
      </c>
      <c r="F93" s="15" t="str">
        <f>VLOOKUP(C93,Assumptions!$B$3:$S$38,18,0)</f>
        <v>TSP/DSP</v>
      </c>
      <c r="G93" s="37">
        <f>VLOOKUP(C93,Assumptions!$B$3:$T$38,19,0)</f>
        <v>46227</v>
      </c>
      <c r="H93" s="15" t="str">
        <f>_xlfn.IFNA(IF(F93=Assumptions!$S$8,IF(INDEX('Attestation Matrix'!$E$3:$N$21,MATCH($C93,'Attestation Matrix'!$B$3:$B$21,0),MATCH($C$84,'Attestation Matrix'!$E$2:$N$2,0))=0,"",INDEX('Attestation Matrix'!$E$3:$N$21,MATCH($C93,'Attestation Matrix'!$B$3:$B$21,0),MATCH($C$84,'Attestation Matrix'!$E$2:$N$2,0))),""),"")</f>
        <v/>
      </c>
      <c r="I93" s="7"/>
      <c r="J93" s="16"/>
      <c r="K93" s="7"/>
      <c r="L93" s="16"/>
      <c r="M93" s="7"/>
    </row>
    <row r="94" spans="2:13" x14ac:dyDescent="0.25">
      <c r="B94" s="16">
        <f t="shared" ref="B94:B127" si="0">B93+1</f>
        <v>3</v>
      </c>
      <c r="C94" s="15" t="s">
        <v>203</v>
      </c>
      <c r="D94" s="16" t="str">
        <f>INDEX(Assumptions!D5:M40,MATCH($C94,Assumptions!B5:B40,0),MATCH($C$84,Assumptions!$D$2:$M$2,0))</f>
        <v>Not Required</v>
      </c>
      <c r="E94" s="15" t="str">
        <f>VLOOKUP(C94,Assumptions!$B$3:$Q$38,16,0)</f>
        <v>TSP confirmation</v>
      </c>
      <c r="F94" s="15" t="str">
        <f>VLOOKUP(C94,Assumptions!$B$3:$S$38,18,0)</f>
        <v>TSP/DSP</v>
      </c>
      <c r="G94" s="37">
        <f>VLOOKUP(C94,Assumptions!$B$3:$T$38,19,0)</f>
        <v>46227</v>
      </c>
      <c r="H94" s="15" t="str">
        <f>_xlfn.IFNA(IF(F94=Assumptions!$S$8,IF(INDEX('Attestation Matrix'!$E$3:$N$21,MATCH($C94,'Attestation Matrix'!$B$3:$B$21,0),MATCH($C$84,'Attestation Matrix'!$E$2:$N$2,0))=0,"",INDEX('Attestation Matrix'!$E$3:$N$21,MATCH($C94,'Attestation Matrix'!$B$3:$B$21,0),MATCH($C$84,'Attestation Matrix'!$E$2:$N$2,0))),""),"")</f>
        <v/>
      </c>
      <c r="I94" s="7"/>
      <c r="J94" s="16"/>
      <c r="K94" s="7"/>
      <c r="L94" s="16"/>
      <c r="M94" s="7"/>
    </row>
    <row r="95" spans="2:13" x14ac:dyDescent="0.25">
      <c r="B95" s="16">
        <f t="shared" si="0"/>
        <v>4</v>
      </c>
      <c r="C95" s="15" t="s">
        <v>204</v>
      </c>
      <c r="D95" s="16" t="str">
        <f>INDEX(Assumptions!D6:M41,MATCH($C95,Assumptions!B6:B41,0),MATCH($C$84,Assumptions!$D$2:$M$2,0))</f>
        <v>Not Required</v>
      </c>
      <c r="E95" s="15" t="str">
        <f>VLOOKUP(C95,Assumptions!$B$3:$Q$38,16,0)</f>
        <v>TSP confirmation</v>
      </c>
      <c r="F95" s="15" t="str">
        <f>VLOOKUP(C95,Assumptions!$B$3:$S$38,18,0)</f>
        <v>TSP/DSP</v>
      </c>
      <c r="G95" s="37">
        <f>VLOOKUP(C95,Assumptions!$B$3:$T$38,19,0)</f>
        <v>46227</v>
      </c>
      <c r="H95" s="15" t="str">
        <f>_xlfn.IFNA(IF(F95=Assumptions!$S$8,IF(INDEX('Attestation Matrix'!$E$3:$N$21,MATCH($C95,'Attestation Matrix'!$B$3:$B$21,0),MATCH($C$84,'Attestation Matrix'!$E$2:$N$2,0))=0,"",INDEX('Attestation Matrix'!$E$3:$N$21,MATCH($C95,'Attestation Matrix'!$B$3:$B$21,0),MATCH($C$84,'Attestation Matrix'!$E$2:$N$2,0))),""),"")</f>
        <v/>
      </c>
      <c r="I95" s="7"/>
      <c r="J95" s="16"/>
      <c r="K95" s="7"/>
      <c r="L95" s="16"/>
      <c r="M95" s="7" t="s">
        <v>205</v>
      </c>
    </row>
    <row r="96" spans="2:13" x14ac:dyDescent="0.25">
      <c r="B96" s="16">
        <f t="shared" si="0"/>
        <v>5</v>
      </c>
      <c r="C96" s="15" t="s">
        <v>206</v>
      </c>
      <c r="D96" s="16" t="str">
        <f>INDEX(Assumptions!D7:M42,MATCH($C96,Assumptions!B7:B42,0),MATCH($C$84,Assumptions!$D$2:$M$2,0))</f>
        <v>Conditional</v>
      </c>
      <c r="E96" s="15" t="str">
        <f>VLOOKUP(C96,Assumptions!$B$3:$Q$38,16,0)</f>
        <v>Attestation (Notarized)</v>
      </c>
      <c r="F96" s="15" t="str">
        <f>VLOOKUP(C96,Assumptions!$B$3:$S$38,18,0)</f>
        <v>TSP/DSP</v>
      </c>
      <c r="G96" s="37">
        <f>VLOOKUP(C96,Assumptions!$B$3:$T$38,19,0)</f>
        <v>46227</v>
      </c>
      <c r="H96" s="15" t="str">
        <f>_xlfn.IFNA(IF(F96=Assumptions!$S$8,IF(INDEX('Attestation Matrix'!$E$3:$N$21,MATCH($C96,'Attestation Matrix'!$B$3:$B$21,0),MATCH($C$84,'Attestation Matrix'!$E$2:$N$2,0))=0,"",INDEX('Attestation Matrix'!$E$3:$N$21,MATCH($C96,'Attestation Matrix'!$B$3:$B$21,0),MATCH($C$84,'Attestation Matrix'!$E$2:$N$2,0))),""),"")</f>
        <v/>
      </c>
      <c r="I96" s="7"/>
      <c r="J96" s="16"/>
      <c r="K96" s="7"/>
      <c r="L96" s="16"/>
      <c r="M96" s="7" t="s">
        <v>207</v>
      </c>
    </row>
    <row r="97" spans="2:13" x14ac:dyDescent="0.25">
      <c r="B97" s="16">
        <f t="shared" si="0"/>
        <v>6</v>
      </c>
      <c r="C97" s="15" t="s">
        <v>208</v>
      </c>
      <c r="D97" s="16" t="str">
        <f>INDEX(Assumptions!D8:M43,MATCH($C97,Assumptions!B8:B43,0),MATCH($C$84,Assumptions!$D$2:$M$2,0))</f>
        <v>Required</v>
      </c>
      <c r="E97" s="15" t="str">
        <f>VLOOKUP(C97,Assumptions!$B$3:$Q$38,16,0)</f>
        <v>Attestation (Notarized)</v>
      </c>
      <c r="F97" s="15" t="str">
        <f>VLOOKUP(C97,Assumptions!$B$3:$S$38,18,0)</f>
        <v>ILLE</v>
      </c>
      <c r="G97" s="37">
        <f>VLOOKUP(C97,Assumptions!$B$3:$T$38,19,0)</f>
        <v>46213</v>
      </c>
      <c r="H97" s="15" t="str">
        <f>_xlfn.IFNA(IF(F97=Assumptions!$S$8,IF(INDEX('Attestation Matrix'!$E$3:$N$21,MATCH($C97,'Attestation Matrix'!$B$3:$B$21,0),MATCH($C$84,'Attestation Matrix'!$E$2:$N$2,0))=0,"",INDEX('Attestation Matrix'!$E$3:$N$21,MATCH($C97,'Attestation Matrix'!$B$3:$B$21,0),MATCH($C$84,'Attestation Matrix'!$E$2:$N$2,0))),""),"")</f>
        <v>ERCOT Section 9.2.1.2(1) Attestation Form</v>
      </c>
      <c r="I97" s="7"/>
      <c r="J97" s="16"/>
      <c r="K97" s="7"/>
      <c r="L97" s="16"/>
      <c r="M97" s="7" t="s">
        <v>209</v>
      </c>
    </row>
    <row r="98" spans="2:13" x14ac:dyDescent="0.25">
      <c r="B98" s="16">
        <f t="shared" si="0"/>
        <v>7</v>
      </c>
      <c r="C98" s="15" t="s">
        <v>210</v>
      </c>
      <c r="D98" s="16" t="str">
        <f>INDEX(Assumptions!D9:M44,MATCH($C98,Assumptions!B9:B44,0),MATCH($C$84,Assumptions!$D$2:$M$2,0))</f>
        <v>Required</v>
      </c>
      <c r="E98" s="15" t="str">
        <f>VLOOKUP(C98,Assumptions!$B$3:$Q$38,16,0)</f>
        <v>Attestation (Notarized)</v>
      </c>
      <c r="F98" s="15" t="str">
        <f>VLOOKUP(C98,Assumptions!$B$3:$S$38,18,0)</f>
        <v>ILLE</v>
      </c>
      <c r="G98" s="37">
        <f>VLOOKUP(C98,Assumptions!$B$3:$T$38,19,0)</f>
        <v>46213</v>
      </c>
      <c r="H98" s="15" t="str">
        <f>_xlfn.IFNA(IF(F98=Assumptions!$S$8,IF(INDEX('Attestation Matrix'!$E$3:$N$21,MATCH($C98,'Attestation Matrix'!$B$3:$B$21,0),MATCH($C$84,'Attestation Matrix'!$E$2:$N$2,0))=0,"",INDEX('Attestation Matrix'!$E$3:$N$21,MATCH($C98,'Attestation Matrix'!$B$3:$B$21,0),MATCH($C$84,'Attestation Matrix'!$E$2:$N$2,0))),""),"")</f>
        <v>ERCOT Section 9.2.1.2(1) Attestation Form</v>
      </c>
      <c r="I98" s="7"/>
      <c r="J98" s="16"/>
      <c r="K98" s="7"/>
      <c r="L98" s="16"/>
      <c r="M98" s="7" t="s">
        <v>209</v>
      </c>
    </row>
    <row r="99" spans="2:13" x14ac:dyDescent="0.25">
      <c r="B99" s="16">
        <f t="shared" si="0"/>
        <v>8</v>
      </c>
      <c r="C99" s="15" t="s">
        <v>211</v>
      </c>
      <c r="D99" s="16" t="str">
        <f>INDEX(Assumptions!D10:M45,MATCH($C99,Assumptions!B10:B45,0),MATCH($C$84,Assumptions!$D$2:$M$2,0))</f>
        <v>Required</v>
      </c>
      <c r="E99" s="15" t="str">
        <f>VLOOKUP(C99,Assumptions!$B$3:$Q$38,16,0)</f>
        <v>Attestation (Notarized)</v>
      </c>
      <c r="F99" s="15" t="str">
        <f>VLOOKUP(C99,Assumptions!$B$3:$S$38,18,0)</f>
        <v>ILLE</v>
      </c>
      <c r="G99" s="37">
        <f>VLOOKUP(C99,Assumptions!$B$3:$T$38,19,0)</f>
        <v>46213</v>
      </c>
      <c r="H99" s="15" t="str">
        <f>_xlfn.IFNA(IF(F99=Assumptions!$S$8,IF(INDEX('Attestation Matrix'!$E$3:$N$21,MATCH($C99,'Attestation Matrix'!$B$3:$B$21,0),MATCH($C$84,'Attestation Matrix'!$E$2:$N$2,0))=0,"",INDEX('Attestation Matrix'!$E$3:$N$21,MATCH($C99,'Attestation Matrix'!$B$3:$B$21,0),MATCH($C$84,'Attestation Matrix'!$E$2:$N$2,0))),""),"")</f>
        <v>ERCOT Section 9.2.1.2(1) Attestation Form</v>
      </c>
      <c r="I99" s="7"/>
      <c r="J99" s="16"/>
      <c r="K99" s="7"/>
      <c r="L99" s="16"/>
      <c r="M99" s="7" t="s">
        <v>209</v>
      </c>
    </row>
    <row r="100" spans="2:13" x14ac:dyDescent="0.25">
      <c r="B100" s="16">
        <f t="shared" si="0"/>
        <v>9</v>
      </c>
      <c r="C100" s="15" t="s">
        <v>212</v>
      </c>
      <c r="D100" s="16" t="str">
        <f>INDEX(Assumptions!D11:M46,MATCH($C100,Assumptions!B11:B46,0),MATCH($C$84,Assumptions!$D$2:$M$2,0))</f>
        <v>Required</v>
      </c>
      <c r="E100" s="15" t="str">
        <f>VLOOKUP(C100,Assumptions!$B$3:$Q$38,16,0)</f>
        <v>Attestation (Notarized)</v>
      </c>
      <c r="F100" s="15" t="str">
        <f>VLOOKUP(C100,Assumptions!$B$3:$S$38,18,0)</f>
        <v>ILLE</v>
      </c>
      <c r="G100" s="37">
        <f>VLOOKUP(C100,Assumptions!$B$3:$T$38,19,0)</f>
        <v>46213</v>
      </c>
      <c r="H100" s="15" t="str">
        <f>_xlfn.IFNA(IF(F100=Assumptions!$S$8,IF(INDEX('Attestation Matrix'!$E$3:$N$21,MATCH($C100,'Attestation Matrix'!$B$3:$B$21,0),MATCH($C$84,'Attestation Matrix'!$E$2:$N$2,0))=0,"",INDEX('Attestation Matrix'!$E$3:$N$21,MATCH($C100,'Attestation Matrix'!$B$3:$B$21,0),MATCH($C$84,'Attestation Matrix'!$E$2:$N$2,0))),""),"")</f>
        <v>ERCOT Section 9.2.1.2(1) Attestation Form</v>
      </c>
      <c r="I100" s="7"/>
      <c r="J100" s="16"/>
      <c r="K100" s="7"/>
      <c r="L100" s="16"/>
      <c r="M100" s="7" t="s">
        <v>209</v>
      </c>
    </row>
    <row r="101" spans="2:13" x14ac:dyDescent="0.25">
      <c r="B101" s="16">
        <f t="shared" si="0"/>
        <v>10</v>
      </c>
      <c r="C101" s="15" t="s">
        <v>213</v>
      </c>
      <c r="D101" s="16" t="str">
        <f>INDEX(Assumptions!D12:M47,MATCH($C101,Assumptions!B12:B47,0),MATCH($C$84,Assumptions!$D$2:$M$2,0))</f>
        <v>Required</v>
      </c>
      <c r="E101" s="15" t="str">
        <f>VLOOKUP(C101,Assumptions!$B$3:$Q$38,16,0)</f>
        <v>Attestation (Notarized)</v>
      </c>
      <c r="F101" s="15" t="str">
        <f>VLOOKUP(C101,Assumptions!$B$3:$S$38,18,0)</f>
        <v>ILLE</v>
      </c>
      <c r="G101" s="37">
        <f>VLOOKUP(C101,Assumptions!$B$3:$T$38,19,0)</f>
        <v>46213</v>
      </c>
      <c r="H101" s="15" t="str">
        <f>_xlfn.IFNA(IF(F101=Assumptions!$S$8,IF(INDEX('Attestation Matrix'!$E$3:$N$21,MATCH($C101,'Attestation Matrix'!$B$3:$B$21,0),MATCH($C$84,'Attestation Matrix'!$E$2:$N$2,0))=0,"",INDEX('Attestation Matrix'!$E$3:$N$21,MATCH($C101,'Attestation Matrix'!$B$3:$B$21,0),MATCH($C$84,'Attestation Matrix'!$E$2:$N$2,0))),""),"")</f>
        <v>ERCOT Section 9.2.1.2(1) Attestation Form</v>
      </c>
      <c r="I101" s="7"/>
      <c r="J101" s="16"/>
      <c r="K101" s="7"/>
      <c r="L101" s="16"/>
      <c r="M101" s="7" t="s">
        <v>209</v>
      </c>
    </row>
    <row r="102" spans="2:13" x14ac:dyDescent="0.25">
      <c r="B102" s="16">
        <f t="shared" si="0"/>
        <v>11</v>
      </c>
      <c r="C102" s="15" t="s">
        <v>214</v>
      </c>
      <c r="D102" s="16" t="str">
        <f>INDEX(Assumptions!D13:M48,MATCH($C102,Assumptions!B13:B48,0),MATCH($C$84,Assumptions!$D$2:$M$2,0))</f>
        <v>Required</v>
      </c>
      <c r="E102" s="15" t="str">
        <f>VLOOKUP(C102,Assumptions!$B$3:$Q$38,16,0)</f>
        <v>Attestation (Notarized)</v>
      </c>
      <c r="F102" s="15" t="str">
        <f>VLOOKUP(C102,Assumptions!$B$3:$S$38,18,0)</f>
        <v>ILLE</v>
      </c>
      <c r="G102" s="37">
        <f>VLOOKUP(C102,Assumptions!$B$3:$T$38,19,0)</f>
        <v>46213</v>
      </c>
      <c r="H102" s="15" t="str">
        <f>_xlfn.IFNA(IF(F102=Assumptions!$S$8,IF(INDEX('Attestation Matrix'!$E$3:$N$21,MATCH($C102,'Attestation Matrix'!$B$3:$B$21,0),MATCH($C$84,'Attestation Matrix'!$E$2:$N$2,0))=0,"",INDEX('Attestation Matrix'!$E$3:$N$21,MATCH($C102,'Attestation Matrix'!$B$3:$B$21,0),MATCH($C$84,'Attestation Matrix'!$E$2:$N$2,0))),""),"")</f>
        <v>ERCOT Section 9.2.1.2(1) Attestation Form</v>
      </c>
      <c r="I102" s="7"/>
      <c r="J102" s="16"/>
      <c r="K102" s="7"/>
      <c r="L102" s="16"/>
      <c r="M102" s="7" t="s">
        <v>209</v>
      </c>
    </row>
    <row r="103" spans="2:13" x14ac:dyDescent="0.25">
      <c r="B103" s="16">
        <f t="shared" si="0"/>
        <v>12</v>
      </c>
      <c r="C103" s="15" t="s">
        <v>215</v>
      </c>
      <c r="D103" s="16" t="str">
        <f>INDEX(Assumptions!D14:M49,MATCH($C103,Assumptions!B14:B49,0),MATCH($C$84,Assumptions!$D$2:$M$2,0))</f>
        <v>Not Required</v>
      </c>
      <c r="E103" s="15" t="str">
        <f>VLOOKUP(C103,Assumptions!$B$3:$Q$38,16,0)</f>
        <v>Attestation (Notarized)</v>
      </c>
      <c r="F103" s="15" t="str">
        <f>VLOOKUP(C103,Assumptions!$B$3:$S$38,18,0)</f>
        <v>ILLE</v>
      </c>
      <c r="G103" s="37">
        <f>VLOOKUP(C103,Assumptions!$B$3:$T$38,19,0)</f>
        <v>46213</v>
      </c>
      <c r="H103" s="15" t="str">
        <f>_xlfn.IFNA(IF(F103=Assumptions!$S$8,IF(INDEX('Attestation Matrix'!$E$3:$N$21,MATCH($C103,'Attestation Matrix'!$B$3:$B$21,0),MATCH($C$84,'Attestation Matrix'!$E$2:$N$2,0))=0,"",INDEX('Attestation Matrix'!$E$3:$N$21,MATCH($C103,'Attestation Matrix'!$B$3:$B$21,0),MATCH($C$84,'Attestation Matrix'!$E$2:$N$2,0))),""),"")</f>
        <v/>
      </c>
      <c r="I103" s="7"/>
      <c r="J103" s="16"/>
      <c r="K103" s="7"/>
      <c r="L103" s="16"/>
      <c r="M103" s="7" t="s">
        <v>209</v>
      </c>
    </row>
    <row r="104" spans="2:13" x14ac:dyDescent="0.25">
      <c r="B104" s="16">
        <f t="shared" si="0"/>
        <v>13</v>
      </c>
      <c r="C104" s="15" t="s">
        <v>216</v>
      </c>
      <c r="D104" s="16" t="str">
        <f>INDEX(Assumptions!D15:M50,MATCH($C104,Assumptions!B15:B50,0),MATCH($C$84,Assumptions!$D$2:$M$2,0))</f>
        <v>Not Required</v>
      </c>
      <c r="E104" s="15" t="str">
        <f>VLOOKUP(C104,Assumptions!$B$3:$Q$38,16,0)</f>
        <v>Attestation (Notarized)</v>
      </c>
      <c r="F104" s="15" t="str">
        <f>VLOOKUP(C104,Assumptions!$B$3:$S$38,18,0)</f>
        <v>ILLE</v>
      </c>
      <c r="G104" s="37">
        <f>VLOOKUP(C104,Assumptions!$B$3:$T$38,19,0)</f>
        <v>46213</v>
      </c>
      <c r="H104" s="15" t="str">
        <f>_xlfn.IFNA(IF(F104=Assumptions!$S$8,IF(INDEX('Attestation Matrix'!$E$3:$N$21,MATCH($C104,'Attestation Matrix'!$B$3:$B$21,0),MATCH($C$84,'Attestation Matrix'!$E$2:$N$2,0))=0,"",INDEX('Attestation Matrix'!$E$3:$N$21,MATCH($C104,'Attestation Matrix'!$B$3:$B$21,0),MATCH($C$84,'Attestation Matrix'!$E$2:$N$2,0))),""),"")</f>
        <v/>
      </c>
      <c r="I104" s="7"/>
      <c r="J104" s="16"/>
      <c r="K104" s="7"/>
      <c r="L104" s="16"/>
      <c r="M104" s="7" t="s">
        <v>209</v>
      </c>
    </row>
    <row r="105" spans="2:13" x14ac:dyDescent="0.25">
      <c r="B105" s="16">
        <f t="shared" si="0"/>
        <v>14</v>
      </c>
      <c r="C105" s="15" t="s">
        <v>217</v>
      </c>
      <c r="D105" s="16" t="str">
        <f>INDEX(Assumptions!D16:M51,MATCH($C105,Assumptions!B16:B51,0),MATCH($C$84,Assumptions!$D$2:$M$2,0))</f>
        <v>Not Required</v>
      </c>
      <c r="E105" s="15" t="str">
        <f>VLOOKUP(C105,Assumptions!$B$3:$Q$38,16,0)</f>
        <v>Attestation (Notarized)</v>
      </c>
      <c r="F105" s="15" t="str">
        <f>VLOOKUP(C105,Assumptions!$B$3:$S$38,18,0)</f>
        <v>ILLE</v>
      </c>
      <c r="G105" s="37">
        <f>VLOOKUP(C105,Assumptions!$B$3:$T$38,19,0)</f>
        <v>46213</v>
      </c>
      <c r="H105" s="15" t="str">
        <f>_xlfn.IFNA(IF(F105=Assumptions!$S$8,IF(INDEX('Attestation Matrix'!$E$3:$N$21,MATCH($C105,'Attestation Matrix'!$B$3:$B$21,0),MATCH($C$84,'Attestation Matrix'!$E$2:$N$2,0))=0,"",INDEX('Attestation Matrix'!$E$3:$N$21,MATCH($C105,'Attestation Matrix'!$B$3:$B$21,0),MATCH($C$84,'Attestation Matrix'!$E$2:$N$2,0))),""),"")</f>
        <v/>
      </c>
      <c r="I105" s="7"/>
      <c r="J105" s="16"/>
      <c r="K105" s="7"/>
      <c r="L105" s="16"/>
      <c r="M105" s="7" t="s">
        <v>209</v>
      </c>
    </row>
    <row r="106" spans="2:13" x14ac:dyDescent="0.25">
      <c r="B106" s="16">
        <f t="shared" si="0"/>
        <v>15</v>
      </c>
      <c r="C106" s="15" t="s">
        <v>218</v>
      </c>
      <c r="D106" s="16" t="str">
        <f>INDEX(Assumptions!D17:M52,MATCH($C106,Assumptions!B17:B52,0),MATCH($C$84,Assumptions!$D$2:$M$2,0))</f>
        <v>Required</v>
      </c>
      <c r="E106" s="15" t="str">
        <f>VLOOKUP(C106,Assumptions!$B$3:$Q$38,16,0)</f>
        <v>TSP confirmation</v>
      </c>
      <c r="F106" s="15" t="str">
        <f>VLOOKUP(C106,Assumptions!$B$3:$S$38,18,0)</f>
        <v>TSP/DSP</v>
      </c>
      <c r="G106" s="37">
        <f>VLOOKUP(C106,Assumptions!$B$3:$T$38,19,0)</f>
        <v>46227</v>
      </c>
      <c r="H106" s="15" t="str">
        <f>_xlfn.IFNA(IF(F106=Assumptions!$S$8,IF(INDEX('Attestation Matrix'!$E$3:$N$21,MATCH($C106,'Attestation Matrix'!$B$3:$B$21,0),MATCH($C$84,'Attestation Matrix'!$E$2:$N$2,0))=0,"",INDEX('Attestation Matrix'!$E$3:$N$21,MATCH($C106,'Attestation Matrix'!$B$3:$B$21,0),MATCH($C$84,'Attestation Matrix'!$E$2:$N$2,0))),""),"")</f>
        <v/>
      </c>
      <c r="I106" s="7"/>
      <c r="J106" s="16"/>
      <c r="K106" s="7"/>
      <c r="L106" s="16"/>
      <c r="M106" s="7" t="s">
        <v>219</v>
      </c>
    </row>
    <row r="107" spans="2:13" x14ac:dyDescent="0.25">
      <c r="B107" s="16">
        <f t="shared" si="0"/>
        <v>16</v>
      </c>
      <c r="C107" s="15" t="s">
        <v>220</v>
      </c>
      <c r="D107" s="16" t="str">
        <f>INDEX(Assumptions!D18:M53,MATCH($C107,Assumptions!B18:B53,0),MATCH($C$84,Assumptions!$D$2:$M$2,0))</f>
        <v>Not Required</v>
      </c>
      <c r="E107" s="15" t="str">
        <f>VLOOKUP(C107,Assumptions!$B$3:$Q$38,16,0)</f>
        <v>TSP confirmation</v>
      </c>
      <c r="F107" s="15" t="str">
        <f>VLOOKUP(C107,Assumptions!$B$3:$S$38,18,0)</f>
        <v>TSP/DSP</v>
      </c>
      <c r="G107" s="37">
        <f>VLOOKUP(C107,Assumptions!$B$3:$T$38,19,0)</f>
        <v>46227</v>
      </c>
      <c r="H107" s="15" t="str">
        <f>_xlfn.IFNA(IF(F107=Assumptions!$S$8,IF(INDEX('Attestation Matrix'!$E$3:$N$21,MATCH($C107,'Attestation Matrix'!$B$3:$B$21,0),MATCH($C$84,'Attestation Matrix'!$E$2:$N$2,0))=0,"",INDEX('Attestation Matrix'!$E$3:$N$21,MATCH($C107,'Attestation Matrix'!$B$3:$B$21,0),MATCH($C$84,'Attestation Matrix'!$E$2:$N$2,0))),""),"")</f>
        <v/>
      </c>
      <c r="I107" s="7"/>
      <c r="J107" s="16"/>
      <c r="K107" s="7"/>
      <c r="L107" s="16"/>
      <c r="M107" s="7" t="s">
        <v>221</v>
      </c>
    </row>
    <row r="108" spans="2:13" x14ac:dyDescent="0.25">
      <c r="B108" s="16">
        <f t="shared" si="0"/>
        <v>17</v>
      </c>
      <c r="C108" s="15" t="s">
        <v>222</v>
      </c>
      <c r="D108" s="16" t="str">
        <f>INDEX(Assumptions!D19:M54,MATCH($C108,Assumptions!B19:B54,0),MATCH($C$84,Assumptions!$D$2:$M$2,0))</f>
        <v>Required</v>
      </c>
      <c r="E108" s="15" t="str">
        <f>VLOOKUP(C108,Assumptions!$B$3:$Q$38,16,0)</f>
        <v>Attestation (Notarized) + Evidence</v>
      </c>
      <c r="F108" s="15" t="str">
        <f>VLOOKUP(C108,Assumptions!$B$3:$S$38,18,0)</f>
        <v>ILLE</v>
      </c>
      <c r="G108" s="37">
        <f>VLOOKUP(C108,Assumptions!$B$3:$T$38,19,0)</f>
        <v>46213</v>
      </c>
      <c r="H108" s="15" t="str">
        <f>_xlfn.IFNA(IF(F108=Assumptions!$S$8,IF(INDEX('Attestation Matrix'!$E$3:$N$21,MATCH($C108,'Attestation Matrix'!$B$3:$B$21,0),MATCH($C$84,'Attestation Matrix'!$E$2:$N$2,0))=0,"",INDEX('Attestation Matrix'!$E$3:$N$21,MATCH($C108,'Attestation Matrix'!$B$3:$B$21,0),MATCH($C$84,'Attestation Matrix'!$E$2:$N$2,0))),""),"")</f>
        <v>ERCOT Section 9.2.1.2(1) Attestation Form</v>
      </c>
      <c r="I108" s="7"/>
      <c r="J108" s="16"/>
      <c r="K108" s="7"/>
      <c r="L108" s="16"/>
      <c r="M108" s="7" t="s">
        <v>209</v>
      </c>
    </row>
    <row r="109" spans="2:13" x14ac:dyDescent="0.25">
      <c r="B109" s="16">
        <f t="shared" si="0"/>
        <v>18</v>
      </c>
      <c r="C109" s="15" t="s">
        <v>223</v>
      </c>
      <c r="D109" s="16" t="str">
        <f>INDEX(Assumptions!D20:M55,MATCH($C109,Assumptions!B20:B55,0),MATCH($C$84,Assumptions!$D$2:$M$2,0))</f>
        <v>Not Required</v>
      </c>
      <c r="E109" s="15" t="str">
        <f>VLOOKUP(C109,Assumptions!$B$3:$Q$38,16,0)</f>
        <v>Attestation (Notarized)</v>
      </c>
      <c r="F109" s="15" t="str">
        <f>VLOOKUP(C109,Assumptions!$B$3:$S$38,18,0)</f>
        <v>ILLE</v>
      </c>
      <c r="G109" s="37">
        <f>VLOOKUP(C109,Assumptions!$B$3:$T$38,19,0)</f>
        <v>46213</v>
      </c>
      <c r="H109" s="15" t="str">
        <f>_xlfn.IFNA(IF(F109=Assumptions!$S$8,IF(INDEX('Attestation Matrix'!$E$3:$N$21,MATCH($C109,'Attestation Matrix'!$B$3:$B$21,0),MATCH($C$84,'Attestation Matrix'!$E$2:$N$2,0))=0,"",INDEX('Attestation Matrix'!$E$3:$N$21,MATCH($C109,'Attestation Matrix'!$B$3:$B$21,0),MATCH($C$84,'Attestation Matrix'!$E$2:$N$2,0))),""),"")</f>
        <v/>
      </c>
      <c r="I109" s="7"/>
      <c r="J109" s="16"/>
      <c r="K109" s="7"/>
      <c r="L109" s="16"/>
      <c r="M109" s="7"/>
    </row>
    <row r="110" spans="2:13" x14ac:dyDescent="0.25">
      <c r="B110" s="16">
        <f t="shared" si="0"/>
        <v>19</v>
      </c>
      <c r="C110" s="15" t="s">
        <v>224</v>
      </c>
      <c r="D110" s="16" t="str">
        <f>INDEX(Assumptions!D21:M56,MATCH($C110,Assumptions!B21:B56,0),MATCH($C$84,Assumptions!$D$2:$M$2,0))</f>
        <v>Not Required</v>
      </c>
      <c r="E110" s="15" t="str">
        <f>VLOOKUP(C110,Assumptions!$B$3:$Q$38,16,0)</f>
        <v>Attestation (Notarized)</v>
      </c>
      <c r="F110" s="15" t="str">
        <f>VLOOKUP(C110,Assumptions!$B$3:$S$38,18,0)</f>
        <v>ILLE</v>
      </c>
      <c r="G110" s="37">
        <f>VLOOKUP(C110,Assumptions!$B$3:$T$38,19,0)</f>
        <v>46213</v>
      </c>
      <c r="H110" s="15" t="str">
        <f>_xlfn.IFNA(IF(F110=Assumptions!$S$8,IF(INDEX('Attestation Matrix'!$E$3:$N$21,MATCH($C110,'Attestation Matrix'!$B$3:$B$21,0),MATCH($C$84,'Attestation Matrix'!$E$2:$N$2,0))=0,"",INDEX('Attestation Matrix'!$E$3:$N$21,MATCH($C110,'Attestation Matrix'!$B$3:$B$21,0),MATCH($C$84,'Attestation Matrix'!$E$2:$N$2,0))),""),"")</f>
        <v/>
      </c>
      <c r="I110" s="7"/>
      <c r="J110" s="16"/>
      <c r="K110" s="7"/>
      <c r="L110" s="16"/>
      <c r="M110" s="7"/>
    </row>
    <row r="111" spans="2:13" x14ac:dyDescent="0.25">
      <c r="B111" s="16">
        <f t="shared" si="0"/>
        <v>20</v>
      </c>
      <c r="C111" s="15" t="s">
        <v>225</v>
      </c>
      <c r="D111" s="16" t="str">
        <f>INDEX(Assumptions!D22:M57,MATCH($C111,Assumptions!B22:B57,0),MATCH($C$84,Assumptions!$D$2:$M$2,0))</f>
        <v>Not Required</v>
      </c>
      <c r="E111" s="15" t="str">
        <f>VLOOKUP(C111,Assumptions!$B$3:$Q$38,16,0)</f>
        <v>Attestation (Notarized) + Evidence</v>
      </c>
      <c r="F111" s="15" t="str">
        <f>VLOOKUP(C111,Assumptions!$B$3:$S$38,18,0)</f>
        <v>ILLE</v>
      </c>
      <c r="G111" s="37">
        <f>VLOOKUP(C111,Assumptions!$B$3:$T$38,19,0)</f>
        <v>46213</v>
      </c>
      <c r="H111" s="15" t="str">
        <f>_xlfn.IFNA(IF(F111=Assumptions!$S$8,IF(INDEX('Attestation Matrix'!$E$3:$N$21,MATCH($C111,'Attestation Matrix'!$B$3:$B$21,0),MATCH($C$84,'Attestation Matrix'!$E$2:$N$2,0))=0,"",INDEX('Attestation Matrix'!$E$3:$N$21,MATCH($C111,'Attestation Matrix'!$B$3:$B$21,0),MATCH($C$84,'Attestation Matrix'!$E$2:$N$2,0))),""),"")</f>
        <v/>
      </c>
      <c r="I111" s="7"/>
      <c r="J111" s="16"/>
      <c r="K111" s="7"/>
      <c r="L111" s="16"/>
      <c r="M111" s="7"/>
    </row>
    <row r="112" spans="2:13" x14ac:dyDescent="0.25">
      <c r="B112" s="16">
        <f t="shared" si="0"/>
        <v>21</v>
      </c>
      <c r="C112" s="15" t="s">
        <v>226</v>
      </c>
      <c r="D112" s="16" t="str">
        <f>INDEX(Assumptions!D23:M58,MATCH($C112,Assumptions!B23:B58,0),MATCH($C$84,Assumptions!$D$2:$M$2,0))</f>
        <v>Not Required</v>
      </c>
      <c r="E112" s="15" t="str">
        <f>VLOOKUP(C112,Assumptions!$B$3:$Q$38,16,0)</f>
        <v>TSP confirmation</v>
      </c>
      <c r="F112" s="15" t="str">
        <f>VLOOKUP(C112,Assumptions!$B$3:$S$38,18,0)</f>
        <v>TSP/DSP</v>
      </c>
      <c r="G112" s="37">
        <f>VLOOKUP(C112,Assumptions!$B$3:$T$38,19,0)</f>
        <v>46227</v>
      </c>
      <c r="H112" s="15" t="str">
        <f>_xlfn.IFNA(IF(F112=Assumptions!$S$8,IF(INDEX('Attestation Matrix'!$E$3:$N$21,MATCH($C112,'Attestation Matrix'!$B$3:$B$21,0),MATCH($C$84,'Attestation Matrix'!$E$2:$N$2,0))=0,"",INDEX('Attestation Matrix'!$E$3:$N$21,MATCH($C112,'Attestation Matrix'!$B$3:$B$21,0),MATCH($C$84,'Attestation Matrix'!$E$2:$N$2,0))),""),"")</f>
        <v/>
      </c>
      <c r="I112" s="7"/>
      <c r="J112" s="16"/>
      <c r="K112" s="7"/>
      <c r="L112" s="16"/>
      <c r="M112" s="7"/>
    </row>
    <row r="113" spans="2:13" x14ac:dyDescent="0.25">
      <c r="B113" s="16">
        <f t="shared" si="0"/>
        <v>22</v>
      </c>
      <c r="C113" s="15" t="s">
        <v>227</v>
      </c>
      <c r="D113" s="16" t="str">
        <f>INDEX(Assumptions!D24:M59,MATCH($C113,Assumptions!B24:B59,0),MATCH($C$84,Assumptions!$D$2:$M$2,0))</f>
        <v>Required</v>
      </c>
      <c r="E113" s="15" t="str">
        <f>VLOOKUP(C113,Assumptions!$B$3:$Q$38,16,0)</f>
        <v>Technical documentation</v>
      </c>
      <c r="F113" s="15" t="str">
        <f>VLOOKUP(C113,Assumptions!$B$3:$S$38,18,0)</f>
        <v>ILLE</v>
      </c>
      <c r="G113" s="37">
        <f>VLOOKUP(C113,Assumptions!$B$3:$T$38,19,0)</f>
        <v>46213</v>
      </c>
      <c r="H113" s="15" t="str">
        <f>_xlfn.IFNA(IF(F113=Assumptions!$S$8,IF(INDEX('Attestation Matrix'!$E$3:$N$21,MATCH($C113,'Attestation Matrix'!$B$3:$B$21,0),MATCH($C$84,'Attestation Matrix'!$E$2:$N$2,0))=0,"",INDEX('Attestation Matrix'!$E$3:$N$21,MATCH($C113,'Attestation Matrix'!$B$3:$B$21,0),MATCH($C$84,'Attestation Matrix'!$E$2:$N$2,0))),""),"")</f>
        <v/>
      </c>
      <c r="I113" s="7"/>
      <c r="J113" s="16"/>
      <c r="K113" s="7"/>
      <c r="L113" s="16"/>
      <c r="M113" s="7"/>
    </row>
    <row r="114" spans="2:13" x14ac:dyDescent="0.25">
      <c r="B114" s="16">
        <f t="shared" si="0"/>
        <v>23</v>
      </c>
      <c r="C114" s="15" t="s">
        <v>228</v>
      </c>
      <c r="D114" s="16" t="str">
        <f>INDEX(Assumptions!D25:M60,MATCH($C114,Assumptions!B25:B60,0),MATCH($C$84,Assumptions!$D$2:$M$2,0))</f>
        <v>Required</v>
      </c>
      <c r="E114" s="15" t="str">
        <f>VLOOKUP(C114,Assumptions!$B$3:$Q$38,16,0)</f>
        <v>Technical documentation</v>
      </c>
      <c r="F114" s="15" t="str">
        <f>VLOOKUP(C114,Assumptions!$B$3:$S$38,18,0)</f>
        <v>TSP/DSP</v>
      </c>
      <c r="G114" s="37">
        <f>VLOOKUP(C114,Assumptions!$B$3:$T$38,19,0)</f>
        <v>46227</v>
      </c>
      <c r="H114" s="15" t="str">
        <f>_xlfn.IFNA(IF(F114=Assumptions!$S$8,IF(INDEX('Attestation Matrix'!$E$3:$N$21,MATCH($C114,'Attestation Matrix'!$B$3:$B$21,0),MATCH($C$84,'Attestation Matrix'!$E$2:$N$2,0))=0,"",INDEX('Attestation Matrix'!$E$3:$N$21,MATCH($C114,'Attestation Matrix'!$B$3:$B$21,0),MATCH($C$84,'Attestation Matrix'!$E$2:$N$2,0))),""),"")</f>
        <v/>
      </c>
      <c r="I114" s="7"/>
      <c r="J114" s="16"/>
      <c r="K114" s="7"/>
      <c r="L114" s="16"/>
      <c r="M114" s="7" t="s">
        <v>229</v>
      </c>
    </row>
    <row r="115" spans="2:13" x14ac:dyDescent="0.25">
      <c r="B115" s="16">
        <f t="shared" si="0"/>
        <v>24</v>
      </c>
      <c r="C115" s="15" t="s">
        <v>230</v>
      </c>
      <c r="D115" s="16" t="str">
        <f>INDEX(Assumptions!D26:M61,MATCH($C115,Assumptions!B26:B61,0),MATCH($C$84,Assumptions!$D$2:$M$2,0))</f>
        <v>Required</v>
      </c>
      <c r="E115" s="15" t="str">
        <f>VLOOKUP(C115,Assumptions!$B$3:$Q$38,16,0)</f>
        <v>Attestation (Non-notarized)</v>
      </c>
      <c r="F115" s="15" t="str">
        <f>VLOOKUP(C115,Assumptions!$B$3:$S$38,18,0)</f>
        <v>ILLE</v>
      </c>
      <c r="G115" s="37">
        <f>VLOOKUP(C115,Assumptions!$B$3:$T$38,19,0)</f>
        <v>46213</v>
      </c>
      <c r="H115" s="15" t="str">
        <f>_xlfn.IFNA(IF(F115=Assumptions!$S$8,IF(INDEX('Attestation Matrix'!$E$3:$N$21,MATCH($C115,'Attestation Matrix'!$B$3:$B$21,0),MATCH($C$84,'Attestation Matrix'!$E$2:$N$2,0))=0,"",INDEX('Attestation Matrix'!$E$3:$N$21,MATCH($C115,'Attestation Matrix'!$B$3:$B$21,0),MATCH($C$84,'Attestation Matrix'!$E$2:$N$2,0))),""),"")</f>
        <v>ERCOT Section 9.2.1.2(1) Attestation Form</v>
      </c>
      <c r="I115" s="7"/>
      <c r="J115" s="16"/>
      <c r="K115" s="7"/>
      <c r="L115" s="16"/>
      <c r="M115" s="7" t="s">
        <v>209</v>
      </c>
    </row>
    <row r="116" spans="2:13" x14ac:dyDescent="0.25">
      <c r="B116" s="16">
        <f t="shared" si="0"/>
        <v>25</v>
      </c>
      <c r="C116" s="15" t="s">
        <v>231</v>
      </c>
      <c r="D116" s="16" t="str">
        <f>INDEX(Assumptions!D27:M62,MATCH($C116,Assumptions!B27:B62,0),MATCH($C$84,Assumptions!$D$2:$M$2,0))</f>
        <v>Required</v>
      </c>
      <c r="E116" s="15" t="str">
        <f>VLOOKUP(C116,Assumptions!$B$3:$Q$38,16,0)</f>
        <v>Technical documentation</v>
      </c>
      <c r="F116" s="15" t="str">
        <f>VLOOKUP(C116,Assumptions!$B$3:$S$38,18,0)</f>
        <v>ILLE</v>
      </c>
      <c r="G116" s="37">
        <f>VLOOKUP(C116,Assumptions!$B$3:$T$38,19,0)</f>
        <v>46213</v>
      </c>
      <c r="H116" s="15" t="str">
        <f>_xlfn.IFNA(IF(F116=Assumptions!$S$8,IF(INDEX('Attestation Matrix'!$E$3:$N$21,MATCH($C116,'Attestation Matrix'!$B$3:$B$21,0),MATCH($C$84,'Attestation Matrix'!$E$2:$N$2,0))=0,"",INDEX('Attestation Matrix'!$E$3:$N$21,MATCH($C116,'Attestation Matrix'!$B$3:$B$21,0),MATCH($C$84,'Attestation Matrix'!$E$2:$N$2,0))),""),"")</f>
        <v/>
      </c>
      <c r="I116" s="7"/>
      <c r="J116" s="16"/>
      <c r="K116" s="7"/>
      <c r="L116" s="16"/>
      <c r="M116" s="7" t="s">
        <v>232</v>
      </c>
    </row>
    <row r="117" spans="2:13" x14ac:dyDescent="0.25">
      <c r="B117" s="16">
        <f t="shared" si="0"/>
        <v>26</v>
      </c>
      <c r="C117" s="15" t="s">
        <v>233</v>
      </c>
      <c r="D117" s="16" t="str">
        <f>INDEX(Assumptions!D28:M63,MATCH($C117,Assumptions!B28:B63,0),MATCH($C$84,Assumptions!$D$2:$M$2,0))</f>
        <v>Conditional</v>
      </c>
      <c r="E117" s="15" t="str">
        <f>VLOOKUP(C117,Assumptions!$B$3:$Q$38,16,0)</f>
        <v>TSP confirmation</v>
      </c>
      <c r="F117" s="15" t="str">
        <f>VLOOKUP(C117,Assumptions!$B$3:$S$38,18,0)</f>
        <v>TSP/DSP</v>
      </c>
      <c r="G117" s="37">
        <f>VLOOKUP(C117,Assumptions!$B$3:$T$38,19,0)</f>
        <v>46227</v>
      </c>
      <c r="H117" s="15" t="str">
        <f>_xlfn.IFNA(IF(F117=Assumptions!$S$8,IF(INDEX('Attestation Matrix'!$E$3:$N$21,MATCH($C117,'Attestation Matrix'!$B$3:$B$21,0),MATCH($C$84,'Attestation Matrix'!$E$2:$N$2,0))=0,"",INDEX('Attestation Matrix'!$E$3:$N$21,MATCH($C117,'Attestation Matrix'!$B$3:$B$21,0),MATCH($C$84,'Attestation Matrix'!$E$2:$N$2,0))),""),"")</f>
        <v/>
      </c>
      <c r="I117" s="7"/>
      <c r="J117" s="16"/>
      <c r="K117" s="7"/>
      <c r="L117" s="16"/>
      <c r="M117" s="7" t="s">
        <v>234</v>
      </c>
    </row>
    <row r="118" spans="2:13" x14ac:dyDescent="0.25">
      <c r="B118" s="16">
        <f t="shared" si="0"/>
        <v>27</v>
      </c>
      <c r="C118" s="15" t="s">
        <v>235</v>
      </c>
      <c r="D118" s="16" t="str">
        <f>INDEX(Assumptions!D29:M64,MATCH($C118,Assumptions!B29:B64,0),MATCH($C$84,Assumptions!$D$2:$M$2,0))</f>
        <v>Required</v>
      </c>
      <c r="E118" s="15" t="str">
        <f>VLOOKUP(C118,Assumptions!$B$3:$Q$38,16,0)</f>
        <v>Form (Notarized)</v>
      </c>
      <c r="F118" s="15" t="str">
        <f>VLOOKUP(C118,Assumptions!$B$3:$S$38,18,0)</f>
        <v>ILLE</v>
      </c>
      <c r="G118" s="37">
        <f>VLOOKUP(C118,Assumptions!$B$3:$T$38,19,0)</f>
        <v>46213</v>
      </c>
      <c r="H118" s="15" t="str">
        <f>_xlfn.IFNA(IF(F118=Assumptions!$S$8,IF(INDEX('Attestation Matrix'!$E$3:$N$21,MATCH($C118,'Attestation Matrix'!$B$3:$B$21,0),MATCH($C$84,'Attestation Matrix'!$E$2:$N$2,0))=0,"",INDEX('Attestation Matrix'!$E$3:$N$21,MATCH($C118,'Attestation Matrix'!$B$3:$B$21,0),MATCH($C$84,'Attestation Matrix'!$E$2:$N$2,0))),""),"")</f>
        <v>NPRR1325 - Form W</v>
      </c>
      <c r="I118" s="7"/>
      <c r="J118" s="16"/>
      <c r="K118" s="7"/>
      <c r="L118" s="16"/>
      <c r="M118" s="7"/>
    </row>
    <row r="119" spans="2:13" x14ac:dyDescent="0.25">
      <c r="B119" s="16">
        <f t="shared" si="0"/>
        <v>28</v>
      </c>
      <c r="C119" s="15" t="s">
        <v>236</v>
      </c>
      <c r="D119" s="16" t="str">
        <f>INDEX(Assumptions!D30:M65,MATCH($C119,Assumptions!B30:B65,0),MATCH($C$84,Assumptions!$D$2:$M$2,0))</f>
        <v>Not Required</v>
      </c>
      <c r="E119" s="15" t="str">
        <f>VLOOKUP(C119,Assumptions!$B$3:$Q$38,16,0)</f>
        <v>Form (Notarized)</v>
      </c>
      <c r="F119" s="15" t="str">
        <f>VLOOKUP(C119,Assumptions!$B$3:$S$38,18,0)</f>
        <v>ILLE</v>
      </c>
      <c r="G119" s="37">
        <f>VLOOKUP(C119,Assumptions!$B$3:$T$38,19,0)</f>
        <v>46213</v>
      </c>
      <c r="H119" s="15" t="str">
        <f>_xlfn.IFNA(IF(F119=Assumptions!$S$8,IF(INDEX('Attestation Matrix'!$E$3:$N$21,MATCH($C119,'Attestation Matrix'!$B$3:$B$21,0),MATCH($C$84,'Attestation Matrix'!$E$2:$N$2,0))=0,"",INDEX('Attestation Matrix'!$E$3:$N$21,MATCH($C119,'Attestation Matrix'!$B$3:$B$21,0),MATCH($C$84,'Attestation Matrix'!$E$2:$N$2,0))),""),"")</f>
        <v/>
      </c>
      <c r="I119" s="7"/>
      <c r="J119" s="16"/>
      <c r="K119" s="7"/>
      <c r="L119" s="16"/>
      <c r="M119" s="7"/>
    </row>
    <row r="120" spans="2:13" x14ac:dyDescent="0.25">
      <c r="B120" s="16">
        <f t="shared" si="0"/>
        <v>29</v>
      </c>
      <c r="C120" s="15" t="s">
        <v>237</v>
      </c>
      <c r="D120" s="16" t="str">
        <f>INDEX(Assumptions!D31:M66,MATCH($C120,Assumptions!B31:B66,0),MATCH($C$84,Assumptions!$D$2:$M$2,0))</f>
        <v>Not Required</v>
      </c>
      <c r="E120" s="15" t="str">
        <f>VLOOKUP(C120,Assumptions!$B$3:$Q$38,16,0)</f>
        <v>TSP confirmation</v>
      </c>
      <c r="F120" s="15" t="str">
        <f>VLOOKUP(C120,Assumptions!$B$3:$S$38,18,0)</f>
        <v>TSP/DSP</v>
      </c>
      <c r="G120" s="37">
        <f>VLOOKUP(C120,Assumptions!$B$3:$T$38,19,0)</f>
        <v>46227</v>
      </c>
      <c r="H120" s="15" t="str">
        <f>_xlfn.IFNA(IF(F120=Assumptions!$S$8,IF(INDEX('Attestation Matrix'!$E$3:$N$21,MATCH($C120,'Attestation Matrix'!$B$3:$B$21,0),MATCH($C$84,'Attestation Matrix'!$E$2:$N$2,0))=0,"",INDEX('Attestation Matrix'!$E$3:$N$21,MATCH($C120,'Attestation Matrix'!$B$3:$B$21,0),MATCH($C$84,'Attestation Matrix'!$E$2:$N$2,0))),""),"")</f>
        <v/>
      </c>
      <c r="I120" s="7"/>
      <c r="J120" s="16"/>
      <c r="K120" s="7"/>
      <c r="L120" s="16"/>
      <c r="M120" s="7"/>
    </row>
    <row r="121" spans="2:13" x14ac:dyDescent="0.25">
      <c r="B121" s="16">
        <f t="shared" si="0"/>
        <v>30</v>
      </c>
      <c r="C121" s="15" t="s">
        <v>238</v>
      </c>
      <c r="D121" s="16" t="str">
        <f>INDEX(Assumptions!D32:M67,MATCH($C121,Assumptions!B32:B67,0),MATCH($C$84,Assumptions!$D$2:$M$2,0))</f>
        <v>Not Required</v>
      </c>
      <c r="E121" s="15" t="str">
        <f>VLOOKUP(C121,Assumptions!$B$3:$Q$38,16,0)</f>
        <v>TSP confirmation</v>
      </c>
      <c r="F121" s="15" t="str">
        <f>VLOOKUP(C121,Assumptions!$B$3:$S$38,18,0)</f>
        <v>TSP/DSP</v>
      </c>
      <c r="G121" s="37">
        <f>VLOOKUP(C121,Assumptions!$B$3:$T$38,19,0)</f>
        <v>46227</v>
      </c>
      <c r="H121" s="15" t="str">
        <f>_xlfn.IFNA(IF(F121=Assumptions!$S$8,IF(INDEX('Attestation Matrix'!$E$3:$N$21,MATCH($C121,'Attestation Matrix'!$B$3:$B$21,0),MATCH($C$84,'Attestation Matrix'!$E$2:$N$2,0))=0,"",INDEX('Attestation Matrix'!$E$3:$N$21,MATCH($C121,'Attestation Matrix'!$B$3:$B$21,0),MATCH($C$84,'Attestation Matrix'!$E$2:$N$2,0))),""),"")</f>
        <v/>
      </c>
      <c r="I121" s="7"/>
      <c r="J121" s="16"/>
      <c r="K121" s="7"/>
      <c r="L121" s="16"/>
      <c r="M121" s="7"/>
    </row>
    <row r="122" spans="2:13" x14ac:dyDescent="0.25">
      <c r="B122" s="16">
        <f t="shared" si="0"/>
        <v>31</v>
      </c>
      <c r="C122" s="15" t="s">
        <v>239</v>
      </c>
      <c r="D122" s="16" t="str">
        <f>INDEX(Assumptions!D33:M68,MATCH($C122,Assumptions!B33:B68,0),MATCH($C$84,Assumptions!$D$2:$M$2,0))</f>
        <v>Not Required</v>
      </c>
      <c r="E122" s="15" t="str">
        <f>VLOOKUP(C122,Assumptions!$B$3:$Q$38,16,0)</f>
        <v>Technical documentation</v>
      </c>
      <c r="F122" s="15" t="str">
        <f>VLOOKUP(C122,Assumptions!$B$3:$S$38,18,0)</f>
        <v>TSP/DSP</v>
      </c>
      <c r="G122" s="37">
        <f>VLOOKUP(C122,Assumptions!$B$3:$T$38,19,0)</f>
        <v>46227</v>
      </c>
      <c r="H122" s="15" t="str">
        <f>_xlfn.IFNA(IF(F122=Assumptions!$S$8,IF(INDEX('Attestation Matrix'!$E$3:$N$21,MATCH($C122,'Attestation Matrix'!$B$3:$B$21,0),MATCH($C$84,'Attestation Matrix'!$E$2:$N$2,0))=0,"",INDEX('Attestation Matrix'!$E$3:$N$21,MATCH($C122,'Attestation Matrix'!$B$3:$B$21,0),MATCH($C$84,'Attestation Matrix'!$E$2:$N$2,0))),""),"")</f>
        <v/>
      </c>
      <c r="I122" s="7"/>
      <c r="J122" s="16"/>
      <c r="K122" s="7"/>
      <c r="L122" s="16"/>
      <c r="M122" s="7" t="s">
        <v>240</v>
      </c>
    </row>
    <row r="123" spans="2:13" x14ac:dyDescent="0.25">
      <c r="B123" s="16">
        <f t="shared" si="0"/>
        <v>32</v>
      </c>
      <c r="C123" s="15" t="s">
        <v>241</v>
      </c>
      <c r="D123" s="16" t="str">
        <f>INDEX(Assumptions!D34:M69,MATCH($C123,Assumptions!B34:B69,0),MATCH($C$84,Assumptions!$D$2:$M$2,0))</f>
        <v>Not Required</v>
      </c>
      <c r="E123" s="15" t="str">
        <f>VLOOKUP(C123,Assumptions!$B$3:$Q$38,16,0)</f>
        <v>Technical documentation</v>
      </c>
      <c r="F123" s="15" t="str">
        <f>VLOOKUP(C123,Assumptions!$B$3:$S$38,18,0)</f>
        <v>TSP/DSP</v>
      </c>
      <c r="G123" s="37">
        <f>VLOOKUP(C123,Assumptions!$B$3:$T$38,19,0)</f>
        <v>46227</v>
      </c>
      <c r="H123" s="15" t="str">
        <f>_xlfn.IFNA(IF(F123=Assumptions!$S$8,IF(INDEX('Attestation Matrix'!$E$3:$N$21,MATCH($C123,'Attestation Matrix'!$B$3:$B$21,0),MATCH($C$84,'Attestation Matrix'!$E$2:$N$2,0))=0,"",INDEX('Attestation Matrix'!$E$3:$N$21,MATCH($C123,'Attestation Matrix'!$B$3:$B$21,0),MATCH($C$84,'Attestation Matrix'!$E$2:$N$2,0))),""),"")</f>
        <v/>
      </c>
      <c r="I123" s="7"/>
      <c r="J123" s="16"/>
      <c r="K123" s="7"/>
      <c r="L123" s="16"/>
      <c r="M123" s="7"/>
    </row>
    <row r="124" spans="2:13" x14ac:dyDescent="0.25">
      <c r="B124" s="16">
        <f t="shared" si="0"/>
        <v>33</v>
      </c>
      <c r="C124" s="15" t="s">
        <v>242</v>
      </c>
      <c r="D124" s="16" t="str">
        <f>INDEX(Assumptions!D35:M70,MATCH($C124,Assumptions!B35:B70,0),MATCH($C$84,Assumptions!$D$2:$M$2,0))</f>
        <v>Not Required</v>
      </c>
      <c r="E124" s="15" t="str">
        <f>VLOOKUP(C124,Assumptions!$B$3:$Q$38,16,0)</f>
        <v>TSP confirmation</v>
      </c>
      <c r="F124" s="15" t="str">
        <f>VLOOKUP(C124,Assumptions!$B$3:$S$38,18,0)</f>
        <v>TSP/DSP</v>
      </c>
      <c r="G124" s="37">
        <f>VLOOKUP(C124,Assumptions!$B$3:$T$38,19,0)</f>
        <v>46227</v>
      </c>
      <c r="H124" s="15" t="str">
        <f>_xlfn.IFNA(IF(F124=Assumptions!$S$8,IF(INDEX('Attestation Matrix'!$E$3:$N$21,MATCH($C124,'Attestation Matrix'!$B$3:$B$21,0),MATCH($C$84,'Attestation Matrix'!$E$2:$N$2,0))=0,"",INDEX('Attestation Matrix'!$E$3:$N$21,MATCH($C124,'Attestation Matrix'!$B$3:$B$21,0),MATCH($C$84,'Attestation Matrix'!$E$2:$N$2,0))),""),"")</f>
        <v/>
      </c>
      <c r="I124" s="7"/>
      <c r="J124" s="16"/>
      <c r="K124" s="7"/>
      <c r="L124" s="16"/>
      <c r="M124" s="7"/>
    </row>
    <row r="125" spans="2:13" x14ac:dyDescent="0.25">
      <c r="B125" s="16">
        <f t="shared" si="0"/>
        <v>34</v>
      </c>
      <c r="C125" s="15" t="s">
        <v>243</v>
      </c>
      <c r="D125" s="16" t="str">
        <f>INDEX(Assumptions!D36:M71,MATCH($C125,Assumptions!B36:B71,0),MATCH($C$84,Assumptions!$D$2:$M$2,0))</f>
        <v>Not Required</v>
      </c>
      <c r="E125" s="15" t="str">
        <f>VLOOKUP(C125,Assumptions!$B$3:$Q$38,16,0)</f>
        <v>TSP confirmation</v>
      </c>
      <c r="F125" s="15" t="str">
        <f>VLOOKUP(C125,Assumptions!$B$3:$S$38,18,0)</f>
        <v>TSP/DSP</v>
      </c>
      <c r="G125" s="37">
        <f>VLOOKUP(C125,Assumptions!$B$3:$T$38,19,0)</f>
        <v>46227</v>
      </c>
      <c r="H125" s="15" t="str">
        <f>_xlfn.IFNA(IF(F125=Assumptions!$S$8,IF(INDEX('Attestation Matrix'!$E$3:$N$21,MATCH($C125,'Attestation Matrix'!$B$3:$B$21,0),MATCH($C$84,'Attestation Matrix'!$E$2:$N$2,0))=0,"",INDEX('Attestation Matrix'!$E$3:$N$21,MATCH($C125,'Attestation Matrix'!$B$3:$B$21,0),MATCH($C$84,'Attestation Matrix'!$E$2:$N$2,0))),""),"")</f>
        <v/>
      </c>
      <c r="I125" s="7"/>
      <c r="J125" s="16"/>
      <c r="K125" s="7"/>
      <c r="L125" s="16"/>
      <c r="M125" s="7"/>
    </row>
    <row r="126" spans="2:13" x14ac:dyDescent="0.25">
      <c r="B126" s="16">
        <f t="shared" si="0"/>
        <v>35</v>
      </c>
      <c r="C126" s="15" t="s">
        <v>244</v>
      </c>
      <c r="D126" s="16" t="str">
        <f>INDEX(Assumptions!D37:M72,MATCH($C126,Assumptions!B37:B72,0),MATCH($C$84,Assumptions!$D$2:$M$2,0))</f>
        <v>Not Required</v>
      </c>
      <c r="E126" s="15" t="str">
        <f>VLOOKUP(C126,Assumptions!$B$3:$Q$38,16,0)</f>
        <v>TSP confirmation</v>
      </c>
      <c r="F126" s="15" t="str">
        <f>VLOOKUP(C126,Assumptions!$B$3:$S$38,18,0)</f>
        <v>TSP/DSP</v>
      </c>
      <c r="G126" s="37">
        <f>VLOOKUP(C126,Assumptions!$B$3:$T$38,19,0)</f>
        <v>46227</v>
      </c>
      <c r="H126" s="15" t="str">
        <f>_xlfn.IFNA(IF(F126=Assumptions!$S$8,IF(INDEX('Attestation Matrix'!$E$3:$N$21,MATCH($C126,'Attestation Matrix'!$B$3:$B$21,0),MATCH($C$84,'Attestation Matrix'!$E$2:$N$2,0))=0,"",INDEX('Attestation Matrix'!$E$3:$N$21,MATCH($C126,'Attestation Matrix'!$B$3:$B$21,0),MATCH($C$84,'Attestation Matrix'!$E$2:$N$2,0))),""),"")</f>
        <v/>
      </c>
      <c r="I126" s="7"/>
      <c r="J126" s="16"/>
      <c r="K126" s="7"/>
      <c r="L126" s="16"/>
      <c r="M126" s="7"/>
    </row>
    <row r="127" spans="2:13" x14ac:dyDescent="0.25">
      <c r="B127" s="16">
        <f t="shared" si="0"/>
        <v>36</v>
      </c>
      <c r="C127" s="15" t="s">
        <v>245</v>
      </c>
      <c r="D127" s="16" t="str">
        <f>INDEX(Assumptions!D38:M73,MATCH($C127,Assumptions!B38:B73,0),MATCH($C$84,Assumptions!$D$2:$M$2,0))</f>
        <v>Required</v>
      </c>
      <c r="E127" s="15" t="str">
        <f>VLOOKUP(C127,Assumptions!$B$3:$Q$38,16,0)</f>
        <v>Technical documentation</v>
      </c>
      <c r="F127" s="15" t="str">
        <f>VLOOKUP(C127,Assumptions!$B$3:$S$38,18,0)</f>
        <v>TSP/DSP</v>
      </c>
      <c r="G127" s="37">
        <f>VLOOKUP(C127,Assumptions!$B$3:$T$38,19,0)</f>
        <v>46227</v>
      </c>
      <c r="H127" s="15" t="str">
        <f>_xlfn.IFNA(IF(F127=Assumptions!$S$8,IF(INDEX('Attestation Matrix'!$E$3:$N$21,MATCH($C127,'Attestation Matrix'!$B$3:$B$21,0),MATCH($C$84,'Attestation Matrix'!$E$2:$N$2,0))=0,"",INDEX('Attestation Matrix'!$E$3:$N$21,MATCH($C127,'Attestation Matrix'!$B$3:$B$21,0),MATCH($C$84,'Attestation Matrix'!$E$2:$N$2,0))),""),"")</f>
        <v/>
      </c>
      <c r="I127" s="7"/>
      <c r="J127" s="16"/>
      <c r="K127" s="7"/>
      <c r="L127" s="16"/>
      <c r="M127" s="7" t="s">
        <v>246</v>
      </c>
    </row>
    <row r="128" spans="2:13" x14ac:dyDescent="0.25">
      <c r="B128" s="15"/>
      <c r="C128" s="15"/>
      <c r="D128" s="16"/>
      <c r="E128" s="15"/>
      <c r="F128" s="15"/>
      <c r="G128" s="15"/>
      <c r="H128" s="15"/>
      <c r="I128" s="7"/>
      <c r="J128" s="16"/>
      <c r="K128" s="7"/>
      <c r="L128" s="16"/>
      <c r="M128" s="7"/>
    </row>
    <row r="129" spans="2:13" ht="16.2" x14ac:dyDescent="0.25">
      <c r="B129" s="15" t="s">
        <v>247</v>
      </c>
      <c r="C129" s="15"/>
      <c r="D129" s="16"/>
      <c r="E129" s="15"/>
      <c r="F129" s="15"/>
      <c r="G129" s="15"/>
      <c r="H129" s="15"/>
      <c r="I129" s="7"/>
      <c r="J129" s="16"/>
      <c r="K129" s="7"/>
      <c r="L129" s="16"/>
      <c r="M129" s="7"/>
    </row>
    <row r="132" spans="2:13" x14ac:dyDescent="0.25">
      <c r="B132" s="5" t="s">
        <v>248</v>
      </c>
      <c r="C132" s="5"/>
      <c r="D132" s="4"/>
      <c r="E132" s="4"/>
      <c r="F132" s="4"/>
      <c r="G132" s="4"/>
      <c r="H132" s="4"/>
      <c r="I132" s="4"/>
      <c r="J132" s="4"/>
      <c r="K132" s="4"/>
      <c r="L132" s="4"/>
      <c r="M132" s="4"/>
    </row>
    <row r="134" spans="2:13" x14ac:dyDescent="0.25">
      <c r="C134" s="2" t="s">
        <v>73</v>
      </c>
      <c r="D134" s="2"/>
      <c r="E134" s="2" t="s">
        <v>74</v>
      </c>
      <c r="F134" s="2" t="s">
        <v>75</v>
      </c>
      <c r="G134" s="2"/>
      <c r="H134" s="2"/>
      <c r="I134" s="2" t="s">
        <v>76</v>
      </c>
    </row>
    <row r="135" spans="2:13" ht="14.4" x14ac:dyDescent="0.3">
      <c r="D135" s="1"/>
      <c r="F135" t="s">
        <v>249</v>
      </c>
      <c r="I135" s="6"/>
    </row>
    <row r="136" spans="2:13" ht="14.4" x14ac:dyDescent="0.3">
      <c r="D136" s="1"/>
      <c r="F136" t="s">
        <v>249</v>
      </c>
      <c r="I136" s="6"/>
    </row>
    <row r="137" spans="2:13" ht="14.4" x14ac:dyDescent="0.3">
      <c r="D137" s="1"/>
      <c r="F137" t="s">
        <v>249</v>
      </c>
      <c r="I137" s="6"/>
    </row>
  </sheetData>
  <conditionalFormatting sqref="B92:B129">
    <cfRule type="expression" dxfId="44" priority="35">
      <formula>$D92="Conditional"</formula>
    </cfRule>
    <cfRule type="expression" dxfId="43" priority="36">
      <formula>+$D92="Not Required"</formula>
    </cfRule>
    <cfRule type="expression" dxfId="42" priority="32">
      <formula>$D92="Conditional"</formula>
    </cfRule>
    <cfRule type="expression" dxfId="41" priority="33">
      <formula>+$D92="Not Required"</formula>
    </cfRule>
    <cfRule type="expression" dxfId="40" priority="49">
      <formula>$D92="Conditional"</formula>
    </cfRule>
    <cfRule type="expression" dxfId="39" priority="34">
      <formula>+$D92="Not Required"</formula>
    </cfRule>
    <cfRule type="expression" dxfId="38" priority="80">
      <formula>+$D92="Not Required"</formula>
    </cfRule>
    <cfRule type="expression" dxfId="37" priority="69">
      <formula>+$D92="Not Required"</formula>
    </cfRule>
    <cfRule type="expression" dxfId="36" priority="68">
      <formula>$D92="Conditional"</formula>
    </cfRule>
    <cfRule type="expression" dxfId="35" priority="47">
      <formula>+$D92="Not Required"</formula>
    </cfRule>
  </conditionalFormatting>
  <conditionalFormatting sqref="B92:C129">
    <cfRule type="expression" dxfId="34" priority="46">
      <formula>$D92="Conditional"</formula>
    </cfRule>
    <cfRule type="expression" dxfId="33" priority="81">
      <formula>$D92="Required"</formula>
    </cfRule>
    <cfRule type="expression" dxfId="32" priority="50">
      <formula>+$D92="Not Required"</formula>
    </cfRule>
    <cfRule type="expression" dxfId="31" priority="48">
      <formula>+$D92="Not Required"</formula>
    </cfRule>
  </conditionalFormatting>
  <conditionalFormatting sqref="C92:C129">
    <cfRule type="expression" dxfId="30" priority="123">
      <formula>+$D92="Not Required"</formula>
    </cfRule>
    <cfRule type="expression" dxfId="29" priority="119">
      <formula>$D92="Conditional"</formula>
    </cfRule>
  </conditionalFormatting>
  <conditionalFormatting sqref="D92:D129">
    <cfRule type="cellIs" dxfId="28" priority="126" operator="equal">
      <formula>"Required"</formula>
    </cfRule>
    <cfRule type="cellIs" dxfId="27" priority="120" operator="equal">
      <formula>"Conditional"</formula>
    </cfRule>
    <cfRule type="cellIs" dxfId="26" priority="125" operator="equal">
      <formula>"Not Required"</formula>
    </cfRule>
  </conditionalFormatting>
  <conditionalFormatting sqref="E92:H129">
    <cfRule type="expression" dxfId="25" priority="28">
      <formula>+$D92="Not Required"</formula>
    </cfRule>
    <cfRule type="expression" dxfId="24" priority="27">
      <formula>+$D92="Not Required"</formula>
    </cfRule>
    <cfRule type="expression" dxfId="23" priority="30">
      <formula>$D92="Conditional"</formula>
    </cfRule>
    <cfRule type="expression" dxfId="22" priority="26">
      <formula>$D92="Conditional"</formula>
    </cfRule>
    <cfRule type="expression" dxfId="21" priority="31">
      <formula>+$D92="Not Required"</formula>
    </cfRule>
    <cfRule type="expression" dxfId="20" priority="29">
      <formula>$D92="Required"</formula>
    </cfRule>
  </conditionalFormatting>
  <conditionalFormatting sqref="I92:J129">
    <cfRule type="expression" dxfId="19" priority="99">
      <formula>$D92="Conditional"</formula>
    </cfRule>
    <cfRule type="expression" dxfId="18" priority="100">
      <formula>$D92="Not Required"</formula>
    </cfRule>
  </conditionalFormatting>
  <conditionalFormatting sqref="I92:L129">
    <cfRule type="expression" dxfId="17" priority="92">
      <formula>$D92="Required"</formula>
    </cfRule>
  </conditionalFormatting>
  <conditionalFormatting sqref="J92:J129">
    <cfRule type="cellIs" dxfId="16" priority="66" operator="equal">
      <formula>"Incomplete"</formula>
    </cfRule>
    <cfRule type="cellIs" dxfId="15" priority="67" operator="equal">
      <formula>"Complete"</formula>
    </cfRule>
  </conditionalFormatting>
  <conditionalFormatting sqref="K3">
    <cfRule type="cellIs" dxfId="14" priority="25" operator="equal">
      <formula>"LOAD APPLICATION READY TO BE SUBMITTED"</formula>
    </cfRule>
  </conditionalFormatting>
  <conditionalFormatting sqref="K92:L129">
    <cfRule type="expression" dxfId="13" priority="23">
      <formula>$D92="Conditional"</formula>
    </cfRule>
    <cfRule type="expression" dxfId="12" priority="24">
      <formula>$D92="Not Required"</formula>
    </cfRule>
  </conditionalFormatting>
  <conditionalFormatting sqref="L92:L129">
    <cfRule type="cellIs" dxfId="11" priority="17" operator="equal">
      <formula>"Incomplete"</formula>
    </cfRule>
    <cfRule type="expression" dxfId="10" priority="19">
      <formula>$D92="Conditional"</formula>
    </cfRule>
    <cfRule type="cellIs" dxfId="9" priority="22" operator="equal">
      <formula>"Complete"</formula>
    </cfRule>
    <cfRule type="cellIs" dxfId="8" priority="18" operator="equal">
      <formula>"Complete"</formula>
    </cfRule>
    <cfRule type="cellIs" dxfId="7" priority="21" operator="equal">
      <formula>"Incomplete"</formula>
    </cfRule>
    <cfRule type="expression" dxfId="6" priority="20">
      <formula>$D92="Not Required"</formula>
    </cfRule>
  </conditionalFormatting>
  <conditionalFormatting sqref="L97:L100">
    <cfRule type="cellIs" dxfId="5" priority="2" operator="equal">
      <formula>"Complete"</formula>
    </cfRule>
    <cfRule type="expression" dxfId="4" priority="3">
      <formula>$D97="Conditional"</formula>
    </cfRule>
    <cfRule type="expression" dxfId="3" priority="4">
      <formula>$D97="Not Required"</formula>
    </cfRule>
    <cfRule type="cellIs" dxfId="2" priority="1" operator="equal">
      <formula>"Incomplete"</formula>
    </cfRule>
  </conditionalFormatting>
  <conditionalFormatting sqref="M92:M129">
    <cfRule type="expression" dxfId="1" priority="93">
      <formula>$D92="Conditional"</formula>
    </cfRule>
    <cfRule type="expression" dxfId="0" priority="94">
      <formula>$D92="Not Required"</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A42B9986-AE5C-45DA-94DA-4B87E15A8656}">
          <x14:formula1>
            <xm:f>Assumptions!$D$42:$D$44</xm:f>
          </x14:formula1>
          <xm:sqref>L92:L127 J92:J127</xm:sqref>
        </x14:dataValidation>
        <x14:dataValidation type="list" allowBlank="1" showInputMessage="1" showErrorMessage="1" xr:uid="{1D29836C-0E71-45CE-B1AE-D6CA97CE6359}">
          <x14:formula1>
            <xm:f>Assumptions!$F$42:$F$50</xm:f>
          </x14:formula1>
          <xm:sqref>D24</xm:sqref>
        </x14:dataValidation>
        <x14:dataValidation type="list" allowBlank="1" showInputMessage="1" showErrorMessage="1" xr:uid="{BEFC0C2E-161C-45E7-BBEA-9C5FF886F8DD}">
          <x14:formula1>
            <xm:f>Assumptions!$F$53:$F$59</xm:f>
          </x14:formula1>
          <xm:sqref>C86</xm:sqref>
        </x14:dataValidation>
        <x14:dataValidation type="list" allowBlank="1" showInputMessage="1" showErrorMessage="1" xr:uid="{D74B17E9-1028-4C39-9D4E-3459E06EBC0B}">
          <x14:formula1>
            <xm:f>Assumptions!$E$2:$M$2</xm:f>
          </x14:formula1>
          <xm:sqref>C84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7F06F-2CA7-4B35-AFE7-76D2005FD076}">
  <sheetPr>
    <tabColor theme="4"/>
  </sheetPr>
  <dimension ref="B1:AF39"/>
  <sheetViews>
    <sheetView showGridLines="0" topLeftCell="A5" zoomScale="90" zoomScaleNormal="90" workbookViewId="0">
      <selection activeCell="Q19" sqref="Q19"/>
    </sheetView>
  </sheetViews>
  <sheetFormatPr defaultColWidth="8.59765625" defaultRowHeight="13.2" x14ac:dyDescent="0.25"/>
  <cols>
    <col min="1" max="1" width="1.59765625" style="46" customWidth="1"/>
    <col min="2" max="2" width="3.59765625" style="46" hidden="1" customWidth="1"/>
    <col min="3" max="3" width="9.59765625" style="46" customWidth="1"/>
    <col min="4" max="4" width="1.59765625" style="46" customWidth="1"/>
    <col min="5" max="5" width="14.09765625" style="46" customWidth="1"/>
    <col min="6" max="6" width="13.59765625" style="46" customWidth="1"/>
    <col min="7" max="7" width="1.59765625" style="46" customWidth="1"/>
    <col min="8" max="8" width="9.09765625" style="46" bestFit="1" customWidth="1"/>
    <col min="9" max="9" width="1.59765625" style="46" customWidth="1"/>
    <col min="10" max="10" width="12" style="46" bestFit="1" customWidth="1"/>
    <col min="11" max="11" width="6" style="46" bestFit="1" customWidth="1"/>
    <col min="12" max="12" width="11" style="46" customWidth="1"/>
    <col min="13" max="13" width="8.59765625" style="46" bestFit="1" customWidth="1"/>
    <col min="14" max="14" width="7.59765625" style="46" bestFit="1" customWidth="1"/>
    <col min="15" max="15" width="7.09765625" style="46" customWidth="1"/>
    <col min="16" max="16" width="11.59765625" style="46" bestFit="1" customWidth="1"/>
    <col min="17" max="17" width="1.59765625" style="46" customWidth="1"/>
    <col min="18" max="18" width="19.5" style="46" customWidth="1"/>
    <col min="19" max="19" width="9.59765625" style="46" customWidth="1"/>
    <col min="20" max="20" width="1.59765625" style="46" customWidth="1"/>
    <col min="21" max="21" width="21.09765625" style="46" customWidth="1"/>
    <col min="22" max="22" width="10.09765625" style="46" customWidth="1"/>
    <col min="23" max="23" width="1.59765625" style="46" customWidth="1"/>
    <col min="24" max="25" width="9.59765625" style="46" bestFit="1" customWidth="1"/>
    <col min="26" max="26" width="10" style="46" bestFit="1" customWidth="1"/>
    <col min="27" max="27" width="10.09765625" style="46" bestFit="1" customWidth="1"/>
    <col min="28" max="28" width="13.09765625" style="46" bestFit="1" customWidth="1"/>
    <col min="29" max="29" width="1.59765625" style="46" customWidth="1"/>
    <col min="30" max="30" width="8.59765625" style="46" customWidth="1"/>
    <col min="31" max="31" width="9.59765625" style="46" bestFit="1" customWidth="1"/>
    <col min="32" max="32" width="42.59765625" style="46" customWidth="1"/>
    <col min="33" max="16384" width="8.59765625" style="46"/>
  </cols>
  <sheetData>
    <row r="1" spans="2:32" x14ac:dyDescent="0.25">
      <c r="C1" s="45" t="s">
        <v>68</v>
      </c>
      <c r="D1" s="45"/>
      <c r="E1" s="45"/>
      <c r="F1" s="45"/>
      <c r="G1" s="45"/>
      <c r="I1" s="45"/>
      <c r="Q1" s="45"/>
      <c r="T1" s="45"/>
      <c r="W1" s="45"/>
      <c r="AC1" s="45"/>
    </row>
    <row r="2" spans="2:32" x14ac:dyDescent="0.25">
      <c r="C2" s="45" t="s">
        <v>69</v>
      </c>
      <c r="D2" s="45"/>
      <c r="E2" s="45"/>
      <c r="F2" s="45"/>
      <c r="G2" s="45"/>
      <c r="I2" s="45"/>
      <c r="Q2" s="45"/>
      <c r="T2" s="45"/>
      <c r="W2" s="45"/>
      <c r="AC2" s="45"/>
    </row>
    <row r="3" spans="2:32" ht="24.6" x14ac:dyDescent="0.4">
      <c r="C3" s="3" t="s">
        <v>250</v>
      </c>
      <c r="D3" s="47"/>
      <c r="E3" s="47"/>
      <c r="F3" s="47"/>
      <c r="G3" s="47"/>
      <c r="I3" s="47"/>
      <c r="Q3" s="47"/>
      <c r="T3" s="47"/>
      <c r="W3" s="47"/>
      <c r="AC3" s="47"/>
    </row>
    <row r="5" spans="2:32" ht="13.8" thickBot="1" x14ac:dyDescent="0.3">
      <c r="C5" s="49" t="s">
        <v>251</v>
      </c>
      <c r="D5" s="49"/>
      <c r="E5" s="50" t="str">
        <f>'Batch Zero LIF'!C86</f>
        <v>PBRP Only</v>
      </c>
      <c r="F5" s="49"/>
      <c r="G5" s="49"/>
      <c r="H5" s="49"/>
      <c r="I5" s="49"/>
      <c r="K5" s="48" t="s">
        <v>252</v>
      </c>
      <c r="M5" s="51"/>
      <c r="N5" s="51"/>
      <c r="O5" s="51"/>
      <c r="P5" s="51"/>
    </row>
    <row r="6" spans="2:32" ht="13.8" thickBot="1" x14ac:dyDescent="0.3">
      <c r="H6" s="52"/>
      <c r="J6" s="52"/>
      <c r="K6" s="52"/>
      <c r="L6" s="52"/>
      <c r="M6" s="52"/>
      <c r="N6" s="52"/>
      <c r="O6" s="52"/>
      <c r="P6" s="52"/>
      <c r="R6" s="52"/>
      <c r="S6" s="52"/>
      <c r="U6" s="52"/>
      <c r="V6" s="52"/>
    </row>
    <row r="7" spans="2:32" s="53" customFormat="1" ht="48.6" customHeight="1" thickTop="1" thickBot="1" x14ac:dyDescent="0.3">
      <c r="E7" s="126" t="s">
        <v>253</v>
      </c>
      <c r="F7" s="127"/>
      <c r="H7" s="54"/>
      <c r="J7" s="128" t="s">
        <v>254</v>
      </c>
      <c r="K7" s="129"/>
      <c r="L7" s="129"/>
      <c r="M7" s="129"/>
      <c r="N7" s="129"/>
      <c r="O7" s="129"/>
      <c r="P7" s="130"/>
      <c r="R7" s="115" t="s">
        <v>255</v>
      </c>
      <c r="S7" s="116"/>
      <c r="U7" s="119" t="s">
        <v>256</v>
      </c>
      <c r="V7" s="120"/>
      <c r="X7" s="123" t="s">
        <v>257</v>
      </c>
      <c r="Y7" s="124"/>
      <c r="Z7" s="124"/>
      <c r="AA7" s="124"/>
      <c r="AB7" s="124"/>
      <c r="AC7" s="124"/>
      <c r="AD7" s="124"/>
      <c r="AE7" s="125"/>
    </row>
    <row r="8" spans="2:32" s="53" customFormat="1" ht="59.1" customHeight="1" thickBot="1" x14ac:dyDescent="0.3">
      <c r="C8" s="43" t="s">
        <v>156</v>
      </c>
      <c r="E8" s="55" t="s">
        <v>258</v>
      </c>
      <c r="F8" s="56" t="s">
        <v>259</v>
      </c>
      <c r="H8" s="43" t="s">
        <v>260</v>
      </c>
      <c r="J8" s="57" t="s">
        <v>261</v>
      </c>
      <c r="K8" s="58" t="s">
        <v>259</v>
      </c>
      <c r="L8" s="58" t="s">
        <v>262</v>
      </c>
      <c r="M8" s="58" t="s">
        <v>263</v>
      </c>
      <c r="N8" s="58" t="s">
        <v>264</v>
      </c>
      <c r="O8" s="58" t="s">
        <v>265</v>
      </c>
      <c r="P8" s="59" t="s">
        <v>266</v>
      </c>
      <c r="R8" s="117"/>
      <c r="S8" s="118"/>
      <c r="U8" s="121"/>
      <c r="V8" s="122"/>
      <c r="X8" s="39" t="s">
        <v>267</v>
      </c>
      <c r="Y8" s="40" t="s">
        <v>268</v>
      </c>
      <c r="Z8" s="40" t="s">
        <v>269</v>
      </c>
      <c r="AA8" s="40" t="s">
        <v>270</v>
      </c>
      <c r="AB8" s="40" t="s">
        <v>271</v>
      </c>
      <c r="AD8" s="41" t="s">
        <v>272</v>
      </c>
      <c r="AE8" s="42" t="s">
        <v>273</v>
      </c>
    </row>
    <row r="9" spans="2:32" ht="42" customHeight="1" thickBot="1" x14ac:dyDescent="0.3">
      <c r="C9" s="60">
        <v>47118</v>
      </c>
      <c r="E9" s="61"/>
      <c r="F9" s="62">
        <v>20</v>
      </c>
      <c r="H9" s="63"/>
      <c r="J9" s="64">
        <v>100</v>
      </c>
      <c r="K9" s="65">
        <v>20</v>
      </c>
      <c r="L9" s="65" t="s">
        <v>274</v>
      </c>
      <c r="M9" s="100">
        <v>47331</v>
      </c>
      <c r="N9" s="65"/>
      <c r="O9" s="65"/>
      <c r="P9" s="66"/>
      <c r="R9" s="102" t="s">
        <v>275</v>
      </c>
      <c r="S9" s="103">
        <v>1000</v>
      </c>
      <c r="U9" s="108" t="s">
        <v>276</v>
      </c>
      <c r="V9" s="109"/>
      <c r="X9" s="67">
        <f>IF($S$11="",DATE(2034,12,31),IF($S$11&lt;$C9,DATE(YEAR($C9),12,31),$S$11))</f>
        <v>47969</v>
      </c>
      <c r="Y9" s="68">
        <f>IF($M9&lt;&gt;"",$M9,IF($L9&lt;&gt;"",DATE(2034,12,31),C9))</f>
        <v>47331</v>
      </c>
      <c r="Z9" s="70">
        <f>IF(OR($E$5="RPG Only",$E$5="RPG and Complete and Valid LLIS"),
    IF(YEAR($C9)&lt;YEAR($S$11),0,$S$9),
    IF(OR($E$5="PBRP Only",$E$5="PBRP and Complete and Valid LLIS"),
        IF(YEAR($C9)&lt;YEAR($V$11),0,$V$9),
        0))</f>
        <v>0</v>
      </c>
      <c r="AA9" s="70">
        <f>IF(OR($E$5="LLIS Only",$E$5="RPG and Complete and Valid LLIS",$E$5="PBRP and Complete and Valid LLIS"),
    IFERROR(_xlfn.MAXIFS($J$9:$J$13,$Y$9:$Y$13,"&lt;="&amp;DATE(YEAR($C9),12,31)),0),
    0)</f>
        <v>0</v>
      </c>
      <c r="AB9" s="70">
        <f>MAX(Z9,AA9)</f>
        <v>0</v>
      </c>
      <c r="AD9" s="70">
        <f>IF(AE9="Studied Load",E9,IF($E$5=Assumptions!$F$58,J9,IF($E$5=Assumptions!$F$59,MIN(J9,H9),MIN(E9,AB9))))</f>
        <v>0</v>
      </c>
      <c r="AE9" s="71" t="str">
        <f>IF($E$5=Assumptions!$F$54,
    IF(AND(Z9&lt;E9,C9&lt;$S$11),"Studied Load","Base Load"),
    IF($E$5=Assumptions!$F$56,
        IF(AND(Z9&lt;E9,C9&lt;$V$11),"Studied Load","Base Load"),
        IF($E$5=Assumptions!$F$58,
            "Studied Load",
            "Base Load"
        )
    )
)</f>
        <v>Base Load</v>
      </c>
    </row>
    <row r="10" spans="2:32" ht="42" customHeight="1" thickBot="1" x14ac:dyDescent="0.3">
      <c r="C10" s="72">
        <v>47483</v>
      </c>
      <c r="E10" s="73"/>
      <c r="F10" s="74">
        <v>40</v>
      </c>
      <c r="H10" s="75"/>
      <c r="J10" s="76">
        <v>300</v>
      </c>
      <c r="K10" s="69">
        <v>40</v>
      </c>
      <c r="L10" s="69"/>
      <c r="M10" s="77"/>
      <c r="N10" s="69"/>
      <c r="O10" s="69"/>
      <c r="P10" s="78"/>
      <c r="R10" s="104" t="s">
        <v>277</v>
      </c>
      <c r="S10" s="105">
        <v>200</v>
      </c>
      <c r="U10" s="110" t="s">
        <v>278</v>
      </c>
      <c r="V10" s="111"/>
      <c r="X10" s="79">
        <f t="shared" ref="X10:X13" si="0">IF($S$11="",DATE(2034,12,31),IF($S$11&lt;$C10,DATE(YEAR($C10),12,31),$S$11))</f>
        <v>47969</v>
      </c>
      <c r="Y10" s="77">
        <f>IF(AND(ISNUMBER(Y9),Y9&gt;DATE(YEAR(C10),12,31)),
    Y9,
    IF($M10&lt;&gt;"",$M10,IF($L10&lt;&gt;"",DATE(2034,12,31),C10))
)</f>
        <v>47483</v>
      </c>
      <c r="Z10" s="69">
        <f>IF(OR($E$5="RPG Only",$E$5="RPG and Complete and Valid LLIS"),
    IF(YEAR($C10)&lt;YEAR($S$11),0,$S$9),
    IF(OR($E$5="PBRP Only",$E$5="PBRP and Complete and Valid LLIS"),
        IF(YEAR($C10)&lt;YEAR($V$11),0,$V$9),
        0))</f>
        <v>0</v>
      </c>
      <c r="AA10" s="69">
        <f>IF(OR($E$5="LLIS Only",$E$5="RPG and Complete and Valid LLIS",$E$5="PBRP and Complete and Valid LLIS"),
    IFERROR(_xlfn.MAXIFS($J$9:$J$13,$Y$9:$Y$13,"&lt;="&amp;DATE(YEAR($C10),12,31)),0),
    0)</f>
        <v>0</v>
      </c>
      <c r="AB10" s="69">
        <f t="shared" ref="AB10:AB13" si="1">MAX(Z10,AA10)</f>
        <v>0</v>
      </c>
      <c r="AD10" s="69">
        <f>IF(AE10="Studied Load",E10,IF($E$5=Assumptions!$F$58,J10,IF($E$5=Assumptions!$F$59,MIN(J10,H10),MIN(E10,AB10))))</f>
        <v>0</v>
      </c>
      <c r="AE10" s="80" t="str">
        <f>IF($E$5=Assumptions!$F$54,
    IF(AND(Z10&lt;E10,C10&lt;$S$11),"Studied Load","Base Load"),
    IF($E$5=Assumptions!$F$56,
        IF(AND(Z10&lt;E10,C10&lt;$V$11),"Studied Load","Base Load"),
        IF($E$5=Assumptions!$F$58,
            "Studied Load",
            "Base Load"
        )
    )
)</f>
        <v>Base Load</v>
      </c>
    </row>
    <row r="11" spans="2:32" ht="42" customHeight="1" thickBot="1" x14ac:dyDescent="0.3">
      <c r="C11" s="72">
        <v>47848</v>
      </c>
      <c r="E11" s="81"/>
      <c r="F11" s="82">
        <v>60</v>
      </c>
      <c r="H11" s="83"/>
      <c r="J11" s="84">
        <v>500</v>
      </c>
      <c r="K11" s="70">
        <v>60</v>
      </c>
      <c r="L11" s="70"/>
      <c r="M11" s="68"/>
      <c r="N11" s="70"/>
      <c r="O11" s="70"/>
      <c r="P11" s="85"/>
      <c r="R11" s="106" t="s">
        <v>279</v>
      </c>
      <c r="S11" s="107">
        <v>47969</v>
      </c>
      <c r="U11" s="112" t="s">
        <v>280</v>
      </c>
      <c r="V11" s="113"/>
      <c r="X11" s="67">
        <f t="shared" si="0"/>
        <v>47969</v>
      </c>
      <c r="Y11" s="68">
        <f t="shared" ref="Y11:Y13" si="2">IF(AND(ISNUMBER(Y10),Y10&gt;DATE(YEAR(C11),12,31)),
    Y10,
    IF($M11&lt;&gt;"",$M11,IF($L11&lt;&gt;"",DATE(2034,12,31),C11))
)</f>
        <v>47848</v>
      </c>
      <c r="Z11" s="70">
        <f>IF(OR($E$5="RPG Only",$E$5="RPG and Complete and Valid LLIS"),
    IF(YEAR($C11)&lt;YEAR($S$11),0,$S$9),
    IF(OR($E$5="PBRP Only",$E$5="PBRP and Complete and Valid LLIS"),
        IF(YEAR($C11)&lt;YEAR($V$11),0,$V$9),
        0))</f>
        <v>0</v>
      </c>
      <c r="AA11" s="70">
        <f>IF(OR($E$5="LLIS Only",$E$5="RPG and Complete and Valid LLIS",$E$5="PBRP and Complete and Valid LLIS"),
    IFERROR(_xlfn.MAXIFS($J$9:$J$13,$Y$9:$Y$13,"&lt;="&amp;DATE(YEAR($C11),12,31)),0),
    0)</f>
        <v>0</v>
      </c>
      <c r="AB11" s="70">
        <f t="shared" si="1"/>
        <v>0</v>
      </c>
      <c r="AD11" s="70">
        <f>IF(AE11="Studied Load",E11,IF($E$5=Assumptions!$F$58,J11,IF($E$5=Assumptions!$F$59,MIN(J11,H11),MIN(E11,AB11))))</f>
        <v>0</v>
      </c>
      <c r="AE11" s="71" t="str">
        <f>IF($E$5=Assumptions!$F$54,
    IF(AND(Z11&lt;E11,C11&lt;$S$11),"Studied Load","Base Load"),
    IF($E$5=Assumptions!$F$56,
        IF(AND(Z11&lt;E11,C11&lt;$V$11),"Studied Load","Base Load"),
        IF($E$5=Assumptions!$F$58,
            "Studied Load",
            "Base Load"
        )
    )
)</f>
        <v>Base Load</v>
      </c>
    </row>
    <row r="12" spans="2:32" ht="42" customHeight="1" thickTop="1" thickBot="1" x14ac:dyDescent="0.3">
      <c r="C12" s="72">
        <v>48213</v>
      </c>
      <c r="E12" s="73"/>
      <c r="F12" s="74">
        <v>80</v>
      </c>
      <c r="H12" s="75"/>
      <c r="J12" s="76">
        <v>700</v>
      </c>
      <c r="K12" s="69">
        <v>80</v>
      </c>
      <c r="L12" s="69"/>
      <c r="M12" s="77"/>
      <c r="N12" s="69"/>
      <c r="O12" s="69"/>
      <c r="P12" s="78"/>
      <c r="X12" s="79">
        <f t="shared" si="0"/>
        <v>48213</v>
      </c>
      <c r="Y12" s="77">
        <f t="shared" si="2"/>
        <v>48213</v>
      </c>
      <c r="Z12" s="69">
        <f>IF(OR($E$5="RPG Only",$E$5="RPG and Complete and Valid LLIS"),
    IF(YEAR($C12)&lt;YEAR($S$11),0,$S$9),
    IF(OR($E$5="PBRP Only",$E$5="PBRP and Complete and Valid LLIS"),
        IF(YEAR($C12)&lt;YEAR($V$11),0,$V$9),
        0))</f>
        <v>0</v>
      </c>
      <c r="AA12" s="69">
        <f>IF(OR($E$5="LLIS Only",$E$5="RPG and Complete and Valid LLIS",$E$5="PBRP and Complete and Valid LLIS"),
    IFERROR(_xlfn.MAXIFS($J$9:$J$13,$Y$9:$Y$13,"&lt;="&amp;DATE(YEAR($C12),12,31)),0),
    0)</f>
        <v>0</v>
      </c>
      <c r="AB12" s="69">
        <f t="shared" si="1"/>
        <v>0</v>
      </c>
      <c r="AD12" s="69">
        <f>IF(AE12="Studied Load",E12,IF($E$5=Assumptions!$F$58,J12,IF($E$5=Assumptions!$F$59,MIN(J12,H12),MIN(E12,AB12))))</f>
        <v>0</v>
      </c>
      <c r="AE12" s="80" t="str">
        <f>IF($E$5=Assumptions!$F$54,
    IF(AND(Z12&lt;E12,C12&lt;$S$11),"Studied Load","Base Load"),
    IF($E$5=Assumptions!$F$56,
        IF(AND(Z12&lt;E12,C12&lt;$V$11),"Studied Load","Base Load"),
        IF($E$5=Assumptions!$F$58,
            "Studied Load",
            "Base Load"
        )
    )
)</f>
        <v>Base Load</v>
      </c>
    </row>
    <row r="13" spans="2:32" ht="42" customHeight="1" thickBot="1" x14ac:dyDescent="0.3">
      <c r="C13" s="86">
        <v>48579</v>
      </c>
      <c r="E13" s="87">
        <v>1000</v>
      </c>
      <c r="F13" s="88">
        <v>100</v>
      </c>
      <c r="H13" s="89"/>
      <c r="J13" s="90">
        <v>1000</v>
      </c>
      <c r="K13" s="91">
        <v>100</v>
      </c>
      <c r="L13" s="91"/>
      <c r="M13" s="101"/>
      <c r="N13" s="91"/>
      <c r="O13" s="91"/>
      <c r="P13" s="92"/>
      <c r="X13" s="93">
        <f t="shared" si="0"/>
        <v>48579</v>
      </c>
      <c r="Y13" s="94">
        <f t="shared" si="2"/>
        <v>48579</v>
      </c>
      <c r="Z13" s="95">
        <f>IF(OR($E$5="RPG Only",$E$5="RPG and Complete and Valid LLIS"),
    IF(YEAR($C13)&lt;YEAR($S$11),0,$S$9),
    IF(OR($E$5="PBRP Only",$E$5="PBRP and Complete and Valid LLIS"),
        IF(YEAR($C13)&lt;YEAR($V$11),0,$V$9),
        0))</f>
        <v>0</v>
      </c>
      <c r="AA13" s="95">
        <f>IF(OR($E$5="LLIS Only",$E$5="RPG and Complete and Valid LLIS",$E$5="PBRP and Complete and Valid LLIS"),
    IFERROR(_xlfn.MAXIFS($J$9:$J$13,$Y$9:$Y$13,"&lt;="&amp;DATE(YEAR($C13),12,31)),0),
    0)</f>
        <v>0</v>
      </c>
      <c r="AB13" s="95">
        <f t="shared" si="1"/>
        <v>0</v>
      </c>
      <c r="AC13" s="96"/>
      <c r="AD13" s="95">
        <f>IF(AE13="Studied Load",E13,IF($E$5=Assumptions!$F$58,J13,IF($E$5=Assumptions!$F$59,MIN(J13,H13),MIN(E13,AB13))))</f>
        <v>0</v>
      </c>
      <c r="AE13" s="97" t="str">
        <f>IF($E$5=Assumptions!$F$54,
    IF(AND(Z13&lt;E13,C13&lt;$S$11),"Studied Load","Base Load"),
    IF($E$5=Assumptions!$F$56,
        IF(AND(Z13&lt;E13,C13&lt;$V$11),"Studied Load","Base Load"),
        IF($E$5=Assumptions!$F$58,
            "Studied Load",
            "Base Load"
        )
    )
)</f>
        <v>Base Load</v>
      </c>
    </row>
    <row r="15" spans="2:32" x14ac:dyDescent="0.25">
      <c r="C15" s="98" t="s">
        <v>281</v>
      </c>
      <c r="D15" s="98"/>
      <c r="E15" s="98"/>
      <c r="F15" s="98"/>
      <c r="G15" s="98"/>
      <c r="H15" s="99"/>
      <c r="I15" s="98"/>
      <c r="J15" s="99"/>
      <c r="K15" s="99"/>
      <c r="L15" s="99"/>
      <c r="M15" s="99"/>
      <c r="N15" s="99"/>
      <c r="O15" s="99"/>
      <c r="P15" s="99"/>
      <c r="Q15" s="98"/>
      <c r="R15" s="99"/>
      <c r="S15" s="99"/>
      <c r="T15" s="98"/>
      <c r="U15" s="99"/>
      <c r="V15" s="99"/>
      <c r="W15" s="98"/>
      <c r="X15" s="99"/>
      <c r="Y15" s="99"/>
      <c r="Z15" s="99"/>
      <c r="AA15" s="99"/>
      <c r="AB15" s="99"/>
      <c r="AC15" s="98"/>
      <c r="AD15" s="99"/>
      <c r="AE15" s="99"/>
      <c r="AF15" s="99"/>
    </row>
    <row r="16" spans="2:32" x14ac:dyDescent="0.25">
      <c r="B16" s="46">
        <v>2</v>
      </c>
      <c r="C16" s="46" t="str">
        <f>IF(VLOOKUP($E$5,Assumptions!$F$53:$W$59,B16,0)=0,"",VLOOKUP($E$5,Assumptions!$F$53:$W$59,B16,0))</f>
        <v>Populate Interconnection Agreement Peak MW and MVAR using the executed Interconnection Agreement (IA) or equivalent agreement</v>
      </c>
    </row>
    <row r="17" spans="2:3" x14ac:dyDescent="0.25">
      <c r="B17" s="46">
        <f>B16+1</f>
        <v>3</v>
      </c>
      <c r="C17" s="46" t="str">
        <f>IF(VLOOKUP($E$5,Assumptions!$F$53:$W$59,B17,0)=0,"",VLOOKUP($E$5,Assumptions!$F$53:$W$59,B17,0))</f>
        <v>Populate Peak Demand (MW) modeled in PBRP Study and Peak MVAR modeled in PBRP Study using the PBRP study that qualified the Large Load for Batch Zero</v>
      </c>
    </row>
    <row r="18" spans="2:3" x14ac:dyDescent="0.25">
      <c r="B18" s="46">
        <f t="shared" ref="B18:B39" si="3">B17+1</f>
        <v>4</v>
      </c>
      <c r="C18" s="46" t="str">
        <f>IF(VLOOKUP($E$5,Assumptions!$F$53:$W$59,B18,0)=0,"",VLOOKUP($E$5,Assumptions!$F$53:$W$59,B18,0))</f>
        <v>Populate In service date of final PBRP upgrade element as shown in TPIT using the latest TPIT in-service date for the final PBRP upgrade required to support the Large Load</v>
      </c>
    </row>
    <row r="19" spans="2:3" x14ac:dyDescent="0.25">
      <c r="B19" s="46">
        <f t="shared" si="3"/>
        <v>5</v>
      </c>
      <c r="C19" s="46" t="str">
        <f>IF(VLOOKUP($E$5,Assumptions!$F$53:$W$59,B19,0)=0,"",VLOOKUP($E$5,Assumptions!$F$53:$W$59,B19,0))</f>
        <v>Leave all LLIS inputs blank</v>
      </c>
    </row>
    <row r="20" spans="2:3" x14ac:dyDescent="0.25">
      <c r="B20" s="46">
        <f t="shared" si="3"/>
        <v>6</v>
      </c>
      <c r="C20" s="46" t="str">
        <f>IF(VLOOKUP($E$5,Assumptions!$F$53:$W$59,B20,0)=0,"",VLOOKUP($E$5,Assumptions!$F$53:$W$59,B20,0))</f>
        <v>Leave all RPG inputs blank</v>
      </c>
    </row>
    <row r="21" spans="2:3" x14ac:dyDescent="0.25">
      <c r="B21" s="46">
        <f t="shared" si="3"/>
        <v>7</v>
      </c>
      <c r="C21" s="46" t="str">
        <f>IF(VLOOKUP($E$5,Assumptions!$F$53:$W$59,B21,0)=0,"",VLOOKUP($E$5,Assumptions!$F$53:$W$59,B21,0))</f>
        <v>Do not modify RPG Step effective date, LLIS Step effective date, RPG TPIT-Adjusted Peak MW, LLIS TPIT-Adjusted Peak MW, Combined TPIT-Adjusted Peak MW, Output Peak MW, or Load Treatment. These fields are calculated automatically</v>
      </c>
    </row>
    <row r="22" spans="2:3" x14ac:dyDescent="0.25">
      <c r="B22" s="46">
        <f t="shared" si="3"/>
        <v>8</v>
      </c>
      <c r="C22" s="46" t="str">
        <f>IF(VLOOKUP($E$5,Assumptions!$F$53:$W$59,B22,0)=0,"",VLOOKUP($E$5,Assumptions!$F$53:$W$59,B22,0))</f>
        <v>The PBRP TPIT-Adjusted Peak MW schedule is determined automatically using the Peak Demand modeled in the PBRP study and the TPIT in-service date of the final PBRP upgrade</v>
      </c>
    </row>
    <row r="23" spans="2:3" x14ac:dyDescent="0.25">
      <c r="B23" s="46">
        <f t="shared" si="3"/>
        <v>9</v>
      </c>
      <c r="C23" s="46" t="str">
        <f>IF(VLOOKUP($E$5,Assumptions!$F$53:$W$59,B23,0)=0,"",VLOOKUP($E$5,Assumptions!$F$53:$W$59,B23,0))</f>
        <v>Prior to the PBRP TPIT in-service date, the PBRP-adjusted Peak MW is set to zero. Beginning with the first applicable study year after the PBRP TPIT in-service date, the PBRP-adjusted Peak MW is set equal to the Peak Demand modeled in the PBRP study</v>
      </c>
    </row>
    <row r="24" spans="2:3" x14ac:dyDescent="0.25">
      <c r="B24" s="46">
        <f t="shared" si="3"/>
        <v>10</v>
      </c>
      <c r="C24" s="46" t="str">
        <f>IF(VLOOKUP($E$5,Assumptions!$F$53:$W$59,B24,0)=0,"",VLOOKUP($E$5,Assumptions!$F$53:$W$59,B24,0))</f>
        <v>Prior to the PBRP TPIT in-service date, Output Peak MW is determined using the Interconnection Agreement Peak MW schedule and the load is treated as Studied Load</v>
      </c>
    </row>
    <row r="25" spans="2:3" x14ac:dyDescent="0.25">
      <c r="B25" s="46">
        <f t="shared" si="3"/>
        <v>11</v>
      </c>
      <c r="C25" s="46" t="str">
        <f>IF(VLOOKUP($E$5,Assumptions!$F$53:$W$59,B25,0)=0,"",VLOOKUP($E$5,Assumptions!$F$53:$W$59,B25,0))</f>
        <v>Beginning with the first applicable study year after the PBRP TPIT in-service date, Output Peak MW is determined as the lower of the Interconnection Agreement Peak MW schedule and the Combined TPIT-Adjusted Peak MW schedule</v>
      </c>
    </row>
    <row r="26" spans="2:3" x14ac:dyDescent="0.25">
      <c r="B26" s="46">
        <f t="shared" si="3"/>
        <v>12</v>
      </c>
      <c r="C26" s="46" t="str">
        <f>IF(VLOOKUP($E$5,Assumptions!$F$53:$W$59,B26,0)=0,"",VLOOKUP($E$5,Assumptions!$F$53:$W$59,B26,0))</f>
        <v>The load is treated as Studied Load prior to the PBRP TPIT in-service date and Base Load thereafter, consistent with Section 9.2.1.2(3)</v>
      </c>
    </row>
    <row r="27" spans="2:3" x14ac:dyDescent="0.25">
      <c r="B27" s="46">
        <f t="shared" si="3"/>
        <v>13</v>
      </c>
      <c r="C27" s="46" t="str">
        <f>IF(VLOOKUP($E$5,Assumptions!$F$53:$W$59,B27,0)=0,"",VLOOKUP($E$5,Assumptions!$F$53:$W$59,B27,0))</f>
        <v/>
      </c>
    </row>
    <row r="28" spans="2:3" x14ac:dyDescent="0.25">
      <c r="B28" s="46">
        <f t="shared" si="3"/>
        <v>14</v>
      </c>
      <c r="C28" s="46" t="str">
        <f>IF(VLOOKUP($E$5,Assumptions!$F$53:$W$59,B28,0)=0,"",VLOOKUP($E$5,Assumptions!$F$53:$W$59,B28,0))</f>
        <v/>
      </c>
    </row>
    <row r="29" spans="2:3" x14ac:dyDescent="0.25">
      <c r="B29" s="46">
        <f t="shared" si="3"/>
        <v>15</v>
      </c>
      <c r="C29" s="46" t="str">
        <f>IF(VLOOKUP($E$5,Assumptions!$F$53:$W$59,B29,0)=0,"",VLOOKUP($E$5,Assumptions!$F$53:$W$59,B29,0))</f>
        <v/>
      </c>
    </row>
    <row r="30" spans="2:3" x14ac:dyDescent="0.25">
      <c r="B30" s="46">
        <f t="shared" si="3"/>
        <v>16</v>
      </c>
      <c r="C30" s="46" t="str">
        <f>IF(VLOOKUP($E$5,Assumptions!$F$53:$W$59,B30,0)=0,"",VLOOKUP($E$5,Assumptions!$F$53:$W$59,B30,0))</f>
        <v/>
      </c>
    </row>
    <row r="31" spans="2:3" x14ac:dyDescent="0.25">
      <c r="B31" s="46">
        <f t="shared" si="3"/>
        <v>17</v>
      </c>
    </row>
    <row r="32" spans="2:3" x14ac:dyDescent="0.25">
      <c r="B32" s="46">
        <f t="shared" si="3"/>
        <v>18</v>
      </c>
    </row>
    <row r="33" spans="2:2" x14ac:dyDescent="0.25">
      <c r="B33" s="46">
        <f t="shared" si="3"/>
        <v>19</v>
      </c>
    </row>
    <row r="34" spans="2:2" x14ac:dyDescent="0.25">
      <c r="B34" s="46">
        <f t="shared" si="3"/>
        <v>20</v>
      </c>
    </row>
    <row r="35" spans="2:2" x14ac:dyDescent="0.25">
      <c r="B35" s="46">
        <f t="shared" si="3"/>
        <v>21</v>
      </c>
    </row>
    <row r="36" spans="2:2" x14ac:dyDescent="0.25">
      <c r="B36" s="46">
        <f t="shared" si="3"/>
        <v>22</v>
      </c>
    </row>
    <row r="37" spans="2:2" x14ac:dyDescent="0.25">
      <c r="B37" s="46">
        <f t="shared" si="3"/>
        <v>23</v>
      </c>
    </row>
    <row r="38" spans="2:2" x14ac:dyDescent="0.25">
      <c r="B38" s="46">
        <f t="shared" si="3"/>
        <v>24</v>
      </c>
    </row>
    <row r="39" spans="2:2" x14ac:dyDescent="0.25">
      <c r="B39" s="46">
        <f t="shared" si="3"/>
        <v>25</v>
      </c>
    </row>
  </sheetData>
  <mergeCells count="5">
    <mergeCell ref="R7:S8"/>
    <mergeCell ref="U7:V8"/>
    <mergeCell ref="X7:AE7"/>
    <mergeCell ref="E7:F7"/>
    <mergeCell ref="J7:P7"/>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D527EF7-D45E-49D6-99BF-D1BADBAB9978}">
          <x14:formula1>
            <xm:f>Assumptions!$D$46:$D$47</xm:f>
          </x14:formula1>
          <xm:sqref>P9:P13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D27A4-94B9-441C-B6B9-00BF7FB64AC2}">
  <dimension ref="B2:N21"/>
  <sheetViews>
    <sheetView showGridLines="0" zoomScale="80" zoomScaleNormal="80" workbookViewId="0">
      <selection activeCell="G20" sqref="G20"/>
    </sheetView>
  </sheetViews>
  <sheetFormatPr defaultRowHeight="13.8" x14ac:dyDescent="0.25"/>
  <cols>
    <col min="2" max="2" width="48.59765625" bestFit="1" customWidth="1"/>
    <col min="3" max="3" width="28.59765625" bestFit="1" customWidth="1"/>
    <col min="4" max="4" width="15" bestFit="1" customWidth="1"/>
  </cols>
  <sheetData>
    <row r="2" spans="2:14" x14ac:dyDescent="0.25">
      <c r="B2" s="2" t="s">
        <v>190</v>
      </c>
      <c r="C2" s="2" t="s">
        <v>192</v>
      </c>
      <c r="D2" s="2" t="s">
        <v>282</v>
      </c>
      <c r="E2" s="2" t="s">
        <v>283</v>
      </c>
      <c r="F2" s="2" t="s">
        <v>183</v>
      </c>
      <c r="G2" s="2" t="s">
        <v>284</v>
      </c>
      <c r="H2" s="2" t="s">
        <v>285</v>
      </c>
      <c r="I2" s="2" t="s">
        <v>286</v>
      </c>
      <c r="J2" s="2" t="s">
        <v>287</v>
      </c>
      <c r="K2" s="2" t="s">
        <v>288</v>
      </c>
      <c r="L2" s="2" t="s">
        <v>289</v>
      </c>
      <c r="M2" s="2" t="s">
        <v>290</v>
      </c>
      <c r="N2" s="2" t="s">
        <v>291</v>
      </c>
    </row>
    <row r="3" spans="2:14" x14ac:dyDescent="0.25">
      <c r="B3" t="s">
        <v>208</v>
      </c>
      <c r="C3" t="s">
        <v>292</v>
      </c>
      <c r="D3" t="s">
        <v>293</v>
      </c>
      <c r="E3" s="1"/>
      <c r="F3" s="1"/>
      <c r="G3" s="1"/>
      <c r="H3" s="1"/>
      <c r="I3" s="1" t="s">
        <v>294</v>
      </c>
      <c r="J3" s="1" t="s">
        <v>295</v>
      </c>
      <c r="K3" s="1" t="s">
        <v>296</v>
      </c>
      <c r="L3" s="1" t="s">
        <v>297</v>
      </c>
      <c r="M3" s="1" t="s">
        <v>297</v>
      </c>
      <c r="N3" s="1" t="s">
        <v>297</v>
      </c>
    </row>
    <row r="4" spans="2:14" x14ac:dyDescent="0.25">
      <c r="B4" t="s">
        <v>210</v>
      </c>
      <c r="C4" t="s">
        <v>292</v>
      </c>
      <c r="D4" t="s">
        <v>293</v>
      </c>
      <c r="E4" s="1"/>
      <c r="F4" s="1"/>
      <c r="G4" s="1"/>
      <c r="H4" s="1"/>
      <c r="I4" s="1" t="s">
        <v>294</v>
      </c>
      <c r="J4" s="1" t="s">
        <v>295</v>
      </c>
      <c r="K4" s="1" t="s">
        <v>296</v>
      </c>
      <c r="L4" s="1" t="s">
        <v>297</v>
      </c>
      <c r="M4" s="1" t="s">
        <v>297</v>
      </c>
      <c r="N4" s="1" t="s">
        <v>297</v>
      </c>
    </row>
    <row r="5" spans="2:14" x14ac:dyDescent="0.25">
      <c r="B5" t="s">
        <v>211</v>
      </c>
      <c r="C5" t="s">
        <v>292</v>
      </c>
      <c r="D5" t="s">
        <v>293</v>
      </c>
      <c r="E5" s="1"/>
      <c r="F5" s="1"/>
      <c r="G5" s="1"/>
      <c r="H5" s="1"/>
      <c r="I5" s="1" t="s">
        <v>294</v>
      </c>
      <c r="J5" s="1" t="s">
        <v>295</v>
      </c>
      <c r="K5" s="1" t="s">
        <v>296</v>
      </c>
      <c r="L5" s="1" t="s">
        <v>297</v>
      </c>
      <c r="M5" s="1" t="s">
        <v>297</v>
      </c>
      <c r="N5" s="1" t="s">
        <v>297</v>
      </c>
    </row>
    <row r="6" spans="2:14" x14ac:dyDescent="0.25">
      <c r="B6" t="s">
        <v>212</v>
      </c>
      <c r="C6" t="s">
        <v>292</v>
      </c>
      <c r="D6" t="s">
        <v>293</v>
      </c>
      <c r="E6" s="1"/>
      <c r="F6" s="1"/>
      <c r="G6" s="1"/>
      <c r="H6" s="1"/>
      <c r="I6" s="1" t="s">
        <v>294</v>
      </c>
      <c r="J6" s="1" t="s">
        <v>295</v>
      </c>
      <c r="K6" s="1" t="s">
        <v>296</v>
      </c>
      <c r="L6" s="1" t="s">
        <v>297</v>
      </c>
      <c r="M6" s="1" t="s">
        <v>297</v>
      </c>
      <c r="N6" s="1" t="s">
        <v>297</v>
      </c>
    </row>
    <row r="7" spans="2:14" x14ac:dyDescent="0.25">
      <c r="B7" t="s">
        <v>213</v>
      </c>
      <c r="C7" t="s">
        <v>292</v>
      </c>
      <c r="D7" t="s">
        <v>293</v>
      </c>
      <c r="E7" s="1"/>
      <c r="F7" s="1"/>
      <c r="G7" s="1"/>
      <c r="H7" s="1"/>
      <c r="I7" s="1" t="s">
        <v>294</v>
      </c>
      <c r="J7" s="1" t="s">
        <v>295</v>
      </c>
      <c r="K7" s="1" t="s">
        <v>296</v>
      </c>
      <c r="L7" s="1" t="s">
        <v>297</v>
      </c>
      <c r="M7" s="1" t="s">
        <v>297</v>
      </c>
      <c r="N7" s="1" t="s">
        <v>297</v>
      </c>
    </row>
    <row r="8" spans="2:14" x14ac:dyDescent="0.25">
      <c r="B8" t="s">
        <v>214</v>
      </c>
      <c r="C8" t="s">
        <v>292</v>
      </c>
      <c r="D8" t="s">
        <v>293</v>
      </c>
      <c r="E8" s="1"/>
      <c r="F8" s="1"/>
      <c r="G8" s="1"/>
      <c r="H8" s="1"/>
      <c r="I8" s="1" t="s">
        <v>294</v>
      </c>
      <c r="J8" s="1" t="s">
        <v>295</v>
      </c>
      <c r="K8" s="1" t="s">
        <v>296</v>
      </c>
      <c r="L8" s="1" t="s">
        <v>297</v>
      </c>
      <c r="M8" s="1" t="s">
        <v>297</v>
      </c>
      <c r="N8" s="1" t="s">
        <v>297</v>
      </c>
    </row>
    <row r="9" spans="2:14" x14ac:dyDescent="0.25">
      <c r="B9" t="s">
        <v>215</v>
      </c>
      <c r="C9" t="s">
        <v>292</v>
      </c>
      <c r="D9" t="s">
        <v>293</v>
      </c>
      <c r="E9" s="1"/>
      <c r="F9" s="1"/>
      <c r="G9" s="1"/>
      <c r="H9" s="1"/>
      <c r="I9" s="1" t="s">
        <v>294</v>
      </c>
      <c r="J9" s="1"/>
      <c r="K9" s="1"/>
      <c r="L9" s="1"/>
      <c r="M9" s="1"/>
      <c r="N9" s="1"/>
    </row>
    <row r="10" spans="2:14" x14ac:dyDescent="0.25">
      <c r="B10" t="s">
        <v>216</v>
      </c>
      <c r="C10" t="s">
        <v>292</v>
      </c>
      <c r="D10" t="s">
        <v>293</v>
      </c>
      <c r="E10" s="1"/>
      <c r="F10" s="1"/>
      <c r="G10" s="1"/>
      <c r="H10" s="1"/>
      <c r="I10" s="1" t="s">
        <v>294</v>
      </c>
      <c r="J10" s="1"/>
      <c r="K10" s="1"/>
      <c r="L10" s="1"/>
      <c r="M10" s="1"/>
      <c r="N10" s="1"/>
    </row>
    <row r="11" spans="2:14" x14ac:dyDescent="0.25">
      <c r="B11" t="s">
        <v>217</v>
      </c>
      <c r="C11" t="s">
        <v>292</v>
      </c>
      <c r="D11" t="s">
        <v>293</v>
      </c>
      <c r="E11" s="1"/>
      <c r="F11" s="1"/>
      <c r="G11" s="1"/>
      <c r="H11" s="1"/>
      <c r="I11" s="1" t="s">
        <v>294</v>
      </c>
      <c r="J11" s="1"/>
      <c r="K11" s="1"/>
      <c r="L11" s="1"/>
      <c r="M11" s="1"/>
      <c r="N11" s="1"/>
    </row>
    <row r="12" spans="2:14" x14ac:dyDescent="0.25">
      <c r="B12" t="s">
        <v>222</v>
      </c>
      <c r="C12" t="s">
        <v>298</v>
      </c>
      <c r="D12" t="s">
        <v>293</v>
      </c>
      <c r="E12" s="1"/>
      <c r="F12" s="1"/>
      <c r="G12" s="1"/>
      <c r="H12" s="1"/>
      <c r="I12" s="1" t="s">
        <v>294</v>
      </c>
      <c r="J12" s="1" t="s">
        <v>295</v>
      </c>
      <c r="K12" s="1"/>
      <c r="L12" s="1" t="s">
        <v>297</v>
      </c>
      <c r="M12" s="1" t="s">
        <v>297</v>
      </c>
      <c r="N12" s="1" t="s">
        <v>297</v>
      </c>
    </row>
    <row r="13" spans="2:14" x14ac:dyDescent="0.25">
      <c r="B13" t="s">
        <v>223</v>
      </c>
      <c r="C13" t="s">
        <v>292</v>
      </c>
      <c r="D13" t="s">
        <v>293</v>
      </c>
      <c r="E13" s="1"/>
      <c r="F13" s="1"/>
      <c r="G13" s="1"/>
      <c r="H13" s="1"/>
      <c r="I13" s="1"/>
      <c r="J13" s="1" t="s">
        <v>295</v>
      </c>
      <c r="K13" s="1"/>
      <c r="L13" s="1"/>
      <c r="M13" s="1"/>
      <c r="N13" s="1"/>
    </row>
    <row r="14" spans="2:14" x14ac:dyDescent="0.25">
      <c r="B14" t="s">
        <v>224</v>
      </c>
      <c r="C14" t="s">
        <v>292</v>
      </c>
      <c r="D14" t="s">
        <v>293</v>
      </c>
      <c r="E14" s="1"/>
      <c r="F14" s="1"/>
      <c r="G14" s="1"/>
      <c r="H14" s="1"/>
      <c r="I14" s="1"/>
      <c r="J14" s="1" t="s">
        <v>295</v>
      </c>
      <c r="K14" s="1"/>
      <c r="L14" s="1"/>
      <c r="M14" s="1"/>
      <c r="N14" s="1"/>
    </row>
    <row r="15" spans="2:14" x14ac:dyDescent="0.25">
      <c r="B15" t="s">
        <v>225</v>
      </c>
      <c r="C15" t="s">
        <v>298</v>
      </c>
      <c r="D15" t="s">
        <v>293</v>
      </c>
      <c r="E15" s="1"/>
      <c r="F15" s="1"/>
      <c r="G15" s="1"/>
      <c r="H15" s="1"/>
      <c r="I15" s="1"/>
      <c r="J15" s="1" t="s">
        <v>295</v>
      </c>
      <c r="K15" s="1"/>
      <c r="L15" s="1"/>
      <c r="M15" s="1"/>
      <c r="N15" s="1"/>
    </row>
    <row r="16" spans="2:14" x14ac:dyDescent="0.25">
      <c r="B16" t="s">
        <v>227</v>
      </c>
      <c r="C16" t="s">
        <v>299</v>
      </c>
      <c r="D16" t="s">
        <v>293</v>
      </c>
      <c r="E16" s="1"/>
      <c r="F16" s="1"/>
      <c r="G16" s="1"/>
      <c r="H16" s="1"/>
      <c r="I16" s="1"/>
      <c r="J16" s="1"/>
      <c r="K16" s="1"/>
      <c r="L16" s="1"/>
      <c r="M16" s="1"/>
      <c r="N16" s="1"/>
    </row>
    <row r="17" spans="2:14" x14ac:dyDescent="0.25">
      <c r="B17" t="s">
        <v>230</v>
      </c>
      <c r="C17" t="s">
        <v>300</v>
      </c>
      <c r="D17" t="s">
        <v>293</v>
      </c>
      <c r="E17" s="1"/>
      <c r="F17" s="1" t="s">
        <v>301</v>
      </c>
      <c r="G17" s="1" t="s">
        <v>302</v>
      </c>
      <c r="H17" s="1" t="s">
        <v>302</v>
      </c>
      <c r="I17" s="1" t="s">
        <v>294</v>
      </c>
      <c r="J17" s="1" t="s">
        <v>295</v>
      </c>
      <c r="K17" s="1"/>
      <c r="L17" s="1" t="s">
        <v>297</v>
      </c>
      <c r="M17" s="1" t="s">
        <v>297</v>
      </c>
      <c r="N17" s="1" t="s">
        <v>297</v>
      </c>
    </row>
    <row r="18" spans="2:14" x14ac:dyDescent="0.25">
      <c r="B18" t="s">
        <v>231</v>
      </c>
      <c r="C18" t="s">
        <v>299</v>
      </c>
      <c r="D18" t="s">
        <v>293</v>
      </c>
      <c r="E18" s="1"/>
      <c r="F18" s="1"/>
      <c r="G18" s="1"/>
      <c r="H18" s="1"/>
      <c r="I18" s="1"/>
      <c r="J18" s="1"/>
      <c r="K18" s="1"/>
      <c r="L18" s="1"/>
      <c r="M18" s="1"/>
      <c r="N18" s="1"/>
    </row>
    <row r="19" spans="2:14" x14ac:dyDescent="0.25">
      <c r="B19" t="s">
        <v>235</v>
      </c>
      <c r="C19" t="s">
        <v>303</v>
      </c>
      <c r="D19" t="s">
        <v>293</v>
      </c>
      <c r="E19" s="1"/>
      <c r="F19" s="1"/>
      <c r="G19" s="1"/>
      <c r="H19" s="1"/>
      <c r="I19" s="1"/>
      <c r="J19" s="1"/>
      <c r="K19" s="1"/>
      <c r="L19" s="1"/>
      <c r="M19" s="1" t="s">
        <v>304</v>
      </c>
      <c r="N19" s="1"/>
    </row>
    <row r="20" spans="2:14" x14ac:dyDescent="0.25">
      <c r="B20" t="s">
        <v>236</v>
      </c>
      <c r="C20" t="s">
        <v>303</v>
      </c>
      <c r="D20" t="s">
        <v>293</v>
      </c>
      <c r="E20" s="1"/>
      <c r="F20" s="1"/>
      <c r="G20" s="1"/>
      <c r="H20" s="1"/>
      <c r="I20" s="1"/>
      <c r="J20" s="1"/>
      <c r="K20" s="1"/>
      <c r="L20" s="1"/>
      <c r="M20" s="1"/>
      <c r="N20" s="1" t="s">
        <v>305</v>
      </c>
    </row>
    <row r="21" spans="2:14" x14ac:dyDescent="0.25">
      <c r="B21" t="s">
        <v>245</v>
      </c>
      <c r="C21" t="s">
        <v>299</v>
      </c>
      <c r="D21" t="s">
        <v>293</v>
      </c>
      <c r="E21" s="1"/>
      <c r="F21" s="1"/>
      <c r="G21" s="1"/>
      <c r="H21" s="1"/>
      <c r="I21" s="1"/>
      <c r="J21" s="1"/>
      <c r="K21" s="1"/>
      <c r="L21" s="1"/>
      <c r="M21" s="1"/>
      <c r="N21" s="1"/>
    </row>
  </sheetData>
  <sheetProtection algorithmName="SHA-512" hashValue="eECIN5T8Ozr1YSeinDXKxoz3HnLxzOn77Lpw3NYRniJHy1wfLZXs+2bRLW5oMSNJyHnZ18IDwFriBarL+IH5zA==" saltValue="7+C+nOWIJtjG29XPXlHh/Q==" spinCount="100000" sheet="1" selectLockedCells="1" selectUn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A4343-DC31-4105-9754-23D5ED8A0724}">
  <dimension ref="B2:W59"/>
  <sheetViews>
    <sheetView showGridLines="0" zoomScale="59" zoomScaleNormal="70" workbookViewId="0">
      <pane xSplit="2" ySplit="2" topLeftCell="C37" activePane="bottomRight" state="frozen"/>
      <selection pane="topRight" activeCell="N18" sqref="N18"/>
      <selection pane="bottomLeft" activeCell="N18" sqref="N18"/>
      <selection pane="bottomRight" activeCell="D2" sqref="D2:D38"/>
    </sheetView>
  </sheetViews>
  <sheetFormatPr defaultRowHeight="13.8" x14ac:dyDescent="0.25"/>
  <cols>
    <col min="2" max="2" width="48.59765625" bestFit="1" customWidth="1"/>
    <col min="4" max="13" width="12.59765625" bestFit="1" customWidth="1"/>
    <col min="15" max="15" width="12.59765625" bestFit="1" customWidth="1"/>
    <col min="17" max="17" width="28.59765625" bestFit="1" customWidth="1"/>
    <col min="19" max="19" width="18.59765625" bestFit="1" customWidth="1"/>
  </cols>
  <sheetData>
    <row r="2" spans="2:23" x14ac:dyDescent="0.25">
      <c r="B2" s="2" t="s">
        <v>306</v>
      </c>
      <c r="D2" s="2" t="s">
        <v>283</v>
      </c>
      <c r="E2" s="2" t="s">
        <v>183</v>
      </c>
      <c r="F2" s="2" t="s">
        <v>284</v>
      </c>
      <c r="G2" s="2" t="s">
        <v>285</v>
      </c>
      <c r="H2" s="2" t="s">
        <v>286</v>
      </c>
      <c r="I2" s="2" t="s">
        <v>287</v>
      </c>
      <c r="J2" s="2" t="s">
        <v>288</v>
      </c>
      <c r="K2" s="2" t="s">
        <v>289</v>
      </c>
      <c r="L2" s="2" t="s">
        <v>290</v>
      </c>
      <c r="M2" s="2" t="s">
        <v>291</v>
      </c>
      <c r="Q2" s="2" t="s">
        <v>74</v>
      </c>
      <c r="S2" s="2" t="s">
        <v>307</v>
      </c>
      <c r="T2" s="2" t="s">
        <v>308</v>
      </c>
      <c r="V2" s="32" t="s">
        <v>309</v>
      </c>
      <c r="W2" s="32" t="s">
        <v>309</v>
      </c>
    </row>
    <row r="3" spans="2:23" x14ac:dyDescent="0.25">
      <c r="B3" t="s">
        <v>201</v>
      </c>
      <c r="D3" s="1" t="s">
        <v>310</v>
      </c>
      <c r="E3" s="1" t="s">
        <v>310</v>
      </c>
      <c r="F3" s="1" t="s">
        <v>311</v>
      </c>
      <c r="G3" s="1" t="s">
        <v>311</v>
      </c>
      <c r="H3" s="1" t="s">
        <v>311</v>
      </c>
      <c r="I3" s="1" t="s">
        <v>311</v>
      </c>
      <c r="J3" s="1" t="s">
        <v>311</v>
      </c>
      <c r="K3" s="1" t="s">
        <v>311</v>
      </c>
      <c r="L3" s="1" t="s">
        <v>311</v>
      </c>
      <c r="M3" s="1" t="s">
        <v>311</v>
      </c>
      <c r="Q3" s="1" t="s">
        <v>312</v>
      </c>
      <c r="S3" s="1" t="s">
        <v>313</v>
      </c>
      <c r="T3" s="36">
        <v>46227</v>
      </c>
      <c r="V3">
        <f>IF('Batch Zero LIF'!D92="Required",1,0)</f>
        <v>0</v>
      </c>
      <c r="W3">
        <f>IF('Batch Zero LIF'!J92="Complete",1,0)</f>
        <v>0</v>
      </c>
    </row>
    <row r="4" spans="2:23" x14ac:dyDescent="0.25">
      <c r="B4" t="s">
        <v>202</v>
      </c>
      <c r="D4" s="1" t="s">
        <v>311</v>
      </c>
      <c r="E4" s="1" t="s">
        <v>311</v>
      </c>
      <c r="F4" s="1" t="s">
        <v>310</v>
      </c>
      <c r="G4" s="1" t="s">
        <v>311</v>
      </c>
      <c r="H4" s="1" t="s">
        <v>311</v>
      </c>
      <c r="I4" s="1" t="s">
        <v>311</v>
      </c>
      <c r="J4" s="1" t="s">
        <v>311</v>
      </c>
      <c r="K4" s="1" t="s">
        <v>311</v>
      </c>
      <c r="L4" s="1" t="s">
        <v>311</v>
      </c>
      <c r="M4" s="1" t="s">
        <v>311</v>
      </c>
      <c r="Q4" s="1" t="s">
        <v>312</v>
      </c>
      <c r="S4" s="1" t="s">
        <v>313</v>
      </c>
      <c r="T4" s="36">
        <v>46227</v>
      </c>
      <c r="V4">
        <f>IF('Batch Zero LIF'!D93="Required",1,0)</f>
        <v>0</v>
      </c>
      <c r="W4">
        <f>IF('Batch Zero LIF'!J93="Complete",1,0)</f>
        <v>0</v>
      </c>
    </row>
    <row r="5" spans="2:23" x14ac:dyDescent="0.25">
      <c r="B5" t="s">
        <v>203</v>
      </c>
      <c r="D5" s="1" t="s">
        <v>311</v>
      </c>
      <c r="E5" s="1" t="s">
        <v>311</v>
      </c>
      <c r="F5" s="1" t="s">
        <v>311</v>
      </c>
      <c r="G5" s="1" t="s">
        <v>310</v>
      </c>
      <c r="H5" s="1" t="s">
        <v>311</v>
      </c>
      <c r="I5" s="1" t="s">
        <v>311</v>
      </c>
      <c r="J5" s="1" t="s">
        <v>311</v>
      </c>
      <c r="K5" s="1" t="s">
        <v>311</v>
      </c>
      <c r="L5" s="1" t="s">
        <v>311</v>
      </c>
      <c r="M5" s="1" t="s">
        <v>311</v>
      </c>
      <c r="Q5" s="1" t="s">
        <v>312</v>
      </c>
      <c r="S5" s="1" t="s">
        <v>313</v>
      </c>
      <c r="T5" s="36">
        <v>46227</v>
      </c>
      <c r="V5">
        <f>IF('Batch Zero LIF'!D94="Required",1,0)</f>
        <v>0</v>
      </c>
      <c r="W5">
        <f>IF('Batch Zero LIF'!J94="Complete",1,0)</f>
        <v>0</v>
      </c>
    </row>
    <row r="6" spans="2:23" x14ac:dyDescent="0.25">
      <c r="B6" t="s">
        <v>204</v>
      </c>
      <c r="D6" s="1" t="s">
        <v>311</v>
      </c>
      <c r="E6" s="1" t="s">
        <v>311</v>
      </c>
      <c r="F6" s="1" t="s">
        <v>311</v>
      </c>
      <c r="G6" s="1" t="s">
        <v>311</v>
      </c>
      <c r="H6" s="1" t="s">
        <v>310</v>
      </c>
      <c r="I6" s="1" t="s">
        <v>310</v>
      </c>
      <c r="J6" s="1" t="s">
        <v>311</v>
      </c>
      <c r="K6" s="1" t="s">
        <v>311</v>
      </c>
      <c r="L6" s="1" t="s">
        <v>311</v>
      </c>
      <c r="M6" s="1" t="s">
        <v>311</v>
      </c>
      <c r="Q6" s="1" t="s">
        <v>312</v>
      </c>
      <c r="S6" s="1" t="s">
        <v>313</v>
      </c>
      <c r="T6" s="36">
        <v>46227</v>
      </c>
      <c r="V6">
        <f>IF('Batch Zero LIF'!D95="Required",1,0)</f>
        <v>0</v>
      </c>
      <c r="W6">
        <f>IF('Batch Zero LIF'!J95="Complete",1,0)</f>
        <v>0</v>
      </c>
    </row>
    <row r="7" spans="2:23" x14ac:dyDescent="0.25">
      <c r="B7" t="s">
        <v>206</v>
      </c>
      <c r="D7" s="1" t="s">
        <v>311</v>
      </c>
      <c r="E7" s="1" t="s">
        <v>311</v>
      </c>
      <c r="F7" s="1" t="s">
        <v>311</v>
      </c>
      <c r="G7" s="1" t="s">
        <v>311</v>
      </c>
      <c r="H7" s="1" t="s">
        <v>314</v>
      </c>
      <c r="I7" s="1" t="s">
        <v>314</v>
      </c>
      <c r="J7" s="1" t="s">
        <v>311</v>
      </c>
      <c r="K7" s="1" t="s">
        <v>314</v>
      </c>
      <c r="L7" s="1" t="s">
        <v>314</v>
      </c>
      <c r="M7" s="1" t="s">
        <v>314</v>
      </c>
      <c r="Q7" s="1" t="s">
        <v>292</v>
      </c>
      <c r="S7" s="1" t="s">
        <v>313</v>
      </c>
      <c r="T7" s="36">
        <v>46227</v>
      </c>
      <c r="V7">
        <f>IF('Batch Zero LIF'!D96="Required",1,0)</f>
        <v>0</v>
      </c>
      <c r="W7">
        <f>IF('Batch Zero LIF'!J96="Complete",1,0)</f>
        <v>0</v>
      </c>
    </row>
    <row r="8" spans="2:23" x14ac:dyDescent="0.25">
      <c r="B8" t="s">
        <v>208</v>
      </c>
      <c r="D8" s="1" t="s">
        <v>311</v>
      </c>
      <c r="E8" s="1" t="s">
        <v>311</v>
      </c>
      <c r="F8" s="1" t="s">
        <v>311</v>
      </c>
      <c r="G8" s="1" t="s">
        <v>311</v>
      </c>
      <c r="H8" s="1" t="s">
        <v>310</v>
      </c>
      <c r="I8" s="1" t="s">
        <v>310</v>
      </c>
      <c r="J8" s="1" t="s">
        <v>310</v>
      </c>
      <c r="K8" s="1" t="s">
        <v>310</v>
      </c>
      <c r="L8" s="1" t="s">
        <v>310</v>
      </c>
      <c r="M8" s="1" t="s">
        <v>310</v>
      </c>
      <c r="Q8" s="1" t="s">
        <v>292</v>
      </c>
      <c r="S8" s="1" t="s">
        <v>293</v>
      </c>
      <c r="T8" s="36">
        <v>46213</v>
      </c>
      <c r="V8">
        <f>IF('Batch Zero LIF'!D97="Required",1,0)</f>
        <v>1</v>
      </c>
      <c r="W8">
        <f>IF('Batch Zero LIF'!J97="Complete",1,0)</f>
        <v>0</v>
      </c>
    </row>
    <row r="9" spans="2:23" x14ac:dyDescent="0.25">
      <c r="B9" t="s">
        <v>210</v>
      </c>
      <c r="D9" s="1" t="s">
        <v>311</v>
      </c>
      <c r="E9" s="1" t="s">
        <v>311</v>
      </c>
      <c r="F9" s="1" t="s">
        <v>311</v>
      </c>
      <c r="G9" s="1" t="s">
        <v>311</v>
      </c>
      <c r="H9" s="1" t="s">
        <v>310</v>
      </c>
      <c r="I9" s="1" t="s">
        <v>310</v>
      </c>
      <c r="J9" s="1" t="s">
        <v>310</v>
      </c>
      <c r="K9" s="1" t="s">
        <v>310</v>
      </c>
      <c r="L9" s="1" t="s">
        <v>310</v>
      </c>
      <c r="M9" s="1" t="s">
        <v>310</v>
      </c>
      <c r="Q9" s="1" t="s">
        <v>292</v>
      </c>
      <c r="S9" s="1" t="s">
        <v>293</v>
      </c>
      <c r="T9" s="36">
        <v>46213</v>
      </c>
      <c r="V9">
        <f>IF('Batch Zero LIF'!D98="Required",1,0)</f>
        <v>1</v>
      </c>
      <c r="W9">
        <f>IF('Batch Zero LIF'!J98="Complete",1,0)</f>
        <v>0</v>
      </c>
    </row>
    <row r="10" spans="2:23" x14ac:dyDescent="0.25">
      <c r="B10" t="s">
        <v>211</v>
      </c>
      <c r="D10" s="1" t="s">
        <v>311</v>
      </c>
      <c r="E10" s="1" t="s">
        <v>311</v>
      </c>
      <c r="F10" s="1" t="s">
        <v>311</v>
      </c>
      <c r="G10" s="1" t="s">
        <v>311</v>
      </c>
      <c r="H10" s="1" t="s">
        <v>310</v>
      </c>
      <c r="I10" s="1" t="s">
        <v>310</v>
      </c>
      <c r="J10" s="1" t="s">
        <v>310</v>
      </c>
      <c r="K10" s="1" t="s">
        <v>310</v>
      </c>
      <c r="L10" s="1" t="s">
        <v>310</v>
      </c>
      <c r="M10" s="1" t="s">
        <v>310</v>
      </c>
      <c r="Q10" s="1" t="s">
        <v>292</v>
      </c>
      <c r="S10" s="1" t="s">
        <v>293</v>
      </c>
      <c r="T10" s="36">
        <v>46213</v>
      </c>
      <c r="V10">
        <f>IF('Batch Zero LIF'!D99="Required",1,0)</f>
        <v>1</v>
      </c>
      <c r="W10">
        <f>IF('Batch Zero LIF'!J99="Complete",1,0)</f>
        <v>0</v>
      </c>
    </row>
    <row r="11" spans="2:23" x14ac:dyDescent="0.25">
      <c r="B11" t="s">
        <v>212</v>
      </c>
      <c r="D11" s="1" t="s">
        <v>311</v>
      </c>
      <c r="E11" s="1" t="s">
        <v>311</v>
      </c>
      <c r="F11" s="1" t="s">
        <v>311</v>
      </c>
      <c r="G11" s="1" t="s">
        <v>311</v>
      </c>
      <c r="H11" s="1" t="s">
        <v>310</v>
      </c>
      <c r="I11" s="1" t="s">
        <v>310</v>
      </c>
      <c r="J11" s="1" t="s">
        <v>310</v>
      </c>
      <c r="K11" s="1" t="s">
        <v>310</v>
      </c>
      <c r="L11" s="1" t="s">
        <v>310</v>
      </c>
      <c r="M11" s="1" t="s">
        <v>310</v>
      </c>
      <c r="Q11" s="1" t="s">
        <v>292</v>
      </c>
      <c r="S11" s="1" t="s">
        <v>293</v>
      </c>
      <c r="T11" s="36">
        <v>46213</v>
      </c>
      <c r="V11">
        <f>IF('Batch Zero LIF'!D100="Required",1,0)</f>
        <v>1</v>
      </c>
      <c r="W11">
        <f>IF('Batch Zero LIF'!J100="Complete",1,0)</f>
        <v>0</v>
      </c>
    </row>
    <row r="12" spans="2:23" x14ac:dyDescent="0.25">
      <c r="B12" t="s">
        <v>213</v>
      </c>
      <c r="D12" s="1" t="s">
        <v>311</v>
      </c>
      <c r="E12" s="1" t="s">
        <v>311</v>
      </c>
      <c r="F12" s="1" t="s">
        <v>311</v>
      </c>
      <c r="G12" s="1" t="s">
        <v>311</v>
      </c>
      <c r="H12" s="1" t="s">
        <v>310</v>
      </c>
      <c r="I12" s="1" t="s">
        <v>310</v>
      </c>
      <c r="J12" s="1" t="s">
        <v>310</v>
      </c>
      <c r="K12" s="1" t="s">
        <v>310</v>
      </c>
      <c r="L12" s="1" t="s">
        <v>310</v>
      </c>
      <c r="M12" s="1" t="s">
        <v>310</v>
      </c>
      <c r="Q12" s="1" t="s">
        <v>292</v>
      </c>
      <c r="S12" s="1" t="s">
        <v>293</v>
      </c>
      <c r="T12" s="36">
        <v>46213</v>
      </c>
      <c r="V12">
        <f>IF('Batch Zero LIF'!D101="Required",1,0)</f>
        <v>1</v>
      </c>
      <c r="W12">
        <f>IF('Batch Zero LIF'!J101="Complete",1,0)</f>
        <v>0</v>
      </c>
    </row>
    <row r="13" spans="2:23" x14ac:dyDescent="0.25">
      <c r="B13" t="s">
        <v>214</v>
      </c>
      <c r="D13" s="1" t="s">
        <v>311</v>
      </c>
      <c r="E13" s="1" t="s">
        <v>311</v>
      </c>
      <c r="F13" s="1" t="s">
        <v>311</v>
      </c>
      <c r="G13" s="1" t="s">
        <v>311</v>
      </c>
      <c r="H13" s="1" t="s">
        <v>310</v>
      </c>
      <c r="I13" s="1" t="s">
        <v>310</v>
      </c>
      <c r="J13" s="1" t="s">
        <v>310</v>
      </c>
      <c r="K13" s="1" t="s">
        <v>310</v>
      </c>
      <c r="L13" s="1" t="s">
        <v>310</v>
      </c>
      <c r="M13" s="1" t="s">
        <v>310</v>
      </c>
      <c r="Q13" s="1" t="s">
        <v>292</v>
      </c>
      <c r="S13" s="1" t="s">
        <v>293</v>
      </c>
      <c r="T13" s="36">
        <v>46213</v>
      </c>
      <c r="V13">
        <f>IF('Batch Zero LIF'!D102="Required",1,0)</f>
        <v>1</v>
      </c>
      <c r="W13">
        <f>IF('Batch Zero LIF'!J102="Complete",1,0)</f>
        <v>0</v>
      </c>
    </row>
    <row r="14" spans="2:23" x14ac:dyDescent="0.25">
      <c r="B14" t="s">
        <v>215</v>
      </c>
      <c r="D14" s="1" t="s">
        <v>311</v>
      </c>
      <c r="E14" s="1" t="s">
        <v>311</v>
      </c>
      <c r="F14" s="1" t="s">
        <v>311</v>
      </c>
      <c r="G14" s="1" t="s">
        <v>311</v>
      </c>
      <c r="H14" s="1" t="s">
        <v>310</v>
      </c>
      <c r="I14" s="1" t="s">
        <v>311</v>
      </c>
      <c r="J14" s="1" t="s">
        <v>311</v>
      </c>
      <c r="K14" s="1" t="s">
        <v>311</v>
      </c>
      <c r="L14" s="1" t="s">
        <v>311</v>
      </c>
      <c r="M14" s="1" t="s">
        <v>311</v>
      </c>
      <c r="Q14" s="1" t="s">
        <v>292</v>
      </c>
      <c r="S14" s="1" t="s">
        <v>293</v>
      </c>
      <c r="T14" s="36">
        <v>46213</v>
      </c>
      <c r="V14">
        <f>IF('Batch Zero LIF'!D103="Required",1,0)</f>
        <v>0</v>
      </c>
      <c r="W14">
        <f>IF('Batch Zero LIF'!J103="Complete",1,0)</f>
        <v>0</v>
      </c>
    </row>
    <row r="15" spans="2:23" x14ac:dyDescent="0.25">
      <c r="B15" t="s">
        <v>216</v>
      </c>
      <c r="D15" s="1" t="s">
        <v>311</v>
      </c>
      <c r="E15" s="1" t="s">
        <v>311</v>
      </c>
      <c r="F15" s="1" t="s">
        <v>311</v>
      </c>
      <c r="G15" s="1" t="s">
        <v>311</v>
      </c>
      <c r="H15" s="1" t="s">
        <v>310</v>
      </c>
      <c r="I15" s="1" t="s">
        <v>311</v>
      </c>
      <c r="J15" s="1" t="s">
        <v>311</v>
      </c>
      <c r="K15" s="1" t="s">
        <v>311</v>
      </c>
      <c r="L15" s="1" t="s">
        <v>311</v>
      </c>
      <c r="M15" s="1" t="s">
        <v>311</v>
      </c>
      <c r="Q15" s="1" t="s">
        <v>292</v>
      </c>
      <c r="S15" s="1" t="s">
        <v>293</v>
      </c>
      <c r="T15" s="36">
        <v>46213</v>
      </c>
      <c r="V15">
        <f>IF('Batch Zero LIF'!D104="Required",1,0)</f>
        <v>0</v>
      </c>
      <c r="W15">
        <f>IF('Batch Zero LIF'!J104="Complete",1,0)</f>
        <v>0</v>
      </c>
    </row>
    <row r="16" spans="2:23" x14ac:dyDescent="0.25">
      <c r="B16" t="s">
        <v>217</v>
      </c>
      <c r="D16" s="1" t="s">
        <v>311</v>
      </c>
      <c r="E16" s="1" t="s">
        <v>311</v>
      </c>
      <c r="F16" s="1" t="s">
        <v>311</v>
      </c>
      <c r="G16" s="1" t="s">
        <v>311</v>
      </c>
      <c r="H16" s="1" t="s">
        <v>310</v>
      </c>
      <c r="I16" s="1" t="s">
        <v>311</v>
      </c>
      <c r="J16" s="1" t="s">
        <v>311</v>
      </c>
      <c r="K16" s="1" t="s">
        <v>311</v>
      </c>
      <c r="L16" s="1" t="s">
        <v>311</v>
      </c>
      <c r="M16" s="1" t="s">
        <v>311</v>
      </c>
      <c r="Q16" s="1" t="s">
        <v>292</v>
      </c>
      <c r="S16" s="1" t="s">
        <v>293</v>
      </c>
      <c r="T16" s="36">
        <v>46213</v>
      </c>
      <c r="V16">
        <f>IF('Batch Zero LIF'!D105="Required",1,0)</f>
        <v>0</v>
      </c>
      <c r="W16">
        <f>IF('Batch Zero LIF'!J105="Complete",1,0)</f>
        <v>0</v>
      </c>
    </row>
    <row r="17" spans="2:23" x14ac:dyDescent="0.25">
      <c r="B17" t="s">
        <v>218</v>
      </c>
      <c r="D17" s="1" t="s">
        <v>311</v>
      </c>
      <c r="E17" s="1" t="s">
        <v>311</v>
      </c>
      <c r="F17" s="1" t="s">
        <v>311</v>
      </c>
      <c r="G17" s="1" t="s">
        <v>311</v>
      </c>
      <c r="H17" s="1" t="s">
        <v>310</v>
      </c>
      <c r="I17" s="1" t="s">
        <v>310</v>
      </c>
      <c r="J17" s="1" t="s">
        <v>310</v>
      </c>
      <c r="K17" s="1" t="s">
        <v>310</v>
      </c>
      <c r="L17" s="1" t="s">
        <v>310</v>
      </c>
      <c r="M17" s="1" t="s">
        <v>310</v>
      </c>
      <c r="Q17" s="1" t="s">
        <v>312</v>
      </c>
      <c r="S17" s="1" t="s">
        <v>313</v>
      </c>
      <c r="T17" s="36">
        <v>46227</v>
      </c>
      <c r="V17">
        <f>IF('Batch Zero LIF'!D106="Required",1,0)</f>
        <v>1</v>
      </c>
      <c r="W17">
        <f>IF('Batch Zero LIF'!J106="Complete",1,0)</f>
        <v>0</v>
      </c>
    </row>
    <row r="18" spans="2:23" x14ac:dyDescent="0.25">
      <c r="B18" t="s">
        <v>220</v>
      </c>
      <c r="D18" s="1" t="s">
        <v>311</v>
      </c>
      <c r="E18" s="1" t="s">
        <v>311</v>
      </c>
      <c r="F18" s="1" t="s">
        <v>311</v>
      </c>
      <c r="G18" s="1" t="s">
        <v>311</v>
      </c>
      <c r="H18" s="1" t="s">
        <v>310</v>
      </c>
      <c r="I18" s="1" t="s">
        <v>310</v>
      </c>
      <c r="J18" s="1" t="s">
        <v>311</v>
      </c>
      <c r="K18" s="1" t="s">
        <v>311</v>
      </c>
      <c r="L18" s="1" t="s">
        <v>311</v>
      </c>
      <c r="M18" s="1" t="s">
        <v>311</v>
      </c>
      <c r="Q18" s="1" t="s">
        <v>312</v>
      </c>
      <c r="S18" s="1" t="s">
        <v>313</v>
      </c>
      <c r="T18" s="36">
        <v>46227</v>
      </c>
      <c r="V18">
        <f>IF('Batch Zero LIF'!D107="Required",1,0)</f>
        <v>0</v>
      </c>
      <c r="W18">
        <f>IF('Batch Zero LIF'!J107="Complete",1,0)</f>
        <v>0</v>
      </c>
    </row>
    <row r="19" spans="2:23" x14ac:dyDescent="0.25">
      <c r="B19" t="s">
        <v>222</v>
      </c>
      <c r="D19" s="1" t="s">
        <v>311</v>
      </c>
      <c r="E19" s="1" t="s">
        <v>311</v>
      </c>
      <c r="F19" s="1" t="s">
        <v>311</v>
      </c>
      <c r="G19" s="1" t="s">
        <v>311</v>
      </c>
      <c r="H19" s="1" t="s">
        <v>310</v>
      </c>
      <c r="I19" s="1" t="s">
        <v>310</v>
      </c>
      <c r="J19" s="1" t="s">
        <v>311</v>
      </c>
      <c r="K19" s="1" t="s">
        <v>310</v>
      </c>
      <c r="L19" s="1" t="s">
        <v>310</v>
      </c>
      <c r="M19" s="1" t="s">
        <v>310</v>
      </c>
      <c r="Q19" s="1" t="s">
        <v>298</v>
      </c>
      <c r="S19" s="1" t="s">
        <v>293</v>
      </c>
      <c r="T19" s="36">
        <v>46213</v>
      </c>
      <c r="V19">
        <f>IF('Batch Zero LIF'!D108="Required",1,0)</f>
        <v>1</v>
      </c>
      <c r="W19">
        <f>IF('Batch Zero LIF'!J108="Complete",1,0)</f>
        <v>0</v>
      </c>
    </row>
    <row r="20" spans="2:23" x14ac:dyDescent="0.25">
      <c r="B20" t="s">
        <v>223</v>
      </c>
      <c r="D20" s="1" t="s">
        <v>311</v>
      </c>
      <c r="E20" s="1" t="s">
        <v>311</v>
      </c>
      <c r="F20" s="1" t="s">
        <v>311</v>
      </c>
      <c r="G20" s="1" t="s">
        <v>311</v>
      </c>
      <c r="H20" s="1" t="s">
        <v>311</v>
      </c>
      <c r="I20" s="1" t="s">
        <v>310</v>
      </c>
      <c r="J20" s="1" t="s">
        <v>311</v>
      </c>
      <c r="K20" s="1" t="s">
        <v>311</v>
      </c>
      <c r="L20" s="1" t="s">
        <v>311</v>
      </c>
      <c r="M20" s="1" t="s">
        <v>311</v>
      </c>
      <c r="Q20" s="1" t="s">
        <v>292</v>
      </c>
      <c r="S20" s="1" t="s">
        <v>293</v>
      </c>
      <c r="T20" s="36">
        <v>46213</v>
      </c>
      <c r="V20">
        <f>IF('Batch Zero LIF'!D109="Required",1,0)</f>
        <v>0</v>
      </c>
      <c r="W20">
        <f>IF('Batch Zero LIF'!J109="Complete",1,0)</f>
        <v>0</v>
      </c>
    </row>
    <row r="21" spans="2:23" x14ac:dyDescent="0.25">
      <c r="B21" t="s">
        <v>224</v>
      </c>
      <c r="D21" s="1" t="s">
        <v>311</v>
      </c>
      <c r="E21" s="1" t="s">
        <v>311</v>
      </c>
      <c r="F21" s="1" t="s">
        <v>311</v>
      </c>
      <c r="G21" s="1" t="s">
        <v>311</v>
      </c>
      <c r="H21" s="1" t="s">
        <v>311</v>
      </c>
      <c r="I21" s="1" t="s">
        <v>310</v>
      </c>
      <c r="J21" s="1" t="s">
        <v>311</v>
      </c>
      <c r="K21" s="1" t="s">
        <v>311</v>
      </c>
      <c r="L21" s="1" t="s">
        <v>311</v>
      </c>
      <c r="M21" s="1" t="s">
        <v>311</v>
      </c>
      <c r="Q21" s="1" t="s">
        <v>292</v>
      </c>
      <c r="S21" s="1" t="s">
        <v>293</v>
      </c>
      <c r="T21" s="36">
        <v>46213</v>
      </c>
      <c r="V21">
        <f>IF('Batch Zero LIF'!D110="Required",1,0)</f>
        <v>0</v>
      </c>
      <c r="W21">
        <f>IF('Batch Zero LIF'!J110="Complete",1,0)</f>
        <v>0</v>
      </c>
    </row>
    <row r="22" spans="2:23" x14ac:dyDescent="0.25">
      <c r="B22" t="s">
        <v>225</v>
      </c>
      <c r="D22" s="1" t="s">
        <v>311</v>
      </c>
      <c r="E22" s="1" t="s">
        <v>311</v>
      </c>
      <c r="F22" s="1" t="s">
        <v>311</v>
      </c>
      <c r="G22" s="1" t="s">
        <v>311</v>
      </c>
      <c r="H22" s="1" t="s">
        <v>311</v>
      </c>
      <c r="I22" s="1" t="s">
        <v>310</v>
      </c>
      <c r="J22" s="1" t="s">
        <v>311</v>
      </c>
      <c r="K22" s="1" t="s">
        <v>311</v>
      </c>
      <c r="L22" s="1" t="s">
        <v>311</v>
      </c>
      <c r="M22" s="1" t="s">
        <v>311</v>
      </c>
      <c r="Q22" s="1" t="s">
        <v>298</v>
      </c>
      <c r="S22" s="1" t="s">
        <v>293</v>
      </c>
      <c r="T22" s="36">
        <v>46213</v>
      </c>
      <c r="V22">
        <f>IF('Batch Zero LIF'!D111="Required",1,0)</f>
        <v>0</v>
      </c>
      <c r="W22">
        <f>IF('Batch Zero LIF'!J111="Complete",1,0)</f>
        <v>0</v>
      </c>
    </row>
    <row r="23" spans="2:23" x14ac:dyDescent="0.25">
      <c r="B23" t="s">
        <v>226</v>
      </c>
      <c r="D23" s="1" t="s">
        <v>311</v>
      </c>
      <c r="E23" s="1" t="s">
        <v>311</v>
      </c>
      <c r="F23" s="1" t="s">
        <v>311</v>
      </c>
      <c r="G23" s="1" t="s">
        <v>311</v>
      </c>
      <c r="H23" s="1" t="s">
        <v>311</v>
      </c>
      <c r="I23" s="1" t="s">
        <v>311</v>
      </c>
      <c r="J23" s="1" t="s">
        <v>310</v>
      </c>
      <c r="K23" s="1" t="s">
        <v>311</v>
      </c>
      <c r="L23" s="1" t="s">
        <v>311</v>
      </c>
      <c r="M23" s="1" t="s">
        <v>311</v>
      </c>
      <c r="Q23" s="1" t="s">
        <v>312</v>
      </c>
      <c r="S23" s="1" t="s">
        <v>313</v>
      </c>
      <c r="T23" s="36">
        <v>46227</v>
      </c>
      <c r="V23">
        <f>IF('Batch Zero LIF'!D112="Required",1,0)</f>
        <v>0</v>
      </c>
      <c r="W23">
        <f>IF('Batch Zero LIF'!J112="Complete",1,0)</f>
        <v>0</v>
      </c>
    </row>
    <row r="24" spans="2:23" x14ac:dyDescent="0.25">
      <c r="B24" t="s">
        <v>227</v>
      </c>
      <c r="D24" s="1" t="s">
        <v>311</v>
      </c>
      <c r="E24" s="1" t="s">
        <v>311</v>
      </c>
      <c r="F24" s="1" t="s">
        <v>311</v>
      </c>
      <c r="G24" s="1" t="s">
        <v>311</v>
      </c>
      <c r="H24" s="1" t="s">
        <v>311</v>
      </c>
      <c r="I24" s="1" t="s">
        <v>311</v>
      </c>
      <c r="J24" s="1" t="s">
        <v>311</v>
      </c>
      <c r="K24" s="1" t="s">
        <v>310</v>
      </c>
      <c r="L24" s="1" t="s">
        <v>310</v>
      </c>
      <c r="M24" s="1" t="s">
        <v>310</v>
      </c>
      <c r="Q24" s="1" t="s">
        <v>299</v>
      </c>
      <c r="S24" s="1" t="s">
        <v>293</v>
      </c>
      <c r="T24" s="36">
        <v>46213</v>
      </c>
      <c r="V24">
        <f>IF('Batch Zero LIF'!D113="Required",1,0)</f>
        <v>1</v>
      </c>
      <c r="W24">
        <f>IF('Batch Zero LIF'!J113="Complete",1,0)</f>
        <v>0</v>
      </c>
    </row>
    <row r="25" spans="2:23" x14ac:dyDescent="0.25">
      <c r="B25" t="s">
        <v>228</v>
      </c>
      <c r="D25" s="1" t="s">
        <v>311</v>
      </c>
      <c r="E25" s="1" t="s">
        <v>311</v>
      </c>
      <c r="F25" s="1" t="s">
        <v>311</v>
      </c>
      <c r="G25" s="1" t="s">
        <v>311</v>
      </c>
      <c r="H25" s="1" t="s">
        <v>310</v>
      </c>
      <c r="I25" s="1" t="s">
        <v>310</v>
      </c>
      <c r="J25" s="1" t="s">
        <v>310</v>
      </c>
      <c r="K25" s="1" t="s">
        <v>310</v>
      </c>
      <c r="L25" s="1" t="s">
        <v>310</v>
      </c>
      <c r="M25" s="1" t="s">
        <v>310</v>
      </c>
      <c r="Q25" s="1" t="s">
        <v>299</v>
      </c>
      <c r="S25" s="1" t="s">
        <v>313</v>
      </c>
      <c r="T25" s="36">
        <v>46227</v>
      </c>
      <c r="V25">
        <f>IF('Batch Zero LIF'!D114="Required",1,0)</f>
        <v>1</v>
      </c>
      <c r="W25">
        <f>IF('Batch Zero LIF'!J114="Complete",1,0)</f>
        <v>0</v>
      </c>
    </row>
    <row r="26" spans="2:23" x14ac:dyDescent="0.25">
      <c r="B26" t="s">
        <v>230</v>
      </c>
      <c r="D26" s="1" t="s">
        <v>311</v>
      </c>
      <c r="E26" s="1" t="s">
        <v>310</v>
      </c>
      <c r="F26" s="1" t="s">
        <v>310</v>
      </c>
      <c r="G26" s="1" t="s">
        <v>310</v>
      </c>
      <c r="H26" s="1" t="s">
        <v>310</v>
      </c>
      <c r="I26" s="1" t="s">
        <v>310</v>
      </c>
      <c r="J26" s="1" t="s">
        <v>311</v>
      </c>
      <c r="K26" s="1" t="s">
        <v>310</v>
      </c>
      <c r="L26" s="1" t="s">
        <v>310</v>
      </c>
      <c r="M26" s="1" t="s">
        <v>310</v>
      </c>
      <c r="Q26" s="1" t="s">
        <v>300</v>
      </c>
      <c r="S26" s="1" t="s">
        <v>293</v>
      </c>
      <c r="T26" s="36">
        <v>46213</v>
      </c>
      <c r="V26">
        <f>IF('Batch Zero LIF'!D115="Required",1,0)</f>
        <v>1</v>
      </c>
      <c r="W26">
        <f>IF('Batch Zero LIF'!J115="Complete",1,0)</f>
        <v>0</v>
      </c>
    </row>
    <row r="27" spans="2:23" x14ac:dyDescent="0.25">
      <c r="B27" t="s">
        <v>231</v>
      </c>
      <c r="D27" s="1" t="s">
        <v>314</v>
      </c>
      <c r="E27" s="1" t="s">
        <v>314</v>
      </c>
      <c r="F27" s="1" t="s">
        <v>314</v>
      </c>
      <c r="G27" s="1" t="s">
        <v>310</v>
      </c>
      <c r="H27" s="1" t="s">
        <v>310</v>
      </c>
      <c r="I27" s="1" t="s">
        <v>310</v>
      </c>
      <c r="J27" s="1" t="s">
        <v>310</v>
      </c>
      <c r="K27" s="1" t="s">
        <v>310</v>
      </c>
      <c r="L27" s="1" t="s">
        <v>310</v>
      </c>
      <c r="M27" s="1" t="s">
        <v>310</v>
      </c>
      <c r="Q27" s="1" t="s">
        <v>299</v>
      </c>
      <c r="S27" s="1" t="s">
        <v>293</v>
      </c>
      <c r="T27" s="36">
        <v>46213</v>
      </c>
      <c r="V27">
        <f>IF('Batch Zero LIF'!D116="Required",1,0)</f>
        <v>1</v>
      </c>
      <c r="W27">
        <f>IF('Batch Zero LIF'!J116="Complete",1,0)</f>
        <v>0</v>
      </c>
    </row>
    <row r="28" spans="2:23" x14ac:dyDescent="0.25">
      <c r="B28" t="s">
        <v>233</v>
      </c>
      <c r="D28" s="1" t="s">
        <v>311</v>
      </c>
      <c r="E28" s="1" t="s">
        <v>311</v>
      </c>
      <c r="F28" s="1" t="s">
        <v>314</v>
      </c>
      <c r="G28" s="1" t="s">
        <v>314</v>
      </c>
      <c r="H28" s="1" t="s">
        <v>314</v>
      </c>
      <c r="I28" s="1" t="s">
        <v>314</v>
      </c>
      <c r="J28" s="1" t="s">
        <v>314</v>
      </c>
      <c r="K28" s="1" t="s">
        <v>314</v>
      </c>
      <c r="L28" s="1" t="s">
        <v>314</v>
      </c>
      <c r="M28" s="1" t="s">
        <v>314</v>
      </c>
      <c r="Q28" s="1" t="s">
        <v>312</v>
      </c>
      <c r="S28" s="1" t="s">
        <v>313</v>
      </c>
      <c r="T28" s="36">
        <v>46227</v>
      </c>
      <c r="V28">
        <f>IF('Batch Zero LIF'!D117="Required",1,0)</f>
        <v>0</v>
      </c>
      <c r="W28">
        <f>IF('Batch Zero LIF'!J117="Complete",1,0)</f>
        <v>0</v>
      </c>
    </row>
    <row r="29" spans="2:23" x14ac:dyDescent="0.25">
      <c r="B29" t="s">
        <v>235</v>
      </c>
      <c r="D29" s="1" t="s">
        <v>311</v>
      </c>
      <c r="E29" s="1" t="s">
        <v>311</v>
      </c>
      <c r="F29" s="1" t="s">
        <v>311</v>
      </c>
      <c r="G29" s="1" t="s">
        <v>311</v>
      </c>
      <c r="H29" s="1" t="s">
        <v>311</v>
      </c>
      <c r="I29" s="1" t="s">
        <v>311</v>
      </c>
      <c r="J29" s="1" t="s">
        <v>311</v>
      </c>
      <c r="K29" s="1" t="s">
        <v>311</v>
      </c>
      <c r="L29" s="1" t="s">
        <v>310</v>
      </c>
      <c r="M29" s="1" t="s">
        <v>311</v>
      </c>
      <c r="Q29" s="1" t="s">
        <v>303</v>
      </c>
      <c r="S29" s="1" t="s">
        <v>293</v>
      </c>
      <c r="T29" s="36">
        <v>46213</v>
      </c>
      <c r="V29">
        <f>IF('Batch Zero LIF'!D118="Required",1,0)</f>
        <v>1</v>
      </c>
      <c r="W29">
        <f>IF('Batch Zero LIF'!J118="Complete",1,0)</f>
        <v>0</v>
      </c>
    </row>
    <row r="30" spans="2:23" x14ac:dyDescent="0.25">
      <c r="B30" t="s">
        <v>236</v>
      </c>
      <c r="D30" s="1" t="s">
        <v>311</v>
      </c>
      <c r="E30" s="1" t="s">
        <v>311</v>
      </c>
      <c r="F30" s="1" t="s">
        <v>311</v>
      </c>
      <c r="G30" s="1" t="s">
        <v>311</v>
      </c>
      <c r="H30" s="1" t="s">
        <v>311</v>
      </c>
      <c r="I30" s="1" t="s">
        <v>311</v>
      </c>
      <c r="J30" s="1" t="s">
        <v>311</v>
      </c>
      <c r="K30" s="1" t="s">
        <v>311</v>
      </c>
      <c r="L30" s="1" t="s">
        <v>311</v>
      </c>
      <c r="M30" s="1" t="s">
        <v>310</v>
      </c>
      <c r="Q30" s="1" t="s">
        <v>303</v>
      </c>
      <c r="S30" s="1" t="s">
        <v>293</v>
      </c>
      <c r="T30" s="36">
        <v>46213</v>
      </c>
      <c r="V30">
        <f>IF('Batch Zero LIF'!D119="Required",1,0)</f>
        <v>0</v>
      </c>
      <c r="W30">
        <f>IF('Batch Zero LIF'!J119="Complete",1,0)</f>
        <v>0</v>
      </c>
    </row>
    <row r="31" spans="2:23" x14ac:dyDescent="0.25">
      <c r="B31" t="s">
        <v>237</v>
      </c>
      <c r="D31" s="1" t="s">
        <v>311</v>
      </c>
      <c r="E31" s="1" t="s">
        <v>311</v>
      </c>
      <c r="F31" s="1" t="s">
        <v>311</v>
      </c>
      <c r="G31" s="1" t="s">
        <v>311</v>
      </c>
      <c r="H31" s="1" t="s">
        <v>311</v>
      </c>
      <c r="I31" s="1" t="s">
        <v>311</v>
      </c>
      <c r="J31" s="1" t="s">
        <v>311</v>
      </c>
      <c r="K31" s="1" t="s">
        <v>311</v>
      </c>
      <c r="L31" s="1" t="s">
        <v>311</v>
      </c>
      <c r="M31" s="1" t="s">
        <v>314</v>
      </c>
      <c r="Q31" s="1" t="s">
        <v>312</v>
      </c>
      <c r="S31" s="1" t="s">
        <v>313</v>
      </c>
      <c r="T31" s="36">
        <v>46227</v>
      </c>
      <c r="V31">
        <f>IF('Batch Zero LIF'!D120="Required",1,0)</f>
        <v>0</v>
      </c>
      <c r="W31">
        <f>IF('Batch Zero LIF'!J120="Complete",1,0)</f>
        <v>0</v>
      </c>
    </row>
    <row r="32" spans="2:23" x14ac:dyDescent="0.25">
      <c r="B32" t="s">
        <v>238</v>
      </c>
      <c r="D32" s="1" t="s">
        <v>311</v>
      </c>
      <c r="E32" s="1" t="s">
        <v>310</v>
      </c>
      <c r="F32" s="1" t="s">
        <v>310</v>
      </c>
      <c r="G32" s="1" t="s">
        <v>311</v>
      </c>
      <c r="H32" s="1" t="s">
        <v>311</v>
      </c>
      <c r="I32" s="1" t="s">
        <v>311</v>
      </c>
      <c r="J32" s="1" t="s">
        <v>311</v>
      </c>
      <c r="K32" s="1" t="s">
        <v>311</v>
      </c>
      <c r="L32" s="1" t="s">
        <v>311</v>
      </c>
      <c r="M32" s="1" t="s">
        <v>311</v>
      </c>
      <c r="Q32" s="1" t="s">
        <v>312</v>
      </c>
      <c r="S32" s="1" t="s">
        <v>313</v>
      </c>
      <c r="T32" s="36">
        <v>46227</v>
      </c>
      <c r="V32">
        <f>IF('Batch Zero LIF'!D121="Required",1,0)</f>
        <v>0</v>
      </c>
      <c r="W32">
        <f>IF('Batch Zero LIF'!J121="Complete",1,0)</f>
        <v>0</v>
      </c>
    </row>
    <row r="33" spans="2:23" x14ac:dyDescent="0.25">
      <c r="B33" t="s">
        <v>239</v>
      </c>
      <c r="D33" s="1" t="s">
        <v>311</v>
      </c>
      <c r="E33" s="1" t="s">
        <v>310</v>
      </c>
      <c r="F33" s="1" t="s">
        <v>310</v>
      </c>
      <c r="G33" s="1" t="s">
        <v>310</v>
      </c>
      <c r="H33" s="1" t="s">
        <v>311</v>
      </c>
      <c r="I33" s="1" t="s">
        <v>311</v>
      </c>
      <c r="J33" s="1" t="s">
        <v>311</v>
      </c>
      <c r="K33" s="1" t="s">
        <v>311</v>
      </c>
      <c r="L33" s="1" t="s">
        <v>311</v>
      </c>
      <c r="M33" s="1" t="s">
        <v>311</v>
      </c>
      <c r="Q33" s="1" t="s">
        <v>299</v>
      </c>
      <c r="S33" s="1" t="s">
        <v>313</v>
      </c>
      <c r="T33" s="36">
        <v>46227</v>
      </c>
      <c r="V33">
        <f>IF('Batch Zero LIF'!D122="Required",1,0)</f>
        <v>0</v>
      </c>
      <c r="W33">
        <f>IF('Batch Zero LIF'!J122="Complete",1,0)</f>
        <v>0</v>
      </c>
    </row>
    <row r="34" spans="2:23" x14ac:dyDescent="0.25">
      <c r="B34" t="s">
        <v>241</v>
      </c>
      <c r="D34" s="1" t="s">
        <v>311</v>
      </c>
      <c r="E34" s="1" t="s">
        <v>311</v>
      </c>
      <c r="F34" s="1" t="s">
        <v>311</v>
      </c>
      <c r="G34" s="1" t="s">
        <v>310</v>
      </c>
      <c r="H34" s="1" t="s">
        <v>311</v>
      </c>
      <c r="I34" s="1" t="s">
        <v>311</v>
      </c>
      <c r="J34" s="1" t="s">
        <v>311</v>
      </c>
      <c r="K34" s="1" t="s">
        <v>311</v>
      </c>
      <c r="L34" s="1" t="s">
        <v>311</v>
      </c>
      <c r="M34" s="1" t="s">
        <v>311</v>
      </c>
      <c r="Q34" s="1" t="s">
        <v>299</v>
      </c>
      <c r="S34" s="1" t="s">
        <v>313</v>
      </c>
      <c r="T34" s="36">
        <v>46227</v>
      </c>
      <c r="V34">
        <f>IF('Batch Zero LIF'!D123="Required",1,0)</f>
        <v>0</v>
      </c>
      <c r="W34">
        <f>IF('Batch Zero LIF'!J123="Complete",1,0)</f>
        <v>0</v>
      </c>
    </row>
    <row r="35" spans="2:23" x14ac:dyDescent="0.25">
      <c r="B35" t="s">
        <v>242</v>
      </c>
      <c r="D35" s="1" t="s">
        <v>310</v>
      </c>
      <c r="E35" s="1" t="s">
        <v>310</v>
      </c>
      <c r="F35" s="1" t="s">
        <v>311</v>
      </c>
      <c r="G35" s="1" t="s">
        <v>311</v>
      </c>
      <c r="H35" s="1" t="s">
        <v>311</v>
      </c>
      <c r="I35" s="1" t="s">
        <v>311</v>
      </c>
      <c r="J35" s="1" t="s">
        <v>311</v>
      </c>
      <c r="K35" s="1" t="s">
        <v>311</v>
      </c>
      <c r="L35" s="1" t="s">
        <v>311</v>
      </c>
      <c r="M35" s="1" t="s">
        <v>311</v>
      </c>
      <c r="Q35" s="1" t="s">
        <v>312</v>
      </c>
      <c r="S35" s="1" t="s">
        <v>313</v>
      </c>
      <c r="T35" s="36">
        <v>46227</v>
      </c>
      <c r="V35">
        <f>IF('Batch Zero LIF'!D124="Required",1,0)</f>
        <v>0</v>
      </c>
      <c r="W35">
        <f>IF('Batch Zero LIF'!J124="Complete",1,0)</f>
        <v>0</v>
      </c>
    </row>
    <row r="36" spans="2:23" x14ac:dyDescent="0.25">
      <c r="B36" t="s">
        <v>243</v>
      </c>
      <c r="D36" s="1" t="s">
        <v>311</v>
      </c>
      <c r="E36" s="1" t="s">
        <v>311</v>
      </c>
      <c r="F36" s="1" t="s">
        <v>310</v>
      </c>
      <c r="G36" s="1" t="s">
        <v>311</v>
      </c>
      <c r="H36" s="1" t="s">
        <v>311</v>
      </c>
      <c r="I36" s="1" t="s">
        <v>311</v>
      </c>
      <c r="J36" s="1" t="s">
        <v>311</v>
      </c>
      <c r="K36" s="1" t="s">
        <v>311</v>
      </c>
      <c r="L36" s="1" t="s">
        <v>311</v>
      </c>
      <c r="M36" s="1" t="s">
        <v>311</v>
      </c>
      <c r="Q36" s="1" t="s">
        <v>312</v>
      </c>
      <c r="S36" s="1" t="s">
        <v>313</v>
      </c>
      <c r="T36" s="36">
        <v>46227</v>
      </c>
      <c r="V36">
        <f>IF('Batch Zero LIF'!D125="Required",1,0)</f>
        <v>0</v>
      </c>
      <c r="W36">
        <f>IF('Batch Zero LIF'!J125="Complete",1,0)</f>
        <v>0</v>
      </c>
    </row>
    <row r="37" spans="2:23" x14ac:dyDescent="0.25">
      <c r="B37" t="s">
        <v>244</v>
      </c>
      <c r="D37" s="1" t="s">
        <v>311</v>
      </c>
      <c r="E37" s="1" t="s">
        <v>311</v>
      </c>
      <c r="F37" s="1" t="s">
        <v>311</v>
      </c>
      <c r="G37" s="1" t="s">
        <v>310</v>
      </c>
      <c r="H37" s="1" t="s">
        <v>311</v>
      </c>
      <c r="I37" s="1" t="s">
        <v>311</v>
      </c>
      <c r="J37" s="1" t="s">
        <v>311</v>
      </c>
      <c r="K37" s="1" t="s">
        <v>311</v>
      </c>
      <c r="L37" s="1" t="s">
        <v>311</v>
      </c>
      <c r="M37" s="1" t="s">
        <v>311</v>
      </c>
      <c r="Q37" s="1" t="s">
        <v>312</v>
      </c>
      <c r="S37" s="1" t="s">
        <v>313</v>
      </c>
      <c r="T37" s="36">
        <v>46227</v>
      </c>
      <c r="V37">
        <f>IF('Batch Zero LIF'!D126="Required",1,0)</f>
        <v>0</v>
      </c>
      <c r="W37">
        <f>IF('Batch Zero LIF'!J126="Complete",1,0)</f>
        <v>0</v>
      </c>
    </row>
    <row r="38" spans="2:23" x14ac:dyDescent="0.25">
      <c r="B38" t="s">
        <v>245</v>
      </c>
      <c r="D38" s="1" t="s">
        <v>311</v>
      </c>
      <c r="E38" s="1" t="s">
        <v>311</v>
      </c>
      <c r="F38" s="1" t="s">
        <v>314</v>
      </c>
      <c r="G38" s="1" t="s">
        <v>310</v>
      </c>
      <c r="H38" s="1" t="s">
        <v>310</v>
      </c>
      <c r="I38" s="1" t="s">
        <v>310</v>
      </c>
      <c r="J38" s="1" t="s">
        <v>310</v>
      </c>
      <c r="K38" s="1" t="s">
        <v>310</v>
      </c>
      <c r="L38" s="1" t="s">
        <v>310</v>
      </c>
      <c r="M38" s="1" t="s">
        <v>310</v>
      </c>
      <c r="Q38" s="1" t="s">
        <v>299</v>
      </c>
      <c r="S38" s="1" t="s">
        <v>313</v>
      </c>
      <c r="T38" s="36">
        <v>46227</v>
      </c>
      <c r="V38">
        <f>IF('Batch Zero LIF'!D127="Required",1,0)</f>
        <v>1</v>
      </c>
      <c r="W38">
        <f>IF('Batch Zero LIF'!J127="Complete",1,0)</f>
        <v>0</v>
      </c>
    </row>
    <row r="40" spans="2:23" ht="14.4" thickBot="1" x14ac:dyDescent="0.3">
      <c r="V40" s="33">
        <f>SUM(V3:V38)</f>
        <v>14</v>
      </c>
      <c r="W40" s="33">
        <f>SUM(W3:W38)</f>
        <v>0</v>
      </c>
    </row>
    <row r="42" spans="2:23" x14ac:dyDescent="0.25">
      <c r="D42" s="1" t="s">
        <v>315</v>
      </c>
      <c r="F42" s="1" t="s">
        <v>316</v>
      </c>
    </row>
    <row r="43" spans="2:23" x14ac:dyDescent="0.25">
      <c r="D43" s="1" t="s">
        <v>317</v>
      </c>
      <c r="F43" s="1" t="s">
        <v>318</v>
      </c>
    </row>
    <row r="44" spans="2:23" x14ac:dyDescent="0.25">
      <c r="D44" s="1" t="s">
        <v>319</v>
      </c>
      <c r="F44" s="1" t="s">
        <v>320</v>
      </c>
    </row>
    <row r="45" spans="2:23" x14ac:dyDescent="0.25">
      <c r="F45" s="1" t="s">
        <v>321</v>
      </c>
    </row>
    <row r="46" spans="2:23" x14ac:dyDescent="0.25">
      <c r="D46" s="1" t="s">
        <v>322</v>
      </c>
      <c r="F46" s="1" t="s">
        <v>323</v>
      </c>
    </row>
    <row r="47" spans="2:23" x14ac:dyDescent="0.25">
      <c r="D47" s="1" t="s">
        <v>324</v>
      </c>
      <c r="F47" s="1" t="s">
        <v>325</v>
      </c>
    </row>
    <row r="48" spans="2:23" x14ac:dyDescent="0.25">
      <c r="F48" s="1" t="s">
        <v>326</v>
      </c>
    </row>
    <row r="49" spans="6:19" x14ac:dyDescent="0.25">
      <c r="F49" s="1" t="s">
        <v>327</v>
      </c>
    </row>
    <row r="50" spans="6:19" x14ac:dyDescent="0.25">
      <c r="F50" s="1" t="s">
        <v>328</v>
      </c>
    </row>
    <row r="53" spans="6:19" x14ac:dyDescent="0.25">
      <c r="F53" s="1" t="s">
        <v>329</v>
      </c>
      <c r="G53" t="s">
        <v>330</v>
      </c>
      <c r="H53" t="s">
        <v>331</v>
      </c>
      <c r="I53" t="s">
        <v>332</v>
      </c>
      <c r="J53" t="s">
        <v>333</v>
      </c>
      <c r="K53" t="s">
        <v>334</v>
      </c>
      <c r="L53" t="s">
        <v>335</v>
      </c>
      <c r="M53" t="s">
        <v>336</v>
      </c>
      <c r="N53" t="s">
        <v>337</v>
      </c>
      <c r="O53" t="s">
        <v>338</v>
      </c>
    </row>
    <row r="54" spans="6:19" x14ac:dyDescent="0.25">
      <c r="F54" s="1" t="s">
        <v>339</v>
      </c>
      <c r="G54" t="s">
        <v>330</v>
      </c>
      <c r="H54" t="s">
        <v>340</v>
      </c>
      <c r="I54" t="s">
        <v>341</v>
      </c>
      <c r="J54" t="s">
        <v>342</v>
      </c>
      <c r="K54" t="s">
        <v>334</v>
      </c>
      <c r="L54" t="s">
        <v>335</v>
      </c>
      <c r="M54" t="s">
        <v>343</v>
      </c>
      <c r="N54" t="s">
        <v>344</v>
      </c>
      <c r="O54" t="s">
        <v>345</v>
      </c>
      <c r="P54" t="s">
        <v>346</v>
      </c>
      <c r="Q54" t="s">
        <v>347</v>
      </c>
    </row>
    <row r="55" spans="6:19" x14ac:dyDescent="0.25">
      <c r="F55" s="1" t="s">
        <v>348</v>
      </c>
      <c r="G55" t="s">
        <v>330</v>
      </c>
      <c r="H55" t="s">
        <v>331</v>
      </c>
      <c r="I55" t="s">
        <v>349</v>
      </c>
      <c r="J55" t="s">
        <v>350</v>
      </c>
      <c r="K55" t="s">
        <v>351</v>
      </c>
      <c r="L55" t="s">
        <v>341</v>
      </c>
      <c r="M55" t="s">
        <v>352</v>
      </c>
      <c r="N55" t="s">
        <v>335</v>
      </c>
      <c r="O55" t="s">
        <v>353</v>
      </c>
      <c r="P55" t="s">
        <v>354</v>
      </c>
      <c r="Q55" t="s">
        <v>355</v>
      </c>
      <c r="R55" t="s">
        <v>337</v>
      </c>
      <c r="S55" t="s">
        <v>338</v>
      </c>
    </row>
    <row r="56" spans="6:19" x14ac:dyDescent="0.25">
      <c r="F56" s="1" t="s">
        <v>185</v>
      </c>
      <c r="G56" t="s">
        <v>330</v>
      </c>
      <c r="H56" t="s">
        <v>356</v>
      </c>
      <c r="I56" t="s">
        <v>357</v>
      </c>
      <c r="J56" t="s">
        <v>342</v>
      </c>
      <c r="K56" t="s">
        <v>358</v>
      </c>
      <c r="L56" t="s">
        <v>335</v>
      </c>
      <c r="M56" t="s">
        <v>359</v>
      </c>
      <c r="N56" t="s">
        <v>360</v>
      </c>
      <c r="O56" t="s">
        <v>361</v>
      </c>
      <c r="P56" t="s">
        <v>362</v>
      </c>
      <c r="Q56" t="s">
        <v>363</v>
      </c>
    </row>
    <row r="57" spans="6:19" x14ac:dyDescent="0.25">
      <c r="F57" s="1" t="s">
        <v>364</v>
      </c>
      <c r="G57" t="s">
        <v>330</v>
      </c>
      <c r="H57" t="s">
        <v>331</v>
      </c>
      <c r="I57" t="s">
        <v>349</v>
      </c>
      <c r="J57" t="s">
        <v>350</v>
      </c>
      <c r="K57" t="s">
        <v>365</v>
      </c>
      <c r="L57" t="s">
        <v>357</v>
      </c>
      <c r="M57" t="s">
        <v>358</v>
      </c>
      <c r="N57" t="s">
        <v>335</v>
      </c>
      <c r="O57" t="s">
        <v>366</v>
      </c>
      <c r="P57" t="s">
        <v>354</v>
      </c>
      <c r="Q57" t="s">
        <v>367</v>
      </c>
      <c r="R57" t="s">
        <v>337</v>
      </c>
      <c r="S57" t="s">
        <v>338</v>
      </c>
    </row>
    <row r="58" spans="6:19" x14ac:dyDescent="0.25">
      <c r="F58" s="1" t="s">
        <v>368</v>
      </c>
      <c r="G58" t="s">
        <v>369</v>
      </c>
      <c r="H58" t="s">
        <v>370</v>
      </c>
      <c r="I58" t="s">
        <v>371</v>
      </c>
      <c r="J58" t="s">
        <v>372</v>
      </c>
      <c r="K58" t="s">
        <v>373</v>
      </c>
    </row>
    <row r="59" spans="6:19" x14ac:dyDescent="0.25">
      <c r="F59" s="1" t="s">
        <v>374</v>
      </c>
      <c r="G59" t="s">
        <v>375</v>
      </c>
      <c r="H59" t="s">
        <v>376</v>
      </c>
      <c r="I59" t="s">
        <v>377</v>
      </c>
      <c r="J59" t="s">
        <v>378</v>
      </c>
      <c r="K59" t="s">
        <v>379</v>
      </c>
      <c r="L59" t="s">
        <v>338</v>
      </c>
    </row>
  </sheetData>
  <sheetProtection algorithmName="SHA-512" hashValue="x2Cb8olFlMUxlhQVWNykqQuAMq0210OEuSspHBCLTnPnA1zybA9q6eIxFjGn8lQKhWcrWKZ9QJ0qXqXsZPvHNw==" saltValue="rEvt6OHaRxMLXzWmJaQnKQ==" spinCount="100000" sheet="1" selectLockedCells="1" selectUnlockedCells="1"/>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419a087-1e80-495d-85c4-486fa6b09cae">
      <Terms xmlns="http://schemas.microsoft.com/office/infopath/2007/PartnerControls"/>
    </lcf76f155ced4ddcb4097134ff3c332f>
    <TaxCatchAll xmlns="c37ac4fa-902d-4f29-bbdc-3877ea87d1c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D0E9D229717A45A0F014C745A02018" ma:contentTypeVersion="10" ma:contentTypeDescription="Create a new document." ma:contentTypeScope="" ma:versionID="f3d69bc3bfd0aac6724cf821c4b9b5ef">
  <xsd:schema xmlns:xsd="http://www.w3.org/2001/XMLSchema" xmlns:xs="http://www.w3.org/2001/XMLSchema" xmlns:p="http://schemas.microsoft.com/office/2006/metadata/properties" xmlns:ns2="f419a087-1e80-495d-85c4-486fa6b09cae" xmlns:ns3="c37ac4fa-902d-4f29-bbdc-3877ea87d1ce" targetNamespace="http://schemas.microsoft.com/office/2006/metadata/properties" ma:root="true" ma:fieldsID="971f991f8e9e1bdcc84bdb1939d05c3d" ns2:_="" ns3:_="">
    <xsd:import namespace="f419a087-1e80-495d-85c4-486fa6b09cae"/>
    <xsd:import namespace="c37ac4fa-902d-4f29-bbdc-3877ea87d1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19a087-1e80-495d-85c4-486fa6b09c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102f585-f336-4ab5-8023-668eed9f00b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7ac4fa-902d-4f29-bbdc-3877ea87d1c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2af1a2d-7cff-4f55-99dc-3de56818a427}" ma:internalName="TaxCatchAll" ma:showField="CatchAllData" ma:web="c37ac4fa-902d-4f29-bbdc-3877ea87d1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145A28-CEBF-4FC8-8628-B36C7ACF1316}">
  <ds:schemaRefs>
    <ds:schemaRef ds:uri="http://schemas.microsoft.com/office/2006/documentManagement/types"/>
    <ds:schemaRef ds:uri="http://purl.org/dc/elements/1.1/"/>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 ds:uri="c37ac4fa-902d-4f29-bbdc-3877ea87d1ce"/>
    <ds:schemaRef ds:uri="f419a087-1e80-495d-85c4-486fa6b09cae"/>
    <ds:schemaRef ds:uri="http://schemas.microsoft.com/office/2006/metadata/properties"/>
  </ds:schemaRefs>
</ds:datastoreItem>
</file>

<file path=customXml/itemProps2.xml><?xml version="1.0" encoding="utf-8"?>
<ds:datastoreItem xmlns:ds="http://schemas.openxmlformats.org/officeDocument/2006/customXml" ds:itemID="{3F57E334-A8E6-48AA-A2B9-D7C0F670EB13}">
  <ds:schemaRefs>
    <ds:schemaRef ds:uri="http://schemas.microsoft.com/sharepoint/v3/contenttype/forms"/>
  </ds:schemaRefs>
</ds:datastoreItem>
</file>

<file path=customXml/itemProps3.xml><?xml version="1.0" encoding="utf-8"?>
<ds:datastoreItem xmlns:ds="http://schemas.openxmlformats.org/officeDocument/2006/customXml" ds:itemID="{CE95E1EF-FB9A-4B70-BCA5-563307A870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19a087-1e80-495d-85c4-486fa6b09cae"/>
    <ds:schemaRef ds:uri="c37ac4fa-902d-4f29-bbdc-3877ea87d1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Batch Zero LIF</vt:lpstr>
      <vt:lpstr>LCP New</vt:lpstr>
      <vt:lpstr>Attestation Matrix</vt:lpstr>
      <vt:lpstr>Assumptions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2026-05-14T15:59:22Z</dcterms:created>
  <dcterms:modified xsi:type="dcterms:W3CDTF">2026-06-17T21:51:11Z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303d7c-e5a3-4cc8-90eb-69bfd7570ac4_Enabled">
    <vt:lpwstr>true</vt:lpwstr>
  </property>
  <property fmtid="{D5CDD505-2E9C-101B-9397-08002B2CF9AE}" pid="3" name="MSIP_Label_83303d7c-e5a3-4cc8-90eb-69bfd7570ac4_SetDate">
    <vt:lpwstr>2026-05-14T15:59:24Z</vt:lpwstr>
  </property>
  <property fmtid="{D5CDD505-2E9C-101B-9397-08002B2CF9AE}" pid="4" name="MSIP_Label_83303d7c-e5a3-4cc8-90eb-69bfd7570ac4_Method">
    <vt:lpwstr>Standard</vt:lpwstr>
  </property>
  <property fmtid="{D5CDD505-2E9C-101B-9397-08002B2CF9AE}" pid="5" name="MSIP_Label_83303d7c-e5a3-4cc8-90eb-69bfd7570ac4_Name">
    <vt:lpwstr>Client Confidential Information-SLV1</vt:lpwstr>
  </property>
  <property fmtid="{D5CDD505-2E9C-101B-9397-08002B2CF9AE}" pid="6" name="MSIP_Label_83303d7c-e5a3-4cc8-90eb-69bfd7570ac4_SiteId">
    <vt:lpwstr>cc8936bc-9382-4fff-87cb-6f55999549e7</vt:lpwstr>
  </property>
  <property fmtid="{D5CDD505-2E9C-101B-9397-08002B2CF9AE}" pid="7" name="MSIP_Label_83303d7c-e5a3-4cc8-90eb-69bfd7570ac4_ActionId">
    <vt:lpwstr>7ccd14f5-d45f-4eec-9f61-d2a28bfd8168</vt:lpwstr>
  </property>
  <property fmtid="{D5CDD505-2E9C-101B-9397-08002B2CF9AE}" pid="8" name="MSIP_Label_83303d7c-e5a3-4cc8-90eb-69bfd7570ac4_ContentBits">
    <vt:lpwstr>0</vt:lpwstr>
  </property>
  <property fmtid="{D5CDD505-2E9C-101B-9397-08002B2CF9AE}" pid="9" name="MSIP_Label_83303d7c-e5a3-4cc8-90eb-69bfd7570ac4_Tag">
    <vt:lpwstr>10, 3, 0, 1</vt:lpwstr>
  </property>
  <property fmtid="{D5CDD505-2E9C-101B-9397-08002B2CF9AE}" pid="10" name="MediaServiceImageTags">
    <vt:lpwstr/>
  </property>
  <property fmtid="{D5CDD505-2E9C-101B-9397-08002B2CF9AE}" pid="11" name="ContentTypeId">
    <vt:lpwstr>0x0101003CD0E9D229717A45A0F014C745A02018</vt:lpwstr>
  </property>
  <property fmtid="{D5CDD505-2E9C-101B-9397-08002B2CF9AE}" pid="12" name="_dlc_DocIdItemGuid">
    <vt:lpwstr>8bf54b7b-4fd3-4b2e-bcfd-0859955c29c0</vt:lpwstr>
  </property>
  <property fmtid="{D5CDD505-2E9C-101B-9397-08002B2CF9AE}" pid="13" name="MSIP_Label_7084cbda-52b8-46fb-a7b7-cb5bd465ed85_Enabled">
    <vt:lpwstr>true</vt:lpwstr>
  </property>
  <property fmtid="{D5CDD505-2E9C-101B-9397-08002B2CF9AE}" pid="14" name="MSIP_Label_7084cbda-52b8-46fb-a7b7-cb5bd465ed85_SetDate">
    <vt:lpwstr>2026-05-23T16:25:45Z</vt:lpwstr>
  </property>
  <property fmtid="{D5CDD505-2E9C-101B-9397-08002B2CF9AE}" pid="15" name="MSIP_Label_7084cbda-52b8-46fb-a7b7-cb5bd465ed85_Method">
    <vt:lpwstr>Standard</vt:lpwstr>
  </property>
  <property fmtid="{D5CDD505-2E9C-101B-9397-08002B2CF9AE}" pid="16" name="MSIP_Label_7084cbda-52b8-46fb-a7b7-cb5bd465ed85_Name">
    <vt:lpwstr>Internal</vt:lpwstr>
  </property>
  <property fmtid="{D5CDD505-2E9C-101B-9397-08002B2CF9AE}" pid="17" name="MSIP_Label_7084cbda-52b8-46fb-a7b7-cb5bd465ed85_SiteId">
    <vt:lpwstr>0afb747d-bff7-4596-a9fc-950ef9e0ec45</vt:lpwstr>
  </property>
  <property fmtid="{D5CDD505-2E9C-101B-9397-08002B2CF9AE}" pid="18" name="MSIP_Label_7084cbda-52b8-46fb-a7b7-cb5bd465ed85_ActionId">
    <vt:lpwstr>09639dfc-754b-4184-965c-9d123c5c964d</vt:lpwstr>
  </property>
  <property fmtid="{D5CDD505-2E9C-101B-9397-08002B2CF9AE}" pid="19" name="MSIP_Label_7084cbda-52b8-46fb-a7b7-cb5bd465ed85_ContentBits">
    <vt:lpwstr>0</vt:lpwstr>
  </property>
  <property fmtid="{D5CDD505-2E9C-101B-9397-08002B2CF9AE}" pid="20" name="MSIP_Label_7084cbda-52b8-46fb-a7b7-cb5bd465ed85_Tag">
    <vt:lpwstr>10, 3, 0, 2</vt:lpwstr>
  </property>
</Properties>
</file>