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ercot-my.sharepoint.com/personal/kenneth_ragsdale_ercot_com/Documents/Documents/"/>
    </mc:Choice>
  </mc:AlternateContent>
  <xr:revisionPtr revIDLastSave="160" documentId="8_{DD59471E-7A71-4B5F-BE59-145BE9A73252}" xr6:coauthVersionLast="47" xr6:coauthVersionMax="47" xr10:uidLastSave="{A971DC0A-1293-4B8F-BFCA-BA739657820D}"/>
  <bookViews>
    <workbookView xWindow="-28920" yWindow="-120" windowWidth="29040" windowHeight="15720" xr2:uid="{7EC028AE-0B5D-4492-BEAC-BB5160354C3D}"/>
  </bookViews>
  <sheets>
    <sheet name="Notes" sheetId="32" r:id="rId1"/>
    <sheet name="Summary Results Table" sheetId="21" r:id="rId2"/>
    <sheet name="RUC CAP Short Calc ex 1" sheetId="20" r:id="rId3"/>
    <sheet name="RUC CAP Short Calc ex 2" sheetId="18" r:id="rId4"/>
    <sheet name="RUC CAP Short Calc ex 3" sheetId="17" r:id="rId5"/>
    <sheet name="RUC CAP Short Calc ex 4" sheetId="25" r:id="rId6"/>
    <sheet name="RUC CAP Short Calc ex 5" sheetId="24" r:id="rId7"/>
    <sheet name="RUC CAP Short Calc ex 6" sheetId="23" r:id="rId8"/>
    <sheet name="RUC CAP Short Calc ex 7" sheetId="27" r:id="rId9"/>
    <sheet name="RUC CAP Short Calc ex 8" sheetId="28" r:id="rId10"/>
    <sheet name="RUC CAP Short Calc ex 9" sheetId="29" r:id="rId11"/>
    <sheet name="RUC CAP Short Calc ex 10" sheetId="30" r:id="rId12"/>
    <sheet name="RUC CAP Short Calc ex 11" sheetId="31" r:id="rId13"/>
    <sheet name="SOC Actual 1-29-25" sheetId="22" r:id="rId14"/>
    <sheet name="RUC Timelines" sheetId="34" r:id="rId15"/>
    <sheet name="RUC CAP Short Calc RRS ex" sheetId="33" r:id="rId16"/>
    <sheet name="RUC CAP Short Calc" sheetId="2" r:id="rId17"/>
  </sheets>
  <definedNames>
    <definedName name="solver_adj" localSheetId="16" hidden="1">'RUC CAP Short Calc'!$L$55:$T$55,'RUC CAP Short Calc'!$L$57:$T$57,'RUC CAP Short Calc'!$L$60:$U$60</definedName>
    <definedName name="solver_adj" localSheetId="2" hidden="1">'RUC CAP Short Calc ex 1'!$L$55:$T$55,'RUC CAP Short Calc ex 1'!$L$57:$T$57,'RUC CAP Short Calc ex 1'!$L$60:$U$60</definedName>
    <definedName name="solver_adj" localSheetId="11" hidden="1">'RUC CAP Short Calc ex 10'!$L$55:$T$55,'RUC CAP Short Calc ex 10'!$L$57:$T$57,'RUC CAP Short Calc ex 10'!$L$60:$U$60</definedName>
    <definedName name="solver_adj" localSheetId="12" hidden="1">'RUC CAP Short Calc ex 11'!$L$55:$T$55,'RUC CAP Short Calc ex 11'!$L$57:$T$57,'RUC CAP Short Calc ex 11'!$L$60:$U$60</definedName>
    <definedName name="solver_adj" localSheetId="3" hidden="1">'RUC CAP Short Calc ex 2'!$L$55:$T$55,'RUC CAP Short Calc ex 2'!$L$57:$T$57,'RUC CAP Short Calc ex 2'!$L$60:$U$60</definedName>
    <definedName name="solver_adj" localSheetId="4" hidden="1">'RUC CAP Short Calc ex 3'!$L$55:$T$55,'RUC CAP Short Calc ex 3'!$L$57:$T$57,'RUC CAP Short Calc ex 3'!$L$60:$U$60</definedName>
    <definedName name="solver_adj" localSheetId="5" hidden="1">'RUC CAP Short Calc ex 4'!$L$55:$T$55,'RUC CAP Short Calc ex 4'!$L$57:$T$57,'RUC CAP Short Calc ex 4'!$L$60:$U$60</definedName>
    <definedName name="solver_adj" localSheetId="6" hidden="1">'RUC CAP Short Calc ex 5'!$L$55:$T$55,'RUC CAP Short Calc ex 5'!$L$57:$T$57,'RUC CAP Short Calc ex 5'!$L$60:$U$60</definedName>
    <definedName name="solver_adj" localSheetId="7" hidden="1">'RUC CAP Short Calc ex 6'!$L$55:$T$55,'RUC CAP Short Calc ex 6'!$L$57:$T$57,'RUC CAP Short Calc ex 6'!$L$60:$U$60</definedName>
    <definedName name="solver_adj" localSheetId="8" hidden="1">'RUC CAP Short Calc ex 7'!$L$55:$T$55,'RUC CAP Short Calc ex 7'!$L$57:$T$57,'RUC CAP Short Calc ex 7'!$L$60:$U$60</definedName>
    <definedName name="solver_adj" localSheetId="9" hidden="1">'RUC CAP Short Calc ex 8'!$L$55:$T$55,'RUC CAP Short Calc ex 8'!$L$57:$T$57,'RUC CAP Short Calc ex 8'!$L$60:$U$60</definedName>
    <definedName name="solver_adj" localSheetId="10" hidden="1">'RUC CAP Short Calc ex 9'!$L$55:$T$55,'RUC CAP Short Calc ex 9'!$L$57:$T$57,'RUC CAP Short Calc ex 9'!$L$60:$U$60</definedName>
    <definedName name="solver_adj" localSheetId="15" hidden="1">'RUC CAP Short Calc RRS ex'!$L$55:$T$55,'RUC CAP Short Calc RRS ex'!$L$57:$T$57,'RUC CAP Short Calc RRS ex'!$L$60:$U$60</definedName>
    <definedName name="solver_cvg" localSheetId="16" hidden="1">0.0001</definedName>
    <definedName name="solver_cvg" localSheetId="2" hidden="1">0.0001</definedName>
    <definedName name="solver_cvg" localSheetId="11" hidden="1">0.0001</definedName>
    <definedName name="solver_cvg" localSheetId="12" hidden="1">0.0001</definedName>
    <definedName name="solver_cvg" localSheetId="3" hidden="1">0.0001</definedName>
    <definedName name="solver_cvg" localSheetId="4" hidden="1">0.0001</definedName>
    <definedName name="solver_cvg" localSheetId="5" hidden="1">0.0001</definedName>
    <definedName name="solver_cvg" localSheetId="6" hidden="1">0.0001</definedName>
    <definedName name="solver_cvg" localSheetId="7" hidden="1">0.0001</definedName>
    <definedName name="solver_cvg" localSheetId="8" hidden="1">0.0001</definedName>
    <definedName name="solver_cvg" localSheetId="9" hidden="1">0.0001</definedName>
    <definedName name="solver_cvg" localSheetId="10" hidden="1">0.0001</definedName>
    <definedName name="solver_cvg" localSheetId="15" hidden="1">0.0001</definedName>
    <definedName name="solver_drv" localSheetId="16" hidden="1">1</definedName>
    <definedName name="solver_drv" localSheetId="2" hidden="1">1</definedName>
    <definedName name="solver_drv" localSheetId="11" hidden="1">1</definedName>
    <definedName name="solver_drv" localSheetId="12" hidden="1">1</definedName>
    <definedName name="solver_drv" localSheetId="3" hidden="1">1</definedName>
    <definedName name="solver_drv" localSheetId="4" hidden="1">1</definedName>
    <definedName name="solver_drv" localSheetId="5" hidden="1">1</definedName>
    <definedName name="solver_drv" localSheetId="6" hidden="1">1</definedName>
    <definedName name="solver_drv" localSheetId="7" hidden="1">1</definedName>
    <definedName name="solver_drv" localSheetId="8" hidden="1">1</definedName>
    <definedName name="solver_drv" localSheetId="9" hidden="1">1</definedName>
    <definedName name="solver_drv" localSheetId="10" hidden="1">1</definedName>
    <definedName name="solver_drv" localSheetId="15" hidden="1">1</definedName>
    <definedName name="solver_eng" localSheetId="16" hidden="1">2</definedName>
    <definedName name="solver_eng" localSheetId="2" hidden="1">2</definedName>
    <definedName name="solver_eng" localSheetId="11" hidden="1">2</definedName>
    <definedName name="solver_eng" localSheetId="12" hidden="1">2</definedName>
    <definedName name="solver_eng" localSheetId="3" hidden="1">2</definedName>
    <definedName name="solver_eng" localSheetId="4" hidden="1">2</definedName>
    <definedName name="solver_eng" localSheetId="5" hidden="1">2</definedName>
    <definedName name="solver_eng" localSheetId="6" hidden="1">2</definedName>
    <definedName name="solver_eng" localSheetId="7" hidden="1">2</definedName>
    <definedName name="solver_eng" localSheetId="8" hidden="1">2</definedName>
    <definedName name="solver_eng" localSheetId="9" hidden="1">2</definedName>
    <definedName name="solver_eng" localSheetId="10" hidden="1">2</definedName>
    <definedName name="solver_eng" localSheetId="15" hidden="1">2</definedName>
    <definedName name="solver_est" localSheetId="16" hidden="1">1</definedName>
    <definedName name="solver_est" localSheetId="2" hidden="1">1</definedName>
    <definedName name="solver_est" localSheetId="11" hidden="1">1</definedName>
    <definedName name="solver_est" localSheetId="12" hidden="1">1</definedName>
    <definedName name="solver_est" localSheetId="3" hidden="1">1</definedName>
    <definedName name="solver_est" localSheetId="4" hidden="1">1</definedName>
    <definedName name="solver_est" localSheetId="5" hidden="1">1</definedName>
    <definedName name="solver_est" localSheetId="6" hidden="1">1</definedName>
    <definedName name="solver_est" localSheetId="7" hidden="1">1</definedName>
    <definedName name="solver_est" localSheetId="8" hidden="1">1</definedName>
    <definedName name="solver_est" localSheetId="9" hidden="1">1</definedName>
    <definedName name="solver_est" localSheetId="10" hidden="1">1</definedName>
    <definedName name="solver_est" localSheetId="15" hidden="1">1</definedName>
    <definedName name="solver_itr" localSheetId="16" hidden="1">2147483647</definedName>
    <definedName name="solver_itr" localSheetId="2" hidden="1">2147483647</definedName>
    <definedName name="solver_itr" localSheetId="11" hidden="1">2147483647</definedName>
    <definedName name="solver_itr" localSheetId="12" hidden="1">2147483647</definedName>
    <definedName name="solver_itr" localSheetId="3" hidden="1">2147483647</definedName>
    <definedName name="solver_itr" localSheetId="4" hidden="1">2147483647</definedName>
    <definedName name="solver_itr" localSheetId="5" hidden="1">2147483647</definedName>
    <definedName name="solver_itr" localSheetId="6" hidden="1">2147483647</definedName>
    <definedName name="solver_itr" localSheetId="7" hidden="1">2147483647</definedName>
    <definedName name="solver_itr" localSheetId="8" hidden="1">2147483647</definedName>
    <definedName name="solver_itr" localSheetId="9" hidden="1">2147483647</definedName>
    <definedName name="solver_itr" localSheetId="10" hidden="1">2147483647</definedName>
    <definedName name="solver_itr" localSheetId="15" hidden="1">2147483647</definedName>
    <definedName name="solver_lhs0" localSheetId="16" hidden="1">'RUC CAP Short Calc'!$Y$60:$Z$60</definedName>
    <definedName name="solver_lhs0" localSheetId="2" hidden="1">'RUC CAP Short Calc ex 1'!$Y$60:$Z$60</definedName>
    <definedName name="solver_lhs0" localSheetId="11" hidden="1">'RUC CAP Short Calc ex 10'!$Y$60:$Z$60</definedName>
    <definedName name="solver_lhs0" localSheetId="12" hidden="1">'RUC CAP Short Calc ex 11'!$Y$60:$Z$60</definedName>
    <definedName name="solver_lhs0" localSheetId="3" hidden="1">'RUC CAP Short Calc ex 2'!$Y$60:$Z$60</definedName>
    <definedName name="solver_lhs0" localSheetId="4" hidden="1">'RUC CAP Short Calc ex 3'!$Y$60:$Z$60</definedName>
    <definedName name="solver_lhs0" localSheetId="5" hidden="1">'RUC CAP Short Calc ex 4'!$Y$60:$Z$60</definedName>
    <definedName name="solver_lhs0" localSheetId="6" hidden="1">'RUC CAP Short Calc ex 5'!$Y$60:$Z$60</definedName>
    <definedName name="solver_lhs0" localSheetId="7" hidden="1">'RUC CAP Short Calc ex 6'!$Y$60:$Z$60</definedName>
    <definedName name="solver_lhs0" localSheetId="8" hidden="1">'RUC CAP Short Calc ex 7'!$Y$60:$Z$60</definedName>
    <definedName name="solver_lhs0" localSheetId="9" hidden="1">'RUC CAP Short Calc ex 8'!$Y$60:$Z$60</definedName>
    <definedName name="solver_lhs0" localSheetId="10" hidden="1">'RUC CAP Short Calc ex 9'!$Y$60:$Z$60</definedName>
    <definedName name="solver_lhs0" localSheetId="15" hidden="1">'RUC CAP Short Calc RRS ex'!$Y$60:$Z$60</definedName>
    <definedName name="solver_lhs1" localSheetId="16" hidden="1">'RUC CAP Short Calc'!$B$55:$K$55</definedName>
    <definedName name="solver_lhs1" localSheetId="2" hidden="1">'RUC CAP Short Calc ex 1'!$B$55:$K$55</definedName>
    <definedName name="solver_lhs1" localSheetId="11" hidden="1">'RUC CAP Short Calc ex 10'!$B$55:$K$55</definedName>
    <definedName name="solver_lhs1" localSheetId="12" hidden="1">'RUC CAP Short Calc ex 11'!$B$55:$K$55</definedName>
    <definedName name="solver_lhs1" localSheetId="3" hidden="1">'RUC CAP Short Calc ex 2'!$B$55:$K$55</definedName>
    <definedName name="solver_lhs1" localSheetId="4" hidden="1">'RUC CAP Short Calc ex 3'!$B$55:$K$55</definedName>
    <definedName name="solver_lhs1" localSheetId="5" hidden="1">'RUC CAP Short Calc ex 4'!$B$55:$K$55</definedName>
    <definedName name="solver_lhs1" localSheetId="6" hidden="1">'RUC CAP Short Calc ex 5'!$B$55:$K$55</definedName>
    <definedName name="solver_lhs1" localSheetId="7" hidden="1">'RUC CAP Short Calc ex 6'!$B$55:$K$55</definedName>
    <definedName name="solver_lhs1" localSheetId="8" hidden="1">'RUC CAP Short Calc ex 7'!$B$55:$K$55</definedName>
    <definedName name="solver_lhs1" localSheetId="9" hidden="1">'RUC CAP Short Calc ex 8'!$B$55:$K$55</definedName>
    <definedName name="solver_lhs1" localSheetId="10" hidden="1">'RUC CAP Short Calc ex 9'!$B$55:$K$55</definedName>
    <definedName name="solver_lhs1" localSheetId="15" hidden="1">'RUC CAP Short Calc RRS ex'!$B$55:$K$55</definedName>
    <definedName name="solver_lhs10" localSheetId="16" hidden="1">'RUC CAP Short Calc'!$Y$60:$Z$60</definedName>
    <definedName name="solver_lhs10" localSheetId="2" hidden="1">'RUC CAP Short Calc ex 1'!$Y$60:$Z$60</definedName>
    <definedName name="solver_lhs10" localSheetId="11" hidden="1">'RUC CAP Short Calc ex 10'!$Y$60:$Z$60</definedName>
    <definedName name="solver_lhs10" localSheetId="12" hidden="1">'RUC CAP Short Calc ex 11'!$Y$60:$Z$60</definedName>
    <definedName name="solver_lhs10" localSheetId="3" hidden="1">'RUC CAP Short Calc ex 2'!$Y$60:$Z$60</definedName>
    <definedName name="solver_lhs10" localSheetId="4" hidden="1">'RUC CAP Short Calc ex 3'!$Y$60:$Z$60</definedName>
    <definedName name="solver_lhs10" localSheetId="5" hidden="1">'RUC CAP Short Calc ex 4'!$Y$60:$Z$60</definedName>
    <definedName name="solver_lhs10" localSheetId="6" hidden="1">'RUC CAP Short Calc ex 5'!$Y$60:$Z$60</definedName>
    <definedName name="solver_lhs10" localSheetId="7" hidden="1">'RUC CAP Short Calc ex 6'!$Y$60:$Z$60</definedName>
    <definedName name="solver_lhs10" localSheetId="8" hidden="1">'RUC CAP Short Calc ex 7'!$Y$60:$Z$60</definedName>
    <definedName name="solver_lhs10" localSheetId="9" hidden="1">'RUC CAP Short Calc ex 8'!$Y$60:$Z$60</definedName>
    <definedName name="solver_lhs10" localSheetId="10" hidden="1">'RUC CAP Short Calc ex 9'!$Y$60:$Z$60</definedName>
    <definedName name="solver_lhs10" localSheetId="15" hidden="1">'RUC CAP Short Calc RRS ex'!$Y$60:$Z$60</definedName>
    <definedName name="solver_lhs11" localSheetId="16" hidden="1">'RUC CAP Short Calc'!$B$57:$K$57</definedName>
    <definedName name="solver_lhs11" localSheetId="2" hidden="1">'RUC CAP Short Calc ex 1'!$B$57:$K$57</definedName>
    <definedName name="solver_lhs11" localSheetId="11" hidden="1">'RUC CAP Short Calc ex 10'!$B$57:$K$57</definedName>
    <definedName name="solver_lhs11" localSheetId="12" hidden="1">'RUC CAP Short Calc ex 11'!$B$57:$K$57</definedName>
    <definedName name="solver_lhs11" localSheetId="3" hidden="1">'RUC CAP Short Calc ex 2'!$B$57:$K$57</definedName>
    <definedName name="solver_lhs11" localSheetId="4" hidden="1">'RUC CAP Short Calc ex 3'!$B$57:$K$57</definedName>
    <definedName name="solver_lhs11" localSheetId="5" hidden="1">'RUC CAP Short Calc ex 4'!$B$57:$K$57</definedName>
    <definedName name="solver_lhs11" localSheetId="6" hidden="1">'RUC CAP Short Calc ex 5'!$B$57:$K$57</definedName>
    <definedName name="solver_lhs11" localSheetId="7" hidden="1">'RUC CAP Short Calc ex 6'!$B$57:$K$57</definedName>
    <definedName name="solver_lhs11" localSheetId="8" hidden="1">'RUC CAP Short Calc ex 7'!$B$57:$K$57</definedName>
    <definedName name="solver_lhs11" localSheetId="9" hidden="1">'RUC CAP Short Calc ex 8'!$B$57:$K$57</definedName>
    <definedName name="solver_lhs11" localSheetId="10" hidden="1">'RUC CAP Short Calc ex 9'!$B$57:$K$57</definedName>
    <definedName name="solver_lhs11" localSheetId="15" hidden="1">'RUC CAP Short Calc RRS ex'!$B$57:$K$57</definedName>
    <definedName name="solver_lhs12" localSheetId="16" hidden="1">'RUC CAP Short Calc'!$L$55:$T$55</definedName>
    <definedName name="solver_lhs12" localSheetId="2" hidden="1">'RUC CAP Short Calc ex 1'!$L$55:$T$55</definedName>
    <definedName name="solver_lhs12" localSheetId="11" hidden="1">'RUC CAP Short Calc ex 10'!$L$55:$T$55</definedName>
    <definedName name="solver_lhs12" localSheetId="12" hidden="1">'RUC CAP Short Calc ex 11'!$L$55:$T$55</definedName>
    <definedName name="solver_lhs12" localSheetId="3" hidden="1">'RUC CAP Short Calc ex 2'!$L$55:$T$55</definedName>
    <definedName name="solver_lhs12" localSheetId="4" hidden="1">'RUC CAP Short Calc ex 3'!$L$55:$T$55</definedName>
    <definedName name="solver_lhs12" localSheetId="5" hidden="1">'RUC CAP Short Calc ex 4'!$L$55:$T$55</definedName>
    <definedName name="solver_lhs12" localSheetId="6" hidden="1">'RUC CAP Short Calc ex 5'!$L$55:$T$55</definedName>
    <definedName name="solver_lhs12" localSheetId="7" hidden="1">'RUC CAP Short Calc ex 6'!$L$55:$T$55</definedName>
    <definedName name="solver_lhs12" localSheetId="8" hidden="1">'RUC CAP Short Calc ex 7'!$L$55:$T$55</definedName>
    <definedName name="solver_lhs12" localSheetId="9" hidden="1">'RUC CAP Short Calc ex 8'!$L$55:$T$55</definedName>
    <definedName name="solver_lhs12" localSheetId="10" hidden="1">'RUC CAP Short Calc ex 9'!$L$55:$T$55</definedName>
    <definedName name="solver_lhs12" localSheetId="15" hidden="1">'RUC CAP Short Calc RRS ex'!$L$55:$T$55</definedName>
    <definedName name="solver_lhs13" localSheetId="16" hidden="1">'RUC CAP Short Calc'!$L$55:$T$55</definedName>
    <definedName name="solver_lhs13" localSheetId="2" hidden="1">'RUC CAP Short Calc ex 1'!$L$55:$T$55</definedName>
    <definedName name="solver_lhs13" localSheetId="11" hidden="1">'RUC CAP Short Calc ex 10'!$L$55:$T$55</definedName>
    <definedName name="solver_lhs13" localSheetId="12" hidden="1">'RUC CAP Short Calc ex 11'!$L$55:$T$55</definedName>
    <definedName name="solver_lhs13" localSheetId="3" hidden="1">'RUC CAP Short Calc ex 2'!$L$55:$T$55</definedName>
    <definedName name="solver_lhs13" localSheetId="4" hidden="1">'RUC CAP Short Calc ex 3'!$L$55:$T$55</definedName>
    <definedName name="solver_lhs13" localSheetId="5" hidden="1">'RUC CAP Short Calc ex 4'!$L$55:$T$55</definedName>
    <definedName name="solver_lhs13" localSheetId="6" hidden="1">'RUC CAP Short Calc ex 5'!$L$55:$T$55</definedName>
    <definedName name="solver_lhs13" localSheetId="7" hidden="1">'RUC CAP Short Calc ex 6'!$L$55:$T$55</definedName>
    <definedName name="solver_lhs13" localSheetId="8" hidden="1">'RUC CAP Short Calc ex 7'!$L$55:$T$55</definedName>
    <definedName name="solver_lhs13" localSheetId="9" hidden="1">'RUC CAP Short Calc ex 8'!$L$55:$T$55</definedName>
    <definedName name="solver_lhs13" localSheetId="10" hidden="1">'RUC CAP Short Calc ex 9'!$L$55:$T$55</definedName>
    <definedName name="solver_lhs13" localSheetId="15" hidden="1">'RUC CAP Short Calc RRS ex'!$L$55:$T$55</definedName>
    <definedName name="solver_lhs2" localSheetId="16" hidden="1">'RUC CAP Short Calc'!$B$57:$K$57</definedName>
    <definedName name="solver_lhs2" localSheetId="2" hidden="1">'RUC CAP Short Calc ex 1'!$B$57:$K$57</definedName>
    <definedName name="solver_lhs2" localSheetId="11" hidden="1">'RUC CAP Short Calc ex 10'!$B$57:$K$57</definedName>
    <definedName name="solver_lhs2" localSheetId="12" hidden="1">'RUC CAP Short Calc ex 11'!$B$57:$K$57</definedName>
    <definedName name="solver_lhs2" localSheetId="3" hidden="1">'RUC CAP Short Calc ex 2'!$B$57:$K$57</definedName>
    <definedName name="solver_lhs2" localSheetId="4" hidden="1">'RUC CAP Short Calc ex 3'!$B$57:$K$57</definedName>
    <definedName name="solver_lhs2" localSheetId="5" hidden="1">'RUC CAP Short Calc ex 4'!$B$57:$K$57</definedName>
    <definedName name="solver_lhs2" localSheetId="6" hidden="1">'RUC CAP Short Calc ex 5'!$B$57:$K$57</definedName>
    <definedName name="solver_lhs2" localSheetId="7" hidden="1">'RUC CAP Short Calc ex 6'!$B$57:$K$57</definedName>
    <definedName name="solver_lhs2" localSheetId="8" hidden="1">'RUC CAP Short Calc ex 7'!$B$57:$K$57</definedName>
    <definedName name="solver_lhs2" localSheetId="9" hidden="1">'RUC CAP Short Calc ex 8'!$B$57:$K$57</definedName>
    <definedName name="solver_lhs2" localSheetId="10" hidden="1">'RUC CAP Short Calc ex 9'!$B$57:$K$57</definedName>
    <definedName name="solver_lhs2" localSheetId="15" hidden="1">'RUC CAP Short Calc RRS ex'!$B$57:$K$57</definedName>
    <definedName name="solver_lhs3" localSheetId="16" hidden="1">'RUC CAP Short Calc'!$B$60:$K$60</definedName>
    <definedName name="solver_lhs3" localSheetId="2" hidden="1">'RUC CAP Short Calc ex 1'!$B$60:$K$60</definedName>
    <definedName name="solver_lhs3" localSheetId="11" hidden="1">'RUC CAP Short Calc ex 10'!$B$60:$K$60</definedName>
    <definedName name="solver_lhs3" localSheetId="12" hidden="1">'RUC CAP Short Calc ex 11'!$B$60:$K$60</definedName>
    <definedName name="solver_lhs3" localSheetId="3" hidden="1">'RUC CAP Short Calc ex 2'!$B$60:$K$60</definedName>
    <definedName name="solver_lhs3" localSheetId="4" hidden="1">'RUC CAP Short Calc ex 3'!$B$60:$K$60</definedName>
    <definedName name="solver_lhs3" localSheetId="5" hidden="1">'RUC CAP Short Calc ex 4'!$B$60:$K$60</definedName>
    <definedName name="solver_lhs3" localSheetId="6" hidden="1">'RUC CAP Short Calc ex 5'!$B$60:$K$60</definedName>
    <definedName name="solver_lhs3" localSheetId="7" hidden="1">'RUC CAP Short Calc ex 6'!$B$60:$K$60</definedName>
    <definedName name="solver_lhs3" localSheetId="8" hidden="1">'RUC CAP Short Calc ex 7'!$B$60:$K$60</definedName>
    <definedName name="solver_lhs3" localSheetId="9" hidden="1">'RUC CAP Short Calc ex 8'!$B$60:$K$60</definedName>
    <definedName name="solver_lhs3" localSheetId="10" hidden="1">'RUC CAP Short Calc ex 9'!$B$60:$K$60</definedName>
    <definedName name="solver_lhs3" localSheetId="15" hidden="1">'RUC CAP Short Calc RRS ex'!$B$60:$K$60</definedName>
    <definedName name="solver_lhs4" localSheetId="16" hidden="1">'RUC CAP Short Calc'!$C$50:$K$50</definedName>
    <definedName name="solver_lhs4" localSheetId="2" hidden="1">'RUC CAP Short Calc ex 1'!$C$50:$K$50</definedName>
    <definedName name="solver_lhs4" localSheetId="11" hidden="1">'RUC CAP Short Calc ex 10'!$C$50:$K$50</definedName>
    <definedName name="solver_lhs4" localSheetId="12" hidden="1">'RUC CAP Short Calc ex 11'!$C$50:$K$50</definedName>
    <definedName name="solver_lhs4" localSheetId="3" hidden="1">'RUC CAP Short Calc ex 2'!$C$50:$K$50</definedName>
    <definedName name="solver_lhs4" localSheetId="4" hidden="1">'RUC CAP Short Calc ex 3'!$C$50:$K$50</definedName>
    <definedName name="solver_lhs4" localSheetId="5" hidden="1">'RUC CAP Short Calc ex 4'!$C$50:$K$50</definedName>
    <definedName name="solver_lhs4" localSheetId="6" hidden="1">'RUC CAP Short Calc ex 5'!$C$50:$K$50</definedName>
    <definedName name="solver_lhs4" localSheetId="7" hidden="1">'RUC CAP Short Calc ex 6'!$C$50:$K$50</definedName>
    <definedName name="solver_lhs4" localSheetId="8" hidden="1">'RUC CAP Short Calc ex 7'!$C$50:$K$50</definedName>
    <definedName name="solver_lhs4" localSheetId="9" hidden="1">'RUC CAP Short Calc ex 8'!$C$50:$K$50</definedName>
    <definedName name="solver_lhs4" localSheetId="10" hidden="1">'RUC CAP Short Calc ex 9'!$C$50:$K$50</definedName>
    <definedName name="solver_lhs4" localSheetId="15" hidden="1">'RUC CAP Short Calc RRS ex'!$C$50:$K$50</definedName>
    <definedName name="solver_lhs5" localSheetId="16" hidden="1">'RUC CAP Short Calc'!$L$55:$T$55</definedName>
    <definedName name="solver_lhs5" localSheetId="2" hidden="1">'RUC CAP Short Calc ex 1'!$L$55:$T$55</definedName>
    <definedName name="solver_lhs5" localSheetId="11" hidden="1">'RUC CAP Short Calc ex 10'!$L$55:$T$55</definedName>
    <definedName name="solver_lhs5" localSheetId="12" hidden="1">'RUC CAP Short Calc ex 11'!$L$55:$T$55</definedName>
    <definedName name="solver_lhs5" localSheetId="3" hidden="1">'RUC CAP Short Calc ex 2'!$L$55:$T$55</definedName>
    <definedName name="solver_lhs5" localSheetId="4" hidden="1">'RUC CAP Short Calc ex 3'!$L$55:$T$55</definedName>
    <definedName name="solver_lhs5" localSheetId="5" hidden="1">'RUC CAP Short Calc ex 4'!$L$55:$T$55</definedName>
    <definedName name="solver_lhs5" localSheetId="6" hidden="1">'RUC CAP Short Calc ex 5'!$L$55:$T$55</definedName>
    <definedName name="solver_lhs5" localSheetId="7" hidden="1">'RUC CAP Short Calc ex 6'!$L$55:$T$55</definedName>
    <definedName name="solver_lhs5" localSheetId="8" hidden="1">'RUC CAP Short Calc ex 7'!$L$55:$T$55</definedName>
    <definedName name="solver_lhs5" localSheetId="9" hidden="1">'RUC CAP Short Calc ex 8'!$L$55:$T$55</definedName>
    <definedName name="solver_lhs5" localSheetId="10" hidden="1">'RUC CAP Short Calc ex 9'!$L$55:$T$55</definedName>
    <definedName name="solver_lhs5" localSheetId="15" hidden="1">'RUC CAP Short Calc RRS ex'!$L$55:$T$55</definedName>
    <definedName name="solver_lhs6" localSheetId="16" hidden="1">'RUC CAP Short Calc'!$L$57:$T$57</definedName>
    <definedName name="solver_lhs6" localSheetId="2" hidden="1">'RUC CAP Short Calc ex 1'!$L$57:$T$57</definedName>
    <definedName name="solver_lhs6" localSheetId="11" hidden="1">'RUC CAP Short Calc ex 10'!$L$57:$T$57</definedName>
    <definedName name="solver_lhs6" localSheetId="12" hidden="1">'RUC CAP Short Calc ex 11'!$L$57:$T$57</definedName>
    <definedName name="solver_lhs6" localSheetId="3" hidden="1">'RUC CAP Short Calc ex 2'!$L$57:$T$57</definedName>
    <definedName name="solver_lhs6" localSheetId="4" hidden="1">'RUC CAP Short Calc ex 3'!$L$57:$T$57</definedName>
    <definedName name="solver_lhs6" localSheetId="5" hidden="1">'RUC CAP Short Calc ex 4'!$L$57:$T$57</definedName>
    <definedName name="solver_lhs6" localSheetId="6" hidden="1">'RUC CAP Short Calc ex 5'!$L$57:$T$57</definedName>
    <definedName name="solver_lhs6" localSheetId="7" hidden="1">'RUC CAP Short Calc ex 6'!$L$57:$T$57</definedName>
    <definedName name="solver_lhs6" localSheetId="8" hidden="1">'RUC CAP Short Calc ex 7'!$L$57:$T$57</definedName>
    <definedName name="solver_lhs6" localSheetId="9" hidden="1">'RUC CAP Short Calc ex 8'!$L$57:$T$57</definedName>
    <definedName name="solver_lhs6" localSheetId="10" hidden="1">'RUC CAP Short Calc ex 9'!$L$57:$T$57</definedName>
    <definedName name="solver_lhs6" localSheetId="15" hidden="1">'RUC CAP Short Calc RRS ex'!$L$57:$T$57</definedName>
    <definedName name="solver_lhs7" localSheetId="16" hidden="1">'RUC CAP Short Calc'!$L$60:$T$60</definedName>
    <definedName name="solver_lhs7" localSheetId="2" hidden="1">'RUC CAP Short Calc ex 1'!$L$60:$T$60</definedName>
    <definedName name="solver_lhs7" localSheetId="11" hidden="1">'RUC CAP Short Calc ex 10'!$L$60:$T$60</definedName>
    <definedName name="solver_lhs7" localSheetId="12" hidden="1">'RUC CAP Short Calc ex 11'!$L$60:$T$60</definedName>
    <definedName name="solver_lhs7" localSheetId="3" hidden="1">'RUC CAP Short Calc ex 2'!$L$60:$T$60</definedName>
    <definedName name="solver_lhs7" localSheetId="4" hidden="1">'RUC CAP Short Calc ex 3'!$L$60:$T$60</definedName>
    <definedName name="solver_lhs7" localSheetId="5" hidden="1">'RUC CAP Short Calc ex 4'!$L$60:$T$60</definedName>
    <definedName name="solver_lhs7" localSheetId="6" hidden="1">'RUC CAP Short Calc ex 5'!$L$60:$T$60</definedName>
    <definedName name="solver_lhs7" localSheetId="7" hidden="1">'RUC CAP Short Calc ex 6'!$L$60:$T$60</definedName>
    <definedName name="solver_lhs7" localSheetId="8" hidden="1">'RUC CAP Short Calc ex 7'!$L$60:$T$60</definedName>
    <definedName name="solver_lhs7" localSheetId="9" hidden="1">'RUC CAP Short Calc ex 8'!$L$60:$T$60</definedName>
    <definedName name="solver_lhs7" localSheetId="10" hidden="1">'RUC CAP Short Calc ex 9'!$L$60:$T$60</definedName>
    <definedName name="solver_lhs7" localSheetId="15" hidden="1">'RUC CAP Short Calc RRS ex'!$L$60:$T$60</definedName>
    <definedName name="solver_lhs8" localSheetId="16" hidden="1">'RUC CAP Short Calc'!$V$60:$W$60</definedName>
    <definedName name="solver_lhs8" localSheetId="2" hidden="1">'RUC CAP Short Calc ex 1'!$V$60:$W$60</definedName>
    <definedName name="solver_lhs8" localSheetId="11" hidden="1">'RUC CAP Short Calc ex 10'!$V$60:$W$60</definedName>
    <definedName name="solver_lhs8" localSheetId="12" hidden="1">'RUC CAP Short Calc ex 11'!$V$60:$W$60</definedName>
    <definedName name="solver_lhs8" localSheetId="3" hidden="1">'RUC CAP Short Calc ex 2'!$V$60:$W$60</definedName>
    <definedName name="solver_lhs8" localSheetId="4" hidden="1">'RUC CAP Short Calc ex 3'!$V$60:$W$60</definedName>
    <definedName name="solver_lhs8" localSheetId="5" hidden="1">'RUC CAP Short Calc ex 4'!$V$60:$W$60</definedName>
    <definedName name="solver_lhs8" localSheetId="6" hidden="1">'RUC CAP Short Calc ex 5'!$V$60:$W$60</definedName>
    <definedName name="solver_lhs8" localSheetId="7" hidden="1">'RUC CAP Short Calc ex 6'!$V$60:$W$60</definedName>
    <definedName name="solver_lhs8" localSheetId="8" hidden="1">'RUC CAP Short Calc ex 7'!$V$60:$W$60</definedName>
    <definedName name="solver_lhs8" localSheetId="9" hidden="1">'RUC CAP Short Calc ex 8'!$V$60:$W$60</definedName>
    <definedName name="solver_lhs8" localSheetId="10" hidden="1">'RUC CAP Short Calc ex 9'!$V$60:$W$60</definedName>
    <definedName name="solver_lhs8" localSheetId="15" hidden="1">'RUC CAP Short Calc RRS ex'!$V$60:$W$60</definedName>
    <definedName name="solver_lhs9" localSheetId="16" hidden="1">'RUC CAP Short Calc'!$X$60</definedName>
    <definedName name="solver_lhs9" localSheetId="2" hidden="1">'RUC CAP Short Calc ex 1'!$X$60</definedName>
    <definedName name="solver_lhs9" localSheetId="11" hidden="1">'RUC CAP Short Calc ex 10'!$X$60</definedName>
    <definedName name="solver_lhs9" localSheetId="12" hidden="1">'RUC CAP Short Calc ex 11'!$X$60</definedName>
    <definedName name="solver_lhs9" localSheetId="3" hidden="1">'RUC CAP Short Calc ex 2'!$X$60</definedName>
    <definedName name="solver_lhs9" localSheetId="4" hidden="1">'RUC CAP Short Calc ex 3'!$X$60</definedName>
    <definedName name="solver_lhs9" localSheetId="5" hidden="1">'RUC CAP Short Calc ex 4'!$X$60</definedName>
    <definedName name="solver_lhs9" localSheetId="6" hidden="1">'RUC CAP Short Calc ex 5'!$X$60</definedName>
    <definedName name="solver_lhs9" localSheetId="7" hidden="1">'RUC CAP Short Calc ex 6'!$X$60</definedName>
    <definedName name="solver_lhs9" localSheetId="8" hidden="1">'RUC CAP Short Calc ex 7'!$X$60</definedName>
    <definedName name="solver_lhs9" localSheetId="9" hidden="1">'RUC CAP Short Calc ex 8'!$X$60</definedName>
    <definedName name="solver_lhs9" localSheetId="10" hidden="1">'RUC CAP Short Calc ex 9'!$X$60</definedName>
    <definedName name="solver_lhs9" localSheetId="15" hidden="1">'RUC CAP Short Calc RRS ex'!$X$60</definedName>
    <definedName name="solver_mip" localSheetId="16" hidden="1">2147483647</definedName>
    <definedName name="solver_mip" localSheetId="2" hidden="1">2147483647</definedName>
    <definedName name="solver_mip" localSheetId="11" hidden="1">2147483647</definedName>
    <definedName name="solver_mip" localSheetId="12" hidden="1">2147483647</definedName>
    <definedName name="solver_mip" localSheetId="3" hidden="1">2147483647</definedName>
    <definedName name="solver_mip" localSheetId="4" hidden="1">2147483647</definedName>
    <definedName name="solver_mip" localSheetId="5" hidden="1">2147483647</definedName>
    <definedName name="solver_mip" localSheetId="6" hidden="1">2147483647</definedName>
    <definedName name="solver_mip" localSheetId="7" hidden="1">2147483647</definedName>
    <definedName name="solver_mip" localSheetId="8" hidden="1">2147483647</definedName>
    <definedName name="solver_mip" localSheetId="9" hidden="1">2147483647</definedName>
    <definedName name="solver_mip" localSheetId="10" hidden="1">2147483647</definedName>
    <definedName name="solver_mip" localSheetId="15" hidden="1">2147483647</definedName>
    <definedName name="solver_mni" localSheetId="16" hidden="1">30</definedName>
    <definedName name="solver_mni" localSheetId="2" hidden="1">30</definedName>
    <definedName name="solver_mni" localSheetId="11" hidden="1">30</definedName>
    <definedName name="solver_mni" localSheetId="12" hidden="1">30</definedName>
    <definedName name="solver_mni" localSheetId="3" hidden="1">30</definedName>
    <definedName name="solver_mni" localSheetId="4" hidden="1">30</definedName>
    <definedName name="solver_mni" localSheetId="5" hidden="1">30</definedName>
    <definedName name="solver_mni" localSheetId="6" hidden="1">30</definedName>
    <definedName name="solver_mni" localSheetId="7" hidden="1">30</definedName>
    <definedName name="solver_mni" localSheetId="8" hidden="1">30</definedName>
    <definedName name="solver_mni" localSheetId="9" hidden="1">30</definedName>
    <definedName name="solver_mni" localSheetId="10" hidden="1">30</definedName>
    <definedName name="solver_mni" localSheetId="15" hidden="1">30</definedName>
    <definedName name="solver_mrt" localSheetId="16" hidden="1">0.075</definedName>
    <definedName name="solver_mrt" localSheetId="2" hidden="1">0.075</definedName>
    <definedName name="solver_mrt" localSheetId="11" hidden="1">0.075</definedName>
    <definedName name="solver_mrt" localSheetId="12" hidden="1">0.075</definedName>
    <definedName name="solver_mrt" localSheetId="3" hidden="1">0.075</definedName>
    <definedName name="solver_mrt" localSheetId="4" hidden="1">0.075</definedName>
    <definedName name="solver_mrt" localSheetId="5" hidden="1">0.075</definedName>
    <definedName name="solver_mrt" localSheetId="6" hidden="1">0.075</definedName>
    <definedName name="solver_mrt" localSheetId="7" hidden="1">0.075</definedName>
    <definedName name="solver_mrt" localSheetId="8" hidden="1">0.075</definedName>
    <definedName name="solver_mrt" localSheetId="9" hidden="1">0.075</definedName>
    <definedName name="solver_mrt" localSheetId="10" hidden="1">0.075</definedName>
    <definedName name="solver_mrt" localSheetId="15" hidden="1">0.075</definedName>
    <definedName name="solver_msl" localSheetId="16" hidden="1">2</definedName>
    <definedName name="solver_msl" localSheetId="2" hidden="1">2</definedName>
    <definedName name="solver_msl" localSheetId="11" hidden="1">2</definedName>
    <definedName name="solver_msl" localSheetId="12" hidden="1">2</definedName>
    <definedName name="solver_msl" localSheetId="3" hidden="1">2</definedName>
    <definedName name="solver_msl" localSheetId="4" hidden="1">2</definedName>
    <definedName name="solver_msl" localSheetId="5" hidden="1">2</definedName>
    <definedName name="solver_msl" localSheetId="6" hidden="1">2</definedName>
    <definedName name="solver_msl" localSheetId="7" hidden="1">2</definedName>
    <definedName name="solver_msl" localSheetId="8" hidden="1">2</definedName>
    <definedName name="solver_msl" localSheetId="9" hidden="1">2</definedName>
    <definedName name="solver_msl" localSheetId="10" hidden="1">2</definedName>
    <definedName name="solver_msl" localSheetId="15" hidden="1">2</definedName>
    <definedName name="solver_neg" localSheetId="16" hidden="1">2</definedName>
    <definedName name="solver_neg" localSheetId="2" hidden="1">2</definedName>
    <definedName name="solver_neg" localSheetId="11" hidden="1">2</definedName>
    <definedName name="solver_neg" localSheetId="12" hidden="1">2</definedName>
    <definedName name="solver_neg" localSheetId="3" hidden="1">2</definedName>
    <definedName name="solver_neg" localSheetId="4" hidden="1">2</definedName>
    <definedName name="solver_neg" localSheetId="5" hidden="1">2</definedName>
    <definedName name="solver_neg" localSheetId="6" hidden="1">2</definedName>
    <definedName name="solver_neg" localSheetId="7" hidden="1">2</definedName>
    <definedName name="solver_neg" localSheetId="8" hidden="1">2</definedName>
    <definedName name="solver_neg" localSheetId="9" hidden="1">2</definedName>
    <definedName name="solver_neg" localSheetId="10" hidden="1">2</definedName>
    <definedName name="solver_neg" localSheetId="15" hidden="1">2</definedName>
    <definedName name="solver_nod" localSheetId="16" hidden="1">2147483647</definedName>
    <definedName name="solver_nod" localSheetId="2" hidden="1">2147483647</definedName>
    <definedName name="solver_nod" localSheetId="11" hidden="1">2147483647</definedName>
    <definedName name="solver_nod" localSheetId="12" hidden="1">2147483647</definedName>
    <definedName name="solver_nod" localSheetId="3" hidden="1">2147483647</definedName>
    <definedName name="solver_nod" localSheetId="4" hidden="1">2147483647</definedName>
    <definedName name="solver_nod" localSheetId="5" hidden="1">2147483647</definedName>
    <definedName name="solver_nod" localSheetId="6" hidden="1">2147483647</definedName>
    <definedName name="solver_nod" localSheetId="7" hidden="1">2147483647</definedName>
    <definedName name="solver_nod" localSheetId="8" hidden="1">2147483647</definedName>
    <definedName name="solver_nod" localSheetId="9" hidden="1">2147483647</definedName>
    <definedName name="solver_nod" localSheetId="10" hidden="1">2147483647</definedName>
    <definedName name="solver_nod" localSheetId="15" hidden="1">2147483647</definedName>
    <definedName name="solver_num" localSheetId="16" hidden="1">10</definedName>
    <definedName name="solver_num" localSheetId="2" hidden="1">10</definedName>
    <definedName name="solver_num" localSheetId="11" hidden="1">10</definedName>
    <definedName name="solver_num" localSheetId="12" hidden="1">10</definedName>
    <definedName name="solver_num" localSheetId="3" hidden="1">10</definedName>
    <definedName name="solver_num" localSheetId="4" hidden="1">10</definedName>
    <definedName name="solver_num" localSheetId="5" hidden="1">10</definedName>
    <definedName name="solver_num" localSheetId="6" hidden="1">10</definedName>
    <definedName name="solver_num" localSheetId="7" hidden="1">10</definedName>
    <definedName name="solver_num" localSheetId="8" hidden="1">10</definedName>
    <definedName name="solver_num" localSheetId="9" hidden="1">10</definedName>
    <definedName name="solver_num" localSheetId="10" hidden="1">10</definedName>
    <definedName name="solver_num" localSheetId="15" hidden="1">10</definedName>
    <definedName name="solver_nwt" localSheetId="16" hidden="1">1</definedName>
    <definedName name="solver_nwt" localSheetId="2" hidden="1">1</definedName>
    <definedName name="solver_nwt" localSheetId="11" hidden="1">1</definedName>
    <definedName name="solver_nwt" localSheetId="12" hidden="1">1</definedName>
    <definedName name="solver_nwt" localSheetId="3" hidden="1">1</definedName>
    <definedName name="solver_nwt" localSheetId="4" hidden="1">1</definedName>
    <definedName name="solver_nwt" localSheetId="5" hidden="1">1</definedName>
    <definedName name="solver_nwt" localSheetId="6" hidden="1">1</definedName>
    <definedName name="solver_nwt" localSheetId="7" hidden="1">1</definedName>
    <definedName name="solver_nwt" localSheetId="8" hidden="1">1</definedName>
    <definedName name="solver_nwt" localSheetId="9" hidden="1">1</definedName>
    <definedName name="solver_nwt" localSheetId="10" hidden="1">1</definedName>
    <definedName name="solver_nwt" localSheetId="15" hidden="1">1</definedName>
    <definedName name="solver_opt" localSheetId="16" hidden="1">'RUC CAP Short Calc'!$F$45</definedName>
    <definedName name="solver_opt" localSheetId="2" hidden="1">'RUC CAP Short Calc ex 1'!$F$45</definedName>
    <definedName name="solver_opt" localSheetId="11" hidden="1">'RUC CAP Short Calc ex 10'!$F$45</definedName>
    <definedName name="solver_opt" localSheetId="12" hidden="1">'RUC CAP Short Calc ex 11'!$F$45</definedName>
    <definedName name="solver_opt" localSheetId="3" hidden="1">'RUC CAP Short Calc ex 2'!$F$45</definedName>
    <definedName name="solver_opt" localSheetId="4" hidden="1">'RUC CAP Short Calc ex 3'!$F$45</definedName>
    <definedName name="solver_opt" localSheetId="5" hidden="1">'RUC CAP Short Calc ex 4'!$F$45</definedName>
    <definedName name="solver_opt" localSheetId="6" hidden="1">'RUC CAP Short Calc ex 5'!$F$45</definedName>
    <definedName name="solver_opt" localSheetId="7" hidden="1">'RUC CAP Short Calc ex 6'!$F$45</definedName>
    <definedName name="solver_opt" localSheetId="8" hidden="1">'RUC CAP Short Calc ex 7'!$F$45</definedName>
    <definedName name="solver_opt" localSheetId="9" hidden="1">'RUC CAP Short Calc ex 8'!$F$45</definedName>
    <definedName name="solver_opt" localSheetId="10" hidden="1">'RUC CAP Short Calc ex 9'!$F$45</definedName>
    <definedName name="solver_opt" localSheetId="15" hidden="1">'RUC CAP Short Calc RRS ex'!$F$45</definedName>
    <definedName name="solver_pre" localSheetId="16" hidden="1">0.000001</definedName>
    <definedName name="solver_pre" localSheetId="2" hidden="1">0.000001</definedName>
    <definedName name="solver_pre" localSheetId="11" hidden="1">0.000001</definedName>
    <definedName name="solver_pre" localSheetId="12" hidden="1">0.000001</definedName>
    <definedName name="solver_pre" localSheetId="3" hidden="1">0.000001</definedName>
    <definedName name="solver_pre" localSheetId="4" hidden="1">0.000001</definedName>
    <definedName name="solver_pre" localSheetId="5" hidden="1">0.000001</definedName>
    <definedName name="solver_pre" localSheetId="6" hidden="1">0.000001</definedName>
    <definedName name="solver_pre" localSheetId="7" hidden="1">0.000001</definedName>
    <definedName name="solver_pre" localSheetId="8" hidden="1">0.000001</definedName>
    <definedName name="solver_pre" localSheetId="9" hidden="1">0.000001</definedName>
    <definedName name="solver_pre" localSheetId="10" hidden="1">0.000001</definedName>
    <definedName name="solver_pre" localSheetId="15" hidden="1">0.000001</definedName>
    <definedName name="solver_rbv" localSheetId="16" hidden="1">1</definedName>
    <definedName name="solver_rbv" localSheetId="2" hidden="1">1</definedName>
    <definedName name="solver_rbv" localSheetId="11" hidden="1">1</definedName>
    <definedName name="solver_rbv" localSheetId="12" hidden="1">1</definedName>
    <definedName name="solver_rbv" localSheetId="3" hidden="1">1</definedName>
    <definedName name="solver_rbv" localSheetId="4" hidden="1">1</definedName>
    <definedName name="solver_rbv" localSheetId="5" hidden="1">1</definedName>
    <definedName name="solver_rbv" localSheetId="6" hidden="1">1</definedName>
    <definedName name="solver_rbv" localSheetId="7" hidden="1">1</definedName>
    <definedName name="solver_rbv" localSheetId="8" hidden="1">1</definedName>
    <definedName name="solver_rbv" localSheetId="9" hidden="1">1</definedName>
    <definedName name="solver_rbv" localSheetId="10" hidden="1">1</definedName>
    <definedName name="solver_rbv" localSheetId="15" hidden="1">1</definedName>
    <definedName name="solver_rel0" localSheetId="16" hidden="1">3</definedName>
    <definedName name="solver_rel0" localSheetId="2" hidden="1">3</definedName>
    <definedName name="solver_rel0" localSheetId="11" hidden="1">3</definedName>
    <definedName name="solver_rel0" localSheetId="12" hidden="1">3</definedName>
    <definedName name="solver_rel0" localSheetId="3" hidden="1">3</definedName>
    <definedName name="solver_rel0" localSheetId="4" hidden="1">3</definedName>
    <definedName name="solver_rel0" localSheetId="5" hidden="1">3</definedName>
    <definedName name="solver_rel0" localSheetId="6" hidden="1">3</definedName>
    <definedName name="solver_rel0" localSheetId="7" hidden="1">3</definedName>
    <definedName name="solver_rel0" localSheetId="8" hidden="1">3</definedName>
    <definedName name="solver_rel0" localSheetId="9" hidden="1">3</definedName>
    <definedName name="solver_rel0" localSheetId="10" hidden="1">3</definedName>
    <definedName name="solver_rel0" localSheetId="15" hidden="1">3</definedName>
    <definedName name="solver_rel1" localSheetId="16" hidden="1">3</definedName>
    <definedName name="solver_rel1" localSheetId="2" hidden="1">3</definedName>
    <definedName name="solver_rel1" localSheetId="11" hidden="1">3</definedName>
    <definedName name="solver_rel1" localSheetId="12" hidden="1">3</definedName>
    <definedName name="solver_rel1" localSheetId="3" hidden="1">3</definedName>
    <definedName name="solver_rel1" localSheetId="4" hidden="1">3</definedName>
    <definedName name="solver_rel1" localSheetId="5" hidden="1">3</definedName>
    <definedName name="solver_rel1" localSheetId="6" hidden="1">3</definedName>
    <definedName name="solver_rel1" localSheetId="7" hidden="1">3</definedName>
    <definedName name="solver_rel1" localSheetId="8" hidden="1">3</definedName>
    <definedName name="solver_rel1" localSheetId="9" hidden="1">3</definedName>
    <definedName name="solver_rel1" localSheetId="10" hidden="1">3</definedName>
    <definedName name="solver_rel1" localSheetId="15" hidden="1">3</definedName>
    <definedName name="solver_rel10" localSheetId="16" hidden="1">3</definedName>
    <definedName name="solver_rel10" localSheetId="2" hidden="1">3</definedName>
    <definedName name="solver_rel10" localSheetId="11" hidden="1">3</definedName>
    <definedName name="solver_rel10" localSheetId="12" hidden="1">3</definedName>
    <definedName name="solver_rel10" localSheetId="3" hidden="1">3</definedName>
    <definedName name="solver_rel10" localSheetId="4" hidden="1">3</definedName>
    <definedName name="solver_rel10" localSheetId="5" hidden="1">3</definedName>
    <definedName name="solver_rel10" localSheetId="6" hidden="1">3</definedName>
    <definedName name="solver_rel10" localSheetId="7" hidden="1">3</definedName>
    <definedName name="solver_rel10" localSheetId="8" hidden="1">3</definedName>
    <definedName name="solver_rel10" localSheetId="9" hidden="1">3</definedName>
    <definedName name="solver_rel10" localSheetId="10" hidden="1">3</definedName>
    <definedName name="solver_rel10" localSheetId="15" hidden="1">3</definedName>
    <definedName name="solver_rel11" localSheetId="16" hidden="1">3</definedName>
    <definedName name="solver_rel11" localSheetId="2" hidden="1">3</definedName>
    <definedName name="solver_rel11" localSheetId="11" hidden="1">3</definedName>
    <definedName name="solver_rel11" localSheetId="12" hidden="1">3</definedName>
    <definedName name="solver_rel11" localSheetId="3" hidden="1">3</definedName>
    <definedName name="solver_rel11" localSheetId="4" hidden="1">3</definedName>
    <definedName name="solver_rel11" localSheetId="5" hidden="1">3</definedName>
    <definedName name="solver_rel11" localSheetId="6" hidden="1">3</definedName>
    <definedName name="solver_rel11" localSheetId="7" hidden="1">3</definedName>
    <definedName name="solver_rel11" localSheetId="8" hidden="1">3</definedName>
    <definedName name="solver_rel11" localSheetId="9" hidden="1">3</definedName>
    <definedName name="solver_rel11" localSheetId="10" hidden="1">3</definedName>
    <definedName name="solver_rel11" localSheetId="15" hidden="1">3</definedName>
    <definedName name="solver_rel12" localSheetId="16" hidden="1">3</definedName>
    <definedName name="solver_rel12" localSheetId="2" hidden="1">3</definedName>
    <definedName name="solver_rel12" localSheetId="11" hidden="1">3</definedName>
    <definedName name="solver_rel12" localSheetId="12" hidden="1">3</definedName>
    <definedName name="solver_rel12" localSheetId="3" hidden="1">3</definedName>
    <definedName name="solver_rel12" localSheetId="4" hidden="1">3</definedName>
    <definedName name="solver_rel12" localSheetId="5" hidden="1">3</definedName>
    <definedName name="solver_rel12" localSheetId="6" hidden="1">3</definedName>
    <definedName name="solver_rel12" localSheetId="7" hidden="1">3</definedName>
    <definedName name="solver_rel12" localSheetId="8" hidden="1">3</definedName>
    <definedName name="solver_rel12" localSheetId="9" hidden="1">3</definedName>
    <definedName name="solver_rel12" localSheetId="10" hidden="1">3</definedName>
    <definedName name="solver_rel12" localSheetId="15" hidden="1">3</definedName>
    <definedName name="solver_rel13" localSheetId="16" hidden="1">3</definedName>
    <definedName name="solver_rel13" localSheetId="2" hidden="1">3</definedName>
    <definedName name="solver_rel13" localSheetId="11" hidden="1">3</definedName>
    <definedName name="solver_rel13" localSheetId="12" hidden="1">3</definedName>
    <definedName name="solver_rel13" localSheetId="3" hidden="1">3</definedName>
    <definedName name="solver_rel13" localSheetId="4" hidden="1">3</definedName>
    <definedName name="solver_rel13" localSheetId="5" hidden="1">3</definedName>
    <definedName name="solver_rel13" localSheetId="6" hidden="1">3</definedName>
    <definedName name="solver_rel13" localSheetId="7" hidden="1">3</definedName>
    <definedName name="solver_rel13" localSheetId="8" hidden="1">3</definedName>
    <definedName name="solver_rel13" localSheetId="9" hidden="1">3</definedName>
    <definedName name="solver_rel13" localSheetId="10" hidden="1">3</definedName>
    <definedName name="solver_rel13" localSheetId="15" hidden="1">3</definedName>
    <definedName name="solver_rel2" localSheetId="16" hidden="1">3</definedName>
    <definedName name="solver_rel2" localSheetId="2" hidden="1">3</definedName>
    <definedName name="solver_rel2" localSheetId="11" hidden="1">3</definedName>
    <definedName name="solver_rel2" localSheetId="12" hidden="1">3</definedName>
    <definedName name="solver_rel2" localSheetId="3" hidden="1">3</definedName>
    <definedName name="solver_rel2" localSheetId="4" hidden="1">3</definedName>
    <definedName name="solver_rel2" localSheetId="5" hidden="1">3</definedName>
    <definedName name="solver_rel2" localSheetId="6" hidden="1">3</definedName>
    <definedName name="solver_rel2" localSheetId="7" hidden="1">3</definedName>
    <definedName name="solver_rel2" localSheetId="8" hidden="1">3</definedName>
    <definedName name="solver_rel2" localSheetId="9" hidden="1">3</definedName>
    <definedName name="solver_rel2" localSheetId="10" hidden="1">3</definedName>
    <definedName name="solver_rel2" localSheetId="15" hidden="1">3</definedName>
    <definedName name="solver_rel3" localSheetId="16" hidden="1">3</definedName>
    <definedName name="solver_rel3" localSheetId="2" hidden="1">3</definedName>
    <definedName name="solver_rel3" localSheetId="11" hidden="1">3</definedName>
    <definedName name="solver_rel3" localSheetId="12" hidden="1">3</definedName>
    <definedName name="solver_rel3" localSheetId="3" hidden="1">3</definedName>
    <definedName name="solver_rel3" localSheetId="4" hidden="1">3</definedName>
    <definedName name="solver_rel3" localSheetId="5" hidden="1">3</definedName>
    <definedName name="solver_rel3" localSheetId="6" hidden="1">3</definedName>
    <definedName name="solver_rel3" localSheetId="7" hidden="1">3</definedName>
    <definedName name="solver_rel3" localSheetId="8" hidden="1">3</definedName>
    <definedName name="solver_rel3" localSheetId="9" hidden="1">3</definedName>
    <definedName name="solver_rel3" localSheetId="10" hidden="1">3</definedName>
    <definedName name="solver_rel3" localSheetId="15" hidden="1">3</definedName>
    <definedName name="solver_rel4" localSheetId="16" hidden="1">3</definedName>
    <definedName name="solver_rel4" localSheetId="2" hidden="1">3</definedName>
    <definedName name="solver_rel4" localSheetId="11" hidden="1">3</definedName>
    <definedName name="solver_rel4" localSheetId="12" hidden="1">3</definedName>
    <definedName name="solver_rel4" localSheetId="3" hidden="1">3</definedName>
    <definedName name="solver_rel4" localSheetId="4" hidden="1">3</definedName>
    <definedName name="solver_rel4" localSheetId="5" hidden="1">3</definedName>
    <definedName name="solver_rel4" localSheetId="6" hidden="1">3</definedName>
    <definedName name="solver_rel4" localSheetId="7" hidden="1">3</definedName>
    <definedName name="solver_rel4" localSheetId="8" hidden="1">3</definedName>
    <definedName name="solver_rel4" localSheetId="9" hidden="1">3</definedName>
    <definedName name="solver_rel4" localSheetId="10" hidden="1">3</definedName>
    <definedName name="solver_rel4" localSheetId="15" hidden="1">3</definedName>
    <definedName name="solver_rel5" localSheetId="16" hidden="1">3</definedName>
    <definedName name="solver_rel5" localSheetId="2" hidden="1">3</definedName>
    <definedName name="solver_rel5" localSheetId="11" hidden="1">3</definedName>
    <definedName name="solver_rel5" localSheetId="12" hidden="1">3</definedName>
    <definedName name="solver_rel5" localSheetId="3" hidden="1">3</definedName>
    <definedName name="solver_rel5" localSheetId="4" hidden="1">3</definedName>
    <definedName name="solver_rel5" localSheetId="5" hidden="1">3</definedName>
    <definedName name="solver_rel5" localSheetId="6" hidden="1">3</definedName>
    <definedName name="solver_rel5" localSheetId="7" hidden="1">3</definedName>
    <definedName name="solver_rel5" localSheetId="8" hidden="1">3</definedName>
    <definedName name="solver_rel5" localSheetId="9" hidden="1">3</definedName>
    <definedName name="solver_rel5" localSheetId="10" hidden="1">3</definedName>
    <definedName name="solver_rel5" localSheetId="15" hidden="1">3</definedName>
    <definedName name="solver_rel6" localSheetId="16" hidden="1">3</definedName>
    <definedName name="solver_rel6" localSheetId="2" hidden="1">3</definedName>
    <definedName name="solver_rel6" localSheetId="11" hidden="1">3</definedName>
    <definedName name="solver_rel6" localSheetId="12" hidden="1">3</definedName>
    <definedName name="solver_rel6" localSheetId="3" hidden="1">3</definedName>
    <definedName name="solver_rel6" localSheetId="4" hidden="1">3</definedName>
    <definedName name="solver_rel6" localSheetId="5" hidden="1">3</definedName>
    <definedName name="solver_rel6" localSheetId="6" hidden="1">3</definedName>
    <definedName name="solver_rel6" localSheetId="7" hidden="1">3</definedName>
    <definedName name="solver_rel6" localSheetId="8" hidden="1">3</definedName>
    <definedName name="solver_rel6" localSheetId="9" hidden="1">3</definedName>
    <definedName name="solver_rel6" localSheetId="10" hidden="1">3</definedName>
    <definedName name="solver_rel6" localSheetId="15" hidden="1">3</definedName>
    <definedName name="solver_rel7" localSheetId="16" hidden="1">3</definedName>
    <definedName name="solver_rel7" localSheetId="2" hidden="1">3</definedName>
    <definedName name="solver_rel7" localSheetId="11" hidden="1">3</definedName>
    <definedName name="solver_rel7" localSheetId="12" hidden="1">3</definedName>
    <definedName name="solver_rel7" localSheetId="3" hidden="1">3</definedName>
    <definedName name="solver_rel7" localSheetId="4" hidden="1">3</definedName>
    <definedName name="solver_rel7" localSheetId="5" hidden="1">3</definedName>
    <definedName name="solver_rel7" localSheetId="6" hidden="1">3</definedName>
    <definedName name="solver_rel7" localSheetId="7" hidden="1">3</definedName>
    <definedName name="solver_rel7" localSheetId="8" hidden="1">3</definedName>
    <definedName name="solver_rel7" localSheetId="9" hidden="1">3</definedName>
    <definedName name="solver_rel7" localSheetId="10" hidden="1">3</definedName>
    <definedName name="solver_rel7" localSheetId="15" hidden="1">3</definedName>
    <definedName name="solver_rel8" localSheetId="16" hidden="1">3</definedName>
    <definedName name="solver_rel8" localSheetId="2" hidden="1">3</definedName>
    <definedName name="solver_rel8" localSheetId="11" hidden="1">3</definedName>
    <definedName name="solver_rel8" localSheetId="12" hidden="1">3</definedName>
    <definedName name="solver_rel8" localSheetId="3" hidden="1">3</definedName>
    <definedName name="solver_rel8" localSheetId="4" hidden="1">3</definedName>
    <definedName name="solver_rel8" localSheetId="5" hidden="1">3</definedName>
    <definedName name="solver_rel8" localSheetId="6" hidden="1">3</definedName>
    <definedName name="solver_rel8" localSheetId="7" hidden="1">3</definedName>
    <definedName name="solver_rel8" localSheetId="8" hidden="1">3</definedName>
    <definedName name="solver_rel8" localSheetId="9" hidden="1">3</definedName>
    <definedName name="solver_rel8" localSheetId="10" hidden="1">3</definedName>
    <definedName name="solver_rel8" localSheetId="15" hidden="1">3</definedName>
    <definedName name="solver_rel9" localSheetId="16" hidden="1">2</definedName>
    <definedName name="solver_rel9" localSheetId="2" hidden="1">2</definedName>
    <definedName name="solver_rel9" localSheetId="11" hidden="1">2</definedName>
    <definedName name="solver_rel9" localSheetId="12" hidden="1">2</definedName>
    <definedName name="solver_rel9" localSheetId="3" hidden="1">2</definedName>
    <definedName name="solver_rel9" localSheetId="4" hidden="1">2</definedName>
    <definedName name="solver_rel9" localSheetId="5" hidden="1">2</definedName>
    <definedName name="solver_rel9" localSheetId="6" hidden="1">2</definedName>
    <definedName name="solver_rel9" localSheetId="7" hidden="1">2</definedName>
    <definedName name="solver_rel9" localSheetId="8" hidden="1">2</definedName>
    <definedName name="solver_rel9" localSheetId="9" hidden="1">2</definedName>
    <definedName name="solver_rel9" localSheetId="10" hidden="1">2</definedName>
    <definedName name="solver_rel9" localSheetId="15" hidden="1">2</definedName>
    <definedName name="solver_rhs0" localSheetId="16" hidden="1">0</definedName>
    <definedName name="solver_rhs0" localSheetId="2" hidden="1">0</definedName>
    <definedName name="solver_rhs0" localSheetId="11" hidden="1">0</definedName>
    <definedName name="solver_rhs0" localSheetId="12" hidden="1">0</definedName>
    <definedName name="solver_rhs0" localSheetId="3" hidden="1">0</definedName>
    <definedName name="solver_rhs0" localSheetId="4" hidden="1">0</definedName>
    <definedName name="solver_rhs0" localSheetId="5" hidden="1">0</definedName>
    <definedName name="solver_rhs0" localSheetId="6" hidden="1">0</definedName>
    <definedName name="solver_rhs0" localSheetId="7" hidden="1">0</definedName>
    <definedName name="solver_rhs0" localSheetId="8" hidden="1">0</definedName>
    <definedName name="solver_rhs0" localSheetId="9" hidden="1">0</definedName>
    <definedName name="solver_rhs0" localSheetId="10" hidden="1">0</definedName>
    <definedName name="solver_rhs0" localSheetId="15" hidden="1">0</definedName>
    <definedName name="solver_rhs1" localSheetId="16" hidden="1">0</definedName>
    <definedName name="solver_rhs1" localSheetId="2" hidden="1">0</definedName>
    <definedName name="solver_rhs1" localSheetId="11" hidden="1">0</definedName>
    <definedName name="solver_rhs1" localSheetId="12" hidden="1">0</definedName>
    <definedName name="solver_rhs1" localSheetId="3" hidden="1">0</definedName>
    <definedName name="solver_rhs1" localSheetId="4" hidden="1">0</definedName>
    <definedName name="solver_rhs1" localSheetId="5" hidden="1">0</definedName>
    <definedName name="solver_rhs1" localSheetId="6" hidden="1">0</definedName>
    <definedName name="solver_rhs1" localSheetId="7" hidden="1">0</definedName>
    <definedName name="solver_rhs1" localSheetId="8" hidden="1">0</definedName>
    <definedName name="solver_rhs1" localSheetId="9" hidden="1">0</definedName>
    <definedName name="solver_rhs1" localSheetId="10" hidden="1">0</definedName>
    <definedName name="solver_rhs1" localSheetId="15" hidden="1">0</definedName>
    <definedName name="solver_rhs10" localSheetId="16" hidden="1">0</definedName>
    <definedName name="solver_rhs10" localSheetId="2" hidden="1">0</definedName>
    <definedName name="solver_rhs10" localSheetId="11" hidden="1">0</definedName>
    <definedName name="solver_rhs10" localSheetId="12" hidden="1">0</definedName>
    <definedName name="solver_rhs10" localSheetId="3" hidden="1">0</definedName>
    <definedName name="solver_rhs10" localSheetId="4" hidden="1">0</definedName>
    <definedName name="solver_rhs10" localSheetId="5" hidden="1">0</definedName>
    <definedName name="solver_rhs10" localSheetId="6" hidden="1">0</definedName>
    <definedName name="solver_rhs10" localSheetId="7" hidden="1">0</definedName>
    <definedName name="solver_rhs10" localSheetId="8" hidden="1">0</definedName>
    <definedName name="solver_rhs10" localSheetId="9" hidden="1">0</definedName>
    <definedName name="solver_rhs10" localSheetId="10" hidden="1">0</definedName>
    <definedName name="solver_rhs10" localSheetId="15" hidden="1">0</definedName>
    <definedName name="solver_rhs11" localSheetId="16" hidden="1">0</definedName>
    <definedName name="solver_rhs11" localSheetId="2" hidden="1">0</definedName>
    <definedName name="solver_rhs11" localSheetId="11" hidden="1">0</definedName>
    <definedName name="solver_rhs11" localSheetId="12" hidden="1">0</definedName>
    <definedName name="solver_rhs11" localSheetId="3" hidden="1">0</definedName>
    <definedName name="solver_rhs11" localSheetId="4" hidden="1">0</definedName>
    <definedName name="solver_rhs11" localSheetId="5" hidden="1">0</definedName>
    <definedName name="solver_rhs11" localSheetId="6" hidden="1">0</definedName>
    <definedName name="solver_rhs11" localSheetId="7" hidden="1">0</definedName>
    <definedName name="solver_rhs11" localSheetId="8" hidden="1">0</definedName>
    <definedName name="solver_rhs11" localSheetId="9" hidden="1">0</definedName>
    <definedName name="solver_rhs11" localSheetId="10" hidden="1">0</definedName>
    <definedName name="solver_rhs11" localSheetId="15" hidden="1">0</definedName>
    <definedName name="solver_rhs12" localSheetId="16" hidden="1">0</definedName>
    <definedName name="solver_rhs12" localSheetId="2" hidden="1">0</definedName>
    <definedName name="solver_rhs12" localSheetId="11" hidden="1">0</definedName>
    <definedName name="solver_rhs12" localSheetId="12" hidden="1">0</definedName>
    <definedName name="solver_rhs12" localSheetId="3" hidden="1">0</definedName>
    <definedName name="solver_rhs12" localSheetId="4" hidden="1">0</definedName>
    <definedName name="solver_rhs12" localSheetId="5" hidden="1">0</definedName>
    <definedName name="solver_rhs12" localSheetId="6" hidden="1">0</definedName>
    <definedName name="solver_rhs12" localSheetId="7" hidden="1">0</definedName>
    <definedName name="solver_rhs12" localSheetId="8" hidden="1">0</definedName>
    <definedName name="solver_rhs12" localSheetId="9" hidden="1">0</definedName>
    <definedName name="solver_rhs12" localSheetId="10" hidden="1">0</definedName>
    <definedName name="solver_rhs12" localSheetId="15" hidden="1">0</definedName>
    <definedName name="solver_rhs13" localSheetId="16" hidden="1">0</definedName>
    <definedName name="solver_rhs13" localSheetId="2" hidden="1">0</definedName>
    <definedName name="solver_rhs13" localSheetId="11" hidden="1">0</definedName>
    <definedName name="solver_rhs13" localSheetId="12" hidden="1">0</definedName>
    <definedName name="solver_rhs13" localSheetId="3" hidden="1">0</definedName>
    <definedName name="solver_rhs13" localSheetId="4" hidden="1">0</definedName>
    <definedName name="solver_rhs13" localSheetId="5" hidden="1">0</definedName>
    <definedName name="solver_rhs13" localSheetId="6" hidden="1">0</definedName>
    <definedName name="solver_rhs13" localSheetId="7" hidden="1">0</definedName>
    <definedName name="solver_rhs13" localSheetId="8" hidden="1">0</definedName>
    <definedName name="solver_rhs13" localSheetId="9" hidden="1">0</definedName>
    <definedName name="solver_rhs13" localSheetId="10" hidden="1">0</definedName>
    <definedName name="solver_rhs13" localSheetId="15" hidden="1">0</definedName>
    <definedName name="solver_rhs2" localSheetId="16" hidden="1">0</definedName>
    <definedName name="solver_rhs2" localSheetId="2" hidden="1">0</definedName>
    <definedName name="solver_rhs2" localSheetId="11" hidden="1">0</definedName>
    <definedName name="solver_rhs2" localSheetId="12" hidden="1">0</definedName>
    <definedName name="solver_rhs2" localSheetId="3" hidden="1">0</definedName>
    <definedName name="solver_rhs2" localSheetId="4" hidden="1">0</definedName>
    <definedName name="solver_rhs2" localSheetId="5" hidden="1">0</definedName>
    <definedName name="solver_rhs2" localSheetId="6" hidden="1">0</definedName>
    <definedName name="solver_rhs2" localSheetId="7" hidden="1">0</definedName>
    <definedName name="solver_rhs2" localSheetId="8" hidden="1">0</definedName>
    <definedName name="solver_rhs2" localSheetId="9" hidden="1">0</definedName>
    <definedName name="solver_rhs2" localSheetId="10" hidden="1">0</definedName>
    <definedName name="solver_rhs2" localSheetId="15" hidden="1">0</definedName>
    <definedName name="solver_rhs3" localSheetId="16" hidden="1">0</definedName>
    <definedName name="solver_rhs3" localSheetId="2" hidden="1">0</definedName>
    <definedName name="solver_rhs3" localSheetId="11" hidden="1">0</definedName>
    <definedName name="solver_rhs3" localSheetId="12" hidden="1">0</definedName>
    <definedName name="solver_rhs3" localSheetId="3" hidden="1">0</definedName>
    <definedName name="solver_rhs3" localSheetId="4" hidden="1">0</definedName>
    <definedName name="solver_rhs3" localSheetId="5" hidden="1">0</definedName>
    <definedName name="solver_rhs3" localSheetId="6" hidden="1">0</definedName>
    <definedName name="solver_rhs3" localSheetId="7" hidden="1">0</definedName>
    <definedName name="solver_rhs3" localSheetId="8" hidden="1">0</definedName>
    <definedName name="solver_rhs3" localSheetId="9" hidden="1">0</definedName>
    <definedName name="solver_rhs3" localSheetId="10" hidden="1">0</definedName>
    <definedName name="solver_rhs3" localSheetId="15" hidden="1">0</definedName>
    <definedName name="solver_rhs4" localSheetId="16" hidden="1">0</definedName>
    <definedName name="solver_rhs4" localSheetId="2" hidden="1">0</definedName>
    <definedName name="solver_rhs4" localSheetId="11" hidden="1">0</definedName>
    <definedName name="solver_rhs4" localSheetId="12" hidden="1">0</definedName>
    <definedName name="solver_rhs4" localSheetId="3" hidden="1">0</definedName>
    <definedName name="solver_rhs4" localSheetId="4" hidden="1">0</definedName>
    <definedName name="solver_rhs4" localSheetId="5" hidden="1">0</definedName>
    <definedName name="solver_rhs4" localSheetId="6" hidden="1">0</definedName>
    <definedName name="solver_rhs4" localSheetId="7" hidden="1">0</definedName>
    <definedName name="solver_rhs4" localSheetId="8" hidden="1">0</definedName>
    <definedName name="solver_rhs4" localSheetId="9" hidden="1">0</definedName>
    <definedName name="solver_rhs4" localSheetId="10" hidden="1">0</definedName>
    <definedName name="solver_rhs4" localSheetId="15" hidden="1">0</definedName>
    <definedName name="solver_rhs5" localSheetId="16" hidden="1">0</definedName>
    <definedName name="solver_rhs5" localSheetId="2" hidden="1">0</definedName>
    <definedName name="solver_rhs5" localSheetId="11" hidden="1">0</definedName>
    <definedName name="solver_rhs5" localSheetId="12" hidden="1">0</definedName>
    <definedName name="solver_rhs5" localSheetId="3" hidden="1">0</definedName>
    <definedName name="solver_rhs5" localSheetId="4" hidden="1">0</definedName>
    <definedName name="solver_rhs5" localSheetId="5" hidden="1">0</definedName>
    <definedName name="solver_rhs5" localSheetId="6" hidden="1">0</definedName>
    <definedName name="solver_rhs5" localSheetId="7" hidden="1">0</definedName>
    <definedName name="solver_rhs5" localSheetId="8" hidden="1">0</definedName>
    <definedName name="solver_rhs5" localSheetId="9" hidden="1">0</definedName>
    <definedName name="solver_rhs5" localSheetId="10" hidden="1">0</definedName>
    <definedName name="solver_rhs5" localSheetId="15" hidden="1">0</definedName>
    <definedName name="solver_rhs6" localSheetId="16" hidden="1">0</definedName>
    <definedName name="solver_rhs6" localSheetId="2" hidden="1">0</definedName>
    <definedName name="solver_rhs6" localSheetId="11" hidden="1">0</definedName>
    <definedName name="solver_rhs6" localSheetId="12" hidden="1">0</definedName>
    <definedName name="solver_rhs6" localSheetId="3" hidden="1">0</definedName>
    <definedName name="solver_rhs6" localSheetId="4" hidden="1">0</definedName>
    <definedName name="solver_rhs6" localSheetId="5" hidden="1">0</definedName>
    <definedName name="solver_rhs6" localSheetId="6" hidden="1">0</definedName>
    <definedName name="solver_rhs6" localSheetId="7" hidden="1">0</definedName>
    <definedName name="solver_rhs6" localSheetId="8" hidden="1">0</definedName>
    <definedName name="solver_rhs6" localSheetId="9" hidden="1">0</definedName>
    <definedName name="solver_rhs6" localSheetId="10" hidden="1">0</definedName>
    <definedName name="solver_rhs6" localSheetId="15" hidden="1">0</definedName>
    <definedName name="solver_rhs7" localSheetId="16" hidden="1">0</definedName>
    <definedName name="solver_rhs7" localSheetId="2" hidden="1">0</definedName>
    <definedName name="solver_rhs7" localSheetId="11" hidden="1">0</definedName>
    <definedName name="solver_rhs7" localSheetId="12" hidden="1">0</definedName>
    <definedName name="solver_rhs7" localSheetId="3" hidden="1">0</definedName>
    <definedName name="solver_rhs7" localSheetId="4" hidden="1">0</definedName>
    <definedName name="solver_rhs7" localSheetId="5" hidden="1">0</definedName>
    <definedName name="solver_rhs7" localSheetId="6" hidden="1">0</definedName>
    <definedName name="solver_rhs7" localSheetId="7" hidden="1">0</definedName>
    <definedName name="solver_rhs7" localSheetId="8" hidden="1">0</definedName>
    <definedName name="solver_rhs7" localSheetId="9" hidden="1">0</definedName>
    <definedName name="solver_rhs7" localSheetId="10" hidden="1">0</definedName>
    <definedName name="solver_rhs7" localSheetId="15" hidden="1">0</definedName>
    <definedName name="solver_rhs8" localSheetId="16" hidden="1">0</definedName>
    <definedName name="solver_rhs8" localSheetId="2" hidden="1">0</definedName>
    <definedName name="solver_rhs8" localSheetId="11" hidden="1">0</definedName>
    <definedName name="solver_rhs8" localSheetId="12" hidden="1">0</definedName>
    <definedName name="solver_rhs8" localSheetId="3" hidden="1">0</definedName>
    <definedName name="solver_rhs8" localSheetId="4" hidden="1">0</definedName>
    <definedName name="solver_rhs8" localSheetId="5" hidden="1">0</definedName>
    <definedName name="solver_rhs8" localSheetId="6" hidden="1">0</definedName>
    <definedName name="solver_rhs8" localSheetId="7" hidden="1">0</definedName>
    <definedName name="solver_rhs8" localSheetId="8" hidden="1">0</definedName>
    <definedName name="solver_rhs8" localSheetId="9" hidden="1">0</definedName>
    <definedName name="solver_rhs8" localSheetId="10" hidden="1">0</definedName>
    <definedName name="solver_rhs8" localSheetId="15" hidden="1">0</definedName>
    <definedName name="solver_rhs9" localSheetId="16" hidden="1">0</definedName>
    <definedName name="solver_rhs9" localSheetId="2" hidden="1">0</definedName>
    <definedName name="solver_rhs9" localSheetId="11" hidden="1">0</definedName>
    <definedName name="solver_rhs9" localSheetId="12" hidden="1">0</definedName>
    <definedName name="solver_rhs9" localSheetId="3" hidden="1">0</definedName>
    <definedName name="solver_rhs9" localSheetId="4" hidden="1">0</definedName>
    <definedName name="solver_rhs9" localSheetId="5" hidden="1">0</definedName>
    <definedName name="solver_rhs9" localSheetId="6" hidden="1">0</definedName>
    <definedName name="solver_rhs9" localSheetId="7" hidden="1">0</definedName>
    <definedName name="solver_rhs9" localSheetId="8" hidden="1">0</definedName>
    <definedName name="solver_rhs9" localSheetId="9" hidden="1">0</definedName>
    <definedName name="solver_rhs9" localSheetId="10" hidden="1">0</definedName>
    <definedName name="solver_rhs9" localSheetId="15" hidden="1">0</definedName>
    <definedName name="solver_rlx" localSheetId="16" hidden="1">2</definedName>
    <definedName name="solver_rlx" localSheetId="2" hidden="1">2</definedName>
    <definedName name="solver_rlx" localSheetId="11" hidden="1">2</definedName>
    <definedName name="solver_rlx" localSheetId="12" hidden="1">2</definedName>
    <definedName name="solver_rlx" localSheetId="3" hidden="1">2</definedName>
    <definedName name="solver_rlx" localSheetId="4" hidden="1">2</definedName>
    <definedName name="solver_rlx" localSheetId="5" hidden="1">2</definedName>
    <definedName name="solver_rlx" localSheetId="6" hidden="1">2</definedName>
    <definedName name="solver_rlx" localSheetId="7" hidden="1">2</definedName>
    <definedName name="solver_rlx" localSheetId="8" hidden="1">2</definedName>
    <definedName name="solver_rlx" localSheetId="9" hidden="1">2</definedName>
    <definedName name="solver_rlx" localSheetId="10" hidden="1">2</definedName>
    <definedName name="solver_rlx" localSheetId="15" hidden="1">2</definedName>
    <definedName name="solver_rsd" localSheetId="16" hidden="1">0</definedName>
    <definedName name="solver_rsd" localSheetId="2" hidden="1">0</definedName>
    <definedName name="solver_rsd" localSheetId="11" hidden="1">0</definedName>
    <definedName name="solver_rsd" localSheetId="12" hidden="1">0</definedName>
    <definedName name="solver_rsd" localSheetId="3" hidden="1">0</definedName>
    <definedName name="solver_rsd" localSheetId="4" hidden="1">0</definedName>
    <definedName name="solver_rsd" localSheetId="5" hidden="1">0</definedName>
    <definedName name="solver_rsd" localSheetId="6" hidden="1">0</definedName>
    <definedName name="solver_rsd" localSheetId="7" hidden="1">0</definedName>
    <definedName name="solver_rsd" localSheetId="8" hidden="1">0</definedName>
    <definedName name="solver_rsd" localSheetId="9" hidden="1">0</definedName>
    <definedName name="solver_rsd" localSheetId="10" hidden="1">0</definedName>
    <definedName name="solver_rsd" localSheetId="15" hidden="1">0</definedName>
    <definedName name="solver_scl" localSheetId="16" hidden="1">1</definedName>
    <definedName name="solver_scl" localSheetId="2" hidden="1">1</definedName>
    <definedName name="solver_scl" localSheetId="11" hidden="1">1</definedName>
    <definedName name="solver_scl" localSheetId="12" hidden="1">1</definedName>
    <definedName name="solver_scl" localSheetId="3" hidden="1">1</definedName>
    <definedName name="solver_scl" localSheetId="4" hidden="1">1</definedName>
    <definedName name="solver_scl" localSheetId="5" hidden="1">1</definedName>
    <definedName name="solver_scl" localSheetId="6" hidden="1">1</definedName>
    <definedName name="solver_scl" localSheetId="7" hidden="1">1</definedName>
    <definedName name="solver_scl" localSheetId="8" hidden="1">1</definedName>
    <definedName name="solver_scl" localSheetId="9" hidden="1">1</definedName>
    <definedName name="solver_scl" localSheetId="10" hidden="1">1</definedName>
    <definedName name="solver_scl" localSheetId="15" hidden="1">1</definedName>
    <definedName name="solver_sho" localSheetId="16" hidden="1">2</definedName>
    <definedName name="solver_sho" localSheetId="2" hidden="1">2</definedName>
    <definedName name="solver_sho" localSheetId="11" hidden="1">2</definedName>
    <definedName name="solver_sho" localSheetId="12" hidden="1">2</definedName>
    <definedName name="solver_sho" localSheetId="3" hidden="1">2</definedName>
    <definedName name="solver_sho" localSheetId="4" hidden="1">2</definedName>
    <definedName name="solver_sho" localSheetId="5" hidden="1">2</definedName>
    <definedName name="solver_sho" localSheetId="6" hidden="1">2</definedName>
    <definedName name="solver_sho" localSheetId="7" hidden="1">2</definedName>
    <definedName name="solver_sho" localSheetId="8" hidden="1">2</definedName>
    <definedName name="solver_sho" localSheetId="9" hidden="1">2</definedName>
    <definedName name="solver_sho" localSheetId="10" hidden="1">2</definedName>
    <definedName name="solver_sho" localSheetId="15" hidden="1">2</definedName>
    <definedName name="solver_ssz" localSheetId="16" hidden="1">100</definedName>
    <definedName name="solver_ssz" localSheetId="2" hidden="1">100</definedName>
    <definedName name="solver_ssz" localSheetId="11" hidden="1">100</definedName>
    <definedName name="solver_ssz" localSheetId="12" hidden="1">100</definedName>
    <definedName name="solver_ssz" localSheetId="3" hidden="1">100</definedName>
    <definedName name="solver_ssz" localSheetId="4" hidden="1">100</definedName>
    <definedName name="solver_ssz" localSheetId="5" hidden="1">100</definedName>
    <definedName name="solver_ssz" localSheetId="6" hidden="1">100</definedName>
    <definedName name="solver_ssz" localSheetId="7" hidden="1">100</definedName>
    <definedName name="solver_ssz" localSheetId="8" hidden="1">100</definedName>
    <definedName name="solver_ssz" localSheetId="9" hidden="1">100</definedName>
    <definedName name="solver_ssz" localSheetId="10" hidden="1">100</definedName>
    <definedName name="solver_ssz" localSheetId="15" hidden="1">100</definedName>
    <definedName name="solver_tim" localSheetId="16" hidden="1">2147483647</definedName>
    <definedName name="solver_tim" localSheetId="2" hidden="1">2147483647</definedName>
    <definedName name="solver_tim" localSheetId="11" hidden="1">2147483647</definedName>
    <definedName name="solver_tim" localSheetId="12" hidden="1">2147483647</definedName>
    <definedName name="solver_tim" localSheetId="3" hidden="1">2147483647</definedName>
    <definedName name="solver_tim" localSheetId="4" hidden="1">2147483647</definedName>
    <definedName name="solver_tim" localSheetId="5" hidden="1">2147483647</definedName>
    <definedName name="solver_tim" localSheetId="6" hidden="1">2147483647</definedName>
    <definedName name="solver_tim" localSheetId="7" hidden="1">2147483647</definedName>
    <definedName name="solver_tim" localSheetId="8" hidden="1">2147483647</definedName>
    <definedName name="solver_tim" localSheetId="9" hidden="1">2147483647</definedName>
    <definedName name="solver_tim" localSheetId="10" hidden="1">2147483647</definedName>
    <definedName name="solver_tim" localSheetId="15" hidden="1">2147483647</definedName>
    <definedName name="solver_tol" localSheetId="16" hidden="1">0.01</definedName>
    <definedName name="solver_tol" localSheetId="2" hidden="1">0.01</definedName>
    <definedName name="solver_tol" localSheetId="11" hidden="1">0.01</definedName>
    <definedName name="solver_tol" localSheetId="12" hidden="1">0.01</definedName>
    <definedName name="solver_tol" localSheetId="3" hidden="1">0.01</definedName>
    <definedName name="solver_tol" localSheetId="4" hidden="1">0.01</definedName>
    <definedName name="solver_tol" localSheetId="5" hidden="1">0.01</definedName>
    <definedName name="solver_tol" localSheetId="6" hidden="1">0.01</definedName>
    <definedName name="solver_tol" localSheetId="7" hidden="1">0.01</definedName>
    <definedName name="solver_tol" localSheetId="8" hidden="1">0.01</definedName>
    <definedName name="solver_tol" localSheetId="9" hidden="1">0.01</definedName>
    <definedName name="solver_tol" localSheetId="10" hidden="1">0.01</definedName>
    <definedName name="solver_tol" localSheetId="15" hidden="1">0.01</definedName>
    <definedName name="solver_typ" localSheetId="16" hidden="1">2</definedName>
    <definedName name="solver_typ" localSheetId="2" hidden="1">2</definedName>
    <definedName name="solver_typ" localSheetId="11" hidden="1">2</definedName>
    <definedName name="solver_typ" localSheetId="12" hidden="1">2</definedName>
    <definedName name="solver_typ" localSheetId="3" hidden="1">2</definedName>
    <definedName name="solver_typ" localSheetId="4" hidden="1">2</definedName>
    <definedName name="solver_typ" localSheetId="5" hidden="1">2</definedName>
    <definedName name="solver_typ" localSheetId="6" hidden="1">2</definedName>
    <definedName name="solver_typ" localSheetId="7" hidden="1">2</definedName>
    <definedName name="solver_typ" localSheetId="8" hidden="1">2</definedName>
    <definedName name="solver_typ" localSheetId="9" hidden="1">2</definedName>
    <definedName name="solver_typ" localSheetId="10" hidden="1">2</definedName>
    <definedName name="solver_typ" localSheetId="15" hidden="1">2</definedName>
    <definedName name="solver_val" localSheetId="16" hidden="1">0</definedName>
    <definedName name="solver_val" localSheetId="2" hidden="1">0</definedName>
    <definedName name="solver_val" localSheetId="11" hidden="1">0</definedName>
    <definedName name="solver_val" localSheetId="12" hidden="1">0</definedName>
    <definedName name="solver_val" localSheetId="3" hidden="1">0</definedName>
    <definedName name="solver_val" localSheetId="4" hidden="1">0</definedName>
    <definedName name="solver_val" localSheetId="5" hidden="1">0</definedName>
    <definedName name="solver_val" localSheetId="6" hidden="1">0</definedName>
    <definedName name="solver_val" localSheetId="7" hidden="1">0</definedName>
    <definedName name="solver_val" localSheetId="8" hidden="1">0</definedName>
    <definedName name="solver_val" localSheetId="9" hidden="1">0</definedName>
    <definedName name="solver_val" localSheetId="10" hidden="1">0</definedName>
    <definedName name="solver_val" localSheetId="15" hidden="1">0</definedName>
    <definedName name="solver_ver" localSheetId="16" hidden="1">3</definedName>
    <definedName name="solver_ver" localSheetId="2" hidden="1">3</definedName>
    <definedName name="solver_ver" localSheetId="11" hidden="1">3</definedName>
    <definedName name="solver_ver" localSheetId="12" hidden="1">3</definedName>
    <definedName name="solver_ver" localSheetId="3" hidden="1">3</definedName>
    <definedName name="solver_ver" localSheetId="4" hidden="1">3</definedName>
    <definedName name="solver_ver" localSheetId="5" hidden="1">3</definedName>
    <definedName name="solver_ver" localSheetId="6" hidden="1">3</definedName>
    <definedName name="solver_ver" localSheetId="7" hidden="1">3</definedName>
    <definedName name="solver_ver" localSheetId="8" hidden="1">3</definedName>
    <definedName name="solver_ver" localSheetId="9" hidden="1">3</definedName>
    <definedName name="solver_ver" localSheetId="10" hidden="1">3</definedName>
    <definedName name="solver_ver" localSheetId="15"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0" i="33" l="1"/>
  <c r="J50" i="33"/>
  <c r="I50" i="33"/>
  <c r="H50" i="33"/>
  <c r="G50" i="33"/>
  <c r="F50" i="33"/>
  <c r="E50" i="33"/>
  <c r="D50" i="33"/>
  <c r="C50" i="33"/>
  <c r="Y46" i="33"/>
  <c r="O46" i="33"/>
  <c r="L46" i="33"/>
  <c r="F45" i="33"/>
  <c r="O39" i="33"/>
  <c r="E57" i="33" s="1"/>
  <c r="N39" i="33"/>
  <c r="D57" i="33" s="1"/>
  <c r="K31" i="33"/>
  <c r="K42" i="33" s="1"/>
  <c r="Z60" i="33" s="1"/>
  <c r="J31" i="33"/>
  <c r="J42" i="33" s="1"/>
  <c r="Y60" i="33" s="1"/>
  <c r="I31" i="33"/>
  <c r="I42" i="33" s="1"/>
  <c r="H31" i="33"/>
  <c r="H42" i="33" s="1"/>
  <c r="G31" i="33"/>
  <c r="G42" i="33" s="1"/>
  <c r="F31" i="33"/>
  <c r="F42" i="33" s="1"/>
  <c r="AD30" i="33"/>
  <c r="AC30" i="33"/>
  <c r="AB30" i="33"/>
  <c r="AA30" i="33"/>
  <c r="Z30" i="33"/>
  <c r="Y30" i="33"/>
  <c r="X30" i="33"/>
  <c r="O42" i="33" s="1"/>
  <c r="E60" i="33" s="1"/>
  <c r="W30" i="33"/>
  <c r="V30" i="33"/>
  <c r="AJ30" i="33" s="1"/>
  <c r="U30" i="33"/>
  <c r="AD29" i="33"/>
  <c r="AC29" i="33"/>
  <c r="T42" i="33" s="1"/>
  <c r="J60" i="33" s="1"/>
  <c r="AB29" i="33"/>
  <c r="AA29" i="33"/>
  <c r="Z29" i="33"/>
  <c r="Q42" i="33" s="1"/>
  <c r="G60" i="33" s="1"/>
  <c r="Y29" i="33"/>
  <c r="P42" i="33" s="1"/>
  <c r="F60" i="33" s="1"/>
  <c r="X29" i="33"/>
  <c r="W29" i="33"/>
  <c r="V29" i="33"/>
  <c r="U29" i="33"/>
  <c r="L42" i="33" s="1"/>
  <c r="B60" i="33" s="1"/>
  <c r="M29" i="33"/>
  <c r="AD28" i="33"/>
  <c r="U42" i="33" s="1"/>
  <c r="K60" i="33" s="1"/>
  <c r="AC28" i="33"/>
  <c r="AB28" i="33"/>
  <c r="AA28" i="33"/>
  <c r="R42" i="33" s="1"/>
  <c r="H60" i="33" s="1"/>
  <c r="Z28" i="33"/>
  <c r="Y28" i="33"/>
  <c r="X28" i="33"/>
  <c r="U28" i="33"/>
  <c r="M28" i="33"/>
  <c r="W28" i="33" s="1"/>
  <c r="N42" i="33" s="1"/>
  <c r="D60" i="33" s="1"/>
  <c r="L28" i="33"/>
  <c r="V28" i="33" s="1"/>
  <c r="K26" i="33"/>
  <c r="J26" i="33"/>
  <c r="H26" i="33"/>
  <c r="Q46" i="33" s="1"/>
  <c r="AD25" i="33"/>
  <c r="AC25" i="33"/>
  <c r="AB25" i="33"/>
  <c r="AA25" i="33"/>
  <c r="Z25" i="33"/>
  <c r="Y25" i="33"/>
  <c r="X25" i="33"/>
  <c r="W25" i="33"/>
  <c r="V25" i="33"/>
  <c r="AI25" i="33" s="1"/>
  <c r="U25" i="33"/>
  <c r="AD24" i="33"/>
  <c r="AD26" i="33" s="1"/>
  <c r="U46" i="33" s="1"/>
  <c r="AC24" i="33"/>
  <c r="AB24" i="33"/>
  <c r="AG24" i="33" s="1"/>
  <c r="AA24" i="33"/>
  <c r="Z24" i="33"/>
  <c r="Y24" i="33"/>
  <c r="X24" i="33"/>
  <c r="W24" i="33"/>
  <c r="V24" i="33"/>
  <c r="U24" i="33"/>
  <c r="AG23" i="33"/>
  <c r="AD23" i="33"/>
  <c r="AC23" i="33"/>
  <c r="AB23" i="33"/>
  <c r="AA23" i="33"/>
  <c r="Z23" i="33"/>
  <c r="Y23" i="33"/>
  <c r="X23" i="33"/>
  <c r="W23" i="33"/>
  <c r="V23" i="33"/>
  <c r="AF23" i="33" s="1"/>
  <c r="U23" i="33"/>
  <c r="K21" i="33"/>
  <c r="J21" i="33"/>
  <c r="AG20" i="33"/>
  <c r="AF20" i="33"/>
  <c r="AD20" i="33"/>
  <c r="AH20" i="33" s="1"/>
  <c r="AC20" i="33"/>
  <c r="AB20" i="33"/>
  <c r="AI20" i="33" s="1"/>
  <c r="AA20" i="33"/>
  <c r="Z20" i="33"/>
  <c r="Y20" i="33"/>
  <c r="X20" i="33"/>
  <c r="W20" i="33"/>
  <c r="V20" i="33"/>
  <c r="U20" i="33"/>
  <c r="AD19" i="33"/>
  <c r="AC19" i="33"/>
  <c r="AB19" i="33"/>
  <c r="AA19" i="33"/>
  <c r="R39" i="33" s="1"/>
  <c r="H57" i="33" s="1"/>
  <c r="Z19" i="33"/>
  <c r="AI19" i="33" s="1"/>
  <c r="Y19" i="33"/>
  <c r="P39" i="33" s="1"/>
  <c r="F57" i="33" s="1"/>
  <c r="X19" i="33"/>
  <c r="W19" i="33"/>
  <c r="V19" i="33"/>
  <c r="U19" i="33"/>
  <c r="AD18" i="33"/>
  <c r="AC18" i="33"/>
  <c r="T39" i="33" s="1"/>
  <c r="J57" i="33" s="1"/>
  <c r="AB18" i="33"/>
  <c r="AA18" i="33"/>
  <c r="Z18" i="33"/>
  <c r="Y18" i="33"/>
  <c r="X18" i="33"/>
  <c r="W18" i="33"/>
  <c r="V18" i="33"/>
  <c r="U18" i="33"/>
  <c r="L39" i="33" s="1"/>
  <c r="B57" i="33" s="1"/>
  <c r="K16" i="33"/>
  <c r="K36" i="33" s="1"/>
  <c r="J16" i="33"/>
  <c r="J36" i="33" s="1"/>
  <c r="AD15" i="33"/>
  <c r="AC15" i="33"/>
  <c r="AB15" i="33"/>
  <c r="AA15" i="33"/>
  <c r="Z15" i="33"/>
  <c r="Y15" i="33"/>
  <c r="X15" i="33"/>
  <c r="AF15" i="33" s="1"/>
  <c r="W15" i="33"/>
  <c r="V15" i="33"/>
  <c r="U15" i="33"/>
  <c r="AG14" i="33"/>
  <c r="AF14" i="33"/>
  <c r="AD14" i="33"/>
  <c r="AC14" i="33"/>
  <c r="AB14" i="33"/>
  <c r="AA14" i="33"/>
  <c r="Z14" i="33"/>
  <c r="Y14" i="33"/>
  <c r="X14" i="33"/>
  <c r="W14" i="33"/>
  <c r="V14" i="33"/>
  <c r="U14" i="33"/>
  <c r="AD13" i="33"/>
  <c r="U36" i="33" s="1"/>
  <c r="K55" i="33" s="1"/>
  <c r="AC13" i="33"/>
  <c r="T36" i="33" s="1"/>
  <c r="J55" i="33" s="1"/>
  <c r="AB13" i="33"/>
  <c r="S36" i="33" s="1"/>
  <c r="I55" i="33" s="1"/>
  <c r="AA13" i="33"/>
  <c r="Z13" i="33"/>
  <c r="Q36" i="33" s="1"/>
  <c r="G55" i="33" s="1"/>
  <c r="Y13" i="33"/>
  <c r="P36" i="33" s="1"/>
  <c r="F55" i="33" s="1"/>
  <c r="X13" i="33"/>
  <c r="W13" i="33"/>
  <c r="N36" i="33" s="1"/>
  <c r="D55" i="33" s="1"/>
  <c r="V13" i="33"/>
  <c r="M36" i="33" s="1"/>
  <c r="C55" i="33" s="1"/>
  <c r="U13" i="33"/>
  <c r="S42" i="33" l="1"/>
  <c r="I60" i="33" s="1"/>
  <c r="AJ29" i="33"/>
  <c r="J39" i="33"/>
  <c r="S39" i="33"/>
  <c r="I57" i="33" s="1"/>
  <c r="U39" i="33"/>
  <c r="K57" i="33" s="1"/>
  <c r="AF24" i="33"/>
  <c r="AI23" i="33"/>
  <c r="AH23" i="33"/>
  <c r="AI18" i="33"/>
  <c r="K39" i="33"/>
  <c r="L36" i="33"/>
  <c r="B55" i="33" s="1"/>
  <c r="AG15" i="33"/>
  <c r="R36" i="33"/>
  <c r="H55" i="33" s="1"/>
  <c r="AG13" i="33"/>
  <c r="X36" i="33" s="1"/>
  <c r="AG16" i="33"/>
  <c r="W60" i="33"/>
  <c r="X60" i="33"/>
  <c r="V60" i="33"/>
  <c r="AH28" i="33"/>
  <c r="M42" i="33"/>
  <c r="C60" i="33" s="1"/>
  <c r="AG28" i="33"/>
  <c r="AF28" i="33"/>
  <c r="AJ28" i="33"/>
  <c r="AA42" i="33" s="1"/>
  <c r="AI28" i="33"/>
  <c r="AH24" i="33"/>
  <c r="AI24" i="33"/>
  <c r="Z39" i="33" s="1"/>
  <c r="M39" i="33"/>
  <c r="C57" i="33" s="1"/>
  <c r="Q39" i="33"/>
  <c r="G57" i="33" s="1"/>
  <c r="O36" i="33"/>
  <c r="E55" i="33" s="1"/>
  <c r="AF13" i="33"/>
  <c r="W36" i="33" s="1"/>
  <c r="AG19" i="33"/>
  <c r="AH19" i="33"/>
  <c r="AF30" i="33"/>
  <c r="AF19" i="33"/>
  <c r="AG30" i="33"/>
  <c r="AH30" i="33"/>
  <c r="AF18" i="33"/>
  <c r="W39" i="33" s="1"/>
  <c r="AG18" i="33"/>
  <c r="AF25" i="33"/>
  <c r="AF29" i="33"/>
  <c r="AI30" i="33"/>
  <c r="AH18" i="33"/>
  <c r="AG25" i="33"/>
  <c r="AG29" i="33"/>
  <c r="AH25" i="33"/>
  <c r="AH29" i="33"/>
  <c r="AI29" i="33"/>
  <c r="Z42" i="33" l="1"/>
  <c r="W42" i="33"/>
  <c r="Y39" i="33"/>
  <c r="AH21" i="33"/>
  <c r="X42" i="33"/>
  <c r="X39" i="33"/>
  <c r="Y42" i="33"/>
  <c r="R46" i="33"/>
  <c r="S46" i="33" s="1"/>
  <c r="W46" i="33" s="1"/>
  <c r="AA46" i="33" s="1"/>
  <c r="U34" i="21" l="1"/>
  <c r="T34" i="21"/>
  <c r="S34" i="21"/>
  <c r="V34" i="21"/>
  <c r="A34" i="21"/>
  <c r="W34" i="21" s="1"/>
  <c r="C55" i="31"/>
  <c r="K50" i="31"/>
  <c r="J50" i="31"/>
  <c r="I50" i="31"/>
  <c r="H50" i="31"/>
  <c r="G50" i="31"/>
  <c r="F50" i="31"/>
  <c r="E50" i="31"/>
  <c r="D50" i="31"/>
  <c r="C50" i="31"/>
  <c r="Y46" i="31"/>
  <c r="O46" i="31"/>
  <c r="L46" i="31"/>
  <c r="F45" i="31"/>
  <c r="B34" i="21" s="1"/>
  <c r="O39" i="31"/>
  <c r="E57" i="31" s="1"/>
  <c r="M36" i="31"/>
  <c r="K36" i="31"/>
  <c r="J36" i="31"/>
  <c r="K31" i="31"/>
  <c r="K42" i="31" s="1"/>
  <c r="Z60" i="31" s="1"/>
  <c r="J31" i="31"/>
  <c r="J42" i="31" s="1"/>
  <c r="Y60" i="31" s="1"/>
  <c r="I31" i="31"/>
  <c r="I42" i="31" s="1"/>
  <c r="H31" i="31"/>
  <c r="H42" i="31" s="1"/>
  <c r="G31" i="31"/>
  <c r="G42" i="31" s="1"/>
  <c r="F31" i="31"/>
  <c r="F42" i="31" s="1"/>
  <c r="AD30" i="31"/>
  <c r="AC30" i="31"/>
  <c r="T42" i="31" s="1"/>
  <c r="J60" i="31" s="1"/>
  <c r="AB30" i="31"/>
  <c r="AA30" i="31"/>
  <c r="R42" i="31" s="1"/>
  <c r="H60" i="31" s="1"/>
  <c r="Z30" i="31"/>
  <c r="AG30" i="31" s="1"/>
  <c r="Y30" i="31"/>
  <c r="X30" i="31"/>
  <c r="AI30" i="31" s="1"/>
  <c r="W30" i="31"/>
  <c r="V30" i="31"/>
  <c r="AJ30" i="31" s="1"/>
  <c r="U30" i="31"/>
  <c r="AD29" i="31"/>
  <c r="U42" i="31" s="1"/>
  <c r="K60" i="31" s="1"/>
  <c r="AC29" i="31"/>
  <c r="AB29" i="31"/>
  <c r="AA29" i="31"/>
  <c r="Z29" i="31"/>
  <c r="Q42" i="31" s="1"/>
  <c r="G60" i="31" s="1"/>
  <c r="Y29" i="31"/>
  <c r="X29" i="31"/>
  <c r="W29" i="31"/>
  <c r="V29" i="31"/>
  <c r="AJ29" i="31" s="1"/>
  <c r="U29" i="31"/>
  <c r="L42" i="31" s="1"/>
  <c r="B60" i="31" s="1"/>
  <c r="M29" i="31"/>
  <c r="AD28" i="31"/>
  <c r="AC28" i="31"/>
  <c r="AB28" i="31"/>
  <c r="AA28" i="31"/>
  <c r="Z28" i="31"/>
  <c r="Y28" i="31"/>
  <c r="P42" i="31" s="1"/>
  <c r="F60" i="31" s="1"/>
  <c r="X28" i="31"/>
  <c r="U28" i="31"/>
  <c r="M28" i="31"/>
  <c r="W28" i="31" s="1"/>
  <c r="N42" i="31" s="1"/>
  <c r="D60" i="31" s="1"/>
  <c r="L28" i="31"/>
  <c r="V28" i="31" s="1"/>
  <c r="AD26" i="31"/>
  <c r="U46" i="31" s="1"/>
  <c r="K26" i="31"/>
  <c r="J26" i="31"/>
  <c r="H26" i="31"/>
  <c r="Q46" i="31" s="1"/>
  <c r="AD25" i="31"/>
  <c r="AC25" i="31"/>
  <c r="AB25" i="31"/>
  <c r="AA25" i="31"/>
  <c r="Z25" i="31"/>
  <c r="Y25" i="31"/>
  <c r="X25" i="31"/>
  <c r="W25" i="31"/>
  <c r="V25" i="31"/>
  <c r="AI25" i="31" s="1"/>
  <c r="U25" i="31"/>
  <c r="AI24" i="31"/>
  <c r="AD24" i="31"/>
  <c r="AC24" i="31"/>
  <c r="AB24" i="31"/>
  <c r="AA24" i="31"/>
  <c r="Z24" i="31"/>
  <c r="Y24" i="31"/>
  <c r="X24" i="31"/>
  <c r="W24" i="31"/>
  <c r="V24" i="31"/>
  <c r="AF24" i="31" s="1"/>
  <c r="U24" i="31"/>
  <c r="AD23" i="31"/>
  <c r="AC23" i="31"/>
  <c r="AB23" i="31"/>
  <c r="AA23" i="31"/>
  <c r="Z23" i="31"/>
  <c r="Y23" i="31"/>
  <c r="X23" i="31"/>
  <c r="W23" i="31"/>
  <c r="N39" i="31" s="1"/>
  <c r="D57" i="31" s="1"/>
  <c r="V23" i="31"/>
  <c r="U23" i="31"/>
  <c r="K21" i="31"/>
  <c r="J21" i="31"/>
  <c r="AG20" i="31"/>
  <c r="AF20" i="31"/>
  <c r="AD20" i="31"/>
  <c r="AI20" i="31" s="1"/>
  <c r="AC20" i="31"/>
  <c r="AB20" i="31"/>
  <c r="AA20" i="31"/>
  <c r="Z20" i="31"/>
  <c r="Y20" i="31"/>
  <c r="X20" i="31"/>
  <c r="W20" i="31"/>
  <c r="V20" i="31"/>
  <c r="U20" i="31"/>
  <c r="AD19" i="31"/>
  <c r="AC19" i="31"/>
  <c r="T39" i="31" s="1"/>
  <c r="J57" i="31" s="1"/>
  <c r="AB19" i="31"/>
  <c r="AA19" i="31"/>
  <c r="Z19" i="31"/>
  <c r="AI19" i="31" s="1"/>
  <c r="Y19" i="31"/>
  <c r="P39" i="31" s="1"/>
  <c r="F57" i="31" s="1"/>
  <c r="X19" i="31"/>
  <c r="W19" i="31"/>
  <c r="V19" i="31"/>
  <c r="U19" i="31"/>
  <c r="AD18" i="31"/>
  <c r="AC18" i="31"/>
  <c r="AB18" i="31"/>
  <c r="AA18" i="31"/>
  <c r="R39" i="31" s="1"/>
  <c r="H57" i="31" s="1"/>
  <c r="Z18" i="31"/>
  <c r="Y18" i="31"/>
  <c r="X18" i="31"/>
  <c r="W18" i="31"/>
  <c r="V18" i="31"/>
  <c r="AI18" i="31" s="1"/>
  <c r="U18" i="31"/>
  <c r="K16" i="31"/>
  <c r="J16" i="31"/>
  <c r="AD15" i="31"/>
  <c r="AC15" i="31"/>
  <c r="AB15" i="31"/>
  <c r="AA15" i="31"/>
  <c r="Z15" i="31"/>
  <c r="Y15" i="31"/>
  <c r="X15" i="31"/>
  <c r="AG15" i="31" s="1"/>
  <c r="W15" i="31"/>
  <c r="N36" i="31" s="1"/>
  <c r="D55" i="31" s="1"/>
  <c r="V15" i="31"/>
  <c r="U15" i="31"/>
  <c r="L36" i="31" s="1"/>
  <c r="B55" i="31" s="1"/>
  <c r="AG14" i="31"/>
  <c r="AF14" i="31"/>
  <c r="AD14" i="31"/>
  <c r="AC14" i="31"/>
  <c r="AB14" i="31"/>
  <c r="AA14" i="31"/>
  <c r="Z14" i="31"/>
  <c r="Y14" i="31"/>
  <c r="X14" i="31"/>
  <c r="W14" i="31"/>
  <c r="V14" i="31"/>
  <c r="U14" i="31"/>
  <c r="AD13" i="31"/>
  <c r="U36" i="31" s="1"/>
  <c r="K55" i="31" s="1"/>
  <c r="AC13" i="31"/>
  <c r="T36" i="31" s="1"/>
  <c r="J55" i="31" s="1"/>
  <c r="AB13" i="31"/>
  <c r="S36" i="31" s="1"/>
  <c r="I55" i="31" s="1"/>
  <c r="AA13" i="31"/>
  <c r="R36" i="31" s="1"/>
  <c r="H55" i="31" s="1"/>
  <c r="Z13" i="31"/>
  <c r="Q36" i="31" s="1"/>
  <c r="G55" i="31" s="1"/>
  <c r="Y13" i="31"/>
  <c r="P36" i="31" s="1"/>
  <c r="F55" i="31" s="1"/>
  <c r="X13" i="31"/>
  <c r="O36" i="31" s="1"/>
  <c r="E55" i="31" s="1"/>
  <c r="W13" i="31"/>
  <c r="V13" i="31"/>
  <c r="U13" i="31"/>
  <c r="U31" i="21"/>
  <c r="T31" i="21"/>
  <c r="V31" i="21" s="1"/>
  <c r="S31" i="21"/>
  <c r="A31" i="21"/>
  <c r="W31" i="21" s="1"/>
  <c r="K50" i="30"/>
  <c r="J50" i="30"/>
  <c r="I50" i="30"/>
  <c r="H50" i="30"/>
  <c r="G50" i="30"/>
  <c r="F50" i="30"/>
  <c r="E50" i="30"/>
  <c r="D50" i="30"/>
  <c r="C50" i="30"/>
  <c r="Y46" i="30"/>
  <c r="Q46" i="30"/>
  <c r="O46" i="30"/>
  <c r="L46" i="30"/>
  <c r="F45" i="30"/>
  <c r="B31" i="21" s="1"/>
  <c r="I42" i="30"/>
  <c r="H42" i="30"/>
  <c r="L36" i="30"/>
  <c r="B55" i="30" s="1"/>
  <c r="K36" i="30"/>
  <c r="J36" i="30"/>
  <c r="K31" i="30"/>
  <c r="K42" i="30" s="1"/>
  <c r="Z60" i="30" s="1"/>
  <c r="J31" i="30"/>
  <c r="J42" i="30" s="1"/>
  <c r="Y60" i="30" s="1"/>
  <c r="I31" i="30"/>
  <c r="H31" i="30"/>
  <c r="G31" i="30"/>
  <c r="G42" i="30" s="1"/>
  <c r="F31" i="30"/>
  <c r="F42" i="30" s="1"/>
  <c r="AD30" i="30"/>
  <c r="AC30" i="30"/>
  <c r="AB30" i="30"/>
  <c r="AA30" i="30"/>
  <c r="Z30" i="30"/>
  <c r="Y30" i="30"/>
  <c r="X30" i="30"/>
  <c r="W30" i="30"/>
  <c r="V30" i="30"/>
  <c r="U30" i="30"/>
  <c r="AJ29" i="30"/>
  <c r="AD29" i="30"/>
  <c r="U42" i="30" s="1"/>
  <c r="K60" i="30" s="1"/>
  <c r="AC29" i="30"/>
  <c r="T42" i="30" s="1"/>
  <c r="J60" i="30" s="1"/>
  <c r="AB29" i="30"/>
  <c r="AA29" i="30"/>
  <c r="R42" i="30" s="1"/>
  <c r="H60" i="30" s="1"/>
  <c r="Z29" i="30"/>
  <c r="Y29" i="30"/>
  <c r="X29" i="30"/>
  <c r="W29" i="30"/>
  <c r="V29" i="30"/>
  <c r="U29" i="30"/>
  <c r="M29" i="30"/>
  <c r="AJ28" i="30"/>
  <c r="AD28" i="30"/>
  <c r="AC28" i="30"/>
  <c r="AB28" i="30"/>
  <c r="AI28" i="30" s="1"/>
  <c r="AA28" i="30"/>
  <c r="Z28" i="30"/>
  <c r="Y28" i="30"/>
  <c r="X28" i="30"/>
  <c r="U28" i="30"/>
  <c r="L42" i="30" s="1"/>
  <c r="B60" i="30" s="1"/>
  <c r="M28" i="30"/>
  <c r="W28" i="30" s="1"/>
  <c r="L28" i="30"/>
  <c r="V28" i="30" s="1"/>
  <c r="AD26" i="30"/>
  <c r="U46" i="30" s="1"/>
  <c r="K26" i="30"/>
  <c r="K39" i="30" s="1"/>
  <c r="J26" i="30"/>
  <c r="J39" i="30" s="1"/>
  <c r="H26" i="30"/>
  <c r="AD25" i="30"/>
  <c r="AC25" i="30"/>
  <c r="AB25" i="30"/>
  <c r="AA25" i="30"/>
  <c r="Z25" i="30"/>
  <c r="Y25" i="30"/>
  <c r="X25" i="30"/>
  <c r="W25" i="30"/>
  <c r="N39" i="30" s="1"/>
  <c r="D57" i="30" s="1"/>
  <c r="V25" i="30"/>
  <c r="U25" i="30"/>
  <c r="AI24" i="30"/>
  <c r="AH24" i="30"/>
  <c r="AG24" i="30"/>
  <c r="AF24" i="30"/>
  <c r="AD24" i="30"/>
  <c r="AC24" i="30"/>
  <c r="AB24" i="30"/>
  <c r="AA24" i="30"/>
  <c r="Z24" i="30"/>
  <c r="Y24" i="30"/>
  <c r="X24" i="30"/>
  <c r="W24" i="30"/>
  <c r="V24" i="30"/>
  <c r="U24" i="30"/>
  <c r="AD23" i="30"/>
  <c r="AC23" i="30"/>
  <c r="AB23" i="30"/>
  <c r="AA23" i="30"/>
  <c r="Z23" i="30"/>
  <c r="Y23" i="30"/>
  <c r="X23" i="30"/>
  <c r="W23" i="30"/>
  <c r="V23" i="30"/>
  <c r="U23" i="30"/>
  <c r="K21" i="30"/>
  <c r="J21" i="30"/>
  <c r="AD20" i="30"/>
  <c r="AC20" i="30"/>
  <c r="AB20" i="30"/>
  <c r="AA20" i="30"/>
  <c r="Z20" i="30"/>
  <c r="AF20" i="30" s="1"/>
  <c r="Y20" i="30"/>
  <c r="X20" i="30"/>
  <c r="W20" i="30"/>
  <c r="V20" i="30"/>
  <c r="U20" i="30"/>
  <c r="AD19" i="30"/>
  <c r="AC19" i="30"/>
  <c r="AB19" i="30"/>
  <c r="AA19" i="30"/>
  <c r="Z19" i="30"/>
  <c r="Y19" i="30"/>
  <c r="P39" i="30" s="1"/>
  <c r="F57" i="30" s="1"/>
  <c r="X19" i="30"/>
  <c r="O39" i="30" s="1"/>
  <c r="E57" i="30" s="1"/>
  <c r="W19" i="30"/>
  <c r="V19" i="30"/>
  <c r="U19" i="30"/>
  <c r="AD18" i="30"/>
  <c r="AC18" i="30"/>
  <c r="AB18" i="30"/>
  <c r="AA18" i="30"/>
  <c r="Z18" i="30"/>
  <c r="Y18" i="30"/>
  <c r="X18" i="30"/>
  <c r="W18" i="30"/>
  <c r="V18" i="30"/>
  <c r="U18" i="30"/>
  <c r="K16" i="30"/>
  <c r="J16" i="30"/>
  <c r="AD15" i="30"/>
  <c r="AC15" i="30"/>
  <c r="AB15" i="30"/>
  <c r="AA15" i="30"/>
  <c r="Z15" i="30"/>
  <c r="Y15" i="30"/>
  <c r="X15" i="30"/>
  <c r="AF15" i="30" s="1"/>
  <c r="W15" i="30"/>
  <c r="V15" i="30"/>
  <c r="U15" i="30"/>
  <c r="AG15" i="30" s="1"/>
  <c r="AD14" i="30"/>
  <c r="AC14" i="30"/>
  <c r="AB14" i="30"/>
  <c r="AA14" i="30"/>
  <c r="AG14" i="30" s="1"/>
  <c r="Z14" i="30"/>
  <c r="Y14" i="30"/>
  <c r="X14" i="30"/>
  <c r="W14" i="30"/>
  <c r="V14" i="30"/>
  <c r="U14" i="30"/>
  <c r="AD13" i="30"/>
  <c r="U36" i="30" s="1"/>
  <c r="K55" i="30" s="1"/>
  <c r="AC13" i="30"/>
  <c r="T36" i="30" s="1"/>
  <c r="J55" i="30" s="1"/>
  <c r="AB13" i="30"/>
  <c r="S36" i="30" s="1"/>
  <c r="I55" i="30" s="1"/>
  <c r="AA13" i="30"/>
  <c r="R36" i="30" s="1"/>
  <c r="H55" i="30" s="1"/>
  <c r="Z13" i="30"/>
  <c r="Q36" i="30" s="1"/>
  <c r="G55" i="30" s="1"/>
  <c r="Y13" i="30"/>
  <c r="P36" i="30" s="1"/>
  <c r="F55" i="30" s="1"/>
  <c r="X13" i="30"/>
  <c r="W13" i="30"/>
  <c r="N36" i="30" s="1"/>
  <c r="D55" i="30" s="1"/>
  <c r="V13" i="30"/>
  <c r="M36" i="30" s="1"/>
  <c r="C55" i="30" s="1"/>
  <c r="U13" i="30"/>
  <c r="C3" i="21"/>
  <c r="A28" i="21"/>
  <c r="W28" i="21" s="1"/>
  <c r="S28" i="21"/>
  <c r="T28" i="21"/>
  <c r="U28" i="21"/>
  <c r="U25" i="21"/>
  <c r="T25" i="21"/>
  <c r="V25" i="21" s="1"/>
  <c r="S25" i="21"/>
  <c r="A25" i="21"/>
  <c r="W25" i="21" s="1"/>
  <c r="U22" i="21"/>
  <c r="S22" i="21"/>
  <c r="S19" i="21"/>
  <c r="S16" i="21"/>
  <c r="T22" i="21"/>
  <c r="A22" i="21"/>
  <c r="W22" i="21" s="1"/>
  <c r="K50" i="29"/>
  <c r="J50" i="29"/>
  <c r="I50" i="29"/>
  <c r="H50" i="29"/>
  <c r="G50" i="29"/>
  <c r="F50" i="29"/>
  <c r="E50" i="29"/>
  <c r="D50" i="29"/>
  <c r="C50" i="29"/>
  <c r="Y46" i="29"/>
  <c r="Q46" i="29"/>
  <c r="O46" i="29"/>
  <c r="L46" i="29"/>
  <c r="F45" i="29"/>
  <c r="B28" i="21" s="1"/>
  <c r="L42" i="29"/>
  <c r="B60" i="29" s="1"/>
  <c r="K42" i="29"/>
  <c r="Z60" i="29" s="1"/>
  <c r="J42" i="29"/>
  <c r="Y60" i="29" s="1"/>
  <c r="N39" i="29"/>
  <c r="D57" i="29" s="1"/>
  <c r="M39" i="29"/>
  <c r="C57" i="29" s="1"/>
  <c r="L39" i="29"/>
  <c r="B57" i="29" s="1"/>
  <c r="K36" i="29"/>
  <c r="J36" i="29"/>
  <c r="K31" i="29"/>
  <c r="J31" i="29"/>
  <c r="I31" i="29"/>
  <c r="I42" i="29" s="1"/>
  <c r="H31" i="29"/>
  <c r="H42" i="29" s="1"/>
  <c r="G31" i="29"/>
  <c r="G42" i="29" s="1"/>
  <c r="F31" i="29"/>
  <c r="F42" i="29" s="1"/>
  <c r="AD30" i="29"/>
  <c r="AC30" i="29"/>
  <c r="AB30" i="29"/>
  <c r="AA30" i="29"/>
  <c r="Z30" i="29"/>
  <c r="Y30" i="29"/>
  <c r="X30" i="29"/>
  <c r="W30" i="29"/>
  <c r="V30" i="29"/>
  <c r="AI30" i="29" s="1"/>
  <c r="U30" i="29"/>
  <c r="AD29" i="29"/>
  <c r="U42" i="29" s="1"/>
  <c r="K60" i="29" s="1"/>
  <c r="AC29" i="29"/>
  <c r="AB29" i="29"/>
  <c r="S42" i="29" s="1"/>
  <c r="I60" i="29" s="1"/>
  <c r="AA29" i="29"/>
  <c r="Z29" i="29"/>
  <c r="Y29" i="29"/>
  <c r="P42" i="29" s="1"/>
  <c r="F60" i="29" s="1"/>
  <c r="X29" i="29"/>
  <c r="W29" i="29"/>
  <c r="V29" i="29"/>
  <c r="AJ29" i="29" s="1"/>
  <c r="U29" i="29"/>
  <c r="M29" i="29"/>
  <c r="AD28" i="29"/>
  <c r="AC28" i="29"/>
  <c r="T42" i="29" s="1"/>
  <c r="J60" i="29" s="1"/>
  <c r="AB28" i="29"/>
  <c r="AA28" i="29"/>
  <c r="R42" i="29" s="1"/>
  <c r="H60" i="29" s="1"/>
  <c r="Z28" i="29"/>
  <c r="Q42" i="29" s="1"/>
  <c r="G60" i="29" s="1"/>
  <c r="Y28" i="29"/>
  <c r="X28" i="29"/>
  <c r="O42" i="29" s="1"/>
  <c r="E60" i="29" s="1"/>
  <c r="W28" i="29"/>
  <c r="N42" i="29" s="1"/>
  <c r="D60" i="29" s="1"/>
  <c r="U28" i="29"/>
  <c r="M28" i="29"/>
  <c r="L28" i="29"/>
  <c r="V28" i="29" s="1"/>
  <c r="AD26" i="29"/>
  <c r="U46" i="29" s="1"/>
  <c r="K26" i="29"/>
  <c r="K39" i="29" s="1"/>
  <c r="J26" i="29"/>
  <c r="H26" i="29"/>
  <c r="AD25" i="29"/>
  <c r="AC25" i="29"/>
  <c r="AB25" i="29"/>
  <c r="AA25" i="29"/>
  <c r="Z25" i="29"/>
  <c r="Y25" i="29"/>
  <c r="X25" i="29"/>
  <c r="W25" i="29"/>
  <c r="V25" i="29"/>
  <c r="AF25" i="29" s="1"/>
  <c r="U25" i="29"/>
  <c r="AI24" i="29"/>
  <c r="AH24" i="29"/>
  <c r="AD24" i="29"/>
  <c r="AC24" i="29"/>
  <c r="AB24" i="29"/>
  <c r="AA24" i="29"/>
  <c r="Z24" i="29"/>
  <c r="AG24" i="29" s="1"/>
  <c r="Y24" i="29"/>
  <c r="X24" i="29"/>
  <c r="W24" i="29"/>
  <c r="V24" i="29"/>
  <c r="AF24" i="29" s="1"/>
  <c r="U24" i="29"/>
  <c r="AG23" i="29"/>
  <c r="AF23" i="29"/>
  <c r="AD23" i="29"/>
  <c r="AC23" i="29"/>
  <c r="AB23" i="29"/>
  <c r="AA23" i="29"/>
  <c r="Z23" i="29"/>
  <c r="Y23" i="29"/>
  <c r="X23" i="29"/>
  <c r="W23" i="29"/>
  <c r="V23" i="29"/>
  <c r="AI23" i="29" s="1"/>
  <c r="U23" i="29"/>
  <c r="K21" i="29"/>
  <c r="J21" i="29"/>
  <c r="J39" i="29" s="1"/>
  <c r="AF20" i="29"/>
  <c r="AD20" i="29"/>
  <c r="AC20" i="29"/>
  <c r="AB20" i="29"/>
  <c r="AI20" i="29" s="1"/>
  <c r="AA20" i="29"/>
  <c r="Z20" i="29"/>
  <c r="Y20" i="29"/>
  <c r="X20" i="29"/>
  <c r="W20" i="29"/>
  <c r="V20" i="29"/>
  <c r="AH20" i="29" s="1"/>
  <c r="U20" i="29"/>
  <c r="AD19" i="29"/>
  <c r="U39" i="29" s="1"/>
  <c r="K57" i="29" s="1"/>
  <c r="AC19" i="29"/>
  <c r="AB19" i="29"/>
  <c r="S39" i="29" s="1"/>
  <c r="I57" i="29" s="1"/>
  <c r="AA19" i="29"/>
  <c r="R39" i="29" s="1"/>
  <c r="H57" i="29" s="1"/>
  <c r="Z19" i="29"/>
  <c r="AI19" i="29" s="1"/>
  <c r="Y19" i="29"/>
  <c r="P39" i="29" s="1"/>
  <c r="F57" i="29" s="1"/>
  <c r="X19" i="29"/>
  <c r="O39" i="29" s="1"/>
  <c r="E57" i="29" s="1"/>
  <c r="W19" i="29"/>
  <c r="V19" i="29"/>
  <c r="AG19" i="29" s="1"/>
  <c r="U19" i="29"/>
  <c r="AD18" i="29"/>
  <c r="AC18" i="29"/>
  <c r="T39" i="29" s="1"/>
  <c r="J57" i="29" s="1"/>
  <c r="AB18" i="29"/>
  <c r="AA18" i="29"/>
  <c r="Z18" i="29"/>
  <c r="Q39" i="29" s="1"/>
  <c r="G57" i="29" s="1"/>
  <c r="Y18" i="29"/>
  <c r="X18" i="29"/>
  <c r="W18" i="29"/>
  <c r="V18" i="29"/>
  <c r="AI18" i="29" s="1"/>
  <c r="U18" i="29"/>
  <c r="K16" i="29"/>
  <c r="J16" i="29"/>
  <c r="AD15" i="29"/>
  <c r="AC15" i="29"/>
  <c r="AB15" i="29"/>
  <c r="S36" i="29" s="1"/>
  <c r="I55" i="29" s="1"/>
  <c r="AA15" i="29"/>
  <c r="R36" i="29" s="1"/>
  <c r="H55" i="29" s="1"/>
  <c r="Z15" i="29"/>
  <c r="Y15" i="29"/>
  <c r="X15" i="29"/>
  <c r="AG15" i="29" s="1"/>
  <c r="W15" i="29"/>
  <c r="V15" i="29"/>
  <c r="U15" i="29"/>
  <c r="AG14" i="29"/>
  <c r="AF14" i="29"/>
  <c r="AD14" i="29"/>
  <c r="AC14" i="29"/>
  <c r="AB14" i="29"/>
  <c r="AA14" i="29"/>
  <c r="Z14" i="29"/>
  <c r="Y14" i="29"/>
  <c r="X14" i="29"/>
  <c r="W14" i="29"/>
  <c r="V14" i="29"/>
  <c r="U14" i="29"/>
  <c r="L36" i="29" s="1"/>
  <c r="B55" i="29" s="1"/>
  <c r="AD13" i="29"/>
  <c r="U36" i="29" s="1"/>
  <c r="K55" i="29" s="1"/>
  <c r="AC13" i="29"/>
  <c r="T36" i="29" s="1"/>
  <c r="J55" i="29" s="1"/>
  <c r="AB13" i="29"/>
  <c r="AA13" i="29"/>
  <c r="Z13" i="29"/>
  <c r="Q36" i="29" s="1"/>
  <c r="G55" i="29" s="1"/>
  <c r="Y13" i="29"/>
  <c r="P36" i="29" s="1"/>
  <c r="F55" i="29" s="1"/>
  <c r="X13" i="29"/>
  <c r="AG13" i="29" s="1"/>
  <c r="W13" i="29"/>
  <c r="N36" i="29" s="1"/>
  <c r="D55" i="29" s="1"/>
  <c r="V13" i="29"/>
  <c r="M36" i="29" s="1"/>
  <c r="C55" i="29" s="1"/>
  <c r="U13" i="29"/>
  <c r="K50" i="28"/>
  <c r="J50" i="28"/>
  <c r="I50" i="28"/>
  <c r="H50" i="28"/>
  <c r="G50" i="28"/>
  <c r="F50" i="28"/>
  <c r="E50" i="28"/>
  <c r="D50" i="28"/>
  <c r="C50" i="28"/>
  <c r="Y46" i="28"/>
  <c r="Q46" i="28"/>
  <c r="O46" i="28"/>
  <c r="L46" i="28"/>
  <c r="F45" i="28"/>
  <c r="B25" i="21" s="1"/>
  <c r="J42" i="28"/>
  <c r="Y60" i="28" s="1"/>
  <c r="N39" i="28"/>
  <c r="D57" i="28" s="1"/>
  <c r="M39" i="28"/>
  <c r="C57" i="28" s="1"/>
  <c r="L39" i="28"/>
  <c r="B57" i="28" s="1"/>
  <c r="K36" i="28"/>
  <c r="J36" i="28"/>
  <c r="K31" i="28"/>
  <c r="K42" i="28" s="1"/>
  <c r="Z60" i="28" s="1"/>
  <c r="J31" i="28"/>
  <c r="I31" i="28"/>
  <c r="I42" i="28" s="1"/>
  <c r="H31" i="28"/>
  <c r="H42" i="28" s="1"/>
  <c r="G31" i="28"/>
  <c r="G42" i="28" s="1"/>
  <c r="F31" i="28"/>
  <c r="F42" i="28" s="1"/>
  <c r="W60" i="28" s="1"/>
  <c r="AD30" i="28"/>
  <c r="AC30" i="28"/>
  <c r="AB30" i="28"/>
  <c r="AA30" i="28"/>
  <c r="Z30" i="28"/>
  <c r="Y30" i="28"/>
  <c r="X30" i="28"/>
  <c r="W30" i="28"/>
  <c r="V30" i="28"/>
  <c r="AI30" i="28" s="1"/>
  <c r="U30" i="28"/>
  <c r="AD29" i="28"/>
  <c r="AC29" i="28"/>
  <c r="AB29" i="28"/>
  <c r="S42" i="28" s="1"/>
  <c r="I60" i="28" s="1"/>
  <c r="AA29" i="28"/>
  <c r="R42" i="28" s="1"/>
  <c r="H60" i="28" s="1"/>
  <c r="Z29" i="28"/>
  <c r="Y29" i="28"/>
  <c r="X29" i="28"/>
  <c r="O42" i="28" s="1"/>
  <c r="E60" i="28" s="1"/>
  <c r="W29" i="28"/>
  <c r="V29" i="28"/>
  <c r="AJ29" i="28" s="1"/>
  <c r="U29" i="28"/>
  <c r="L42" i="28" s="1"/>
  <c r="B60" i="28" s="1"/>
  <c r="M29" i="28"/>
  <c r="AD28" i="28"/>
  <c r="U42" i="28" s="1"/>
  <c r="K60" i="28" s="1"/>
  <c r="AC28" i="28"/>
  <c r="T42" i="28" s="1"/>
  <c r="J60" i="28" s="1"/>
  <c r="AB28" i="28"/>
  <c r="AA28" i="28"/>
  <c r="Z28" i="28"/>
  <c r="Q42" i="28" s="1"/>
  <c r="G60" i="28" s="1"/>
  <c r="Y28" i="28"/>
  <c r="P42" i="28" s="1"/>
  <c r="F60" i="28" s="1"/>
  <c r="X28" i="28"/>
  <c r="U28" i="28"/>
  <c r="M28" i="28"/>
  <c r="W28" i="28" s="1"/>
  <c r="N42" i="28" s="1"/>
  <c r="D60" i="28" s="1"/>
  <c r="L28" i="28"/>
  <c r="V28" i="28" s="1"/>
  <c r="AD26" i="28"/>
  <c r="U46" i="28" s="1"/>
  <c r="K26" i="28"/>
  <c r="J26" i="28"/>
  <c r="H26" i="28"/>
  <c r="AD25" i="28"/>
  <c r="AC25" i="28"/>
  <c r="AB25" i="28"/>
  <c r="AA25" i="28"/>
  <c r="Z25" i="28"/>
  <c r="Y25" i="28"/>
  <c r="X25" i="28"/>
  <c r="W25" i="28"/>
  <c r="V25" i="28"/>
  <c r="AI25" i="28" s="1"/>
  <c r="U25" i="28"/>
  <c r="AI24" i="28"/>
  <c r="AH24" i="28"/>
  <c r="AG24" i="28"/>
  <c r="AD24" i="28"/>
  <c r="AC24" i="28"/>
  <c r="AB24" i="28"/>
  <c r="AA24" i="28"/>
  <c r="Z24" i="28"/>
  <c r="Y24" i="28"/>
  <c r="X24" i="28"/>
  <c r="W24" i="28"/>
  <c r="V24" i="28"/>
  <c r="AF24" i="28" s="1"/>
  <c r="U24" i="28"/>
  <c r="AG23" i="28"/>
  <c r="AF23" i="28"/>
  <c r="AD23" i="28"/>
  <c r="AI23" i="28" s="1"/>
  <c r="AC23" i="28"/>
  <c r="AB23" i="28"/>
  <c r="AA23" i="28"/>
  <c r="Z23" i="28"/>
  <c r="Y23" i="28"/>
  <c r="X23" i="28"/>
  <c r="W23" i="28"/>
  <c r="V23" i="28"/>
  <c r="U23" i="28"/>
  <c r="K21" i="28"/>
  <c r="K39" i="28" s="1"/>
  <c r="J21" i="28"/>
  <c r="J39" i="28" s="1"/>
  <c r="AF20" i="28"/>
  <c r="AD20" i="28"/>
  <c r="U39" i="28" s="1"/>
  <c r="K57" i="28" s="1"/>
  <c r="AC20" i="28"/>
  <c r="AB20" i="28"/>
  <c r="AG20" i="28" s="1"/>
  <c r="AA20" i="28"/>
  <c r="Z20" i="28"/>
  <c r="Y20" i="28"/>
  <c r="X20" i="28"/>
  <c r="W20" i="28"/>
  <c r="V20" i="28"/>
  <c r="U20" i="28"/>
  <c r="AD19" i="28"/>
  <c r="AC19" i="28"/>
  <c r="AB19" i="28"/>
  <c r="AA19" i="28"/>
  <c r="R39" i="28" s="1"/>
  <c r="H57" i="28" s="1"/>
  <c r="Z19" i="28"/>
  <c r="AH19" i="28" s="1"/>
  <c r="Y19" i="28"/>
  <c r="P39" i="28" s="1"/>
  <c r="F57" i="28" s="1"/>
  <c r="X19" i="28"/>
  <c r="O39" i="28" s="1"/>
  <c r="E57" i="28" s="1"/>
  <c r="W19" i="28"/>
  <c r="V19" i="28"/>
  <c r="U19" i="28"/>
  <c r="AD18" i="28"/>
  <c r="AC18" i="28"/>
  <c r="T39" i="28" s="1"/>
  <c r="J57" i="28" s="1"/>
  <c r="AB18" i="28"/>
  <c r="S39" i="28" s="1"/>
  <c r="I57" i="28" s="1"/>
  <c r="AA18" i="28"/>
  <c r="Z18" i="28"/>
  <c r="Y18" i="28"/>
  <c r="X18" i="28"/>
  <c r="W18" i="28"/>
  <c r="V18" i="28"/>
  <c r="AI18" i="28" s="1"/>
  <c r="U18" i="28"/>
  <c r="K16" i="28"/>
  <c r="J16" i="28"/>
  <c r="AD15" i="28"/>
  <c r="AC15" i="28"/>
  <c r="AB15" i="28"/>
  <c r="AA15" i="28"/>
  <c r="Z15" i="28"/>
  <c r="Y15" i="28"/>
  <c r="AG15" i="28" s="1"/>
  <c r="X15" i="28"/>
  <c r="AF15" i="28" s="1"/>
  <c r="W15" i="28"/>
  <c r="V15" i="28"/>
  <c r="M36" i="28" s="1"/>
  <c r="C55" i="28" s="1"/>
  <c r="U15" i="28"/>
  <c r="L36" i="28" s="1"/>
  <c r="B55" i="28" s="1"/>
  <c r="AG14" i="28"/>
  <c r="AF14" i="28"/>
  <c r="AD14" i="28"/>
  <c r="AC14" i="28"/>
  <c r="AB14" i="28"/>
  <c r="AA14" i="28"/>
  <c r="Z14" i="28"/>
  <c r="Y14" i="28"/>
  <c r="X14" i="28"/>
  <c r="W14" i="28"/>
  <c r="V14" i="28"/>
  <c r="U14" i="28"/>
  <c r="AD13" i="28"/>
  <c r="U36" i="28" s="1"/>
  <c r="K55" i="28" s="1"/>
  <c r="AC13" i="28"/>
  <c r="T36" i="28" s="1"/>
  <c r="J55" i="28" s="1"/>
  <c r="AB13" i="28"/>
  <c r="S36" i="28" s="1"/>
  <c r="I55" i="28" s="1"/>
  <c r="AA13" i="28"/>
  <c r="R36" i="28" s="1"/>
  <c r="H55" i="28" s="1"/>
  <c r="Z13" i="28"/>
  <c r="Q36" i="28" s="1"/>
  <c r="G55" i="28" s="1"/>
  <c r="Y13" i="28"/>
  <c r="P36" i="28" s="1"/>
  <c r="F55" i="28" s="1"/>
  <c r="X13" i="28"/>
  <c r="AG13" i="28" s="1"/>
  <c r="W13" i="28"/>
  <c r="N36" i="28" s="1"/>
  <c r="D55" i="28" s="1"/>
  <c r="V13" i="28"/>
  <c r="U13" i="28"/>
  <c r="B55" i="27"/>
  <c r="K50" i="27"/>
  <c r="J50" i="27"/>
  <c r="I50" i="27"/>
  <c r="H50" i="27"/>
  <c r="G50" i="27"/>
  <c r="F50" i="27"/>
  <c r="E50" i="27"/>
  <c r="D50" i="27"/>
  <c r="C50" i="27"/>
  <c r="Y46" i="27"/>
  <c r="Q46" i="27"/>
  <c r="O46" i="27"/>
  <c r="L46" i="27"/>
  <c r="F45" i="27"/>
  <c r="B22" i="21" s="1"/>
  <c r="N39" i="27"/>
  <c r="D57" i="27" s="1"/>
  <c r="M39" i="27"/>
  <c r="C57" i="27" s="1"/>
  <c r="L39" i="27"/>
  <c r="B57" i="27" s="1"/>
  <c r="L36" i="27"/>
  <c r="K36" i="27"/>
  <c r="J36" i="27"/>
  <c r="K31" i="27"/>
  <c r="K42" i="27" s="1"/>
  <c r="Z60" i="27" s="1"/>
  <c r="J31" i="27"/>
  <c r="J42" i="27" s="1"/>
  <c r="Y60" i="27" s="1"/>
  <c r="I31" i="27"/>
  <c r="I42" i="27" s="1"/>
  <c r="H31" i="27"/>
  <c r="H42" i="27" s="1"/>
  <c r="G31" i="27"/>
  <c r="G42" i="27" s="1"/>
  <c r="F31" i="27"/>
  <c r="F42" i="27" s="1"/>
  <c r="AD30" i="27"/>
  <c r="AC30" i="27"/>
  <c r="T42" i="27" s="1"/>
  <c r="J60" i="27" s="1"/>
  <c r="AB30" i="27"/>
  <c r="AA30" i="27"/>
  <c r="R42" i="27" s="1"/>
  <c r="H60" i="27" s="1"/>
  <c r="Z30" i="27"/>
  <c r="Q42" i="27" s="1"/>
  <c r="G60" i="27" s="1"/>
  <c r="Y30" i="27"/>
  <c r="X30" i="27"/>
  <c r="O42" i="27" s="1"/>
  <c r="E60" i="27" s="1"/>
  <c r="W30" i="27"/>
  <c r="V30" i="27"/>
  <c r="AJ30" i="27" s="1"/>
  <c r="U30" i="27"/>
  <c r="AD29" i="27"/>
  <c r="U42" i="27" s="1"/>
  <c r="K60" i="27" s="1"/>
  <c r="AC29" i="27"/>
  <c r="AB29" i="27"/>
  <c r="S42" i="27" s="1"/>
  <c r="I60" i="27" s="1"/>
  <c r="AA29" i="27"/>
  <c r="Z29" i="27"/>
  <c r="Y29" i="27"/>
  <c r="P42" i="27" s="1"/>
  <c r="F60" i="27" s="1"/>
  <c r="X29" i="27"/>
  <c r="W29" i="27"/>
  <c r="V29" i="27"/>
  <c r="AJ29" i="27" s="1"/>
  <c r="U29" i="27"/>
  <c r="L42" i="27" s="1"/>
  <c r="B60" i="27" s="1"/>
  <c r="M29" i="27"/>
  <c r="AD28" i="27"/>
  <c r="AC28" i="27"/>
  <c r="AB28" i="27"/>
  <c r="AA28" i="27"/>
  <c r="Z28" i="27"/>
  <c r="Y28" i="27"/>
  <c r="X28" i="27"/>
  <c r="U28" i="27"/>
  <c r="M28" i="27"/>
  <c r="W28" i="27" s="1"/>
  <c r="N42" i="27" s="1"/>
  <c r="D60" i="27" s="1"/>
  <c r="L28" i="27"/>
  <c r="V28" i="27" s="1"/>
  <c r="AD26" i="27"/>
  <c r="U46" i="27" s="1"/>
  <c r="K26" i="27"/>
  <c r="J26" i="27"/>
  <c r="H26" i="27"/>
  <c r="AD25" i="27"/>
  <c r="AC25" i="27"/>
  <c r="AB25" i="27"/>
  <c r="AA25" i="27"/>
  <c r="Z25" i="27"/>
  <c r="Y25" i="27"/>
  <c r="X25" i="27"/>
  <c r="W25" i="27"/>
  <c r="V25" i="27"/>
  <c r="AG25" i="27" s="1"/>
  <c r="U25" i="27"/>
  <c r="AI24" i="27"/>
  <c r="AH24" i="27"/>
  <c r="AD24" i="27"/>
  <c r="AC24" i="27"/>
  <c r="AB24" i="27"/>
  <c r="AA24" i="27"/>
  <c r="Z24" i="27"/>
  <c r="Y24" i="27"/>
  <c r="X24" i="27"/>
  <c r="W24" i="27"/>
  <c r="V24" i="27"/>
  <c r="AF24" i="27" s="1"/>
  <c r="U24" i="27"/>
  <c r="AG23" i="27"/>
  <c r="AF23" i="27"/>
  <c r="AD23" i="27"/>
  <c r="AI23" i="27" s="1"/>
  <c r="AC23" i="27"/>
  <c r="AB23" i="27"/>
  <c r="AA23" i="27"/>
  <c r="Z23" i="27"/>
  <c r="Y23" i="27"/>
  <c r="X23" i="27"/>
  <c r="W23" i="27"/>
  <c r="V23" i="27"/>
  <c r="U23" i="27"/>
  <c r="K21" i="27"/>
  <c r="K39" i="27" s="1"/>
  <c r="J21" i="27"/>
  <c r="J39" i="27" s="1"/>
  <c r="AF20" i="27"/>
  <c r="AD20" i="27"/>
  <c r="AC20" i="27"/>
  <c r="AB20" i="27"/>
  <c r="AH20" i="27" s="1"/>
  <c r="AA20" i="27"/>
  <c r="Z20" i="27"/>
  <c r="Y20" i="27"/>
  <c r="X20" i="27"/>
  <c r="W20" i="27"/>
  <c r="V20" i="27"/>
  <c r="U20" i="27"/>
  <c r="AD19" i="27"/>
  <c r="U39" i="27" s="1"/>
  <c r="K57" i="27" s="1"/>
  <c r="AC19" i="27"/>
  <c r="T39" i="27" s="1"/>
  <c r="J57" i="27" s="1"/>
  <c r="AB19" i="27"/>
  <c r="S39" i="27" s="1"/>
  <c r="I57" i="27" s="1"/>
  <c r="AA19" i="27"/>
  <c r="R39" i="27" s="1"/>
  <c r="H57" i="27" s="1"/>
  <c r="Z19" i="27"/>
  <c r="AI19" i="27" s="1"/>
  <c r="Y19" i="27"/>
  <c r="P39" i="27" s="1"/>
  <c r="F57" i="27" s="1"/>
  <c r="X19" i="27"/>
  <c r="O39" i="27" s="1"/>
  <c r="E57" i="27" s="1"/>
  <c r="W19" i="27"/>
  <c r="V19" i="27"/>
  <c r="U19" i="27"/>
  <c r="AD18" i="27"/>
  <c r="AC18" i="27"/>
  <c r="AB18" i="27"/>
  <c r="AA18" i="27"/>
  <c r="Z18" i="27"/>
  <c r="Y18" i="27"/>
  <c r="X18" i="27"/>
  <c r="W18" i="27"/>
  <c r="V18" i="27"/>
  <c r="AH18" i="27" s="1"/>
  <c r="U18" i="27"/>
  <c r="K16" i="27"/>
  <c r="J16" i="27"/>
  <c r="AD15" i="27"/>
  <c r="AC15" i="27"/>
  <c r="AB15" i="27"/>
  <c r="AA15" i="27"/>
  <c r="Z15" i="27"/>
  <c r="Y15" i="27"/>
  <c r="X15" i="27"/>
  <c r="AG15" i="27" s="1"/>
  <c r="W15" i="27"/>
  <c r="V15" i="27"/>
  <c r="M36" i="27" s="1"/>
  <c r="C55" i="27" s="1"/>
  <c r="U15" i="27"/>
  <c r="AG14" i="27"/>
  <c r="AF14" i="27"/>
  <c r="AD14" i="27"/>
  <c r="AC14" i="27"/>
  <c r="AB14" i="27"/>
  <c r="AA14" i="27"/>
  <c r="Z14" i="27"/>
  <c r="Y14" i="27"/>
  <c r="X14" i="27"/>
  <c r="W14" i="27"/>
  <c r="V14" i="27"/>
  <c r="U14" i="27"/>
  <c r="AD13" i="27"/>
  <c r="U36" i="27" s="1"/>
  <c r="K55" i="27" s="1"/>
  <c r="AC13" i="27"/>
  <c r="T36" i="27" s="1"/>
  <c r="J55" i="27" s="1"/>
  <c r="AB13" i="27"/>
  <c r="S36" i="27" s="1"/>
  <c r="I55" i="27" s="1"/>
  <c r="AA13" i="27"/>
  <c r="R36" i="27" s="1"/>
  <c r="H55" i="27" s="1"/>
  <c r="Z13" i="27"/>
  <c r="Q36" i="27" s="1"/>
  <c r="G55" i="27" s="1"/>
  <c r="Y13" i="27"/>
  <c r="P36" i="27" s="1"/>
  <c r="F55" i="27" s="1"/>
  <c r="X13" i="27"/>
  <c r="O36" i="27" s="1"/>
  <c r="E55" i="27" s="1"/>
  <c r="W13" i="27"/>
  <c r="N36" i="27" s="1"/>
  <c r="D55" i="27" s="1"/>
  <c r="V13" i="27"/>
  <c r="U13" i="27"/>
  <c r="U19" i="21"/>
  <c r="U16" i="21"/>
  <c r="T19" i="21"/>
  <c r="V19" i="21" s="1"/>
  <c r="T16" i="21"/>
  <c r="B13" i="21"/>
  <c r="A19" i="21"/>
  <c r="W19" i="21" s="1"/>
  <c r="A16" i="21"/>
  <c r="W16" i="21" s="1"/>
  <c r="U13" i="21"/>
  <c r="T13" i="21"/>
  <c r="S13" i="21"/>
  <c r="A13" i="21"/>
  <c r="W13" i="21" s="1"/>
  <c r="A10" i="21"/>
  <c r="W10" i="21" s="1"/>
  <c r="A7" i="21"/>
  <c r="W7" i="21" s="1"/>
  <c r="A4" i="21"/>
  <c r="W4" i="21" s="1"/>
  <c r="K50" i="25"/>
  <c r="J50" i="25"/>
  <c r="I50" i="25"/>
  <c r="H50" i="25"/>
  <c r="G50" i="25"/>
  <c r="F50" i="25"/>
  <c r="E50" i="25"/>
  <c r="D50" i="25"/>
  <c r="C50" i="25"/>
  <c r="Y46" i="25"/>
  <c r="Q46" i="25"/>
  <c r="O46" i="25"/>
  <c r="L46" i="25"/>
  <c r="F45" i="25"/>
  <c r="K42" i="25"/>
  <c r="Z60" i="25" s="1"/>
  <c r="O39" i="25"/>
  <c r="E57" i="25" s="1"/>
  <c r="N39" i="25"/>
  <c r="D57" i="25" s="1"/>
  <c r="M39" i="25"/>
  <c r="C57" i="25" s="1"/>
  <c r="K39" i="25"/>
  <c r="K36" i="25"/>
  <c r="J36" i="25"/>
  <c r="K31" i="25"/>
  <c r="J31" i="25"/>
  <c r="J42" i="25" s="1"/>
  <c r="Y60" i="25" s="1"/>
  <c r="I31" i="25"/>
  <c r="I42" i="25" s="1"/>
  <c r="H31" i="25"/>
  <c r="H42" i="25" s="1"/>
  <c r="G31" i="25"/>
  <c r="G42" i="25" s="1"/>
  <c r="F31" i="25"/>
  <c r="F42" i="25" s="1"/>
  <c r="W60" i="25" s="1"/>
  <c r="AD30" i="25"/>
  <c r="AC30" i="25"/>
  <c r="AB30" i="25"/>
  <c r="AA30" i="25"/>
  <c r="Z30" i="25"/>
  <c r="Q42" i="25" s="1"/>
  <c r="G60" i="25" s="1"/>
  <c r="Y30" i="25"/>
  <c r="X30" i="25"/>
  <c r="W30" i="25"/>
  <c r="V30" i="25"/>
  <c r="AJ30" i="25" s="1"/>
  <c r="U30" i="25"/>
  <c r="AD29" i="25"/>
  <c r="AC29" i="25"/>
  <c r="T42" i="25" s="1"/>
  <c r="J60" i="25" s="1"/>
  <c r="AB29" i="25"/>
  <c r="AA29" i="25"/>
  <c r="R42" i="25" s="1"/>
  <c r="H60" i="25" s="1"/>
  <c r="Z29" i="25"/>
  <c r="Y29" i="25"/>
  <c r="P42" i="25" s="1"/>
  <c r="F60" i="25" s="1"/>
  <c r="X29" i="25"/>
  <c r="O42" i="25" s="1"/>
  <c r="E60" i="25" s="1"/>
  <c r="W29" i="25"/>
  <c r="V29" i="25"/>
  <c r="AJ29" i="25" s="1"/>
  <c r="U29" i="25"/>
  <c r="L42" i="25" s="1"/>
  <c r="B60" i="25" s="1"/>
  <c r="M29" i="25"/>
  <c r="AD28" i="25"/>
  <c r="U42" i="25" s="1"/>
  <c r="K60" i="25" s="1"/>
  <c r="AC28" i="25"/>
  <c r="AB28" i="25"/>
  <c r="AA28" i="25"/>
  <c r="Z28" i="25"/>
  <c r="Y28" i="25"/>
  <c r="X28" i="25"/>
  <c r="U28" i="25"/>
  <c r="M28" i="25"/>
  <c r="W28" i="25" s="1"/>
  <c r="N42" i="25" s="1"/>
  <c r="D60" i="25" s="1"/>
  <c r="L28" i="25"/>
  <c r="V28" i="25" s="1"/>
  <c r="AD26" i="25"/>
  <c r="U46" i="25" s="1"/>
  <c r="K26" i="25"/>
  <c r="J26" i="25"/>
  <c r="H26" i="25"/>
  <c r="AD25" i="25"/>
  <c r="AC25" i="25"/>
  <c r="AB25" i="25"/>
  <c r="AA25" i="25"/>
  <c r="Z25" i="25"/>
  <c r="Y25" i="25"/>
  <c r="X25" i="25"/>
  <c r="W25" i="25"/>
  <c r="V25" i="25"/>
  <c r="AI25" i="25" s="1"/>
  <c r="U25" i="25"/>
  <c r="AI24" i="25"/>
  <c r="AH24" i="25"/>
  <c r="AG24" i="25"/>
  <c r="AD24" i="25"/>
  <c r="AC24" i="25"/>
  <c r="AB24" i="25"/>
  <c r="AA24" i="25"/>
  <c r="Z24" i="25"/>
  <c r="Y24" i="25"/>
  <c r="X24" i="25"/>
  <c r="W24" i="25"/>
  <c r="V24" i="25"/>
  <c r="AF24" i="25" s="1"/>
  <c r="U24" i="25"/>
  <c r="AG23" i="25"/>
  <c r="AF23" i="25"/>
  <c r="AD23" i="25"/>
  <c r="AC23" i="25"/>
  <c r="AB23" i="25"/>
  <c r="AI23" i="25" s="1"/>
  <c r="AA23" i="25"/>
  <c r="Z23" i="25"/>
  <c r="Y23" i="25"/>
  <c r="X23" i="25"/>
  <c r="W23" i="25"/>
  <c r="V23" i="25"/>
  <c r="U23" i="25"/>
  <c r="K21" i="25"/>
  <c r="J21" i="25"/>
  <c r="J39" i="25" s="1"/>
  <c r="AG20" i="25"/>
  <c r="AF20" i="25"/>
  <c r="AD20" i="25"/>
  <c r="AC20" i="25"/>
  <c r="AB20" i="25"/>
  <c r="AI20" i="25" s="1"/>
  <c r="AA20" i="25"/>
  <c r="Z20" i="25"/>
  <c r="Y20" i="25"/>
  <c r="X20" i="25"/>
  <c r="W20" i="25"/>
  <c r="V20" i="25"/>
  <c r="U20" i="25"/>
  <c r="AD19" i="25"/>
  <c r="U39" i="25" s="1"/>
  <c r="K57" i="25" s="1"/>
  <c r="AC19" i="25"/>
  <c r="T39" i="25" s="1"/>
  <c r="J57" i="25" s="1"/>
  <c r="AB19" i="25"/>
  <c r="S39" i="25" s="1"/>
  <c r="I57" i="25" s="1"/>
  <c r="AA19" i="25"/>
  <c r="R39" i="25" s="1"/>
  <c r="H57" i="25" s="1"/>
  <c r="Z19" i="25"/>
  <c r="AH19" i="25" s="1"/>
  <c r="Y19" i="25"/>
  <c r="P39" i="25" s="1"/>
  <c r="F57" i="25" s="1"/>
  <c r="X19" i="25"/>
  <c r="W19" i="25"/>
  <c r="V19" i="25"/>
  <c r="U19" i="25"/>
  <c r="AD18" i="25"/>
  <c r="AC18" i="25"/>
  <c r="AB18" i="25"/>
  <c r="AA18" i="25"/>
  <c r="Z18" i="25"/>
  <c r="Y18" i="25"/>
  <c r="X18" i="25"/>
  <c r="W18" i="25"/>
  <c r="V18" i="25"/>
  <c r="AI18" i="25" s="1"/>
  <c r="U18" i="25"/>
  <c r="L39" i="25" s="1"/>
  <c r="B57" i="25" s="1"/>
  <c r="K16" i="25"/>
  <c r="J16" i="25"/>
  <c r="AD15" i="25"/>
  <c r="AC15" i="25"/>
  <c r="AB15" i="25"/>
  <c r="AA15" i="25"/>
  <c r="Z15" i="25"/>
  <c r="Y15" i="25"/>
  <c r="X15" i="25"/>
  <c r="AG15" i="25" s="1"/>
  <c r="W15" i="25"/>
  <c r="V15" i="25"/>
  <c r="U15" i="25"/>
  <c r="L36" i="25" s="1"/>
  <c r="B55" i="25" s="1"/>
  <c r="AG14" i="25"/>
  <c r="AF14" i="25"/>
  <c r="AD14" i="25"/>
  <c r="AC14" i="25"/>
  <c r="AB14" i="25"/>
  <c r="AA14" i="25"/>
  <c r="Z14" i="25"/>
  <c r="Y14" i="25"/>
  <c r="X14" i="25"/>
  <c r="W14" i="25"/>
  <c r="V14" i="25"/>
  <c r="U14" i="25"/>
  <c r="AD13" i="25"/>
  <c r="U36" i="25" s="1"/>
  <c r="K55" i="25" s="1"/>
  <c r="AC13" i="25"/>
  <c r="T36" i="25" s="1"/>
  <c r="J55" i="25" s="1"/>
  <c r="AB13" i="25"/>
  <c r="S36" i="25" s="1"/>
  <c r="I55" i="25" s="1"/>
  <c r="AA13" i="25"/>
  <c r="R36" i="25" s="1"/>
  <c r="H55" i="25" s="1"/>
  <c r="Z13" i="25"/>
  <c r="Q36" i="25" s="1"/>
  <c r="G55" i="25" s="1"/>
  <c r="Y13" i="25"/>
  <c r="P36" i="25" s="1"/>
  <c r="F55" i="25" s="1"/>
  <c r="X13" i="25"/>
  <c r="O36" i="25" s="1"/>
  <c r="E55" i="25" s="1"/>
  <c r="W13" i="25"/>
  <c r="N36" i="25" s="1"/>
  <c r="D55" i="25" s="1"/>
  <c r="V13" i="25"/>
  <c r="M36" i="25" s="1"/>
  <c r="C55" i="25" s="1"/>
  <c r="U13" i="25"/>
  <c r="K50" i="24"/>
  <c r="J50" i="24"/>
  <c r="I50" i="24"/>
  <c r="H50" i="24"/>
  <c r="G50" i="24"/>
  <c r="F50" i="24"/>
  <c r="E50" i="24"/>
  <c r="D50" i="24"/>
  <c r="C50" i="24"/>
  <c r="Y46" i="24"/>
  <c r="Q46" i="24"/>
  <c r="O46" i="24"/>
  <c r="L46" i="24"/>
  <c r="F45" i="24"/>
  <c r="L42" i="24"/>
  <c r="B60" i="24" s="1"/>
  <c r="J42" i="24"/>
  <c r="Y60" i="24" s="1"/>
  <c r="N39" i="24"/>
  <c r="D57" i="24" s="1"/>
  <c r="M39" i="24"/>
  <c r="C57" i="24" s="1"/>
  <c r="L39" i="24"/>
  <c r="B57" i="24" s="1"/>
  <c r="K36" i="24"/>
  <c r="J36" i="24"/>
  <c r="K31" i="24"/>
  <c r="K42" i="24" s="1"/>
  <c r="Z60" i="24" s="1"/>
  <c r="J31" i="24"/>
  <c r="I31" i="24"/>
  <c r="I42" i="24" s="1"/>
  <c r="H31" i="24"/>
  <c r="H42" i="24" s="1"/>
  <c r="G31" i="24"/>
  <c r="G42" i="24" s="1"/>
  <c r="F31" i="24"/>
  <c r="F42" i="24" s="1"/>
  <c r="AD30" i="24"/>
  <c r="AC30" i="24"/>
  <c r="AB30" i="24"/>
  <c r="AA30" i="24"/>
  <c r="R42" i="24" s="1"/>
  <c r="H60" i="24" s="1"/>
  <c r="Z30" i="24"/>
  <c r="Y30" i="24"/>
  <c r="X30" i="24"/>
  <c r="O42" i="24" s="1"/>
  <c r="E60" i="24" s="1"/>
  <c r="W30" i="24"/>
  <c r="V30" i="24"/>
  <c r="AJ30" i="24" s="1"/>
  <c r="U30" i="24"/>
  <c r="AD29" i="24"/>
  <c r="U42" i="24" s="1"/>
  <c r="K60" i="24" s="1"/>
  <c r="AC29" i="24"/>
  <c r="T42" i="24" s="1"/>
  <c r="J60" i="24" s="1"/>
  <c r="AB29" i="24"/>
  <c r="AA29" i="24"/>
  <c r="Z29" i="24"/>
  <c r="Y29" i="24"/>
  <c r="P42" i="24" s="1"/>
  <c r="F60" i="24" s="1"/>
  <c r="X29" i="24"/>
  <c r="W29" i="24"/>
  <c r="V29" i="24"/>
  <c r="AJ29" i="24" s="1"/>
  <c r="U29" i="24"/>
  <c r="M29" i="24"/>
  <c r="AD28" i="24"/>
  <c r="AC28" i="24"/>
  <c r="AB28" i="24"/>
  <c r="AA28" i="24"/>
  <c r="Z28" i="24"/>
  <c r="Q42" i="24" s="1"/>
  <c r="G60" i="24" s="1"/>
  <c r="Y28" i="24"/>
  <c r="X28" i="24"/>
  <c r="U28" i="24"/>
  <c r="M28" i="24"/>
  <c r="W28" i="24" s="1"/>
  <c r="N42" i="24" s="1"/>
  <c r="D60" i="24" s="1"/>
  <c r="L28" i="24"/>
  <c r="V28" i="24" s="1"/>
  <c r="AD26" i="24"/>
  <c r="U46" i="24" s="1"/>
  <c r="K26" i="24"/>
  <c r="K39" i="24" s="1"/>
  <c r="J26" i="24"/>
  <c r="H26" i="24"/>
  <c r="AD25" i="24"/>
  <c r="AC25" i="24"/>
  <c r="AB25" i="24"/>
  <c r="AA25" i="24"/>
  <c r="Z25" i="24"/>
  <c r="Y25" i="24"/>
  <c r="X25" i="24"/>
  <c r="W25" i="24"/>
  <c r="V25" i="24"/>
  <c r="AI25" i="24" s="1"/>
  <c r="U25" i="24"/>
  <c r="AI24" i="24"/>
  <c r="AH24" i="24"/>
  <c r="AG24" i="24"/>
  <c r="AD24" i="24"/>
  <c r="AC24" i="24"/>
  <c r="AB24" i="24"/>
  <c r="AA24" i="24"/>
  <c r="Z24" i="24"/>
  <c r="Y24" i="24"/>
  <c r="X24" i="24"/>
  <c r="W24" i="24"/>
  <c r="V24" i="24"/>
  <c r="AF24" i="24" s="1"/>
  <c r="U24" i="24"/>
  <c r="AG23" i="24"/>
  <c r="AF23" i="24"/>
  <c r="AD23" i="24"/>
  <c r="AH23" i="24" s="1"/>
  <c r="AC23" i="24"/>
  <c r="AB23" i="24"/>
  <c r="AI23" i="24" s="1"/>
  <c r="AA23" i="24"/>
  <c r="Z23" i="24"/>
  <c r="Y23" i="24"/>
  <c r="X23" i="24"/>
  <c r="W23" i="24"/>
  <c r="V23" i="24"/>
  <c r="U23" i="24"/>
  <c r="K21" i="24"/>
  <c r="J21" i="24"/>
  <c r="J39" i="24" s="1"/>
  <c r="AF20" i="24"/>
  <c r="AD20" i="24"/>
  <c r="AC20" i="24"/>
  <c r="AB20" i="24"/>
  <c r="AH20" i="24" s="1"/>
  <c r="AA20" i="24"/>
  <c r="Z20" i="24"/>
  <c r="Y20" i="24"/>
  <c r="X20" i="24"/>
  <c r="W20" i="24"/>
  <c r="V20" i="24"/>
  <c r="U20" i="24"/>
  <c r="AD19" i="24"/>
  <c r="U39" i="24" s="1"/>
  <c r="K57" i="24" s="1"/>
  <c r="AC19" i="24"/>
  <c r="T39" i="24" s="1"/>
  <c r="J57" i="24" s="1"/>
  <c r="AB19" i="24"/>
  <c r="AA19" i="24"/>
  <c r="R39" i="24" s="1"/>
  <c r="H57" i="24" s="1"/>
  <c r="Z19" i="24"/>
  <c r="Q39" i="24" s="1"/>
  <c r="G57" i="24" s="1"/>
  <c r="Y19" i="24"/>
  <c r="P39" i="24" s="1"/>
  <c r="F57" i="24" s="1"/>
  <c r="X19" i="24"/>
  <c r="O39" i="24" s="1"/>
  <c r="E57" i="24" s="1"/>
  <c r="W19" i="24"/>
  <c r="V19" i="24"/>
  <c r="U19" i="24"/>
  <c r="AD18" i="24"/>
  <c r="AC18" i="24"/>
  <c r="AB18" i="24"/>
  <c r="S39" i="24" s="1"/>
  <c r="I57" i="24" s="1"/>
  <c r="AA18" i="24"/>
  <c r="Z18" i="24"/>
  <c r="Y18" i="24"/>
  <c r="X18" i="24"/>
  <c r="W18" i="24"/>
  <c r="V18" i="24"/>
  <c r="AI18" i="24" s="1"/>
  <c r="U18" i="24"/>
  <c r="K16" i="24"/>
  <c r="J16" i="24"/>
  <c r="AD15" i="24"/>
  <c r="AC15" i="24"/>
  <c r="AB15" i="24"/>
  <c r="AA15" i="24"/>
  <c r="Z15" i="24"/>
  <c r="Y15" i="24"/>
  <c r="X15" i="24"/>
  <c r="AG15" i="24" s="1"/>
  <c r="W15" i="24"/>
  <c r="V15" i="24"/>
  <c r="U15" i="24"/>
  <c r="L36" i="24" s="1"/>
  <c r="B55" i="24" s="1"/>
  <c r="AG14" i="24"/>
  <c r="AF14" i="24"/>
  <c r="AD14" i="24"/>
  <c r="AC14" i="24"/>
  <c r="AB14" i="24"/>
  <c r="AA14" i="24"/>
  <c r="Z14" i="24"/>
  <c r="Y14" i="24"/>
  <c r="X14" i="24"/>
  <c r="W14" i="24"/>
  <c r="V14" i="24"/>
  <c r="U14" i="24"/>
  <c r="AD13" i="24"/>
  <c r="U36" i="24" s="1"/>
  <c r="K55" i="24" s="1"/>
  <c r="AC13" i="24"/>
  <c r="T36" i="24" s="1"/>
  <c r="J55" i="24" s="1"/>
  <c r="AB13" i="24"/>
  <c r="S36" i="24" s="1"/>
  <c r="I55" i="24" s="1"/>
  <c r="AA13" i="24"/>
  <c r="R36" i="24" s="1"/>
  <c r="H55" i="24" s="1"/>
  <c r="Z13" i="24"/>
  <c r="Q36" i="24" s="1"/>
  <c r="G55" i="24" s="1"/>
  <c r="Y13" i="24"/>
  <c r="P36" i="24" s="1"/>
  <c r="F55" i="24" s="1"/>
  <c r="X13" i="24"/>
  <c r="AG13" i="24" s="1"/>
  <c r="W13" i="24"/>
  <c r="N36" i="24" s="1"/>
  <c r="D55" i="24" s="1"/>
  <c r="V13" i="24"/>
  <c r="M36" i="24" s="1"/>
  <c r="C55" i="24" s="1"/>
  <c r="U13" i="24"/>
  <c r="K50" i="23"/>
  <c r="J50" i="23"/>
  <c r="I50" i="23"/>
  <c r="H50" i="23"/>
  <c r="G50" i="23"/>
  <c r="F50" i="23"/>
  <c r="E50" i="23"/>
  <c r="D50" i="23"/>
  <c r="C50" i="23"/>
  <c r="Y46" i="23"/>
  <c r="O46" i="23"/>
  <c r="L46" i="23"/>
  <c r="F45" i="23"/>
  <c r="B19" i="21" s="1"/>
  <c r="T42" i="23"/>
  <c r="J60" i="23" s="1"/>
  <c r="O42" i="23"/>
  <c r="E60" i="23" s="1"/>
  <c r="L42" i="23"/>
  <c r="B60" i="23" s="1"/>
  <c r="U36" i="23"/>
  <c r="K55" i="23" s="1"/>
  <c r="J36" i="23"/>
  <c r="K31" i="23"/>
  <c r="K42" i="23" s="1"/>
  <c r="Z60" i="23" s="1"/>
  <c r="J31" i="23"/>
  <c r="J42" i="23" s="1"/>
  <c r="Y60" i="23" s="1"/>
  <c r="I31" i="23"/>
  <c r="I42" i="23" s="1"/>
  <c r="H31" i="23"/>
  <c r="H42" i="23" s="1"/>
  <c r="G31" i="23"/>
  <c r="G42" i="23" s="1"/>
  <c r="F31" i="23"/>
  <c r="F42" i="23" s="1"/>
  <c r="W60" i="23" s="1"/>
  <c r="AH30" i="23"/>
  <c r="AG30" i="23"/>
  <c r="AF30" i="23"/>
  <c r="AD30" i="23"/>
  <c r="U42" i="23" s="1"/>
  <c r="K60" i="23" s="1"/>
  <c r="AC30" i="23"/>
  <c r="AB30" i="23"/>
  <c r="AA30" i="23"/>
  <c r="Z30" i="23"/>
  <c r="Y30" i="23"/>
  <c r="X30" i="23"/>
  <c r="AI30" i="23" s="1"/>
  <c r="W30" i="23"/>
  <c r="V30" i="23"/>
  <c r="U30" i="23"/>
  <c r="AD29" i="23"/>
  <c r="AC29" i="23"/>
  <c r="AB29" i="23"/>
  <c r="AH29" i="23" s="1"/>
  <c r="AA29" i="23"/>
  <c r="R42" i="23" s="1"/>
  <c r="H60" i="23" s="1"/>
  <c r="Z29" i="23"/>
  <c r="Y29" i="23"/>
  <c r="X29" i="23"/>
  <c r="AI29" i="23" s="1"/>
  <c r="W29" i="23"/>
  <c r="V29" i="23"/>
  <c r="AJ29" i="23" s="1"/>
  <c r="U29" i="23"/>
  <c r="M29" i="23"/>
  <c r="AF28" i="23"/>
  <c r="AD28" i="23"/>
  <c r="AC28" i="23"/>
  <c r="AB28" i="23"/>
  <c r="S42" i="23" s="1"/>
  <c r="I60" i="23" s="1"/>
  <c r="AA28" i="23"/>
  <c r="Z28" i="23"/>
  <c r="Q42" i="23" s="1"/>
  <c r="G60" i="23" s="1"/>
  <c r="Y28" i="23"/>
  <c r="P42" i="23" s="1"/>
  <c r="F60" i="23" s="1"/>
  <c r="X28" i="23"/>
  <c r="W28" i="23"/>
  <c r="N42" i="23" s="1"/>
  <c r="D60" i="23" s="1"/>
  <c r="V28" i="23"/>
  <c r="AH28" i="23" s="1"/>
  <c r="Y42" i="23" s="1"/>
  <c r="U28" i="23"/>
  <c r="M28" i="23"/>
  <c r="L28" i="23"/>
  <c r="AD26" i="23"/>
  <c r="U46" i="23" s="1"/>
  <c r="K26" i="23"/>
  <c r="J26" i="23"/>
  <c r="H26" i="23"/>
  <c r="Q46" i="23" s="1"/>
  <c r="AD25" i="23"/>
  <c r="AC25" i="23"/>
  <c r="AB25" i="23"/>
  <c r="AI25" i="23" s="1"/>
  <c r="AA25" i="23"/>
  <c r="Z25" i="23"/>
  <c r="Y25" i="23"/>
  <c r="X25" i="23"/>
  <c r="W25" i="23"/>
  <c r="V25" i="23"/>
  <c r="U25" i="23"/>
  <c r="AF25" i="23" s="1"/>
  <c r="AD24" i="23"/>
  <c r="AC24" i="23"/>
  <c r="AB24" i="23"/>
  <c r="AA24" i="23"/>
  <c r="Z24" i="23"/>
  <c r="AG24" i="23" s="1"/>
  <c r="Y24" i="23"/>
  <c r="X24" i="23"/>
  <c r="W24" i="23"/>
  <c r="V24" i="23"/>
  <c r="AF24" i="23" s="1"/>
  <c r="U24" i="23"/>
  <c r="AD23" i="23"/>
  <c r="U39" i="23" s="1"/>
  <c r="K57" i="23" s="1"/>
  <c r="AC23" i="23"/>
  <c r="AB23" i="23"/>
  <c r="AA23" i="23"/>
  <c r="Z23" i="23"/>
  <c r="Y23" i="23"/>
  <c r="X23" i="23"/>
  <c r="W23" i="23"/>
  <c r="V23" i="23"/>
  <c r="AI23" i="23" s="1"/>
  <c r="U23" i="23"/>
  <c r="K21" i="23"/>
  <c r="K39" i="23" s="1"/>
  <c r="J21" i="23"/>
  <c r="J39" i="23" s="1"/>
  <c r="AD20" i="23"/>
  <c r="AC20" i="23"/>
  <c r="AB20" i="23"/>
  <c r="AA20" i="23"/>
  <c r="Z20" i="23"/>
  <c r="Y20" i="23"/>
  <c r="X20" i="23"/>
  <c r="W20" i="23"/>
  <c r="N39" i="23" s="1"/>
  <c r="D57" i="23" s="1"/>
  <c r="V20" i="23"/>
  <c r="AI20" i="23" s="1"/>
  <c r="U20" i="23"/>
  <c r="AH20" i="23" s="1"/>
  <c r="AI19" i="23"/>
  <c r="AH19" i="23"/>
  <c r="AG19" i="23"/>
  <c r="AD19" i="23"/>
  <c r="AC19" i="23"/>
  <c r="AB19" i="23"/>
  <c r="AA19" i="23"/>
  <c r="Z19" i="23"/>
  <c r="AF19" i="23" s="1"/>
  <c r="Y19" i="23"/>
  <c r="X19" i="23"/>
  <c r="W19" i="23"/>
  <c r="V19" i="23"/>
  <c r="U19" i="23"/>
  <c r="AF18" i="23"/>
  <c r="AD18" i="23"/>
  <c r="AC18" i="23"/>
  <c r="T39" i="23" s="1"/>
  <c r="J57" i="23" s="1"/>
  <c r="AB18" i="23"/>
  <c r="S39" i="23" s="1"/>
  <c r="I57" i="23" s="1"/>
  <c r="AA18" i="23"/>
  <c r="R39" i="23" s="1"/>
  <c r="H57" i="23" s="1"/>
  <c r="Z18" i="23"/>
  <c r="Y18" i="23"/>
  <c r="P39" i="23" s="1"/>
  <c r="F57" i="23" s="1"/>
  <c r="X18" i="23"/>
  <c r="O39" i="23" s="1"/>
  <c r="E57" i="23" s="1"/>
  <c r="W18" i="23"/>
  <c r="V18" i="23"/>
  <c r="AG18" i="23" s="1"/>
  <c r="U18" i="23"/>
  <c r="L39" i="23" s="1"/>
  <c r="B57" i="23" s="1"/>
  <c r="K16" i="23"/>
  <c r="K36" i="23" s="1"/>
  <c r="J16" i="23"/>
  <c r="AD15" i="23"/>
  <c r="AC15" i="23"/>
  <c r="T36" i="23" s="1"/>
  <c r="J55" i="23" s="1"/>
  <c r="AB15" i="23"/>
  <c r="S36" i="23" s="1"/>
  <c r="I55" i="23" s="1"/>
  <c r="AA15" i="23"/>
  <c r="R36" i="23" s="1"/>
  <c r="H55" i="23" s="1"/>
  <c r="Z15" i="23"/>
  <c r="Q36" i="23" s="1"/>
  <c r="G55" i="23" s="1"/>
  <c r="Y15" i="23"/>
  <c r="P36" i="23" s="1"/>
  <c r="F55" i="23" s="1"/>
  <c r="X15" i="23"/>
  <c r="W15" i="23"/>
  <c r="V15" i="23"/>
  <c r="U15" i="23"/>
  <c r="AD14" i="23"/>
  <c r="AC14" i="23"/>
  <c r="AB14" i="23"/>
  <c r="AA14" i="23"/>
  <c r="Z14" i="23"/>
  <c r="Y14" i="23"/>
  <c r="X14" i="23"/>
  <c r="AG14" i="23" s="1"/>
  <c r="W14" i="23"/>
  <c r="V14" i="23"/>
  <c r="U14" i="23"/>
  <c r="AG13" i="23"/>
  <c r="AF13" i="23"/>
  <c r="AD13" i="23"/>
  <c r="AC13" i="23"/>
  <c r="AB13" i="23"/>
  <c r="AA13" i="23"/>
  <c r="Z13" i="23"/>
  <c r="Y13" i="23"/>
  <c r="X13" i="23"/>
  <c r="O36" i="23" s="1"/>
  <c r="E55" i="23" s="1"/>
  <c r="W13" i="23"/>
  <c r="N36" i="23" s="1"/>
  <c r="D55" i="23" s="1"/>
  <c r="V13" i="23"/>
  <c r="M36" i="23" s="1"/>
  <c r="C55" i="23" s="1"/>
  <c r="U13" i="23"/>
  <c r="L36" i="23" s="1"/>
  <c r="B55" i="23" s="1"/>
  <c r="U7" i="21"/>
  <c r="T7" i="21"/>
  <c r="U10" i="21"/>
  <c r="T10" i="21"/>
  <c r="U4" i="21"/>
  <c r="T4" i="21"/>
  <c r="U2" i="21"/>
  <c r="S10" i="21"/>
  <c r="S7" i="21"/>
  <c r="S4" i="21"/>
  <c r="D9" i="21"/>
  <c r="E9" i="21"/>
  <c r="F9" i="21"/>
  <c r="G9" i="21"/>
  <c r="H9" i="21"/>
  <c r="I9" i="21"/>
  <c r="J9" i="21"/>
  <c r="K9" i="21"/>
  <c r="L9" i="21"/>
  <c r="M9" i="21"/>
  <c r="N9" i="21"/>
  <c r="O9" i="21"/>
  <c r="P9" i="21"/>
  <c r="Q9" i="21"/>
  <c r="R9" i="21"/>
  <c r="D10" i="21"/>
  <c r="E10" i="21"/>
  <c r="G10" i="21"/>
  <c r="H10" i="21"/>
  <c r="I10" i="21"/>
  <c r="K10" i="21"/>
  <c r="L10" i="21"/>
  <c r="M10" i="21"/>
  <c r="O10" i="21"/>
  <c r="Q10" i="21"/>
  <c r="C9" i="21"/>
  <c r="D6" i="21"/>
  <c r="E6" i="21"/>
  <c r="F6" i="21"/>
  <c r="G6" i="21"/>
  <c r="H6" i="21"/>
  <c r="I6" i="21"/>
  <c r="J6" i="21"/>
  <c r="K6" i="21"/>
  <c r="L6" i="21"/>
  <c r="M6" i="21"/>
  <c r="N6" i="21"/>
  <c r="O6" i="21"/>
  <c r="P6" i="21"/>
  <c r="Q6" i="21"/>
  <c r="R6" i="21"/>
  <c r="D7" i="21"/>
  <c r="E7" i="21"/>
  <c r="G7" i="21"/>
  <c r="H7" i="21"/>
  <c r="I7" i="21"/>
  <c r="K7" i="21"/>
  <c r="L7" i="21"/>
  <c r="M7" i="21"/>
  <c r="O7" i="21"/>
  <c r="Q7" i="21"/>
  <c r="C6" i="21"/>
  <c r="R3" i="21"/>
  <c r="D3" i="21"/>
  <c r="E3" i="21"/>
  <c r="F3" i="21"/>
  <c r="G3" i="21"/>
  <c r="H3" i="21"/>
  <c r="I3" i="21"/>
  <c r="J3" i="21"/>
  <c r="K3" i="21"/>
  <c r="L3" i="21"/>
  <c r="M3" i="21"/>
  <c r="N3" i="21"/>
  <c r="O3" i="21"/>
  <c r="P3" i="21"/>
  <c r="Q3" i="21"/>
  <c r="D4" i="21"/>
  <c r="E4" i="21"/>
  <c r="G4" i="21"/>
  <c r="H4" i="21"/>
  <c r="I4" i="21"/>
  <c r="K4" i="21"/>
  <c r="M4" i="21"/>
  <c r="O4" i="21"/>
  <c r="Q4" i="21"/>
  <c r="K50" i="20"/>
  <c r="J50" i="20"/>
  <c r="I50" i="20"/>
  <c r="H50" i="20"/>
  <c r="G50" i="20"/>
  <c r="F50" i="20"/>
  <c r="E50" i="20"/>
  <c r="D50" i="20"/>
  <c r="C50" i="20"/>
  <c r="Y46" i="20"/>
  <c r="P4" i="21" s="1"/>
  <c r="O46" i="20"/>
  <c r="F4" i="21" s="1"/>
  <c r="L46" i="20"/>
  <c r="C4" i="21" s="1"/>
  <c r="F45" i="20"/>
  <c r="B4" i="21" s="1"/>
  <c r="H42" i="20"/>
  <c r="X60" i="20" s="1"/>
  <c r="T39" i="20"/>
  <c r="J57" i="20" s="1"/>
  <c r="J39" i="20"/>
  <c r="K31" i="20"/>
  <c r="K42" i="20" s="1"/>
  <c r="Z60" i="20" s="1"/>
  <c r="J31" i="20"/>
  <c r="J42" i="20" s="1"/>
  <c r="Y60" i="20" s="1"/>
  <c r="I31" i="20"/>
  <c r="I42" i="20" s="1"/>
  <c r="H31" i="20"/>
  <c r="G31" i="20"/>
  <c r="G42" i="20" s="1"/>
  <c r="F31" i="20"/>
  <c r="F42" i="20" s="1"/>
  <c r="W60" i="20" s="1"/>
  <c r="AD30" i="20"/>
  <c r="AC30" i="20"/>
  <c r="AB30" i="20"/>
  <c r="AA30" i="20"/>
  <c r="Z30" i="20"/>
  <c r="Y30" i="20"/>
  <c r="X30" i="20"/>
  <c r="W30" i="20"/>
  <c r="V30" i="20"/>
  <c r="AJ30" i="20" s="1"/>
  <c r="U30" i="20"/>
  <c r="AJ29" i="20"/>
  <c r="AF29" i="20"/>
  <c r="AD29" i="20"/>
  <c r="AC29" i="20"/>
  <c r="AB29" i="20"/>
  <c r="S42" i="20" s="1"/>
  <c r="I60" i="20" s="1"/>
  <c r="AA29" i="20"/>
  <c r="R42" i="20" s="1"/>
  <c r="H60" i="20" s="1"/>
  <c r="Z29" i="20"/>
  <c r="AG29" i="20" s="1"/>
  <c r="Y29" i="20"/>
  <c r="P42" i="20" s="1"/>
  <c r="F60" i="20" s="1"/>
  <c r="X29" i="20"/>
  <c r="W29" i="20"/>
  <c r="V29" i="20"/>
  <c r="AI29" i="20" s="1"/>
  <c r="U29" i="20"/>
  <c r="L42" i="20" s="1"/>
  <c r="B60" i="20" s="1"/>
  <c r="M29" i="20"/>
  <c r="AD28" i="20"/>
  <c r="U42" i="20" s="1"/>
  <c r="K60" i="20" s="1"/>
  <c r="AC28" i="20"/>
  <c r="T42" i="20" s="1"/>
  <c r="J60" i="20" s="1"/>
  <c r="AB28" i="20"/>
  <c r="AA28" i="20"/>
  <c r="Z28" i="20"/>
  <c r="Q42" i="20" s="1"/>
  <c r="G60" i="20" s="1"/>
  <c r="Y28" i="20"/>
  <c r="X28" i="20"/>
  <c r="O42" i="20" s="1"/>
  <c r="E60" i="20" s="1"/>
  <c r="W28" i="20"/>
  <c r="N42" i="20" s="1"/>
  <c r="D60" i="20" s="1"/>
  <c r="U28" i="20"/>
  <c r="M28" i="20"/>
  <c r="L28" i="20"/>
  <c r="V28" i="20" s="1"/>
  <c r="AD26" i="20"/>
  <c r="U46" i="20" s="1"/>
  <c r="L4" i="21" s="1"/>
  <c r="K26" i="20"/>
  <c r="J26" i="20"/>
  <c r="H26" i="20"/>
  <c r="Q46" i="20" s="1"/>
  <c r="AD25" i="20"/>
  <c r="AC25" i="20"/>
  <c r="AB25" i="20"/>
  <c r="AA25" i="20"/>
  <c r="Z25" i="20"/>
  <c r="AG25" i="20" s="1"/>
  <c r="Y25" i="20"/>
  <c r="X25" i="20"/>
  <c r="W25" i="20"/>
  <c r="V25" i="20"/>
  <c r="AI25" i="20" s="1"/>
  <c r="U25" i="20"/>
  <c r="AF24" i="20"/>
  <c r="AD24" i="20"/>
  <c r="AC24" i="20"/>
  <c r="AB24" i="20"/>
  <c r="AA24" i="20"/>
  <c r="Z24" i="20"/>
  <c r="Y24" i="20"/>
  <c r="X24" i="20"/>
  <c r="W24" i="20"/>
  <c r="V24" i="20"/>
  <c r="AI24" i="20" s="1"/>
  <c r="U24" i="20"/>
  <c r="L39" i="20" s="1"/>
  <c r="B57" i="20" s="1"/>
  <c r="AF23" i="20"/>
  <c r="AD23" i="20"/>
  <c r="AC23" i="20"/>
  <c r="AB23" i="20"/>
  <c r="AI23" i="20" s="1"/>
  <c r="AA23" i="20"/>
  <c r="R39" i="20" s="1"/>
  <c r="H57" i="20" s="1"/>
  <c r="Z23" i="20"/>
  <c r="Y23" i="20"/>
  <c r="X23" i="20"/>
  <c r="W23" i="20"/>
  <c r="V23" i="20"/>
  <c r="AH23" i="20" s="1"/>
  <c r="U23" i="20"/>
  <c r="K21" i="20"/>
  <c r="K39" i="20" s="1"/>
  <c r="J21" i="20"/>
  <c r="AD20" i="20"/>
  <c r="AC20" i="20"/>
  <c r="AB20" i="20"/>
  <c r="AA20" i="20"/>
  <c r="Z20" i="20"/>
  <c r="AI20" i="20" s="1"/>
  <c r="Y20" i="20"/>
  <c r="X20" i="20"/>
  <c r="W20" i="20"/>
  <c r="V20" i="20"/>
  <c r="AH20" i="20" s="1"/>
  <c r="U20" i="20"/>
  <c r="AD19" i="20"/>
  <c r="U39" i="20" s="1"/>
  <c r="K57" i="20" s="1"/>
  <c r="AC19" i="20"/>
  <c r="AB19" i="20"/>
  <c r="AA19" i="20"/>
  <c r="Z19" i="20"/>
  <c r="Y19" i="20"/>
  <c r="X19" i="20"/>
  <c r="O39" i="20" s="1"/>
  <c r="E57" i="20" s="1"/>
  <c r="W19" i="20"/>
  <c r="N39" i="20" s="1"/>
  <c r="D57" i="20" s="1"/>
  <c r="V19" i="20"/>
  <c r="AG19" i="20" s="1"/>
  <c r="U19" i="20"/>
  <c r="AD18" i="20"/>
  <c r="AC18" i="20"/>
  <c r="AB18" i="20"/>
  <c r="S39" i="20" s="1"/>
  <c r="I57" i="20" s="1"/>
  <c r="AA18" i="20"/>
  <c r="Z18" i="20"/>
  <c r="AG18" i="20" s="1"/>
  <c r="Y18" i="20"/>
  <c r="P39" i="20" s="1"/>
  <c r="F57" i="20" s="1"/>
  <c r="X18" i="20"/>
  <c r="W18" i="20"/>
  <c r="V18" i="20"/>
  <c r="AI18" i="20" s="1"/>
  <c r="U18" i="20"/>
  <c r="K16" i="20"/>
  <c r="K36" i="20" s="1"/>
  <c r="J16" i="20"/>
  <c r="J36" i="20" s="1"/>
  <c r="AD15" i="20"/>
  <c r="AC15" i="20"/>
  <c r="AB15" i="20"/>
  <c r="AA15" i="20"/>
  <c r="Z15" i="20"/>
  <c r="Q36" i="20" s="1"/>
  <c r="G55" i="20" s="1"/>
  <c r="Y15" i="20"/>
  <c r="P36" i="20" s="1"/>
  <c r="F55" i="20" s="1"/>
  <c r="X15" i="20"/>
  <c r="AG15" i="20" s="1"/>
  <c r="W15" i="20"/>
  <c r="N36" i="20" s="1"/>
  <c r="D55" i="20" s="1"/>
  <c r="V15" i="20"/>
  <c r="U15" i="20"/>
  <c r="AD14" i="20"/>
  <c r="AC14" i="20"/>
  <c r="AB14" i="20"/>
  <c r="AA14" i="20"/>
  <c r="R36" i="20" s="1"/>
  <c r="H55" i="20" s="1"/>
  <c r="Z14" i="20"/>
  <c r="Y14" i="20"/>
  <c r="X14" i="20"/>
  <c r="AG14" i="20" s="1"/>
  <c r="W14" i="20"/>
  <c r="V14" i="20"/>
  <c r="U14" i="20"/>
  <c r="AD13" i="20"/>
  <c r="U36" i="20" s="1"/>
  <c r="K55" i="20" s="1"/>
  <c r="AC13" i="20"/>
  <c r="T36" i="20" s="1"/>
  <c r="J55" i="20" s="1"/>
  <c r="AB13" i="20"/>
  <c r="S36" i="20" s="1"/>
  <c r="I55" i="20" s="1"/>
  <c r="AA13" i="20"/>
  <c r="Z13" i="20"/>
  <c r="Y13" i="20"/>
  <c r="X13" i="20"/>
  <c r="W13" i="20"/>
  <c r="V13" i="20"/>
  <c r="M36" i="20" s="1"/>
  <c r="C55" i="20" s="1"/>
  <c r="U13" i="20"/>
  <c r="AF13" i="20" s="1"/>
  <c r="K50" i="18"/>
  <c r="J50" i="18"/>
  <c r="I50" i="18"/>
  <c r="H50" i="18"/>
  <c r="G50" i="18"/>
  <c r="F50" i="18"/>
  <c r="E50" i="18"/>
  <c r="D50" i="18"/>
  <c r="C50" i="18"/>
  <c r="Y46" i="18"/>
  <c r="P7" i="21" s="1"/>
  <c r="O46" i="18"/>
  <c r="F7" i="21" s="1"/>
  <c r="L46" i="18"/>
  <c r="C7" i="21" s="1"/>
  <c r="F45" i="18"/>
  <c r="B7" i="21" s="1"/>
  <c r="L42" i="18"/>
  <c r="B60" i="18" s="1"/>
  <c r="K42" i="18"/>
  <c r="Z60" i="18" s="1"/>
  <c r="J42" i="18"/>
  <c r="Y60" i="18" s="1"/>
  <c r="P39" i="18"/>
  <c r="F57" i="18" s="1"/>
  <c r="K31" i="18"/>
  <c r="J31" i="18"/>
  <c r="I31" i="18"/>
  <c r="I42" i="18" s="1"/>
  <c r="H31" i="18"/>
  <c r="H42" i="18" s="1"/>
  <c r="G31" i="18"/>
  <c r="G42" i="18" s="1"/>
  <c r="F31" i="18"/>
  <c r="F42" i="18" s="1"/>
  <c r="AD30" i="18"/>
  <c r="AC30" i="18"/>
  <c r="AB30" i="18"/>
  <c r="AA30" i="18"/>
  <c r="Z30" i="18"/>
  <c r="Y30" i="18"/>
  <c r="X30" i="18"/>
  <c r="W30" i="18"/>
  <c r="V30" i="18"/>
  <c r="U30" i="18"/>
  <c r="AD29" i="18"/>
  <c r="U42" i="18" s="1"/>
  <c r="K60" i="18" s="1"/>
  <c r="AC29" i="18"/>
  <c r="T42" i="18" s="1"/>
  <c r="J60" i="18" s="1"/>
  <c r="AB29" i="18"/>
  <c r="AA29" i="18"/>
  <c r="R42" i="18" s="1"/>
  <c r="H60" i="18" s="1"/>
  <c r="Z29" i="18"/>
  <c r="Q42" i="18" s="1"/>
  <c r="G60" i="18" s="1"/>
  <c r="Y29" i="18"/>
  <c r="P42" i="18" s="1"/>
  <c r="F60" i="18" s="1"/>
  <c r="X29" i="18"/>
  <c r="O42" i="18" s="1"/>
  <c r="E60" i="18" s="1"/>
  <c r="W29" i="18"/>
  <c r="V29" i="18"/>
  <c r="U29" i="18"/>
  <c r="M29" i="18"/>
  <c r="AD28" i="18"/>
  <c r="AC28" i="18"/>
  <c r="AB28" i="18"/>
  <c r="AA28" i="18"/>
  <c r="Z28" i="18"/>
  <c r="Y28" i="18"/>
  <c r="X28" i="18"/>
  <c r="U28" i="18"/>
  <c r="M28" i="18"/>
  <c r="W28" i="18" s="1"/>
  <c r="N42" i="18" s="1"/>
  <c r="D60" i="18" s="1"/>
  <c r="L28" i="18"/>
  <c r="V28" i="18" s="1"/>
  <c r="M42" i="18" s="1"/>
  <c r="C60" i="18" s="1"/>
  <c r="AD26" i="18"/>
  <c r="U46" i="18" s="1"/>
  <c r="K26" i="18"/>
  <c r="K39" i="18" s="1"/>
  <c r="J26" i="18"/>
  <c r="J39" i="18" s="1"/>
  <c r="H26" i="18"/>
  <c r="Q46" i="18" s="1"/>
  <c r="AD25" i="18"/>
  <c r="AC25" i="18"/>
  <c r="AB25" i="18"/>
  <c r="AA25" i="18"/>
  <c r="Z25" i="18"/>
  <c r="Y25" i="18"/>
  <c r="X25" i="18"/>
  <c r="W25" i="18"/>
  <c r="V25" i="18"/>
  <c r="U25" i="18"/>
  <c r="AI24" i="18"/>
  <c r="AH24" i="18"/>
  <c r="AG24" i="18"/>
  <c r="AF24" i="18"/>
  <c r="AD24" i="18"/>
  <c r="AC24" i="18"/>
  <c r="AB24" i="18"/>
  <c r="AA24" i="18"/>
  <c r="Z24" i="18"/>
  <c r="Y24" i="18"/>
  <c r="X24" i="18"/>
  <c r="W24" i="18"/>
  <c r="V24" i="18"/>
  <c r="U24" i="18"/>
  <c r="AF23" i="18"/>
  <c r="AD23" i="18"/>
  <c r="AC23" i="18"/>
  <c r="AB23" i="18"/>
  <c r="AI23" i="18" s="1"/>
  <c r="AA23" i="18"/>
  <c r="Z23" i="18"/>
  <c r="Y23" i="18"/>
  <c r="X23" i="18"/>
  <c r="W23" i="18"/>
  <c r="V23" i="18"/>
  <c r="U23" i="18"/>
  <c r="K21" i="18"/>
  <c r="J21" i="18"/>
  <c r="AG20" i="18"/>
  <c r="AF20" i="18"/>
  <c r="AD20" i="18"/>
  <c r="AC20" i="18"/>
  <c r="AB20" i="18"/>
  <c r="AA20" i="18"/>
  <c r="Z20" i="18"/>
  <c r="Y20" i="18"/>
  <c r="X20" i="18"/>
  <c r="W20" i="18"/>
  <c r="V20" i="18"/>
  <c r="U20" i="18"/>
  <c r="AD19" i="18"/>
  <c r="U39" i="18" s="1"/>
  <c r="K57" i="18" s="1"/>
  <c r="AC19" i="18"/>
  <c r="T39" i="18" s="1"/>
  <c r="J57" i="18" s="1"/>
  <c r="AB19" i="18"/>
  <c r="S39" i="18" s="1"/>
  <c r="I57" i="18" s="1"/>
  <c r="AA19" i="18"/>
  <c r="Z19" i="18"/>
  <c r="Q39" i="18" s="1"/>
  <c r="G57" i="18" s="1"/>
  <c r="Y19" i="18"/>
  <c r="X19" i="18"/>
  <c r="W19" i="18"/>
  <c r="V19" i="18"/>
  <c r="U19" i="18"/>
  <c r="AD18" i="18"/>
  <c r="AC18" i="18"/>
  <c r="AB18" i="18"/>
  <c r="AA18" i="18"/>
  <c r="Z18" i="18"/>
  <c r="Y18" i="18"/>
  <c r="X18" i="18"/>
  <c r="O39" i="18" s="1"/>
  <c r="E57" i="18" s="1"/>
  <c r="W18" i="18"/>
  <c r="N39" i="18" s="1"/>
  <c r="D57" i="18" s="1"/>
  <c r="V18" i="18"/>
  <c r="M39" i="18" s="1"/>
  <c r="C57" i="18" s="1"/>
  <c r="U18" i="18"/>
  <c r="L39" i="18" s="1"/>
  <c r="B57" i="18" s="1"/>
  <c r="K16" i="18"/>
  <c r="K36" i="18" s="1"/>
  <c r="J16" i="18"/>
  <c r="J36" i="18" s="1"/>
  <c r="AD15" i="18"/>
  <c r="AC15" i="18"/>
  <c r="AB15" i="18"/>
  <c r="AA15" i="18"/>
  <c r="Z15" i="18"/>
  <c r="Y15" i="18"/>
  <c r="X15" i="18"/>
  <c r="W15" i="18"/>
  <c r="V15" i="18"/>
  <c r="U15" i="18"/>
  <c r="AF14" i="18"/>
  <c r="AD14" i="18"/>
  <c r="AC14" i="18"/>
  <c r="AB14" i="18"/>
  <c r="AG14" i="18" s="1"/>
  <c r="AA14" i="18"/>
  <c r="Z14" i="18"/>
  <c r="Y14" i="18"/>
  <c r="X14" i="18"/>
  <c r="W14" i="18"/>
  <c r="V14" i="18"/>
  <c r="U14" i="18"/>
  <c r="AD13" i="18"/>
  <c r="AC13" i="18"/>
  <c r="AB13" i="18"/>
  <c r="AA13" i="18"/>
  <c r="Z13" i="18"/>
  <c r="Q36" i="18" s="1"/>
  <c r="G55" i="18" s="1"/>
  <c r="Y13" i="18"/>
  <c r="P36" i="18" s="1"/>
  <c r="F55" i="18" s="1"/>
  <c r="X13" i="18"/>
  <c r="W13" i="18"/>
  <c r="N36" i="18" s="1"/>
  <c r="D55" i="18" s="1"/>
  <c r="V13" i="18"/>
  <c r="M36" i="18" s="1"/>
  <c r="C55" i="18" s="1"/>
  <c r="U13" i="18"/>
  <c r="L36" i="18" s="1"/>
  <c r="B55" i="18" s="1"/>
  <c r="F45" i="17"/>
  <c r="B10" i="21" s="1"/>
  <c r="K50" i="17"/>
  <c r="J50" i="17"/>
  <c r="I50" i="17"/>
  <c r="H50" i="17"/>
  <c r="G50" i="17"/>
  <c r="F50" i="17"/>
  <c r="E50" i="17"/>
  <c r="D50" i="17"/>
  <c r="C50" i="17"/>
  <c r="Y46" i="17"/>
  <c r="P10" i="21" s="1"/>
  <c r="O46" i="17"/>
  <c r="F10" i="21" s="1"/>
  <c r="L46" i="17"/>
  <c r="C10" i="21" s="1"/>
  <c r="K31" i="17"/>
  <c r="K42" i="17" s="1"/>
  <c r="Z60" i="17" s="1"/>
  <c r="J31" i="17"/>
  <c r="J42" i="17" s="1"/>
  <c r="Y60" i="17" s="1"/>
  <c r="I31" i="17"/>
  <c r="I42" i="17" s="1"/>
  <c r="H31" i="17"/>
  <c r="H42" i="17" s="1"/>
  <c r="G31" i="17"/>
  <c r="G42" i="17" s="1"/>
  <c r="F31" i="17"/>
  <c r="F42" i="17" s="1"/>
  <c r="AD30" i="17"/>
  <c r="AC30" i="17"/>
  <c r="AB30" i="17"/>
  <c r="AA30" i="17"/>
  <c r="Z30" i="17"/>
  <c r="Y30" i="17"/>
  <c r="X30" i="17"/>
  <c r="W30" i="17"/>
  <c r="V30" i="17"/>
  <c r="U30" i="17"/>
  <c r="AD29" i="17"/>
  <c r="AC29" i="17"/>
  <c r="T42" i="17" s="1"/>
  <c r="J60" i="17" s="1"/>
  <c r="AB29" i="17"/>
  <c r="S42" i="17" s="1"/>
  <c r="I60" i="17" s="1"/>
  <c r="AA29" i="17"/>
  <c r="R42" i="17" s="1"/>
  <c r="H60" i="17" s="1"/>
  <c r="Z29" i="17"/>
  <c r="Q42" i="17" s="1"/>
  <c r="G60" i="17" s="1"/>
  <c r="Y29" i="17"/>
  <c r="P42" i="17" s="1"/>
  <c r="F60" i="17" s="1"/>
  <c r="X29" i="17"/>
  <c r="O42" i="17" s="1"/>
  <c r="E60" i="17" s="1"/>
  <c r="V29" i="17"/>
  <c r="U29" i="17"/>
  <c r="L42" i="17" s="1"/>
  <c r="B60" i="17" s="1"/>
  <c r="M29" i="17"/>
  <c r="W29" i="17" s="1"/>
  <c r="AD28" i="17"/>
  <c r="AC28" i="17"/>
  <c r="AB28" i="17"/>
  <c r="AH28" i="17" s="1"/>
  <c r="AA28" i="17"/>
  <c r="Z28" i="17"/>
  <c r="Y28" i="17"/>
  <c r="X28" i="17"/>
  <c r="U28" i="17"/>
  <c r="M28" i="17"/>
  <c r="W28" i="17" s="1"/>
  <c r="L28" i="17"/>
  <c r="V28" i="17" s="1"/>
  <c r="AD26" i="17"/>
  <c r="U46" i="17" s="1"/>
  <c r="K26" i="17"/>
  <c r="J26" i="17"/>
  <c r="H26" i="17"/>
  <c r="Q46" i="17" s="1"/>
  <c r="AD25" i="17"/>
  <c r="AC25" i="17"/>
  <c r="AB25" i="17"/>
  <c r="AA25" i="17"/>
  <c r="Z25" i="17"/>
  <c r="Y25" i="17"/>
  <c r="X25" i="17"/>
  <c r="W25" i="17"/>
  <c r="V25" i="17"/>
  <c r="AI25" i="17" s="1"/>
  <c r="U25" i="17"/>
  <c r="AG24" i="17"/>
  <c r="AD24" i="17"/>
  <c r="AC24" i="17"/>
  <c r="AB24" i="17"/>
  <c r="AH24" i="17" s="1"/>
  <c r="AA24" i="17"/>
  <c r="Z24" i="17"/>
  <c r="AF24" i="17" s="1"/>
  <c r="Y24" i="17"/>
  <c r="X24" i="17"/>
  <c r="W24" i="17"/>
  <c r="V24" i="17"/>
  <c r="AI24" i="17" s="1"/>
  <c r="U24" i="17"/>
  <c r="AD23" i="17"/>
  <c r="AC23" i="17"/>
  <c r="AB23" i="17"/>
  <c r="AA23" i="17"/>
  <c r="Z23" i="17"/>
  <c r="Y23" i="17"/>
  <c r="X23" i="17"/>
  <c r="W23" i="17"/>
  <c r="V23" i="17"/>
  <c r="AF23" i="17" s="1"/>
  <c r="U23" i="17"/>
  <c r="K21" i="17"/>
  <c r="J21" i="17"/>
  <c r="AD20" i="17"/>
  <c r="AC20" i="17"/>
  <c r="AB20" i="17"/>
  <c r="AA20" i="17"/>
  <c r="Z20" i="17"/>
  <c r="Y20" i="17"/>
  <c r="X20" i="17"/>
  <c r="W20" i="17"/>
  <c r="V20" i="17"/>
  <c r="U20" i="17"/>
  <c r="AD19" i="17"/>
  <c r="AC19" i="17"/>
  <c r="T39" i="17" s="1"/>
  <c r="J57" i="17" s="1"/>
  <c r="AB19" i="17"/>
  <c r="AA19" i="17"/>
  <c r="Z19" i="17"/>
  <c r="Y19" i="17"/>
  <c r="P39" i="17" s="1"/>
  <c r="F57" i="17" s="1"/>
  <c r="X19" i="17"/>
  <c r="O39" i="17" s="1"/>
  <c r="E57" i="17" s="1"/>
  <c r="W19" i="17"/>
  <c r="V19" i="17"/>
  <c r="U19" i="17"/>
  <c r="AD18" i="17"/>
  <c r="AC18" i="17"/>
  <c r="AB18" i="17"/>
  <c r="AA18" i="17"/>
  <c r="Z18" i="17"/>
  <c r="Y18" i="17"/>
  <c r="X18" i="17"/>
  <c r="W18" i="17"/>
  <c r="V18" i="17"/>
  <c r="U18" i="17"/>
  <c r="K16" i="17"/>
  <c r="K36" i="17" s="1"/>
  <c r="J16" i="17"/>
  <c r="J36" i="17" s="1"/>
  <c r="AD15" i="17"/>
  <c r="AC15" i="17"/>
  <c r="AB15" i="17"/>
  <c r="AA15" i="17"/>
  <c r="Z15" i="17"/>
  <c r="Y15" i="17"/>
  <c r="X15" i="17"/>
  <c r="W15" i="17"/>
  <c r="V15" i="17"/>
  <c r="U15" i="17"/>
  <c r="AD14" i="17"/>
  <c r="AC14" i="17"/>
  <c r="AB14" i="17"/>
  <c r="AA14" i="17"/>
  <c r="Z14" i="17"/>
  <c r="Y14" i="17"/>
  <c r="X14" i="17"/>
  <c r="W14" i="17"/>
  <c r="V14" i="17"/>
  <c r="U14" i="17"/>
  <c r="AD13" i="17"/>
  <c r="U36" i="17" s="1"/>
  <c r="K55" i="17" s="1"/>
  <c r="AC13" i="17"/>
  <c r="AB13" i="17"/>
  <c r="S36" i="17" s="1"/>
  <c r="I55" i="17" s="1"/>
  <c r="AA13" i="17"/>
  <c r="R36" i="17" s="1"/>
  <c r="H55" i="17" s="1"/>
  <c r="Z13" i="17"/>
  <c r="Q36" i="17" s="1"/>
  <c r="G55" i="17" s="1"/>
  <c r="Y13" i="17"/>
  <c r="X13" i="17"/>
  <c r="W13" i="17"/>
  <c r="N36" i="17" s="1"/>
  <c r="D55" i="17" s="1"/>
  <c r="V13" i="17"/>
  <c r="M36" i="17" s="1"/>
  <c r="C55" i="17" s="1"/>
  <c r="U13" i="17"/>
  <c r="L36" i="17" s="1"/>
  <c r="B55" i="17" s="1"/>
  <c r="F45" i="2"/>
  <c r="H26" i="2"/>
  <c r="Q46" i="2" s="1"/>
  <c r="S42" i="31" l="1"/>
  <c r="I60" i="31" s="1"/>
  <c r="S42" i="30"/>
  <c r="I60" i="30" s="1"/>
  <c r="AH28" i="30"/>
  <c r="S42" i="24"/>
  <c r="I60" i="24" s="1"/>
  <c r="S42" i="25"/>
  <c r="I60" i="25" s="1"/>
  <c r="AI28" i="17"/>
  <c r="S42" i="18"/>
  <c r="I60" i="18" s="1"/>
  <c r="J39" i="31"/>
  <c r="S39" i="31"/>
  <c r="I57" i="31" s="1"/>
  <c r="AG23" i="31"/>
  <c r="K39" i="31"/>
  <c r="M39" i="31"/>
  <c r="C57" i="31" s="1"/>
  <c r="L39" i="31"/>
  <c r="B57" i="31" s="1"/>
  <c r="U39" i="31"/>
  <c r="K57" i="31" s="1"/>
  <c r="AF23" i="31"/>
  <c r="AI23" i="31"/>
  <c r="Z39" i="31" s="1"/>
  <c r="W60" i="31"/>
  <c r="X60" i="31"/>
  <c r="V60" i="31"/>
  <c r="AH28" i="31"/>
  <c r="AG28" i="31"/>
  <c r="AF28" i="31"/>
  <c r="M42" i="31"/>
  <c r="C60" i="31" s="1"/>
  <c r="AJ28" i="31"/>
  <c r="AA42" i="31" s="1"/>
  <c r="AI28" i="31"/>
  <c r="Z42" i="31" s="1"/>
  <c r="AH23" i="31"/>
  <c r="O42" i="31"/>
  <c r="E60" i="31" s="1"/>
  <c r="AF19" i="31"/>
  <c r="AG24" i="31"/>
  <c r="AH24" i="31"/>
  <c r="AH20" i="31"/>
  <c r="AF18" i="31"/>
  <c r="AH30" i="31"/>
  <c r="Q39" i="31"/>
  <c r="G57" i="31" s="1"/>
  <c r="AF13" i="31"/>
  <c r="AG19" i="31"/>
  <c r="AG13" i="31"/>
  <c r="AH19" i="31"/>
  <c r="AF30" i="31"/>
  <c r="AG18" i="31"/>
  <c r="AF25" i="31"/>
  <c r="AH18" i="31"/>
  <c r="AG25" i="31"/>
  <c r="AG29" i="31"/>
  <c r="AF29" i="31"/>
  <c r="AF15" i="31"/>
  <c r="AH25" i="31"/>
  <c r="AH29" i="31"/>
  <c r="AI29" i="31"/>
  <c r="V13" i="21"/>
  <c r="AG23" i="30"/>
  <c r="AF23" i="30"/>
  <c r="AH23" i="30"/>
  <c r="AI19" i="30"/>
  <c r="AH19" i="30"/>
  <c r="AG19" i="30"/>
  <c r="AF19" i="30"/>
  <c r="AJ30" i="30"/>
  <c r="AA42" i="30" s="1"/>
  <c r="AI30" i="30"/>
  <c r="AH30" i="30"/>
  <c r="AG30" i="30"/>
  <c r="AF30" i="30"/>
  <c r="M39" i="30"/>
  <c r="C57" i="30" s="1"/>
  <c r="AI20" i="30"/>
  <c r="AH20" i="30"/>
  <c r="AG20" i="30"/>
  <c r="Y42" i="30"/>
  <c r="Z42" i="30"/>
  <c r="Q39" i="30"/>
  <c r="G57" i="30" s="1"/>
  <c r="R39" i="30"/>
  <c r="H57" i="30" s="1"/>
  <c r="AI29" i="30"/>
  <c r="AH29" i="30"/>
  <c r="AG29" i="30"/>
  <c r="AF29" i="30"/>
  <c r="S39" i="30"/>
  <c r="I57" i="30" s="1"/>
  <c r="X60" i="30"/>
  <c r="V60" i="30"/>
  <c r="AI18" i="30"/>
  <c r="AH18" i="30"/>
  <c r="AG18" i="30"/>
  <c r="AF18" i="30"/>
  <c r="W39" i="30" s="1"/>
  <c r="U39" i="30"/>
  <c r="K57" i="30" s="1"/>
  <c r="O42" i="30"/>
  <c r="E60" i="30" s="1"/>
  <c r="W60" i="30"/>
  <c r="T39" i="30"/>
  <c r="J57" i="30" s="1"/>
  <c r="AF14" i="30"/>
  <c r="AI23" i="30"/>
  <c r="AG28" i="30"/>
  <c r="AF28" i="30"/>
  <c r="P42" i="30"/>
  <c r="F60" i="30" s="1"/>
  <c r="M42" i="30"/>
  <c r="C60" i="30" s="1"/>
  <c r="AI25" i="30"/>
  <c r="AH25" i="30"/>
  <c r="AG25" i="30"/>
  <c r="AF25" i="30"/>
  <c r="AG13" i="30"/>
  <c r="AF13" i="30"/>
  <c r="O36" i="30"/>
  <c r="E55" i="30" s="1"/>
  <c r="N42" i="30"/>
  <c r="D60" i="30" s="1"/>
  <c r="Q42" i="30"/>
  <c r="G60" i="30" s="1"/>
  <c r="L39" i="30"/>
  <c r="B57" i="30" s="1"/>
  <c r="W60" i="27"/>
  <c r="V28" i="21"/>
  <c r="V22" i="21"/>
  <c r="W60" i="29"/>
  <c r="B16" i="21"/>
  <c r="X36" i="29"/>
  <c r="AG16" i="29"/>
  <c r="X60" i="29"/>
  <c r="V60" i="29"/>
  <c r="AH28" i="29"/>
  <c r="AG28" i="29"/>
  <c r="X42" i="29" s="1"/>
  <c r="AF28" i="29"/>
  <c r="M42" i="29"/>
  <c r="C60" i="29" s="1"/>
  <c r="AJ28" i="29"/>
  <c r="AA42" i="29" s="1"/>
  <c r="AI28" i="29"/>
  <c r="AG20" i="29"/>
  <c r="AH23" i="29"/>
  <c r="AF19" i="29"/>
  <c r="O36" i="29"/>
  <c r="E55" i="29" s="1"/>
  <c r="AF13" i="29"/>
  <c r="W36" i="29" s="1"/>
  <c r="AH19" i="29"/>
  <c r="AF30" i="29"/>
  <c r="AG30" i="29"/>
  <c r="AF18" i="29"/>
  <c r="AH30" i="29"/>
  <c r="AH18" i="29"/>
  <c r="AG25" i="29"/>
  <c r="AG29" i="29"/>
  <c r="AJ30" i="29"/>
  <c r="AG18" i="29"/>
  <c r="AF15" i="29"/>
  <c r="AH25" i="29"/>
  <c r="AH29" i="29"/>
  <c r="AI25" i="29"/>
  <c r="Z39" i="29" s="1"/>
  <c r="AI29" i="29"/>
  <c r="AF29" i="29"/>
  <c r="X60" i="28"/>
  <c r="V60" i="28"/>
  <c r="AH28" i="28"/>
  <c r="AG28" i="28"/>
  <c r="AF28" i="28"/>
  <c r="M42" i="28"/>
  <c r="C60" i="28" s="1"/>
  <c r="AJ28" i="28"/>
  <c r="AI28" i="28"/>
  <c r="X36" i="28"/>
  <c r="AG16" i="28"/>
  <c r="Z39" i="28"/>
  <c r="AI20" i="28"/>
  <c r="AF19" i="28"/>
  <c r="O36" i="28"/>
  <c r="E55" i="28" s="1"/>
  <c r="AH23" i="28"/>
  <c r="AH20" i="28"/>
  <c r="Q39" i="28"/>
  <c r="G57" i="28" s="1"/>
  <c r="AF13" i="28"/>
  <c r="W36" i="28" s="1"/>
  <c r="AG19" i="28"/>
  <c r="AF30" i="28"/>
  <c r="AG30" i="28"/>
  <c r="AI19" i="28"/>
  <c r="AF18" i="28"/>
  <c r="AH30" i="28"/>
  <c r="AG18" i="28"/>
  <c r="AF25" i="28"/>
  <c r="AF29" i="28"/>
  <c r="AH18" i="28"/>
  <c r="AG25" i="28"/>
  <c r="AG29" i="28"/>
  <c r="AJ30" i="28"/>
  <c r="AH25" i="28"/>
  <c r="AH29" i="28"/>
  <c r="AI29" i="28"/>
  <c r="AH28" i="27"/>
  <c r="AG28" i="27"/>
  <c r="AF28" i="27"/>
  <c r="AJ28" i="27"/>
  <c r="AA42" i="27" s="1"/>
  <c r="AI28" i="27"/>
  <c r="M42" i="27"/>
  <c r="C60" i="27" s="1"/>
  <c r="V60" i="27"/>
  <c r="X60" i="27"/>
  <c r="AH21" i="27"/>
  <c r="AG24" i="27"/>
  <c r="AF18" i="27"/>
  <c r="AH30" i="27"/>
  <c r="AF15" i="27"/>
  <c r="AI18" i="27"/>
  <c r="Z39" i="27" s="1"/>
  <c r="AH25" i="27"/>
  <c r="Y39" i="27" s="1"/>
  <c r="AH29" i="27"/>
  <c r="AH23" i="27"/>
  <c r="AI20" i="27"/>
  <c r="AF13" i="27"/>
  <c r="AG19" i="27"/>
  <c r="AG13" i="27"/>
  <c r="AH19" i="27"/>
  <c r="AF30" i="27"/>
  <c r="AG30" i="27"/>
  <c r="AG18" i="27"/>
  <c r="AF25" i="27"/>
  <c r="AF29" i="27"/>
  <c r="AI30" i="27"/>
  <c r="AI25" i="27"/>
  <c r="AI29" i="27"/>
  <c r="AG20" i="27"/>
  <c r="Q39" i="27"/>
  <c r="G57" i="27" s="1"/>
  <c r="AF19" i="27"/>
  <c r="AG29" i="27"/>
  <c r="V16" i="21"/>
  <c r="V7" i="21"/>
  <c r="V4" i="21"/>
  <c r="V10" i="21"/>
  <c r="AH28" i="25"/>
  <c r="AG28" i="25"/>
  <c r="AF28" i="25"/>
  <c r="M42" i="25"/>
  <c r="C60" i="25" s="1"/>
  <c r="AJ28" i="25"/>
  <c r="AA42" i="25" s="1"/>
  <c r="AI28" i="25"/>
  <c r="X60" i="25"/>
  <c r="V60" i="25"/>
  <c r="AH20" i="25"/>
  <c r="Q39" i="25"/>
  <c r="G57" i="25" s="1"/>
  <c r="AF19" i="25"/>
  <c r="AF13" i="25"/>
  <c r="W36" i="25" s="1"/>
  <c r="AG13" i="25"/>
  <c r="AI19" i="25"/>
  <c r="Z39" i="25" s="1"/>
  <c r="AG30" i="25"/>
  <c r="AF18" i="25"/>
  <c r="AH30" i="25"/>
  <c r="AG18" i="25"/>
  <c r="AF25" i="25"/>
  <c r="AF29" i="25"/>
  <c r="AI30" i="25"/>
  <c r="AH18" i="25"/>
  <c r="AH23" i="25"/>
  <c r="AG19" i="25"/>
  <c r="AF30" i="25"/>
  <c r="AG25" i="25"/>
  <c r="AG29" i="25"/>
  <c r="AF15" i="25"/>
  <c r="AH25" i="25"/>
  <c r="AH29" i="25"/>
  <c r="AI29" i="25"/>
  <c r="X36" i="24"/>
  <c r="AG16" i="24"/>
  <c r="W60" i="24"/>
  <c r="AH28" i="24"/>
  <c r="AG28" i="24"/>
  <c r="M42" i="24"/>
  <c r="C60" i="24" s="1"/>
  <c r="AF28" i="24"/>
  <c r="AJ28" i="24"/>
  <c r="AA42" i="24" s="1"/>
  <c r="AI28" i="24"/>
  <c r="X60" i="24"/>
  <c r="V60" i="24"/>
  <c r="AF19" i="24"/>
  <c r="O36" i="24"/>
  <c r="E55" i="24" s="1"/>
  <c r="AG20" i="24"/>
  <c r="AI20" i="24"/>
  <c r="Z39" i="24" s="1"/>
  <c r="AF13" i="24"/>
  <c r="AH19" i="24"/>
  <c r="AF18" i="24"/>
  <c r="AH30" i="24"/>
  <c r="AG19" i="24"/>
  <c r="AF30" i="24"/>
  <c r="AI19" i="24"/>
  <c r="AG30" i="24"/>
  <c r="AG18" i="24"/>
  <c r="AF25" i="24"/>
  <c r="AF29" i="24"/>
  <c r="AI30" i="24"/>
  <c r="AH18" i="24"/>
  <c r="AG25" i="24"/>
  <c r="AG29" i="24"/>
  <c r="AF15" i="24"/>
  <c r="AH25" i="24"/>
  <c r="AH29" i="24"/>
  <c r="AI29" i="24"/>
  <c r="X60" i="23"/>
  <c r="V60" i="23"/>
  <c r="W39" i="23"/>
  <c r="AI28" i="23"/>
  <c r="Z42" i="23" s="1"/>
  <c r="AG25" i="23"/>
  <c r="AF15" i="23"/>
  <c r="AI18" i="23"/>
  <c r="Z39" i="23" s="1"/>
  <c r="AH25" i="23"/>
  <c r="AG15" i="23"/>
  <c r="X36" i="23" s="1"/>
  <c r="AG16" i="23"/>
  <c r="AH24" i="23"/>
  <c r="AJ28" i="23"/>
  <c r="AI24" i="23"/>
  <c r="M39" i="23"/>
  <c r="C57" i="23" s="1"/>
  <c r="AG29" i="23"/>
  <c r="AF14" i="23"/>
  <c r="W36" i="23" s="1"/>
  <c r="AF23" i="23"/>
  <c r="AF20" i="23"/>
  <c r="AG23" i="23"/>
  <c r="M42" i="23"/>
  <c r="C60" i="23" s="1"/>
  <c r="AG20" i="23"/>
  <c r="X39" i="23" s="1"/>
  <c r="AH23" i="23"/>
  <c r="AH18" i="23"/>
  <c r="AJ30" i="23"/>
  <c r="Q39" i="23"/>
  <c r="G57" i="23" s="1"/>
  <c r="AF29" i="23"/>
  <c r="W42" i="23" s="1"/>
  <c r="AG28" i="23"/>
  <c r="X42" i="23" s="1"/>
  <c r="AG28" i="20"/>
  <c r="AF28" i="20"/>
  <c r="M42" i="20"/>
  <c r="C60" i="20" s="1"/>
  <c r="AJ28" i="20"/>
  <c r="AA42" i="20" s="1"/>
  <c r="AI28" i="20"/>
  <c r="AH28" i="20"/>
  <c r="AG24" i="20"/>
  <c r="AH24" i="20"/>
  <c r="M39" i="20"/>
  <c r="C57" i="20" s="1"/>
  <c r="AF14" i="20"/>
  <c r="W36" i="20" s="1"/>
  <c r="AF20" i="20"/>
  <c r="AG23" i="20"/>
  <c r="AG20" i="20"/>
  <c r="X39" i="20" s="1"/>
  <c r="L36" i="20"/>
  <c r="B55" i="20" s="1"/>
  <c r="Q39" i="20"/>
  <c r="G57" i="20" s="1"/>
  <c r="AF19" i="20"/>
  <c r="O36" i="20"/>
  <c r="E55" i="20" s="1"/>
  <c r="AG13" i="20"/>
  <c r="AH19" i="20"/>
  <c r="AF30" i="20"/>
  <c r="AI19" i="20"/>
  <c r="Z39" i="20" s="1"/>
  <c r="AG30" i="20"/>
  <c r="AF18" i="20"/>
  <c r="AH30" i="20"/>
  <c r="AF25" i="20"/>
  <c r="AI30" i="20"/>
  <c r="V60" i="20"/>
  <c r="AH18" i="20"/>
  <c r="AF15" i="20"/>
  <c r="AH25" i="20"/>
  <c r="AH29" i="20"/>
  <c r="AI29" i="18"/>
  <c r="AH29" i="18"/>
  <c r="AG29" i="18"/>
  <c r="AF29" i="18"/>
  <c r="AG28" i="18"/>
  <c r="AF28" i="18"/>
  <c r="AH28" i="18"/>
  <c r="AI28" i="18"/>
  <c r="Z42" i="18" s="1"/>
  <c r="AJ28" i="18"/>
  <c r="R39" i="18"/>
  <c r="H57" i="18" s="1"/>
  <c r="V60" i="18"/>
  <c r="X60" i="18"/>
  <c r="AI18" i="18"/>
  <c r="Z39" i="18" s="1"/>
  <c r="AH18" i="18"/>
  <c r="AG18" i="18"/>
  <c r="AF18" i="18"/>
  <c r="W60" i="18"/>
  <c r="AG13" i="18"/>
  <c r="AF13" i="18"/>
  <c r="O36" i="18"/>
  <c r="E55" i="18" s="1"/>
  <c r="R36" i="18"/>
  <c r="H55" i="18" s="1"/>
  <c r="AI20" i="18"/>
  <c r="AH20" i="18"/>
  <c r="S36" i="18"/>
  <c r="I55" i="18" s="1"/>
  <c r="AG15" i="18"/>
  <c r="AI25" i="18"/>
  <c r="AH25" i="18"/>
  <c r="AG25" i="18"/>
  <c r="AF25" i="18"/>
  <c r="T36" i="18"/>
  <c r="J55" i="18" s="1"/>
  <c r="AG23" i="18"/>
  <c r="AJ29" i="18"/>
  <c r="U36" i="18"/>
  <c r="K55" i="18" s="1"/>
  <c r="AH23" i="18"/>
  <c r="AI19" i="18"/>
  <c r="AH19" i="18"/>
  <c r="AF19" i="18"/>
  <c r="AG19" i="18"/>
  <c r="AJ30" i="18"/>
  <c r="AI30" i="18"/>
  <c r="AH30" i="18"/>
  <c r="AG30" i="18"/>
  <c r="AF30" i="18"/>
  <c r="AF15" i="18"/>
  <c r="U42" i="17"/>
  <c r="K60" i="17" s="1"/>
  <c r="AJ28" i="17"/>
  <c r="AJ29" i="17"/>
  <c r="AI29" i="17"/>
  <c r="L39" i="17"/>
  <c r="B57" i="17" s="1"/>
  <c r="U39" i="17"/>
  <c r="K57" i="17" s="1"/>
  <c r="AI18" i="17"/>
  <c r="J39" i="17"/>
  <c r="N39" i="17"/>
  <c r="D57" i="17" s="1"/>
  <c r="K39" i="17"/>
  <c r="P36" i="17"/>
  <c r="F55" i="17" s="1"/>
  <c r="AG15" i="17"/>
  <c r="T36" i="17"/>
  <c r="J55" i="17" s="1"/>
  <c r="AG13" i="17"/>
  <c r="X60" i="17"/>
  <c r="V60" i="17"/>
  <c r="W60" i="17"/>
  <c r="N42" i="17"/>
  <c r="D60" i="17" s="1"/>
  <c r="AI23" i="17"/>
  <c r="AH23" i="17"/>
  <c r="AG23" i="17"/>
  <c r="AG28" i="17"/>
  <c r="M42" i="17"/>
  <c r="C60" i="17" s="1"/>
  <c r="AF28" i="17"/>
  <c r="AG14" i="17"/>
  <c r="AG16" i="17" s="1"/>
  <c r="AF14" i="17"/>
  <c r="AG20" i="17"/>
  <c r="AI20" i="17"/>
  <c r="AH20" i="17"/>
  <c r="AF20" i="17"/>
  <c r="AI19" i="17"/>
  <c r="AH19" i="17"/>
  <c r="AG19" i="17"/>
  <c r="AF19" i="17"/>
  <c r="M39" i="17"/>
  <c r="C57" i="17" s="1"/>
  <c r="Q39" i="17"/>
  <c r="G57" i="17" s="1"/>
  <c r="R39" i="17"/>
  <c r="H57" i="17" s="1"/>
  <c r="S39" i="17"/>
  <c r="I57" i="17" s="1"/>
  <c r="Z39" i="17"/>
  <c r="AJ30" i="17"/>
  <c r="AI30" i="17"/>
  <c r="AH30" i="17"/>
  <c r="AG30" i="17"/>
  <c r="AF30" i="17"/>
  <c r="O36" i="17"/>
  <c r="E55" i="17" s="1"/>
  <c r="AF13" i="17"/>
  <c r="AF18" i="17"/>
  <c r="AG18" i="17"/>
  <c r="AF25" i="17"/>
  <c r="AF29" i="17"/>
  <c r="AH18" i="17"/>
  <c r="AG25" i="17"/>
  <c r="AG29" i="17"/>
  <c r="AF15" i="17"/>
  <c r="AH25" i="17"/>
  <c r="AH29" i="17"/>
  <c r="Y42" i="17" s="1"/>
  <c r="Y46" i="2"/>
  <c r="O46" i="2"/>
  <c r="L46" i="2"/>
  <c r="C50" i="2"/>
  <c r="D50" i="2"/>
  <c r="E50" i="2"/>
  <c r="F50" i="2"/>
  <c r="G50" i="2"/>
  <c r="I50" i="2"/>
  <c r="K50" i="2"/>
  <c r="J50" i="2"/>
  <c r="H50" i="2"/>
  <c r="K26" i="2"/>
  <c r="J26" i="2"/>
  <c r="AH21" i="31" l="1"/>
  <c r="Y39" i="31"/>
  <c r="X39" i="31"/>
  <c r="W42" i="31"/>
  <c r="X42" i="31"/>
  <c r="Y42" i="31"/>
  <c r="X36" i="31"/>
  <c r="AG16" i="31"/>
  <c r="R46" i="31" s="1"/>
  <c r="S46" i="31" s="1"/>
  <c r="W36" i="31"/>
  <c r="W39" i="31"/>
  <c r="X36" i="30"/>
  <c r="AG16" i="30"/>
  <c r="Z39" i="30"/>
  <c r="Y39" i="30"/>
  <c r="AH21" i="30"/>
  <c r="X39" i="30"/>
  <c r="X42" i="30"/>
  <c r="W36" i="30"/>
  <c r="W42" i="30"/>
  <c r="Z42" i="29"/>
  <c r="W42" i="29"/>
  <c r="X39" i="29"/>
  <c r="Y39" i="29"/>
  <c r="AH21" i="29"/>
  <c r="W39" i="29"/>
  <c r="Y42" i="29"/>
  <c r="R46" i="29"/>
  <c r="S46" i="29" s="1"/>
  <c r="X39" i="28"/>
  <c r="AA42" i="28"/>
  <c r="X42" i="28"/>
  <c r="W42" i="28"/>
  <c r="Y39" i="28"/>
  <c r="AH21" i="28"/>
  <c r="R46" i="28"/>
  <c r="S46" i="28" s="1"/>
  <c r="Z42" i="28"/>
  <c r="W39" i="28"/>
  <c r="Y42" i="28"/>
  <c r="W39" i="27"/>
  <c r="X36" i="27"/>
  <c r="AG16" i="27"/>
  <c r="R46" i="27" s="1"/>
  <c r="S46" i="27" s="1"/>
  <c r="W36" i="27"/>
  <c r="W42" i="27"/>
  <c r="X42" i="27"/>
  <c r="X39" i="27"/>
  <c r="Z42" i="27"/>
  <c r="Y42" i="27"/>
  <c r="Z42" i="25"/>
  <c r="Y39" i="25"/>
  <c r="AH21" i="25"/>
  <c r="W42" i="25"/>
  <c r="X42" i="25"/>
  <c r="Y42" i="25"/>
  <c r="X39" i="25"/>
  <c r="X36" i="25"/>
  <c r="AG16" i="25"/>
  <c r="R46" i="25" s="1"/>
  <c r="S46" i="25" s="1"/>
  <c r="W39" i="25"/>
  <c r="Y39" i="24"/>
  <c r="AH21" i="24"/>
  <c r="R46" i="24" s="1"/>
  <c r="S46" i="24" s="1"/>
  <c r="Z42" i="24"/>
  <c r="X39" i="24"/>
  <c r="W42" i="24"/>
  <c r="X42" i="24"/>
  <c r="Y42" i="24"/>
  <c r="W39" i="24"/>
  <c r="W36" i="24"/>
  <c r="Y39" i="23"/>
  <c r="AH21" i="23"/>
  <c r="R46" i="23" s="1"/>
  <c r="S46" i="23" s="1"/>
  <c r="AA42" i="23"/>
  <c r="Y39" i="20"/>
  <c r="AH21" i="20"/>
  <c r="Y42" i="20"/>
  <c r="Z42" i="20"/>
  <c r="W39" i="20"/>
  <c r="W42" i="20"/>
  <c r="X36" i="20"/>
  <c r="AG16" i="20"/>
  <c r="R46" i="20" s="1"/>
  <c r="S46" i="20" s="1"/>
  <c r="X42" i="20"/>
  <c r="W39" i="18"/>
  <c r="X39" i="18"/>
  <c r="Y39" i="18"/>
  <c r="AH21" i="18"/>
  <c r="AA42" i="18"/>
  <c r="W42" i="18"/>
  <c r="Y42" i="18"/>
  <c r="X42" i="18"/>
  <c r="W36" i="18"/>
  <c r="X36" i="18"/>
  <c r="AG16" i="18"/>
  <c r="AA42" i="17"/>
  <c r="W42" i="17"/>
  <c r="Z42" i="17"/>
  <c r="X36" i="17"/>
  <c r="Y39" i="17"/>
  <c r="AH21" i="17"/>
  <c r="R46" i="17" s="1"/>
  <c r="S46" i="17" s="1"/>
  <c r="X42" i="17"/>
  <c r="X39" i="17"/>
  <c r="W39" i="17"/>
  <c r="W36" i="17"/>
  <c r="I31" i="2"/>
  <c r="I42" i="2" s="1"/>
  <c r="H31" i="2"/>
  <c r="H42" i="2" s="1"/>
  <c r="G31" i="2"/>
  <c r="G42" i="2" s="1"/>
  <c r="F31" i="2"/>
  <c r="F42" i="2" s="1"/>
  <c r="K16" i="2"/>
  <c r="K36" i="2" s="1"/>
  <c r="K31" i="2"/>
  <c r="K42" i="2" s="1"/>
  <c r="Z60" i="2" s="1"/>
  <c r="J31" i="2"/>
  <c r="J42" i="2" s="1"/>
  <c r="Y60" i="2" s="1"/>
  <c r="K21" i="2"/>
  <c r="J21" i="2"/>
  <c r="J16" i="2"/>
  <c r="J36" i="2" s="1"/>
  <c r="AD24" i="2"/>
  <c r="AD26" i="2" s="1"/>
  <c r="U46" i="2" s="1"/>
  <c r="AC24" i="2"/>
  <c r="AB24" i="2"/>
  <c r="AA24" i="2"/>
  <c r="Z24" i="2"/>
  <c r="Y24" i="2"/>
  <c r="X24" i="2"/>
  <c r="W24" i="2"/>
  <c r="V24" i="2"/>
  <c r="U24" i="2"/>
  <c r="AD19" i="2"/>
  <c r="AD20" i="2"/>
  <c r="AC19" i="2"/>
  <c r="AC20" i="2"/>
  <c r="AB19" i="2"/>
  <c r="AB20" i="2"/>
  <c r="AA19" i="2"/>
  <c r="AA20" i="2"/>
  <c r="Z19" i="2"/>
  <c r="Z20" i="2"/>
  <c r="Y19" i="2"/>
  <c r="Y20" i="2"/>
  <c r="X19" i="2"/>
  <c r="X20" i="2"/>
  <c r="W19" i="2"/>
  <c r="W20" i="2"/>
  <c r="V19" i="2"/>
  <c r="V20" i="2"/>
  <c r="U19" i="2"/>
  <c r="U20" i="2"/>
  <c r="AD14" i="2"/>
  <c r="AD15" i="2"/>
  <c r="AC14" i="2"/>
  <c r="AC15" i="2"/>
  <c r="AB14" i="2"/>
  <c r="AB15" i="2"/>
  <c r="AA14" i="2"/>
  <c r="AA15" i="2"/>
  <c r="Z14" i="2"/>
  <c r="Z15" i="2"/>
  <c r="Y14" i="2"/>
  <c r="Y15" i="2"/>
  <c r="X14" i="2"/>
  <c r="X15" i="2"/>
  <c r="W14" i="2"/>
  <c r="W15" i="2"/>
  <c r="V14" i="2"/>
  <c r="V15" i="2"/>
  <c r="U14" i="2"/>
  <c r="U15" i="2"/>
  <c r="W46" i="31" l="1"/>
  <c r="AA46" i="31" s="1"/>
  <c r="R46" i="30"/>
  <c r="S46" i="30" s="1"/>
  <c r="W46" i="29"/>
  <c r="AA46" i="29" s="1"/>
  <c r="C27" i="21" s="1" a="1"/>
  <c r="C27" i="21" s="1"/>
  <c r="W46" i="28"/>
  <c r="AA46" i="28" s="1"/>
  <c r="C24" i="21" s="1" a="1"/>
  <c r="C24" i="21" s="1"/>
  <c r="W46" i="27"/>
  <c r="AA46" i="27" s="1"/>
  <c r="C21" i="21" s="1" a="1"/>
  <c r="C21" i="21" s="1"/>
  <c r="W46" i="23"/>
  <c r="W46" i="24"/>
  <c r="W46" i="25"/>
  <c r="W46" i="17"/>
  <c r="J10" i="21"/>
  <c r="W46" i="20"/>
  <c r="J4" i="21"/>
  <c r="R46" i="18"/>
  <c r="S46" i="18" s="1"/>
  <c r="W60" i="2"/>
  <c r="X60" i="2"/>
  <c r="V60" i="2"/>
  <c r="J39" i="2"/>
  <c r="K39" i="2"/>
  <c r="AI24" i="2"/>
  <c r="AI20" i="2"/>
  <c r="AH19" i="2"/>
  <c r="AF20" i="2"/>
  <c r="AF24" i="2"/>
  <c r="AH20" i="2"/>
  <c r="AG24" i="2"/>
  <c r="AH24" i="2"/>
  <c r="AI19" i="2"/>
  <c r="AF19" i="2"/>
  <c r="AG20" i="2"/>
  <c r="AG19" i="2"/>
  <c r="AG15" i="2"/>
  <c r="AG14" i="2"/>
  <c r="AF15" i="2"/>
  <c r="AF14" i="2"/>
  <c r="M29" i="2"/>
  <c r="W29" i="2" s="1"/>
  <c r="AD30" i="2"/>
  <c r="AC30" i="2"/>
  <c r="AB30" i="2"/>
  <c r="AA30" i="2"/>
  <c r="Z30" i="2"/>
  <c r="Y30" i="2"/>
  <c r="X30" i="2"/>
  <c r="W30" i="2"/>
  <c r="V30" i="2"/>
  <c r="U30" i="2"/>
  <c r="AD29" i="2"/>
  <c r="AC29" i="2"/>
  <c r="AB29" i="2"/>
  <c r="AA29" i="2"/>
  <c r="Z29" i="2"/>
  <c r="Y29" i="2"/>
  <c r="X29" i="2"/>
  <c r="V29" i="2"/>
  <c r="U29" i="2"/>
  <c r="AD28" i="2"/>
  <c r="AC28" i="2"/>
  <c r="AB28" i="2"/>
  <c r="AA28" i="2"/>
  <c r="Z28" i="2"/>
  <c r="Y28" i="2"/>
  <c r="X28" i="2"/>
  <c r="U28" i="2"/>
  <c r="M28" i="2"/>
  <c r="W28" i="2" s="1"/>
  <c r="L28" i="2"/>
  <c r="V28" i="2" s="1"/>
  <c r="AD25" i="2"/>
  <c r="AC25" i="2"/>
  <c r="AB25" i="2"/>
  <c r="AA25" i="2"/>
  <c r="Z25" i="2"/>
  <c r="Y25" i="2"/>
  <c r="X25" i="2"/>
  <c r="W25" i="2"/>
  <c r="V25" i="2"/>
  <c r="U25" i="2"/>
  <c r="AD23" i="2"/>
  <c r="AC23" i="2"/>
  <c r="AB23" i="2"/>
  <c r="AA23" i="2"/>
  <c r="Z23" i="2"/>
  <c r="Y23" i="2"/>
  <c r="X23" i="2"/>
  <c r="W23" i="2"/>
  <c r="V23" i="2"/>
  <c r="U23" i="2"/>
  <c r="AD18" i="2"/>
  <c r="AC18" i="2"/>
  <c r="AB18" i="2"/>
  <c r="AA18" i="2"/>
  <c r="Z18" i="2"/>
  <c r="Y18" i="2"/>
  <c r="X18" i="2"/>
  <c r="W18" i="2"/>
  <c r="V18" i="2"/>
  <c r="U18" i="2"/>
  <c r="AD13" i="2"/>
  <c r="U36" i="2" s="1"/>
  <c r="K55" i="2" s="1"/>
  <c r="AC13" i="2"/>
  <c r="AB13" i="2"/>
  <c r="AA13" i="2"/>
  <c r="Z13" i="2"/>
  <c r="Y13" i="2"/>
  <c r="X13" i="2"/>
  <c r="W13" i="2"/>
  <c r="N36" i="2" s="1"/>
  <c r="D55" i="2" s="1"/>
  <c r="V13" i="2"/>
  <c r="M36" i="2" s="1"/>
  <c r="C55" i="2" s="1"/>
  <c r="U13" i="2"/>
  <c r="C33" i="21" l="1" a="1"/>
  <c r="C33" i="21" s="1"/>
  <c r="W46" i="30"/>
  <c r="AA46" i="30" s="1"/>
  <c r="C30" i="21" s="1" a="1"/>
  <c r="C30" i="21" s="1"/>
  <c r="AA46" i="23"/>
  <c r="C18" i="21" s="1" a="1"/>
  <c r="C18" i="21" s="1"/>
  <c r="AA46" i="24"/>
  <c r="AA46" i="25"/>
  <c r="AA46" i="17"/>
  <c r="R10" i="21" s="1"/>
  <c r="N10" i="21"/>
  <c r="AA46" i="20"/>
  <c r="R4" i="21" s="1"/>
  <c r="N4" i="21"/>
  <c r="W46" i="18"/>
  <c r="J7" i="21"/>
  <c r="AH18" i="2"/>
  <c r="AH21" i="2" s="1"/>
  <c r="T42" i="2"/>
  <c r="J60" i="2" s="1"/>
  <c r="P42" i="2"/>
  <c r="F60" i="2" s="1"/>
  <c r="R42" i="2"/>
  <c r="H60" i="2" s="1"/>
  <c r="L39" i="2"/>
  <c r="B57" i="2" s="1"/>
  <c r="S42" i="2"/>
  <c r="I60" i="2" s="1"/>
  <c r="L42" i="2"/>
  <c r="B60" i="2" s="1"/>
  <c r="Q42" i="2"/>
  <c r="G60" i="2" s="1"/>
  <c r="U42" i="2"/>
  <c r="K60" i="2" s="1"/>
  <c r="O42" i="2"/>
  <c r="E60" i="2" s="1"/>
  <c r="M42" i="2"/>
  <c r="C60" i="2" s="1"/>
  <c r="N42" i="2"/>
  <c r="D60" i="2" s="1"/>
  <c r="M39" i="2"/>
  <c r="Q39" i="2"/>
  <c r="R36" i="2"/>
  <c r="H55" i="2" s="1"/>
  <c r="L36" i="2"/>
  <c r="B55" i="2" s="1"/>
  <c r="T36" i="2"/>
  <c r="J55" i="2" s="1"/>
  <c r="R39" i="2"/>
  <c r="H57" i="2" s="1"/>
  <c r="S36" i="2"/>
  <c r="I55" i="2" s="1"/>
  <c r="S39" i="2"/>
  <c r="I57" i="2" s="1"/>
  <c r="T39" i="2"/>
  <c r="J57" i="2" s="1"/>
  <c r="O36" i="2"/>
  <c r="U39" i="2"/>
  <c r="K57" i="2" s="1"/>
  <c r="P39" i="2"/>
  <c r="F57" i="2" s="1"/>
  <c r="P36" i="2"/>
  <c r="N39" i="2"/>
  <c r="D57" i="2" s="1"/>
  <c r="Q36" i="2"/>
  <c r="G55" i="2" s="1"/>
  <c r="O39" i="2"/>
  <c r="E57" i="2" s="1"/>
  <c r="AJ28" i="2"/>
  <c r="AF29" i="2"/>
  <c r="AJ29" i="2"/>
  <c r="AI18" i="2"/>
  <c r="AI25" i="2"/>
  <c r="AG30" i="2"/>
  <c r="AH25" i="2"/>
  <c r="AF23" i="2"/>
  <c r="AF28" i="2"/>
  <c r="AG29" i="2"/>
  <c r="AG23" i="2"/>
  <c r="AG28" i="2"/>
  <c r="AH30" i="2"/>
  <c r="AF13" i="2"/>
  <c r="W36" i="2" s="1"/>
  <c r="AH23" i="2"/>
  <c r="AH28" i="2"/>
  <c r="AH29" i="2"/>
  <c r="AG13" i="2"/>
  <c r="X36" i="2" s="1"/>
  <c r="AI23" i="2"/>
  <c r="AI28" i="2"/>
  <c r="AI30" i="2"/>
  <c r="AF18" i="2"/>
  <c r="AF25" i="2"/>
  <c r="AI29" i="2"/>
  <c r="AG18" i="2"/>
  <c r="AG25" i="2"/>
  <c r="AF30" i="2"/>
  <c r="AJ30" i="2"/>
  <c r="C15" i="21" l="1" a="1"/>
  <c r="C15" i="21" s="1"/>
  <c r="C12" i="21" a="1"/>
  <c r="C12" i="21" s="1"/>
  <c r="AA46" i="18"/>
  <c r="R7" i="21" s="1"/>
  <c r="N7" i="21"/>
  <c r="AG16" i="2"/>
  <c r="R46" i="2" s="1"/>
  <c r="S46" i="2" s="1"/>
  <c r="W46" i="2" s="1"/>
  <c r="AA46" i="2" s="1"/>
  <c r="C57" i="2"/>
  <c r="G57" i="2"/>
  <c r="E55" i="2"/>
  <c r="F55" i="2"/>
  <c r="Z42" i="2"/>
  <c r="Y42" i="2"/>
  <c r="X42" i="2"/>
  <c r="AA42" i="2"/>
  <c r="X39" i="2"/>
  <c r="W42" i="2"/>
  <c r="Y39" i="2"/>
  <c r="Z39" i="2"/>
  <c r="W3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<sst xmlns="http://schemas.openxmlformats.org/spreadsheetml/2006/main" count="2984" uniqueCount="143">
  <si>
    <t>Energy</t>
  </si>
  <si>
    <t>PFR</t>
  </si>
  <si>
    <t>FFR</t>
  </si>
  <si>
    <t>UFR</t>
  </si>
  <si>
    <t>ECRS</t>
  </si>
  <si>
    <t>NSPIN</t>
  </si>
  <si>
    <t>Dep. Factor (0 to 1)</t>
  </si>
  <si>
    <t>Time Dur. (hr)</t>
  </si>
  <si>
    <t>DF Time Dur. (hr)</t>
  </si>
  <si>
    <t>NCLR1</t>
  </si>
  <si>
    <t>COP Status</t>
  </si>
  <si>
    <t>RU</t>
  </si>
  <si>
    <t>RD</t>
  </si>
  <si>
    <t>ECRSM</t>
  </si>
  <si>
    <t>ECRSS</t>
  </si>
  <si>
    <t>NSPINM</t>
  </si>
  <si>
    <t>NSPINS</t>
  </si>
  <si>
    <t>CLR1</t>
  </si>
  <si>
    <t>GR1</t>
  </si>
  <si>
    <t>GR3</t>
  </si>
  <si>
    <t>ESR1</t>
  </si>
  <si>
    <t>ESR2</t>
  </si>
  <si>
    <t>ESR3</t>
  </si>
  <si>
    <t>Offered AS MW (combination of  Registed qualified MW amount, COP AS MW, and submitted AS MW offers)</t>
  </si>
  <si>
    <t>NA</t>
  </si>
  <si>
    <t>1=ON/OFFQS
-1=OFF (only for GR)
0=OUT</t>
  </si>
  <si>
    <t>HSL/MPC
(MW)</t>
  </si>
  <si>
    <t>LSL/MPC
(MW)</t>
  </si>
  <si>
    <t>RU
(MW)</t>
  </si>
  <si>
    <t>RD
(MW)</t>
  </si>
  <si>
    <t>FFR
(MW)</t>
  </si>
  <si>
    <t>UFR
(MW)</t>
  </si>
  <si>
    <t>PFR
(MW)</t>
  </si>
  <si>
    <t>ECRSM
(MW)</t>
  </si>
  <si>
    <t>ECRSS
(MW)</t>
  </si>
  <si>
    <t>NSPINM
(MW)</t>
  </si>
  <si>
    <t>NSPINS
(MW)</t>
  </si>
  <si>
    <t>MaxSOC
(MWh)</t>
  </si>
  <si>
    <t>HBSOC
(h)
(MWh)</t>
  </si>
  <si>
    <t>HBSOC
(h+1)
(MWh)</t>
  </si>
  <si>
    <t>QSE Position</t>
  </si>
  <si>
    <t>Energy
+ve Pur
-ve Sale
(MW)</t>
  </si>
  <si>
    <t>Resource Level Constraints</t>
  </si>
  <si>
    <t>SOC Constraints</t>
  </si>
  <si>
    <t>MW</t>
  </si>
  <si>
    <t>MinSOC
(MWh)</t>
  </si>
  <si>
    <t>Diff
HBSOC =0</t>
  </si>
  <si>
    <t>MinSOC
&gt;=0</t>
  </si>
  <si>
    <t>MaxSOC
&gt;=0</t>
  </si>
  <si>
    <t>HSL-MW&gt;=0</t>
  </si>
  <si>
    <t>MW-LSL&gt;=0</t>
  </si>
  <si>
    <t>Objective: Maximize QSE AS position coverage=</t>
  </si>
  <si>
    <t>QSE Level Constraints&gt;=0</t>
  </si>
  <si>
    <t>FFR+UFR</t>
  </si>
  <si>
    <t>FFR+
UFR+
PFR</t>
  </si>
  <si>
    <t>ECRSM+
ECRSS</t>
  </si>
  <si>
    <t>NSPINM+
NSPINS</t>
  </si>
  <si>
    <t>RTAML</t>
  </si>
  <si>
    <t>RCAPSNAP</t>
  </si>
  <si>
    <t>RUCCAPSNAP</t>
  </si>
  <si>
    <t>ASONPOSSNAP</t>
  </si>
  <si>
    <t>ASOFRLRSNAP</t>
  </si>
  <si>
    <t>RUCSFSNAP</t>
  </si>
  <si>
    <t>FFR,UFR,ECRSM
(MW)</t>
  </si>
  <si>
    <t>RU,PFR
(MW)</t>
  </si>
  <si>
    <t>RU,PFR, ECRSS
(MW)</t>
  </si>
  <si>
    <t>RU,PFR, ECRSS, NSPINS
(MW)</t>
  </si>
  <si>
    <t>RU,PFR, ECRSS, NSPINS, RD
(MW)</t>
  </si>
  <si>
    <t>RU,FFR
(MW)</t>
  </si>
  <si>
    <t>RU,FFR, PFR
(MW)</t>
  </si>
  <si>
    <t>RU,FFR, PFR, ECRSS
(MW)</t>
  </si>
  <si>
    <t>RU,FFR, PFR, ECRSS, NSPINS
(MW)</t>
  </si>
  <si>
    <t>RU,FFR, PFR, ECRSS, NSPINS, RD
(MW)</t>
  </si>
  <si>
    <t>FFR,UFR, ECRSM, NSPINM
(MW)</t>
  </si>
  <si>
    <t>RUCOSFSNAP</t>
  </si>
  <si>
    <t>Agg. NCLR</t>
  </si>
  <si>
    <t>NCLR2</t>
  </si>
  <si>
    <t>NCLR3</t>
  </si>
  <si>
    <t>CLR2</t>
  </si>
  <si>
    <t>CLR3</t>
  </si>
  <si>
    <t>GR2</t>
  </si>
  <si>
    <t>COP status
dependent
HSL-LSL
(MW)</t>
  </si>
  <si>
    <t>QSE portfolio level Aggregated NCLR, CLR+GR,ESR</t>
  </si>
  <si>
    <t>Agg.ESR</t>
  </si>
  <si>
    <t>Agg.  CLR + Agg.  GR</t>
  </si>
  <si>
    <t xml:space="preserve">
HSL-LSL
(MW)</t>
  </si>
  <si>
    <t>agg</t>
  </si>
  <si>
    <t>Agg. CLR+Agg.GR</t>
  </si>
  <si>
    <t>Agg. ESR</t>
  </si>
  <si>
    <t>NCLR:valid values 0 or 1</t>
  </si>
  <si>
    <t>GR:valid values 0, -1 or 1</t>
  </si>
  <si>
    <t>CLR:valid values 0, or 1</t>
  </si>
  <si>
    <t>ESR:valid values 0, or 1</t>
  </si>
  <si>
    <t>NCLR
ASOFRLRSNAP</t>
  </si>
  <si>
    <t>CLR
ASOFRLRSNAP</t>
  </si>
  <si>
    <t>ASOFFOFRSNAP</t>
  </si>
  <si>
    <t>Optimization variables</t>
  </si>
  <si>
    <t>agg. Online HSL</t>
  </si>
  <si>
    <t>ASMWCAPABILITY:
Eligible AS MW (combination of HSL-LSL, COP status, Registed qualified MW amount, COP AS MW, and submitted AS MW offers)</t>
  </si>
  <si>
    <t>Combined AS MW Capability: Eligible AS MW</t>
  </si>
  <si>
    <t>ASMWCAPUSED</t>
  </si>
  <si>
    <t>HSL-LSL -
sum(ASMWCAPUSED) &gt;=0</t>
  </si>
  <si>
    <t>ASMWCAPABILITY-ASMWCAPUSED&gt;=0</t>
  </si>
  <si>
    <t>New</t>
  </si>
  <si>
    <t>Modified</t>
  </si>
  <si>
    <t>RUCASFSNAP</t>
  </si>
  <si>
    <t>ESRMWSNAP</t>
  </si>
  <si>
    <t>ESRASSNAP</t>
  </si>
  <si>
    <r>
      <t xml:space="preserve">The QSE’s On-Line Ancillary Service Position according to the RUC Snapshot for a 15-minute Settlement Interval is:
</t>
    </r>
    <r>
      <rPr>
        <b/>
        <sz val="11"/>
        <color rgb="FF7030A0"/>
        <rFont val="Calibri"/>
        <family val="2"/>
        <scheme val="minor"/>
      </rPr>
      <t>ASONPOSSNAP</t>
    </r>
    <r>
      <rPr>
        <sz val="11"/>
        <color theme="1"/>
        <rFont val="Calibri"/>
        <family val="2"/>
        <scheme val="minor"/>
      </rPr>
      <t xml:space="preserve"> ruc, q, i   =  RUPOSSNAP ruc, q, h  + RRPOSSNAP ruc, q, h +                                  ECRPOSSNAP ruc, q, h + Max (0, (NSPOSSNAP ruc, q, h –  ASOFFOFRSNAP ruc, q, r, h))</t>
    </r>
  </si>
  <si>
    <r>
      <rPr>
        <sz val="11"/>
        <rFont val="Calibri"/>
        <family val="2"/>
        <scheme val="minor"/>
      </rPr>
      <t>The Ancillary Service shortfall in MW that a QSE had according to the RUC Snapshot for a 15-minute Settlement Interval is:</t>
    </r>
    <r>
      <rPr>
        <b/>
        <sz val="11"/>
        <color rgb="FF7030A0"/>
        <rFont val="Calibri"/>
        <family val="2"/>
        <scheme val="minor"/>
      </rPr>
      <t xml:space="preserve">
RUCASFSNAP</t>
    </r>
    <r>
      <rPr>
        <sz val="11"/>
        <color theme="1"/>
        <rFont val="Calibri"/>
        <family val="2"/>
        <scheme val="minor"/>
      </rPr>
      <t xml:space="preserve"> ruc, q, i   =  RUPOSSNAP ruc, q, h +  RDPOSSNAP ruc, q, h 
+ RRPOSSNAP ruc, q, h + ECRPOSSNAP ruc, q, h 
+ NSPOSSNAP ruc, q, h – ASMWCAPUQSNAP ruc, q, h</t>
    </r>
  </si>
  <si>
    <r>
      <t xml:space="preserve">The overall shortfall in MW that a QSE had according to the RUC Snapshot for a 15-minute Settlement Interval is:
</t>
    </r>
    <r>
      <rPr>
        <b/>
        <sz val="11"/>
        <color rgb="FF7030A0"/>
        <rFont val="Calibri"/>
        <family val="2"/>
        <scheme val="minor"/>
      </rPr>
      <t>RUCOSFSNAP</t>
    </r>
    <r>
      <rPr>
        <sz val="11"/>
        <color theme="1"/>
        <rFont val="Calibri"/>
        <family val="2"/>
        <scheme val="minor"/>
      </rPr>
      <t xml:space="preserve"> ruc, q, i    =  Max (0, (( RTAML q, p, i * 4) + ASONPOSSNAP ruc, q, i  – RUCCAPSNAP ruc, q, i))</t>
    </r>
  </si>
  <si>
    <r>
      <t xml:space="preserve">The RUC Shortfall in MW for one QSE for one 15-minute Settlement Interval, as measured at the RUC Snapshot, is:
</t>
    </r>
    <r>
      <rPr>
        <b/>
        <sz val="11"/>
        <color rgb="FF7030A0"/>
        <rFont val="Calibri"/>
        <family val="2"/>
        <scheme val="minor"/>
      </rPr>
      <t>RUCSFSNAP</t>
    </r>
    <r>
      <rPr>
        <sz val="11"/>
        <color theme="1"/>
        <rFont val="Calibri"/>
        <family val="2"/>
        <scheme val="minor"/>
      </rPr>
      <t xml:space="preserve"> ruc ,q ,i	=	Max (RUCOSFSNAP ruc, q, i , RUCASFSNAP ruc, q, i)</t>
    </r>
  </si>
  <si>
    <r>
      <t xml:space="preserve">The sum of the QSE’s ESR discharging (positive) or charging (negative) output is: 
</t>
    </r>
    <r>
      <rPr>
        <b/>
        <sz val="11"/>
        <color rgb="FF7030A0"/>
        <rFont val="Calibri"/>
        <family val="2"/>
        <scheme val="minor"/>
      </rPr>
      <t>ESRMWSNAP</t>
    </r>
    <r>
      <rPr>
        <sz val="11"/>
        <color theme="1"/>
        <rFont val="Calibri"/>
        <family val="2"/>
        <scheme val="minor"/>
      </rPr>
      <t xml:space="preserve"> ruc, q, h =  MWSNAP ruc, q, h, r</t>
    </r>
  </si>
  <si>
    <r>
      <t xml:space="preserve">The QSE’s net up Ancillary Service position (Reg-Up + RRS + ECRS + Non-Spin) covered by the QSE’s portfolio of ESRs is: 
</t>
    </r>
    <r>
      <rPr>
        <b/>
        <sz val="11"/>
        <color rgb="FF7030A0"/>
        <rFont val="Calibri"/>
        <family val="2"/>
        <scheme val="minor"/>
      </rPr>
      <t>ESRASSNAP</t>
    </r>
    <r>
      <rPr>
        <sz val="11"/>
        <color theme="1"/>
        <rFont val="Calibri"/>
        <family val="2"/>
        <scheme val="minor"/>
      </rPr>
      <t xml:space="preserve"> ruc, q, h =  Σ┬ASSubTypeASMWCAPUSNAP ruc, q, h, ASSubType, r</t>
    </r>
  </si>
  <si>
    <t>Max of N and P</t>
  </si>
  <si>
    <t>L-J</t>
  </si>
  <si>
    <t>Deplyment Factor</t>
  </si>
  <si>
    <t>Difference</t>
  </si>
  <si>
    <t>ex 3</t>
  </si>
  <si>
    <t>ex 2</t>
  </si>
  <si>
    <t>ex 1</t>
  </si>
  <si>
    <t>ex 5</t>
  </si>
  <si>
    <t>ex 4</t>
  </si>
  <si>
    <t>ex 6</t>
  </si>
  <si>
    <t>ex 7</t>
  </si>
  <si>
    <t>ex 8</t>
  </si>
  <si>
    <t>ex 9</t>
  </si>
  <si>
    <t>Short Quantity (MW)</t>
  </si>
  <si>
    <r>
      <t xml:space="preserve">The amount of capacity that a QSE had according to the RUC Snapshot for a 15-minute Settlement Interval is:
</t>
    </r>
    <r>
      <rPr>
        <b/>
        <sz val="11"/>
        <color rgb="FF7030A0"/>
        <rFont val="Calibri"/>
        <family val="2"/>
        <scheme val="minor"/>
      </rPr>
      <t>RUCCAPSNAP</t>
    </r>
    <r>
      <rPr>
        <sz val="11"/>
        <color theme="1"/>
        <rFont val="Calibri"/>
        <family val="2"/>
        <scheme val="minor"/>
      </rPr>
      <t xml:space="preserve"> ruc, q, i =	 RCAPSNAP ruc, q, r, h + (RUCCPSNAP ruc, q, h – RUCCSSNAP ruc, q, h) + ( DAEP q, p, h – DAES q, p, h) + ( RTQQEPSNAP ruc, q, p, i –  RTQQESSNAP ruc, q, p, i) +    DCIMPSNAP ruc, q, p, i +  ASOFRLRSNAP ruc, q, r, h + </t>
    </r>
    <r>
      <rPr>
        <b/>
        <sz val="11"/>
        <color theme="1"/>
        <rFont val="Calibri"/>
        <family val="2"/>
        <scheme val="minor"/>
      </rPr>
      <t>ESRMWSNAP</t>
    </r>
    <r>
      <rPr>
        <sz val="11"/>
        <color theme="1"/>
        <rFont val="Calibri"/>
        <family val="2"/>
        <scheme val="minor"/>
      </rPr>
      <t xml:space="preserve"> ruc, q, h + </t>
    </r>
    <r>
      <rPr>
        <b/>
        <sz val="11"/>
        <color theme="1"/>
        <rFont val="Calibri"/>
        <family val="2"/>
        <scheme val="minor"/>
      </rPr>
      <t>ESRASSNAP</t>
    </r>
    <r>
      <rPr>
        <sz val="11"/>
        <color theme="1"/>
        <rFont val="Calibri"/>
        <family val="2"/>
        <scheme val="minor"/>
      </rPr>
      <t xml:space="preserve"> ruc, q, h  </t>
    </r>
  </si>
  <si>
    <t xml:space="preserve">Note that in row 7 a postive number should be entered for an AS sale and as a postive number for an energy purchase. </t>
  </si>
  <si>
    <t>ex 10</t>
  </si>
  <si>
    <t>with 100 MW energy purchase</t>
  </si>
  <si>
    <t>ex 11</t>
  </si>
  <si>
    <t>with another resource</t>
  </si>
  <si>
    <t xml:space="preserve"> compare to ex 10 and ex 11</t>
  </si>
  <si>
    <t>version</t>
  </si>
  <si>
    <t>Notes:</t>
  </si>
  <si>
    <t>4) Example 10 is "related" to example 5. The only difference is that in example 10, the QSE has a 100 MW energy purchase.  (Notice in example 10, the QSE is not short.)</t>
  </si>
  <si>
    <r>
      <t xml:space="preserve">1) This is the same spreadsheet posted on March 17, 2024  ----- </t>
    </r>
    <r>
      <rPr>
        <sz val="11"/>
        <color rgb="FFFF0000"/>
        <rFont val="Calibri"/>
        <family val="2"/>
        <scheme val="minor"/>
      </rPr>
      <t>but with different examples than the ones from 2024.  (No change in logic or the core spreadsheet.)</t>
    </r>
    <r>
      <rPr>
        <sz val="11"/>
        <color theme="1"/>
        <rFont val="Calibri"/>
        <family val="2"/>
        <scheme val="minor"/>
      </rPr>
      <t xml:space="preserve">  All the other previous examples from 2024 have been removed.  A "Summary Results Table" tab has been added to make it easier to compare different examples.</t>
    </r>
  </si>
  <si>
    <t xml:space="preserve">3)  The first 9 examples all start with the same set up;
a) QSE with no load and one ESR.
b) The ESR is a +/-100 MW, 100 MWh battery
c) The QSE has a sale of 100 MW of ECRS
d) The QSE has no trades
e) Each example has a different set of parameters of:  Deployment Factor for the hour, HBSOC(h), and HBSOC(h+1).
f)  The RUC Capcacity short result for each example is shown in column "R" of the "Summary Results Table".  (The parameters for each example are also on the "Summary Results Table" next the right of the calculated result (Column R).
</t>
  </si>
  <si>
    <t>5) Example 11 is also related to example 5.  The the only difference is that in example 11, the QSE, in additiion to having the ESR, it also now has a GR ..... and that GR (per COP information) is expected to be on-line and available with 100 MW of capablity between its LSL and HSL.  (Notice in example 11, the QSE is not short.)</t>
  </si>
  <si>
    <t>2) This spreadsheet has 11 precalculated examples.  The summary of the 11 examples are on the tab named "Summary Results Table".
The calculated result for each example is shown in column "R"on the "Summary Results Table".
The parameters for each example are also on the "Summary Results Table" next the right of the calculated result (Column R).
Also included on the "Summary Results Table" tab is information from the protocols (specifically section 5.7.4.1.1 Capacity Shortfall Ratio Share) and information on some of the key the bill determinants.</t>
  </si>
  <si>
    <t>11-3-2025 1145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</si>
</sst>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Red]\(0\)"/>
  </numFmts>
  <fonts count="10" x14ac:knownFonts="1">
    <font>
      <sz val="11"/>
      <color theme="1"/>
      <name val="Calibri"/>
      <family val="2"/>
      <scheme val="minor"/>
    </font>
    <font>
      <sz val="8"/>
      <color theme="1"/>
      <name val="Calibri"/>
      <family val="2"/>
      <scheme val="minor"/>
    </font>
    <font>
      <sz val="10"/>
      <color theme="1"/>
      <name val="Calibri"/>
      <family val="2"/>
      <scheme val="minor"/>
    </font>
    <font>
      <sz val="9"/>
      <color theme="1"/>
      <name val="Calibri"/>
      <family val="2"/>
      <scheme val="minor"/>
    </font>
    <font>
      <b/>
      <sz val="11"/>
      <color theme="1"/>
      <name val="Calibri"/>
      <family val="2"/>
      <scheme val="minor"/>
    </font>
    <font>
      <sz val="11"/>
      <color rgb="FFFF0000"/>
      <name val="Calibri"/>
      <family val="2"/>
      <scheme val="minor"/>
    </font>
    <font>
      <sz val="7"/>
      <color rgb="FFFF0000"/>
      <name val="Times New Roman"/>
      <family val="1"/>
    </font>
    <font>
      <b/>
      <sz val="11"/>
      <color rgb="FF7030A0"/>
      <name val="Calibri"/>
      <family val="2"/>
      <scheme val="minor"/>
    </font>
    <font>
      <sz val="11"/>
      <name val="Calibri"/>
      <family val="2"/>
      <scheme val="minor"/>
    </font>
    <font>
      <sz val="7"/>
      <color rgb="FFFF0000"/>
      <name val="Times New Roman"/>
      <family val="2"/>
    </font>
  </fonts>
  <fills count="19">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rgb="FF00B0F0"/>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rgb="FFFF0000"/>
        <bgColor indexed="64"/>
      </patternFill>
    </fill>
    <fill>
      <patternFill patternType="solid">
        <fgColor theme="5"/>
        <bgColor indexed="64"/>
      </patternFill>
    </fill>
    <fill>
      <patternFill patternType="solid">
        <fgColor rgb="FF7030A0"/>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s>
  <cellStyleXfs count="1">
    <xf numFmtId="0" fontId="0" fillId="0" borderId="0"/>
  </cellStyleXfs>
  <cellXfs count="126">
    <xf numFmtId="0" fontId="0" fillId="0" borderId="0" xfId="0"/>
    <xf numFmtId="0" fontId="0" fillId="0" borderId="0" xfId="0" applyAlignment="1">
      <alignment wrapText="1"/>
    </xf>
    <xf numFmtId="0" fontId="1" fillId="0" borderId="1"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4" xfId="0" applyBorder="1" applyAlignment="1">
      <alignment wrapText="1"/>
    </xf>
    <xf numFmtId="0" fontId="0" fillId="0" borderId="5" xfId="0" applyBorder="1" applyAlignment="1">
      <alignment wrapText="1"/>
    </xf>
    <xf numFmtId="0" fontId="0" fillId="0" borderId="0" xfId="0" quotePrefix="1" applyAlignment="1">
      <alignment wrapText="1"/>
    </xf>
    <xf numFmtId="0" fontId="0" fillId="2" borderId="0" xfId="0" applyFill="1"/>
    <xf numFmtId="0" fontId="0" fillId="0" borderId="11" xfId="0" applyBorder="1" applyAlignment="1">
      <alignment wrapText="1"/>
    </xf>
    <xf numFmtId="0" fontId="0" fillId="0" borderId="12" xfId="0" applyBorder="1" applyAlignment="1">
      <alignment wrapText="1"/>
    </xf>
    <xf numFmtId="0" fontId="0" fillId="0" borderId="12" xfId="0" applyBorder="1"/>
    <xf numFmtId="0" fontId="0" fillId="0" borderId="10" xfId="0" applyBorder="1"/>
    <xf numFmtId="0" fontId="0" fillId="2" borderId="9" xfId="0" applyFill="1" applyBorder="1"/>
    <xf numFmtId="0" fontId="0" fillId="2" borderId="10" xfId="0" applyFill="1" applyBorder="1"/>
    <xf numFmtId="0" fontId="0" fillId="3" borderId="6" xfId="0" applyFill="1" applyBorder="1"/>
    <xf numFmtId="0" fontId="0" fillId="3" borderId="7" xfId="0" applyFill="1" applyBorder="1"/>
    <xf numFmtId="0" fontId="0" fillId="4" borderId="1" xfId="0" applyFill="1" applyBorder="1"/>
    <xf numFmtId="0" fontId="0" fillId="4" borderId="2" xfId="0" applyFill="1" applyBorder="1"/>
    <xf numFmtId="0" fontId="0" fillId="4" borderId="3" xfId="0" applyFill="1" applyBorder="1"/>
    <xf numFmtId="0" fontId="0" fillId="4" borderId="4" xfId="0" applyFill="1" applyBorder="1"/>
    <xf numFmtId="0" fontId="0" fillId="4" borderId="16" xfId="0" applyFill="1" applyBorder="1"/>
    <xf numFmtId="0" fontId="0" fillId="4" borderId="17" xfId="0" applyFill="1" applyBorder="1"/>
    <xf numFmtId="0" fontId="0" fillId="4" borderId="0" xfId="0" applyFill="1"/>
    <xf numFmtId="0" fontId="0" fillId="4" borderId="6" xfId="0" applyFill="1" applyBorder="1"/>
    <xf numFmtId="0" fontId="0" fillId="4" borderId="7" xfId="0" applyFill="1" applyBorder="1"/>
    <xf numFmtId="0" fontId="0" fillId="4" borderId="8" xfId="0" applyFill="1" applyBorder="1"/>
    <xf numFmtId="0" fontId="0" fillId="4" borderId="5" xfId="0" applyFill="1" applyBorder="1"/>
    <xf numFmtId="0" fontId="3" fillId="4" borderId="0" xfId="0" applyFont="1" applyFill="1"/>
    <xf numFmtId="0" fontId="3" fillId="4" borderId="0" xfId="0" applyFont="1" applyFill="1" applyAlignment="1">
      <alignment wrapText="1"/>
    </xf>
    <xf numFmtId="0" fontId="3" fillId="4" borderId="5" xfId="0" applyFont="1" applyFill="1" applyBorder="1" applyAlignment="1">
      <alignment wrapText="1"/>
    </xf>
    <xf numFmtId="0" fontId="3" fillId="4" borderId="1" xfId="0" applyFont="1" applyFill="1" applyBorder="1"/>
    <xf numFmtId="0" fontId="3" fillId="4" borderId="2" xfId="0" applyFont="1" applyFill="1" applyBorder="1"/>
    <xf numFmtId="0" fontId="3" fillId="4" borderId="4" xfId="0" applyFont="1" applyFill="1" applyBorder="1" applyAlignment="1">
      <alignment wrapText="1"/>
    </xf>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1" fillId="0" borderId="14" xfId="0" applyFont="1" applyBorder="1"/>
    <xf numFmtId="0" fontId="1" fillId="0" borderId="15" xfId="0" applyFont="1" applyBorder="1" applyAlignment="1">
      <alignment wrapText="1"/>
    </xf>
    <xf numFmtId="0" fontId="2" fillId="3" borderId="1" xfId="0" applyFont="1" applyFill="1" applyBorder="1"/>
    <xf numFmtId="0" fontId="0" fillId="3" borderId="2" xfId="0" applyFill="1" applyBorder="1"/>
    <xf numFmtId="0" fontId="2" fillId="3" borderId="2" xfId="0" applyFont="1" applyFill="1" applyBorder="1"/>
    <xf numFmtId="0" fontId="3" fillId="3" borderId="2" xfId="0" applyFont="1" applyFill="1" applyBorder="1"/>
    <xf numFmtId="0" fontId="0" fillId="5" borderId="18" xfId="0" applyFill="1" applyBorder="1"/>
    <xf numFmtId="0" fontId="0" fillId="0" borderId="13" xfId="0" applyBorder="1"/>
    <xf numFmtId="0" fontId="0" fillId="0" borderId="1" xfId="0" applyBorder="1" applyAlignment="1">
      <alignment wrapText="1"/>
    </xf>
    <xf numFmtId="0" fontId="0" fillId="0" borderId="2" xfId="0" applyBorder="1" applyAlignment="1">
      <alignment wrapText="1"/>
    </xf>
    <xf numFmtId="0" fontId="0" fillId="0" borderId="3" xfId="0" applyBorder="1" applyAlignment="1">
      <alignment wrapText="1"/>
    </xf>
    <xf numFmtId="0" fontId="1" fillId="0" borderId="0" xfId="0" applyFont="1"/>
    <xf numFmtId="0" fontId="2" fillId="0" borderId="0" xfId="0" applyFont="1" applyAlignment="1">
      <alignment wrapText="1"/>
    </xf>
    <xf numFmtId="0" fontId="2" fillId="0" borderId="19" xfId="0" applyFont="1" applyBorder="1" applyAlignment="1">
      <alignment wrapText="1"/>
    </xf>
    <xf numFmtId="0" fontId="0" fillId="0" borderId="21" xfId="0" applyBorder="1"/>
    <xf numFmtId="0" fontId="0" fillId="0" borderId="20" xfId="0" applyBorder="1"/>
    <xf numFmtId="0" fontId="4" fillId="0" borderId="16" xfId="0" applyFont="1" applyBorder="1"/>
    <xf numFmtId="0" fontId="4" fillId="0" borderId="17" xfId="0" applyFont="1" applyBorder="1"/>
    <xf numFmtId="0" fontId="4" fillId="0" borderId="18" xfId="0" applyFont="1" applyBorder="1"/>
    <xf numFmtId="0" fontId="1" fillId="0" borderId="15" xfId="0" applyFont="1" applyBorder="1"/>
    <xf numFmtId="0" fontId="1" fillId="0" borderId="4" xfId="0" applyFont="1" applyBorder="1"/>
    <xf numFmtId="0" fontId="1" fillId="0" borderId="9" xfId="0" applyFont="1" applyBorder="1" applyAlignment="1">
      <alignment wrapText="1"/>
    </xf>
    <xf numFmtId="0" fontId="2" fillId="0" borderId="21" xfId="0" applyFont="1" applyBorder="1" applyAlignment="1">
      <alignment wrapText="1"/>
    </xf>
    <xf numFmtId="0" fontId="0" fillId="6" borderId="0" xfId="0" applyFill="1"/>
    <xf numFmtId="0" fontId="1" fillId="6" borderId="0" xfId="0" applyFont="1" applyFill="1" applyAlignment="1">
      <alignment wrapText="1"/>
    </xf>
    <xf numFmtId="0" fontId="1" fillId="6" borderId="0" xfId="0" applyFont="1" applyFill="1"/>
    <xf numFmtId="0" fontId="0" fillId="6" borderId="5" xfId="0" applyFill="1" applyBorder="1"/>
    <xf numFmtId="0" fontId="3" fillId="4" borderId="0" xfId="0" applyFont="1" applyFill="1" applyAlignment="1">
      <alignment horizontal="right"/>
    </xf>
    <xf numFmtId="0" fontId="3" fillId="4" borderId="0" xfId="0" applyFont="1" applyFill="1" applyAlignment="1">
      <alignment horizontal="right" wrapText="1"/>
    </xf>
    <xf numFmtId="0" fontId="3" fillId="4" borderId="5" xfId="0" applyFont="1" applyFill="1" applyBorder="1" applyAlignment="1">
      <alignment horizontal="right" wrapText="1"/>
    </xf>
    <xf numFmtId="0" fontId="0" fillId="4" borderId="0" xfId="0" applyFill="1" applyAlignment="1">
      <alignment horizontal="right"/>
    </xf>
    <xf numFmtId="0" fontId="0" fillId="4" borderId="5" xfId="0" applyFill="1" applyBorder="1" applyAlignment="1">
      <alignment horizontal="right"/>
    </xf>
    <xf numFmtId="0" fontId="3" fillId="4" borderId="4" xfId="0" applyFont="1" applyFill="1" applyBorder="1" applyAlignment="1">
      <alignment horizontal="right" wrapText="1"/>
    </xf>
    <xf numFmtId="0" fontId="0" fillId="0" borderId="4" xfId="0" applyBorder="1" applyAlignment="1">
      <alignment horizontal="right" wrapText="1"/>
    </xf>
    <xf numFmtId="0" fontId="0" fillId="0" borderId="5" xfId="0" applyBorder="1" applyAlignment="1">
      <alignment horizontal="right" wrapText="1"/>
    </xf>
    <xf numFmtId="0" fontId="0" fillId="0" borderId="1" xfId="0" applyBorder="1" applyAlignment="1">
      <alignment horizontal="right" wrapText="1"/>
    </xf>
    <xf numFmtId="0" fontId="0" fillId="0" borderId="2" xfId="0" applyBorder="1" applyAlignment="1">
      <alignment horizontal="right" wrapText="1"/>
    </xf>
    <xf numFmtId="0" fontId="0" fillId="0" borderId="3" xfId="0" applyBorder="1" applyAlignment="1">
      <alignment horizontal="right" wrapText="1"/>
    </xf>
    <xf numFmtId="0" fontId="0" fillId="0" borderId="0" xfId="0" applyAlignment="1">
      <alignment horizontal="right" wrapText="1"/>
    </xf>
    <xf numFmtId="0" fontId="2" fillId="0" borderId="0" xfId="0" applyFont="1" applyAlignment="1">
      <alignment horizontal="right" wrapText="1"/>
    </xf>
    <xf numFmtId="0" fontId="0" fillId="0" borderId="0" xfId="0" applyAlignment="1">
      <alignment horizontal="right"/>
    </xf>
    <xf numFmtId="0" fontId="0" fillId="0" borderId="5" xfId="0" applyBorder="1" applyAlignment="1">
      <alignment horizontal="right"/>
    </xf>
    <xf numFmtId="0" fontId="0" fillId="3" borderId="0" xfId="0" applyFill="1"/>
    <xf numFmtId="0" fontId="0" fillId="3" borderId="5" xfId="0" applyFill="1" applyBorder="1"/>
    <xf numFmtId="0" fontId="0" fillId="3" borderId="0" xfId="0" applyFill="1" applyAlignment="1">
      <alignment wrapText="1"/>
    </xf>
    <xf numFmtId="0" fontId="5" fillId="0" borderId="0" xfId="0" applyFont="1"/>
    <xf numFmtId="0" fontId="6" fillId="0" borderId="0" xfId="0" applyFont="1" applyAlignment="1">
      <alignment horizontal="left" vertical="center" indent="10"/>
    </xf>
    <xf numFmtId="0" fontId="0" fillId="3" borderId="22" xfId="0" applyFill="1" applyBorder="1"/>
    <xf numFmtId="0" fontId="2" fillId="3" borderId="22" xfId="0" applyFont="1" applyFill="1" applyBorder="1"/>
    <xf numFmtId="0" fontId="3" fillId="3" borderId="22" xfId="0" applyFont="1" applyFill="1" applyBorder="1"/>
    <xf numFmtId="0" fontId="3" fillId="5" borderId="22" xfId="0" applyFont="1" applyFill="1" applyBorder="1"/>
    <xf numFmtId="0" fontId="3" fillId="7" borderId="22" xfId="0" applyFont="1" applyFill="1" applyBorder="1"/>
    <xf numFmtId="0" fontId="0" fillId="0" borderId="0" xfId="0" applyAlignment="1">
      <alignment horizontal="left" vertical="top" wrapText="1"/>
    </xf>
    <xf numFmtId="0" fontId="0" fillId="8" borderId="0" xfId="0" applyFill="1" applyAlignment="1">
      <alignment horizontal="left" vertical="top" wrapText="1"/>
    </xf>
    <xf numFmtId="0" fontId="0" fillId="8" borderId="0" xfId="0" applyFill="1"/>
    <xf numFmtId="0" fontId="6" fillId="0" borderId="0" xfId="0" applyFont="1" applyAlignment="1">
      <alignment horizontal="left" indent="10"/>
    </xf>
    <xf numFmtId="0" fontId="9" fillId="0" borderId="0" xfId="0" applyFont="1" applyAlignment="1">
      <alignment horizontal="left" vertical="top" indent="10"/>
    </xf>
    <xf numFmtId="0" fontId="4" fillId="0" borderId="23" xfId="0" applyFont="1" applyBorder="1" applyAlignment="1">
      <alignment vertical="top" wrapText="1"/>
    </xf>
    <xf numFmtId="0" fontId="4" fillId="0" borderId="23" xfId="0" applyFont="1" applyBorder="1" applyAlignment="1">
      <alignment vertical="top"/>
    </xf>
    <xf numFmtId="0" fontId="0" fillId="0" borderId="23" xfId="0" applyBorder="1"/>
    <xf numFmtId="0" fontId="0" fillId="9" borderId="0" xfId="0" applyFill="1"/>
    <xf numFmtId="0" fontId="0" fillId="9" borderId="0" xfId="0" applyFill="1" applyAlignment="1">
      <alignment wrapText="1"/>
    </xf>
    <xf numFmtId="0" fontId="0" fillId="10" borderId="0" xfId="0" applyFill="1"/>
    <xf numFmtId="0" fontId="0" fillId="10" borderId="0" xfId="0" applyFill="1" applyAlignment="1">
      <alignment wrapText="1"/>
    </xf>
    <xf numFmtId="0" fontId="0" fillId="11" borderId="0" xfId="0" applyFill="1"/>
    <xf numFmtId="0" fontId="0" fillId="11" borderId="0" xfId="0" applyFill="1" applyAlignment="1">
      <alignment wrapText="1"/>
    </xf>
    <xf numFmtId="0" fontId="0" fillId="12" borderId="0" xfId="0" applyFill="1"/>
    <xf numFmtId="0" fontId="0" fillId="13" borderId="0" xfId="0" applyFill="1"/>
    <xf numFmtId="164" fontId="0" fillId="0" borderId="23" xfId="0" applyNumberFormat="1" applyBorder="1"/>
    <xf numFmtId="0" fontId="0" fillId="14" borderId="0" xfId="0" applyFill="1"/>
    <xf numFmtId="0" fontId="0" fillId="15" borderId="0" xfId="0" applyFill="1"/>
    <xf numFmtId="0" fontId="0" fillId="16" borderId="0" xfId="0" applyFill="1"/>
    <xf numFmtId="0" fontId="0" fillId="7" borderId="0" xfId="0" applyFill="1"/>
    <xf numFmtId="0" fontId="0" fillId="17" borderId="0" xfId="0" applyFill="1"/>
    <xf numFmtId="1" fontId="3" fillId="3" borderId="22" xfId="0" applyNumberFormat="1" applyFont="1" applyFill="1" applyBorder="1"/>
    <xf numFmtId="1" fontId="0" fillId="3" borderId="22" xfId="0" applyNumberFormat="1" applyFill="1" applyBorder="1"/>
    <xf numFmtId="1" fontId="0" fillId="0" borderId="0" xfId="0" applyNumberFormat="1"/>
    <xf numFmtId="0" fontId="0" fillId="18" borderId="0" xfId="0" applyFill="1"/>
    <xf numFmtId="0" fontId="0" fillId="3" borderId="4" xfId="0" applyFill="1" applyBorder="1"/>
    <xf numFmtId="0" fontId="0" fillId="3" borderId="9" xfId="0" applyFill="1" applyBorder="1"/>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0EA25AD0-4D98-4680-A793-65D03016A84C}"/>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B130C3D8-359B-4B11-8A88-977A97E5E6A3}"/>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4F9A7D69-D797-4FA1-AB98-6C15280480DD}"/>
            </a:ext>
          </a:extLst>
        </xdr:cNvPr>
        <xdr:cNvSpPr txBox="1"/>
      </xdr:nvSpPr>
      <xdr:spPr>
        <a:xfrm>
          <a:off x="8220075" y="155924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5213E84D-A310-4A03-B54A-90FF176BE109}"/>
            </a:ext>
          </a:extLst>
        </xdr:cNvPr>
        <xdr:cNvSpPr txBox="1"/>
      </xdr:nvSpPr>
      <xdr:spPr>
        <a:xfrm>
          <a:off x="12106275" y="155543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078B00B1-2C1F-4F99-B9D1-3BE41FF93DDD}"/>
            </a:ext>
          </a:extLst>
        </xdr:cNvPr>
        <xdr:cNvSpPr txBox="1"/>
      </xdr:nvSpPr>
      <xdr:spPr>
        <a:xfrm>
          <a:off x="8220075" y="155924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0D3C6D72-B6E3-488E-9EF1-3241F57EBED9}"/>
            </a:ext>
          </a:extLst>
        </xdr:cNvPr>
        <xdr:cNvSpPr txBox="1"/>
      </xdr:nvSpPr>
      <xdr:spPr>
        <a:xfrm>
          <a:off x="12106275" y="155543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20</xdr:col>
      <xdr:colOff>163564</xdr:colOff>
      <xdr:row>23</xdr:row>
      <xdr:rowOff>86295</xdr:rowOff>
    </xdr:to>
    <xdr:pic>
      <xdr:nvPicPr>
        <xdr:cNvPr id="3" name="Picture 2">
          <a:extLst>
            <a:ext uri="{FF2B5EF4-FFF2-40B4-BE49-F238E27FC236}">
              <a16:creationId xmlns:a16="http://schemas.microsoft.com/office/drawing/2014/main" id="{4473D1CC-8FAF-3052-DC53-B19E3E237A05}"/>
            </a:ext>
          </a:extLst>
        </xdr:cNvPr>
        <xdr:cNvPicPr>
          <a:picLocks noChangeAspect="1"/>
        </xdr:cNvPicPr>
      </xdr:nvPicPr>
      <xdr:blipFill>
        <a:blip xmlns:r="http://schemas.openxmlformats.org/officeDocument/2006/relationships" r:embed="rId1"/>
        <a:stretch>
          <a:fillRect/>
        </a:stretch>
      </xdr:blipFill>
      <xdr:spPr>
        <a:xfrm>
          <a:off x="609600" y="381000"/>
          <a:ext cx="11745964" cy="40867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9</xdr:col>
      <xdr:colOff>472440</xdr:colOff>
      <xdr:row>16</xdr:row>
      <xdr:rowOff>167640</xdr:rowOff>
    </xdr:to>
    <xdr:pic>
      <xdr:nvPicPr>
        <xdr:cNvPr id="3" name="Picture 2">
          <a:extLst>
            <a:ext uri="{FF2B5EF4-FFF2-40B4-BE49-F238E27FC236}">
              <a16:creationId xmlns:a16="http://schemas.microsoft.com/office/drawing/2014/main" id="{B507681A-8327-43A1-AA1C-B57DCAB66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42925"/>
          <a:ext cx="4733925" cy="2882265"/>
        </a:xfrm>
        <a:prstGeom prst="rect">
          <a:avLst/>
        </a:prstGeom>
        <a:noFill/>
        <a:ln>
          <a:noFill/>
        </a:ln>
      </xdr:spPr>
    </xdr:pic>
    <xdr:clientData/>
  </xdr:twoCellAnchor>
  <xdr:twoCellAnchor editAs="oneCell">
    <xdr:from>
      <xdr:col>2</xdr:col>
      <xdr:colOff>0</xdr:colOff>
      <xdr:row>20</xdr:row>
      <xdr:rowOff>0</xdr:rowOff>
    </xdr:from>
    <xdr:to>
      <xdr:col>9</xdr:col>
      <xdr:colOff>358140</xdr:colOff>
      <xdr:row>36</xdr:row>
      <xdr:rowOff>135255</xdr:rowOff>
    </xdr:to>
    <xdr:pic>
      <xdr:nvPicPr>
        <xdr:cNvPr id="5" name="Picture 4">
          <a:extLst>
            <a:ext uri="{FF2B5EF4-FFF2-40B4-BE49-F238E27FC236}">
              <a16:creationId xmlns:a16="http://schemas.microsoft.com/office/drawing/2014/main" id="{1728050E-9980-4E08-AF1E-BA07D8E805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9200" y="4343400"/>
          <a:ext cx="4625340" cy="303085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5FD1BFAC-2A9F-42F0-BEA9-91786F20B2D0}"/>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8F1F8C69-C4A4-4D16-887E-D573F04C5038}"/>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BB6F58EE-8513-70F7-9CB6-3A7DFDD71CBD}"/>
            </a:ext>
          </a:extLst>
        </xdr:cNvPr>
        <xdr:cNvSpPr txBox="1"/>
      </xdr:nvSpPr>
      <xdr:spPr>
        <a:xfrm>
          <a:off x="8362950" y="6286501"/>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4" name="TextBox 3">
          <a:extLst>
            <a:ext uri="{FF2B5EF4-FFF2-40B4-BE49-F238E27FC236}">
              <a16:creationId xmlns:a16="http://schemas.microsoft.com/office/drawing/2014/main" id="{6EF7532F-AAE9-4B10-8772-BD422A65E8D8}"/>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F6D56539-1C87-4A98-9406-41B4DF3D5EDD}"/>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FB5B5317-13F3-4068-80D9-5C7964245516}"/>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C9298DA0-831C-451B-984A-EE4A70138910}"/>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A6380719-9F86-48F4-983E-51FA2655A676}"/>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319F6EE9-A6A6-4743-A5E0-9DF1221B4414}"/>
            </a:ext>
          </a:extLst>
        </xdr:cNvPr>
        <xdr:cNvSpPr txBox="1"/>
      </xdr:nvSpPr>
      <xdr:spPr>
        <a:xfrm>
          <a:off x="8220075" y="15401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2FCC03C7-A2D1-48F1-85DF-ABED4B281C04}"/>
            </a:ext>
          </a:extLst>
        </xdr:cNvPr>
        <xdr:cNvSpPr txBox="1"/>
      </xdr:nvSpPr>
      <xdr:spPr>
        <a:xfrm>
          <a:off x="12106275" y="15363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5F011DE8-454D-4ACE-A9FC-E5E3CC519126}"/>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D579F1BA-902E-4891-BB39-B49385FB5166}"/>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C9AE3E99-AE68-4D2B-8984-AEF095919B59}"/>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5DEFD768-95B6-4E25-BB96-478F4C131905}"/>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07E7F4FC-982D-49EE-85D4-AA91A18F7F2B}"/>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851B1303-B0B6-4D16-8D47-8F81FBB6DECC}"/>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3175C99A-63E0-4C6A-AB72-C7E40D82C6B3}"/>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9D071B9B-A885-4F77-A5AD-73060C0729A0}"/>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381000</xdr:colOff>
      <xdr:row>48</xdr:row>
      <xdr:rowOff>38101</xdr:rowOff>
    </xdr:from>
    <xdr:to>
      <xdr:col>16</xdr:col>
      <xdr:colOff>485775</xdr:colOff>
      <xdr:row>48</xdr:row>
      <xdr:rowOff>438151</xdr:rowOff>
    </xdr:to>
    <xdr:sp macro="" textlink="">
      <xdr:nvSpPr>
        <xdr:cNvPr id="2" name="TextBox 1">
          <a:extLst>
            <a:ext uri="{FF2B5EF4-FFF2-40B4-BE49-F238E27FC236}">
              <a16:creationId xmlns:a16="http://schemas.microsoft.com/office/drawing/2014/main" id="{C5E6965D-1361-4379-A041-337D477BDF58}"/>
            </a:ext>
          </a:extLst>
        </xdr:cNvPr>
        <xdr:cNvSpPr txBox="1"/>
      </xdr:nvSpPr>
      <xdr:spPr>
        <a:xfrm>
          <a:off x="8220075" y="15020926"/>
          <a:ext cx="2543175"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t>Optimization</a:t>
          </a:r>
          <a:r>
            <a:rPr lang="en-US" sz="2000" b="1" baseline="0"/>
            <a:t> option</a:t>
          </a:r>
          <a:endParaRPr lang="en-US" sz="2000" b="1"/>
        </a:p>
      </xdr:txBody>
    </xdr:sp>
    <xdr:clientData/>
  </xdr:twoCellAnchor>
  <xdr:twoCellAnchor>
    <xdr:from>
      <xdr:col>19</xdr:col>
      <xdr:colOff>0</xdr:colOff>
      <xdr:row>48</xdr:row>
      <xdr:rowOff>0</xdr:rowOff>
    </xdr:from>
    <xdr:to>
      <xdr:col>23</xdr:col>
      <xdr:colOff>104775</xdr:colOff>
      <xdr:row>51</xdr:row>
      <xdr:rowOff>66675</xdr:rowOff>
    </xdr:to>
    <xdr:sp macro="" textlink="">
      <xdr:nvSpPr>
        <xdr:cNvPr id="3" name="TextBox 2">
          <a:extLst>
            <a:ext uri="{FF2B5EF4-FFF2-40B4-BE49-F238E27FC236}">
              <a16:creationId xmlns:a16="http://schemas.microsoft.com/office/drawing/2014/main" id="{9BDA99C6-F592-4EC0-BA89-C0C4A29297E7}"/>
            </a:ext>
          </a:extLst>
        </xdr:cNvPr>
        <xdr:cNvSpPr txBox="1"/>
      </xdr:nvSpPr>
      <xdr:spPr>
        <a:xfrm>
          <a:off x="12106275" y="14982825"/>
          <a:ext cx="25431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 Aggregated Resources used so as to</a:t>
          </a:r>
          <a:r>
            <a:rPr lang="en-US" sz="1400" b="1" baseline="0"/>
            <a:t> fit into EXCEL optimization variable/constraint limits</a:t>
          </a:r>
          <a:endParaRPr lang="en-US" sz="1400" b="1"/>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ECC0C-594B-4071-A84B-E3496264B824}">
  <dimension ref="A1:B8"/>
  <sheetViews>
    <sheetView tabSelected="1" workbookViewId="0"/>
  </sheetViews>
  <sheetFormatPr defaultRowHeight="14.4" x14ac:dyDescent="0.3"/>
  <cols>
    <col min="2" max="2" width="170.6640625" customWidth="1"/>
  </cols>
  <sheetData>
    <row r="1" spans="1:2" x14ac:dyDescent="0.3">
      <c r="A1" t="s">
        <v>135</v>
      </c>
      <c r="B1" t="s">
        <v>142</v>
      </c>
    </row>
    <row r="3" spans="1:2" x14ac:dyDescent="0.3">
      <c r="A3" t="s">
        <v>136</v>
      </c>
    </row>
    <row r="4" spans="1:2" ht="42.75" customHeight="1" x14ac:dyDescent="0.3">
      <c r="B4" s="125" t="s">
        <v>138</v>
      </c>
    </row>
    <row r="5" spans="1:2" ht="57.6" x14ac:dyDescent="0.3">
      <c r="B5" s="125" t="s">
        <v>141</v>
      </c>
    </row>
    <row r="6" spans="1:2" ht="134.25" customHeight="1" x14ac:dyDescent="0.3">
      <c r="B6" s="125" t="s">
        <v>139</v>
      </c>
    </row>
    <row r="7" spans="1:2" ht="28.5" customHeight="1" x14ac:dyDescent="0.3">
      <c r="B7" s="125" t="s">
        <v>137</v>
      </c>
    </row>
    <row r="8" spans="1:2" ht="28.8" x14ac:dyDescent="0.3">
      <c r="B8" s="125" t="s">
        <v>140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86982-3B71-4F20-B99E-CF3FAB447042}">
  <sheetPr>
    <tabColor rgb="FFFF0000"/>
  </sheetPr>
  <dimension ref="A1:AL61"/>
  <sheetViews>
    <sheetView workbookViewId="0"/>
  </sheetViews>
  <sheetFormatPr defaultRowHeight="14.4" x14ac:dyDescent="0.3"/>
  <cols>
    <col min="2" max="2" width="18.6640625" customWidth="1"/>
    <col min="3" max="8" width="8.88671875" customWidth="1"/>
  </cols>
  <sheetData>
    <row r="1" spans="1:33" x14ac:dyDescent="0.3">
      <c r="A1" s="116" t="s">
        <v>125</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0.4</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100</v>
      </c>
      <c r="I28" s="87">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100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100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100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0</v>
      </c>
      <c r="M46" s="22"/>
      <c r="N46" s="22"/>
      <c r="O46" s="22">
        <f>SUM(L60,N60:T60)</f>
        <v>0</v>
      </c>
      <c r="P46" s="22"/>
      <c r="Q46" s="22">
        <f>H26</f>
        <v>0</v>
      </c>
      <c r="R46" s="22">
        <f>AG16+AH21</f>
        <v>0</v>
      </c>
      <c r="S46" s="22">
        <f>D7+Q46+R46+L46+O46</f>
        <v>0</v>
      </c>
      <c r="T46" s="22"/>
      <c r="U46" s="22">
        <f>SUM(E7,G7:M7)-AD26</f>
        <v>100</v>
      </c>
      <c r="V46" s="22"/>
      <c r="W46" s="22">
        <f>MAX(0,(O7*4+U46-S46))</f>
        <v>100</v>
      </c>
      <c r="X46" s="22"/>
      <c r="Y46" s="22">
        <f>SUM(E7:M7)-SUM(L55:T55,L57:T57,L60:T60)</f>
        <v>100</v>
      </c>
      <c r="Z46" s="22"/>
      <c r="AA46" s="22">
        <f>MAX(W46,Y46)</f>
        <v>100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100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200</v>
      </c>
      <c r="C60" s="31">
        <f t="shared" ref="C60:K60" si="39">M42-L60</f>
        <v>200</v>
      </c>
      <c r="D60" s="31">
        <f t="shared" si="39"/>
        <v>200</v>
      </c>
      <c r="E60" s="31">
        <f t="shared" si="39"/>
        <v>200</v>
      </c>
      <c r="F60" s="31">
        <f t="shared" si="39"/>
        <v>0</v>
      </c>
      <c r="G60" s="31">
        <f t="shared" si="39"/>
        <v>200</v>
      </c>
      <c r="H60" s="31">
        <f t="shared" si="39"/>
        <v>0</v>
      </c>
      <c r="I60" s="31">
        <f t="shared" si="39"/>
        <v>100</v>
      </c>
      <c r="J60" s="31">
        <f t="shared" si="39"/>
        <v>0</v>
      </c>
      <c r="K60" s="32">
        <f t="shared" si="39"/>
        <v>0</v>
      </c>
      <c r="L60" s="30">
        <v>0</v>
      </c>
      <c r="M60" s="31">
        <v>0</v>
      </c>
      <c r="N60" s="31">
        <v>0</v>
      </c>
      <c r="O60" s="31">
        <v>0</v>
      </c>
      <c r="P60" s="31">
        <v>0</v>
      </c>
      <c r="Q60" s="31">
        <v>0</v>
      </c>
      <c r="R60" s="31">
        <v>0</v>
      </c>
      <c r="S60" s="31">
        <v>0</v>
      </c>
      <c r="T60" s="31">
        <v>0</v>
      </c>
      <c r="U60" s="32">
        <v>0</v>
      </c>
      <c r="V60" s="30">
        <f>H42-G42-U60*D2-L60*E2-N60*G2-P60*I2-R60*J2-T60*K2</f>
        <v>100</v>
      </c>
      <c r="W60" s="31">
        <f>F42-H42+U60*D2-M60*F2</f>
        <v>0</v>
      </c>
      <c r="X60" s="31">
        <f>H42-I42-U60*D3-L60*E3*E4+M60*F3*F4-N60*G3*G4-P60*I3*I4-R60*J3*J4-T60*K3*K4</f>
        <v>0</v>
      </c>
      <c r="Y60" s="31">
        <f>J42-U60</f>
        <v>100</v>
      </c>
      <c r="Z60" s="32">
        <f>U60-K42</f>
        <v>100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A4E4C-38BB-496B-981E-EB25AAC30A45}">
  <sheetPr>
    <tabColor theme="5" tint="0.79998168889431442"/>
  </sheetPr>
  <dimension ref="A1:AL61"/>
  <sheetViews>
    <sheetView workbookViewId="0"/>
  </sheetViews>
  <sheetFormatPr defaultRowHeight="14.4" x14ac:dyDescent="0.3"/>
  <cols>
    <col min="2" max="2" width="18.6640625" customWidth="1"/>
    <col min="3" max="8" width="8.88671875" customWidth="1"/>
  </cols>
  <sheetData>
    <row r="1" spans="1:33" x14ac:dyDescent="0.3">
      <c r="A1" s="117" t="s">
        <v>126</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0.4</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100</v>
      </c>
      <c r="I28" s="87">
        <v>60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100</v>
      </c>
      <c r="I31">
        <f>SUM(IF(B28=1,I28,0),IF(B29=1,I29,0),IF(B30=1,I30,0))</f>
        <v>60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100</v>
      </c>
      <c r="I42" s="8">
        <f t="shared" si="35"/>
        <v>60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2.4158453015843406E-13</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2.4158453015843406E-13</v>
      </c>
      <c r="M46" s="22"/>
      <c r="N46" s="22"/>
      <c r="O46" s="22">
        <f>SUM(L60,N60:T60)</f>
        <v>99.999999999999758</v>
      </c>
      <c r="P46" s="22"/>
      <c r="Q46" s="22">
        <f>H26</f>
        <v>0</v>
      </c>
      <c r="R46" s="22">
        <f>AG16+AH21</f>
        <v>0</v>
      </c>
      <c r="S46" s="22">
        <f>D7+Q46+R46+L46+O46</f>
        <v>100</v>
      </c>
      <c r="T46" s="22"/>
      <c r="U46" s="22">
        <f>SUM(E7,G7:M7)-AD26</f>
        <v>100</v>
      </c>
      <c r="V46" s="22"/>
      <c r="W46" s="22">
        <f>MAX(0,(O7*4+U46-S46))</f>
        <v>0</v>
      </c>
      <c r="X46" s="22"/>
      <c r="Y46" s="22">
        <f>SUM(E7:M7)-SUM(L55:T55,L57:T57,L60:T60)</f>
        <v>2.4158453015843406E-13</v>
      </c>
      <c r="Z46" s="22"/>
      <c r="AA46" s="22">
        <f>MAX(W46,Y46)</f>
        <v>2.4158453015843406E-13</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2.4158453015843406E-13</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100.00000000000024</v>
      </c>
      <c r="C60" s="31">
        <f t="shared" ref="C60:K60" si="39">M42-L60</f>
        <v>200</v>
      </c>
      <c r="D60" s="31">
        <f t="shared" si="39"/>
        <v>200</v>
      </c>
      <c r="E60" s="31">
        <f t="shared" si="39"/>
        <v>200</v>
      </c>
      <c r="F60" s="31">
        <f t="shared" si="39"/>
        <v>0</v>
      </c>
      <c r="G60" s="31">
        <f t="shared" si="39"/>
        <v>200</v>
      </c>
      <c r="H60" s="31">
        <f t="shared" si="39"/>
        <v>0</v>
      </c>
      <c r="I60" s="31">
        <f t="shared" si="39"/>
        <v>2.4158453015843406E-13</v>
      </c>
      <c r="J60" s="31">
        <f t="shared" si="39"/>
        <v>0</v>
      </c>
      <c r="K60" s="32">
        <f t="shared" si="39"/>
        <v>0</v>
      </c>
      <c r="L60" s="30">
        <v>0</v>
      </c>
      <c r="M60" s="31">
        <v>0</v>
      </c>
      <c r="N60" s="31">
        <v>0</v>
      </c>
      <c r="O60" s="31">
        <v>0</v>
      </c>
      <c r="P60" s="31">
        <v>0</v>
      </c>
      <c r="Q60" s="31">
        <v>0</v>
      </c>
      <c r="R60" s="31">
        <v>99.999999999999758</v>
      </c>
      <c r="S60" s="31">
        <v>0</v>
      </c>
      <c r="T60" s="31">
        <v>0</v>
      </c>
      <c r="U60" s="32">
        <v>2.4158453015843406E-13</v>
      </c>
      <c r="V60" s="30">
        <f>H42-G42-U60*D2-L60*E2-N60*G2-P60*I2-R60*J2-T60*K2</f>
        <v>0</v>
      </c>
      <c r="W60" s="31">
        <f>F42-H42+U60*D2-M60*F2</f>
        <v>2.4158453015843406E-13</v>
      </c>
      <c r="X60" s="31">
        <f>H42-I42-U60*D3-L60*E3*E4+M60*F3*F4-N60*G3*G4-P60*I3*I4-R60*J3*J4-T60*K3*K4</f>
        <v>-1.4921397450962104E-13</v>
      </c>
      <c r="Y60" s="31">
        <f>J42-U60</f>
        <v>99.999999999999758</v>
      </c>
      <c r="Z60" s="32">
        <f>U60-K42</f>
        <v>100.00000000000024</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E6EF2-4172-475A-BECB-125FD6D9CD33}">
  <sheetPr>
    <tabColor rgb="FF7030A0"/>
  </sheetPr>
  <dimension ref="A1:AL61"/>
  <sheetViews>
    <sheetView workbookViewId="0"/>
  </sheetViews>
  <sheetFormatPr defaultRowHeight="14.4" x14ac:dyDescent="0.3"/>
  <cols>
    <col min="2" max="2" width="18.6640625" customWidth="1"/>
    <col min="3" max="8" width="8.88671875" customWidth="1"/>
  </cols>
  <sheetData>
    <row r="1" spans="1:33" x14ac:dyDescent="0.3">
      <c r="A1" s="122" t="s">
        <v>130</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87">
        <v>100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24">
        <v>0</v>
      </c>
      <c r="J23" s="14">
        <v>100</v>
      </c>
      <c r="K23" s="14">
        <v>30</v>
      </c>
      <c r="L23" s="123">
        <v>0</v>
      </c>
      <c r="M23" s="87">
        <v>0</v>
      </c>
      <c r="N23" t="s">
        <v>24</v>
      </c>
      <c r="O23" t="s">
        <v>24</v>
      </c>
      <c r="P23" s="87">
        <v>0</v>
      </c>
      <c r="Q23" t="s">
        <v>24</v>
      </c>
      <c r="R23" s="87">
        <v>0</v>
      </c>
      <c r="S23" t="s">
        <v>24</v>
      </c>
      <c r="T23" s="88">
        <v>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0</v>
      </c>
      <c r="I28" s="87">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-100</v>
      </c>
      <c r="M46" s="22"/>
      <c r="N46" s="22"/>
      <c r="O46" s="22">
        <f>SUM(L60,N60:T60)</f>
        <v>100</v>
      </c>
      <c r="P46" s="22"/>
      <c r="Q46" s="22">
        <f>H26</f>
        <v>0</v>
      </c>
      <c r="R46" s="22">
        <f>AG16+AH21</f>
        <v>0</v>
      </c>
      <c r="S46" s="22">
        <f>D7+Q46+R46+L46+O46</f>
        <v>100</v>
      </c>
      <c r="T46" s="22"/>
      <c r="U46" s="22">
        <f>SUM(E7,G7:M7)-AD26</f>
        <v>100</v>
      </c>
      <c r="V46" s="22"/>
      <c r="W46" s="22">
        <f>MAX(0,(O7*4+U46-S46))</f>
        <v>0</v>
      </c>
      <c r="X46" s="22"/>
      <c r="Y46" s="22">
        <f>SUM(E7:M7)-SUM(L55:T55,L57:T57,L60:T60)</f>
        <v>0</v>
      </c>
      <c r="Z46" s="22"/>
      <c r="AA46" s="22">
        <f>MAX(W46,Y46)</f>
        <v>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100</v>
      </c>
      <c r="C60" s="31">
        <f t="shared" ref="C60:K60" si="39">M42-L60</f>
        <v>200</v>
      </c>
      <c r="D60" s="31">
        <f t="shared" si="39"/>
        <v>200</v>
      </c>
      <c r="E60" s="31">
        <f t="shared" si="39"/>
        <v>200</v>
      </c>
      <c r="F60" s="31">
        <f t="shared" si="39"/>
        <v>0</v>
      </c>
      <c r="G60" s="31">
        <f t="shared" si="39"/>
        <v>200</v>
      </c>
      <c r="H60" s="31">
        <f t="shared" si="39"/>
        <v>0</v>
      </c>
      <c r="I60" s="31">
        <f t="shared" si="39"/>
        <v>0</v>
      </c>
      <c r="J60" s="31">
        <f t="shared" si="39"/>
        <v>0</v>
      </c>
      <c r="K60" s="32">
        <f t="shared" si="39"/>
        <v>0</v>
      </c>
      <c r="L60" s="30">
        <v>0</v>
      </c>
      <c r="M60" s="31">
        <v>0</v>
      </c>
      <c r="N60" s="31">
        <v>0</v>
      </c>
      <c r="O60" s="31">
        <v>0</v>
      </c>
      <c r="P60" s="31">
        <v>0</v>
      </c>
      <c r="Q60" s="31">
        <v>0</v>
      </c>
      <c r="R60" s="31">
        <v>100</v>
      </c>
      <c r="S60" s="31">
        <v>0</v>
      </c>
      <c r="T60" s="31">
        <v>0</v>
      </c>
      <c r="U60" s="32">
        <v>-100</v>
      </c>
      <c r="V60" s="30">
        <f>H42-G42-U60*D2-L60*E2-N60*G2-P60*I2-R60*J2-T60*K2</f>
        <v>0</v>
      </c>
      <c r="W60" s="31">
        <f>F42-H42+U60*D2-M60*F2</f>
        <v>0</v>
      </c>
      <c r="X60" s="31">
        <f>H42-I42-U60*D3-L60*E3*E4+M60*F3*F4-N60*G3*G4-P60*I3*I4-R60*J3*J4-T60*K3*K4</f>
        <v>0</v>
      </c>
      <c r="Y60" s="31">
        <f>J42-U60</f>
        <v>200</v>
      </c>
      <c r="Z60" s="32">
        <f>U60-K42</f>
        <v>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6DB3C-3D7B-455F-A3FE-E03786F388D8}">
  <sheetPr>
    <tabColor theme="5"/>
  </sheetPr>
  <dimension ref="A1:AL61"/>
  <sheetViews>
    <sheetView workbookViewId="0"/>
  </sheetViews>
  <sheetFormatPr defaultRowHeight="14.4" x14ac:dyDescent="0.3"/>
  <cols>
    <col min="2" max="2" width="18.6640625" customWidth="1"/>
    <col min="3" max="8" width="8.88671875" customWidth="1"/>
  </cols>
  <sheetData>
    <row r="1" spans="1:33" x14ac:dyDescent="0.3">
      <c r="A1" s="118" t="s">
        <v>132</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87">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24">
        <v>1</v>
      </c>
      <c r="J23" s="87">
        <v>130</v>
      </c>
      <c r="K23" s="87">
        <v>30</v>
      </c>
      <c r="L23" s="123">
        <v>0</v>
      </c>
      <c r="M23" s="87">
        <v>0</v>
      </c>
      <c r="N23" t="s">
        <v>24</v>
      </c>
      <c r="O23" t="s">
        <v>24</v>
      </c>
      <c r="P23" s="87">
        <v>0</v>
      </c>
      <c r="Q23" t="s">
        <v>24</v>
      </c>
      <c r="R23" s="87">
        <v>0</v>
      </c>
      <c r="S23" t="s">
        <v>24</v>
      </c>
      <c r="T23" s="88">
        <v>0</v>
      </c>
      <c r="U23" s="59">
        <f>IF(B23=1,J23-K23,IF(B23=-1,J23,0))</f>
        <v>100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130</v>
      </c>
      <c r="I26" t="s">
        <v>86</v>
      </c>
      <c r="J26">
        <f>SUM(IF(OR(B23=1,B23=-1),J23,0),IF(OR(B24=1,B24=-1),J24,0),IF(OR(B25=1,B25=-1),J25,0))</f>
        <v>130</v>
      </c>
      <c r="K26">
        <f>SUM(IF(B23=1,K23,0),IF(B24=1,K24,0),IF(B25=1,K25,0))</f>
        <v>30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0</v>
      </c>
      <c r="I28" s="87">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130</v>
      </c>
      <c r="K39">
        <f>K21+K26</f>
        <v>30</v>
      </c>
      <c r="L39">
        <f t="shared" ref="L39:U39" si="34">SUM(U18:U20,U23:U25)</f>
        <v>100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-100</v>
      </c>
      <c r="M46" s="22"/>
      <c r="N46" s="22"/>
      <c r="O46" s="22">
        <f>SUM(L60,N60:T60)</f>
        <v>100</v>
      </c>
      <c r="P46" s="22"/>
      <c r="Q46" s="22">
        <f>H26</f>
        <v>130</v>
      </c>
      <c r="R46" s="22">
        <f>AG16+AH21</f>
        <v>0</v>
      </c>
      <c r="S46" s="22">
        <f>D7+Q46+R46+L46+O46</f>
        <v>130</v>
      </c>
      <c r="T46" s="22"/>
      <c r="U46" s="22">
        <f>SUM(E7,G7:M7)-AD26</f>
        <v>100</v>
      </c>
      <c r="V46" s="22"/>
      <c r="W46" s="22">
        <f>MAX(0,(O7*4+U46-S46))</f>
        <v>0</v>
      </c>
      <c r="X46" s="22"/>
      <c r="Y46" s="22">
        <f>SUM(E7:M7)-SUM(L55:T55,L57:T57,L60:T60)</f>
        <v>0</v>
      </c>
      <c r="Z46" s="22"/>
      <c r="AA46" s="22">
        <f>MAX(W46,Y46)</f>
        <v>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100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100</v>
      </c>
      <c r="C60" s="31">
        <f t="shared" ref="C60:K60" si="39">M42-L60</f>
        <v>200</v>
      </c>
      <c r="D60" s="31">
        <f t="shared" si="39"/>
        <v>200</v>
      </c>
      <c r="E60" s="31">
        <f t="shared" si="39"/>
        <v>200</v>
      </c>
      <c r="F60" s="31">
        <f t="shared" si="39"/>
        <v>0</v>
      </c>
      <c r="G60" s="31">
        <f t="shared" si="39"/>
        <v>200</v>
      </c>
      <c r="H60" s="31">
        <f t="shared" si="39"/>
        <v>0</v>
      </c>
      <c r="I60" s="31">
        <f t="shared" si="39"/>
        <v>0</v>
      </c>
      <c r="J60" s="31">
        <f t="shared" si="39"/>
        <v>0</v>
      </c>
      <c r="K60" s="32">
        <f t="shared" si="39"/>
        <v>0</v>
      </c>
      <c r="L60" s="30">
        <v>0</v>
      </c>
      <c r="M60" s="31">
        <v>0</v>
      </c>
      <c r="N60" s="31">
        <v>0</v>
      </c>
      <c r="O60" s="31">
        <v>0</v>
      </c>
      <c r="P60" s="31">
        <v>0</v>
      </c>
      <c r="Q60" s="31">
        <v>0</v>
      </c>
      <c r="R60" s="31">
        <v>100</v>
      </c>
      <c r="S60" s="31">
        <v>0</v>
      </c>
      <c r="T60" s="31">
        <v>0</v>
      </c>
      <c r="U60" s="32">
        <v>-100</v>
      </c>
      <c r="V60" s="30">
        <f>H42-G42-U60*D2-L60*E2-N60*G2-P60*I2-R60*J2-T60*K2</f>
        <v>0</v>
      </c>
      <c r="W60" s="31">
        <f>F42-H42+U60*D2-M60*F2</f>
        <v>0</v>
      </c>
      <c r="X60" s="31">
        <f>H42-I42-U60*D3-L60*E3*E4+M60*F3*F4-N60*G3*G4-P60*I3*I4-R60*J3*J4-T60*K3*K4</f>
        <v>0</v>
      </c>
      <c r="Y60" s="31">
        <f>J42-U60</f>
        <v>200</v>
      </c>
      <c r="Z60" s="32">
        <f>U60-K42</f>
        <v>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D7DA-EDA1-4371-A3DE-BE167F4D2FD0}">
  <dimension ref="A1"/>
  <sheetViews>
    <sheetView workbookViewId="0"/>
  </sheetViews>
  <sheetFormatPr defaultRowHeight="14.4" x14ac:dyDescent="0.3"/>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61938-300C-4D46-B351-BCAAD0715D16}">
  <dimension ref="A1"/>
  <sheetViews>
    <sheetView workbookViewId="0"/>
  </sheetViews>
  <sheetFormatPr defaultRowHeight="14.4" x14ac:dyDescent="0.3"/>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906E5-25E5-4728-8D9B-656C093CB416}">
  <dimension ref="A1:AL61"/>
  <sheetViews>
    <sheetView workbookViewId="0"/>
  </sheetViews>
  <sheetFormatPr defaultRowHeight="14.4" x14ac:dyDescent="0.3"/>
  <cols>
    <col min="2" max="2" width="18.6640625" customWidth="1"/>
    <col min="3" max="8" width="8.88671875" customWidth="1"/>
  </cols>
  <sheetData>
    <row r="1" spans="1:33" x14ac:dyDescent="0.3">
      <c r="D1" t="s">
        <v>0</v>
      </c>
      <c r="E1" t="s">
        <v>11</v>
      </c>
      <c r="F1" t="s">
        <v>12</v>
      </c>
      <c r="G1" t="s">
        <v>2</v>
      </c>
      <c r="H1" t="s">
        <v>3</v>
      </c>
      <c r="I1" t="s">
        <v>1</v>
      </c>
      <c r="J1" t="s">
        <v>4</v>
      </c>
      <c r="K1" t="s">
        <v>5</v>
      </c>
    </row>
    <row r="2" spans="1:33" x14ac:dyDescent="0.3">
      <c r="A2" t="s">
        <v>7</v>
      </c>
      <c r="D2" s="14">
        <v>1</v>
      </c>
      <c r="E2" s="14">
        <v>1</v>
      </c>
      <c r="F2" s="14">
        <v>1</v>
      </c>
      <c r="G2" s="14">
        <v>0.25</v>
      </c>
      <c r="H2" s="14">
        <v>1</v>
      </c>
      <c r="I2" s="14">
        <v>1</v>
      </c>
      <c r="J2" s="14">
        <v>1</v>
      </c>
      <c r="K2" s="14">
        <v>1</v>
      </c>
    </row>
    <row r="3" spans="1:33" x14ac:dyDescent="0.3">
      <c r="A3" t="s">
        <v>8</v>
      </c>
      <c r="D3" s="14">
        <v>1</v>
      </c>
      <c r="E3" s="14">
        <v>1</v>
      </c>
      <c r="F3" s="14">
        <v>1</v>
      </c>
      <c r="G3" s="14">
        <v>0.25</v>
      </c>
      <c r="H3" s="14">
        <v>1</v>
      </c>
      <c r="I3" s="14">
        <v>1</v>
      </c>
      <c r="J3" s="14">
        <v>1</v>
      </c>
      <c r="K3" s="14">
        <v>1</v>
      </c>
    </row>
    <row r="4" spans="1:33" x14ac:dyDescent="0.3">
      <c r="A4" t="s">
        <v>6</v>
      </c>
      <c r="D4" t="s">
        <v>24</v>
      </c>
      <c r="E4" s="14">
        <v>1</v>
      </c>
      <c r="F4" s="14">
        <v>1</v>
      </c>
      <c r="G4" s="14">
        <v>1</v>
      </c>
      <c r="H4" s="14">
        <v>1</v>
      </c>
      <c r="I4" s="14">
        <v>1</v>
      </c>
      <c r="J4" s="14">
        <v>1</v>
      </c>
      <c r="K4" s="14">
        <v>1</v>
      </c>
    </row>
    <row r="6" spans="1:33" ht="57.6" x14ac:dyDescent="0.3">
      <c r="D6" s="13" t="s">
        <v>41</v>
      </c>
      <c r="E6" s="1" t="s">
        <v>28</v>
      </c>
      <c r="F6" s="1" t="s">
        <v>29</v>
      </c>
      <c r="G6" s="1" t="s">
        <v>30</v>
      </c>
      <c r="H6" s="1" t="s">
        <v>31</v>
      </c>
      <c r="I6" s="1" t="s">
        <v>32</v>
      </c>
      <c r="J6" s="1" t="s">
        <v>33</v>
      </c>
      <c r="K6" s="1" t="s">
        <v>34</v>
      </c>
      <c r="L6" s="1" t="s">
        <v>35</v>
      </c>
      <c r="M6" s="1" t="s">
        <v>36</v>
      </c>
      <c r="O6" s="1" t="s">
        <v>57</v>
      </c>
    </row>
    <row r="7" spans="1:33" x14ac:dyDescent="0.3">
      <c r="A7" t="s">
        <v>40</v>
      </c>
      <c r="D7" s="87">
        <v>100</v>
      </c>
      <c r="E7" s="14">
        <v>0</v>
      </c>
      <c r="F7" s="14">
        <v>0</v>
      </c>
      <c r="G7" s="14">
        <v>0</v>
      </c>
      <c r="H7" s="14">
        <v>0</v>
      </c>
      <c r="I7" s="87">
        <v>200</v>
      </c>
      <c r="J7" s="14">
        <v>0</v>
      </c>
      <c r="K7" s="14">
        <v>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11" t="s">
        <v>63</v>
      </c>
      <c r="AG11" s="12"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53" t="s">
        <v>64</v>
      </c>
      <c r="AG17" s="54" t="s">
        <v>65</v>
      </c>
      <c r="AH17" s="54" t="s">
        <v>66</v>
      </c>
      <c r="AI17" s="55"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53" t="s">
        <v>68</v>
      </c>
      <c r="AG27" s="54" t="s">
        <v>69</v>
      </c>
      <c r="AH27" s="54" t="s">
        <v>70</v>
      </c>
      <c r="AI27" s="54" t="s">
        <v>71</v>
      </c>
      <c r="AJ27" s="55" t="s">
        <v>72</v>
      </c>
      <c r="AK27" s="1"/>
      <c r="AL27" s="1"/>
    </row>
    <row r="28" spans="1:38" x14ac:dyDescent="0.3">
      <c r="A28" t="s">
        <v>20</v>
      </c>
      <c r="B28" s="10">
        <v>1</v>
      </c>
      <c r="F28" s="14">
        <v>200</v>
      </c>
      <c r="G28" s="14">
        <v>0</v>
      </c>
      <c r="H28" s="14">
        <v>100</v>
      </c>
      <c r="I28" s="87">
        <v>0</v>
      </c>
      <c r="J28" s="14">
        <v>100</v>
      </c>
      <c r="K28" s="14">
        <v>-100</v>
      </c>
      <c r="L28" s="40">
        <f>200</f>
        <v>200</v>
      </c>
      <c r="M28" s="14">
        <f>200</f>
        <v>200</v>
      </c>
      <c r="N28" s="14">
        <v>200</v>
      </c>
      <c r="O28" t="s">
        <v>24</v>
      </c>
      <c r="P28" s="14">
        <v>200</v>
      </c>
      <c r="Q28" t="s">
        <v>24</v>
      </c>
      <c r="R28" s="87">
        <v>100</v>
      </c>
      <c r="S28" t="s">
        <v>24</v>
      </c>
      <c r="T28" s="41">
        <v>50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50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200</v>
      </c>
      <c r="G31">
        <f>SUM(IF(B28=1,G28,0),IF(B29=1,G29,0),IF(B30=1,G30,0))</f>
        <v>0</v>
      </c>
      <c r="H31">
        <f>SUM(IF(B28=1,H28,0),IF(B29=1,H29,0),IF(B30=1,H30,0))</f>
        <v>100</v>
      </c>
      <c r="I31">
        <f>SUM(IF(B28=1,I28,0),IF(B29=1,I29,0),IF(B30=1,I30,0))</f>
        <v>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1" t="s">
        <v>26</v>
      </c>
      <c r="K35" s="1" t="s">
        <v>27</v>
      </c>
      <c r="L35" s="57" t="s">
        <v>85</v>
      </c>
      <c r="M35" s="1" t="s">
        <v>28</v>
      </c>
      <c r="N35" s="1" t="s">
        <v>29</v>
      </c>
      <c r="O35" s="1" t="s">
        <v>30</v>
      </c>
      <c r="P35" s="1" t="s">
        <v>31</v>
      </c>
      <c r="Q35" s="1" t="s">
        <v>32</v>
      </c>
      <c r="R35" s="1" t="s">
        <v>33</v>
      </c>
      <c r="S35" s="1" t="s">
        <v>34</v>
      </c>
      <c r="T35" s="1" t="s">
        <v>35</v>
      </c>
      <c r="U35" s="1" t="s">
        <v>36</v>
      </c>
      <c r="W35" s="1" t="s">
        <v>63</v>
      </c>
      <c r="X35" s="1" t="s">
        <v>73</v>
      </c>
      <c r="AA35" s="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W38" s="1" t="s">
        <v>64</v>
      </c>
      <c r="X38" s="1" t="s">
        <v>65</v>
      </c>
      <c r="Y38" s="1" t="s">
        <v>66</v>
      </c>
      <c r="Z38" s="1" t="s">
        <v>67</v>
      </c>
      <c r="AA38" s="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F41" s="1" t="s">
        <v>37</v>
      </c>
      <c r="G41" s="1" t="s">
        <v>45</v>
      </c>
      <c r="H41" s="1" t="s">
        <v>38</v>
      </c>
      <c r="I41" s="1" t="s">
        <v>39</v>
      </c>
      <c r="W41" s="1" t="s">
        <v>68</v>
      </c>
      <c r="X41" s="1" t="s">
        <v>69</v>
      </c>
      <c r="Y41" s="1" t="s">
        <v>70</v>
      </c>
      <c r="Z41" s="1" t="s">
        <v>71</v>
      </c>
      <c r="AA41" s="12" t="s">
        <v>72</v>
      </c>
    </row>
    <row r="42" spans="1:28" ht="15" thickBot="1" x14ac:dyDescent="0.35">
      <c r="A42" s="7" t="s">
        <v>83</v>
      </c>
      <c r="B42" s="8"/>
      <c r="C42" s="8"/>
      <c r="D42" s="8"/>
      <c r="E42" s="8"/>
      <c r="F42" s="8">
        <f>F31</f>
        <v>200</v>
      </c>
      <c r="G42" s="8">
        <f t="shared" ref="G42:I42" si="35">G31</f>
        <v>0</v>
      </c>
      <c r="H42" s="8">
        <f t="shared" si="35"/>
        <v>100</v>
      </c>
      <c r="I42" s="8">
        <f t="shared" si="35"/>
        <v>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50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-100</v>
      </c>
      <c r="M46" s="22"/>
      <c r="N46" s="22"/>
      <c r="O46" s="22">
        <f>SUM(L60,N60:T60)</f>
        <v>200</v>
      </c>
      <c r="P46" s="22"/>
      <c r="Q46" s="22">
        <f>H26</f>
        <v>0</v>
      </c>
      <c r="R46" s="22">
        <f>AG16+AH21</f>
        <v>0</v>
      </c>
      <c r="S46" s="22">
        <f>D7+Q46+R46+L46+O46</f>
        <v>200</v>
      </c>
      <c r="T46" s="22"/>
      <c r="U46" s="22">
        <f>SUM(E7,G7:M7)-AD26</f>
        <v>200</v>
      </c>
      <c r="V46" s="22"/>
      <c r="W46" s="22">
        <f>MAX(0,(O7*4+U46-S46))</f>
        <v>0</v>
      </c>
      <c r="X46" s="22"/>
      <c r="Y46" s="22">
        <f>SUM(E7:M7)-SUM(L55:T55,L57:T57,L60:T60)</f>
        <v>0</v>
      </c>
      <c r="Z46" s="22"/>
      <c r="AA46" s="22">
        <f>MAX(W46,Y46)</f>
        <v>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34" t="s">
        <v>11</v>
      </c>
      <c r="D49" s="34" t="s">
        <v>12</v>
      </c>
      <c r="E49" s="34" t="s">
        <v>2</v>
      </c>
      <c r="F49" s="34" t="s">
        <v>53</v>
      </c>
      <c r="G49" s="35" t="s">
        <v>54</v>
      </c>
      <c r="H49" s="34" t="s">
        <v>13</v>
      </c>
      <c r="I49" s="35" t="s">
        <v>55</v>
      </c>
      <c r="J49" s="34" t="s">
        <v>15</v>
      </c>
      <c r="K49" s="36"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35" t="s">
        <v>11</v>
      </c>
      <c r="D54" s="29" t="s">
        <v>12</v>
      </c>
      <c r="E54" s="29" t="s">
        <v>2</v>
      </c>
      <c r="F54" s="29" t="s">
        <v>3</v>
      </c>
      <c r="G54" s="29" t="s">
        <v>1</v>
      </c>
      <c r="H54" s="29" t="s">
        <v>13</v>
      </c>
      <c r="I54" s="29" t="s">
        <v>14</v>
      </c>
      <c r="J54" s="29" t="s">
        <v>15</v>
      </c>
      <c r="K54" s="33" t="s">
        <v>16</v>
      </c>
      <c r="L54" s="39" t="s">
        <v>28</v>
      </c>
      <c r="M54" s="35" t="s">
        <v>29</v>
      </c>
      <c r="N54" s="35" t="s">
        <v>30</v>
      </c>
      <c r="O54" s="35" t="s">
        <v>31</v>
      </c>
      <c r="P54" s="35" t="s">
        <v>32</v>
      </c>
      <c r="Q54" s="35" t="s">
        <v>33</v>
      </c>
      <c r="R54" s="35" t="s">
        <v>34</v>
      </c>
      <c r="S54" s="35" t="s">
        <v>35</v>
      </c>
      <c r="T54" s="35"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39" t="s">
        <v>47</v>
      </c>
      <c r="W59" s="35" t="s">
        <v>48</v>
      </c>
      <c r="X59" s="35" t="s">
        <v>46</v>
      </c>
      <c r="Y59" s="35" t="s">
        <v>49</v>
      </c>
      <c r="Z59" s="36" t="s">
        <v>50</v>
      </c>
      <c r="AA59" s="29"/>
      <c r="AB59" s="33"/>
    </row>
    <row r="60" spans="1:28" ht="15" thickBot="1" x14ac:dyDescent="0.35">
      <c r="A60" s="30" t="s">
        <v>88</v>
      </c>
      <c r="B60" s="31">
        <f>L42-SUM(L60:T60)</f>
        <v>0</v>
      </c>
      <c r="C60" s="31">
        <f t="shared" ref="C60:K60" si="39">M42-L60</f>
        <v>200</v>
      </c>
      <c r="D60" s="31">
        <f t="shared" si="39"/>
        <v>200</v>
      </c>
      <c r="E60" s="31">
        <f t="shared" si="39"/>
        <v>200</v>
      </c>
      <c r="F60" s="31">
        <f t="shared" si="39"/>
        <v>0</v>
      </c>
      <c r="G60" s="31">
        <f t="shared" si="39"/>
        <v>0</v>
      </c>
      <c r="H60" s="31">
        <f t="shared" si="39"/>
        <v>0</v>
      </c>
      <c r="I60" s="31">
        <f t="shared" si="39"/>
        <v>100</v>
      </c>
      <c r="J60" s="31">
        <f t="shared" si="39"/>
        <v>0</v>
      </c>
      <c r="K60" s="32">
        <f t="shared" si="39"/>
        <v>50</v>
      </c>
      <c r="L60" s="30">
        <v>0</v>
      </c>
      <c r="M60" s="31">
        <v>0</v>
      </c>
      <c r="N60" s="31">
        <v>0</v>
      </c>
      <c r="O60" s="31">
        <v>0</v>
      </c>
      <c r="P60" s="31">
        <v>200</v>
      </c>
      <c r="Q60" s="31">
        <v>0</v>
      </c>
      <c r="R60" s="31">
        <v>0</v>
      </c>
      <c r="S60" s="31">
        <v>0</v>
      </c>
      <c r="T60" s="31">
        <v>0</v>
      </c>
      <c r="U60" s="32">
        <v>-100</v>
      </c>
      <c r="V60" s="30">
        <f>H42-G42-U60*D2-L60*E2-N60*G2-P60*I2-R60*J2-T60*K2</f>
        <v>0</v>
      </c>
      <c r="W60" s="31">
        <f>F42-H42+U60*D2-M60*F2</f>
        <v>0</v>
      </c>
      <c r="X60" s="31">
        <f>H42-I42-U60*D3-L60*E3*E4+M60*F3*F4-N60*G3*G4-P60*I3*I4-R60*J3*J4-T60*K3*K4</f>
        <v>0</v>
      </c>
      <c r="Y60" s="31">
        <f>J42-U60</f>
        <v>200</v>
      </c>
      <c r="Z60" s="32">
        <f>U60-K42</f>
        <v>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C2681-2234-4399-8DA9-20B2212E0E08}">
  <dimension ref="A1:AL61"/>
  <sheetViews>
    <sheetView workbookViewId="0"/>
  </sheetViews>
  <sheetFormatPr defaultRowHeight="14.4" x14ac:dyDescent="0.3"/>
  <cols>
    <col min="2" max="2" width="18.6640625" customWidth="1"/>
    <col min="3" max="8" width="8.88671875" customWidth="1"/>
  </cols>
  <sheetData>
    <row r="1" spans="1:33" x14ac:dyDescent="0.3">
      <c r="D1" t="s">
        <v>0</v>
      </c>
      <c r="E1" t="s">
        <v>11</v>
      </c>
      <c r="F1" t="s">
        <v>12</v>
      </c>
      <c r="G1" t="s">
        <v>2</v>
      </c>
      <c r="H1" t="s">
        <v>3</v>
      </c>
      <c r="I1" t="s">
        <v>1</v>
      </c>
      <c r="J1" t="s">
        <v>4</v>
      </c>
      <c r="K1" t="s">
        <v>5</v>
      </c>
    </row>
    <row r="2" spans="1:33" x14ac:dyDescent="0.3">
      <c r="A2" t="s">
        <v>7</v>
      </c>
      <c r="D2" s="14">
        <v>1</v>
      </c>
      <c r="E2" s="14">
        <v>1</v>
      </c>
      <c r="F2" s="14">
        <v>1</v>
      </c>
      <c r="G2" s="14">
        <v>0.25</v>
      </c>
      <c r="H2" s="14">
        <v>1</v>
      </c>
      <c r="I2" s="14">
        <v>1</v>
      </c>
      <c r="J2" s="14">
        <v>1</v>
      </c>
      <c r="K2" s="14">
        <v>1</v>
      </c>
    </row>
    <row r="3" spans="1:33" x14ac:dyDescent="0.3">
      <c r="A3" t="s">
        <v>8</v>
      </c>
      <c r="D3" s="14">
        <v>1</v>
      </c>
      <c r="E3" s="14">
        <v>1</v>
      </c>
      <c r="F3" s="14">
        <v>1</v>
      </c>
      <c r="G3" s="14">
        <v>0.25</v>
      </c>
      <c r="H3" s="14">
        <v>1</v>
      </c>
      <c r="I3" s="14">
        <v>1</v>
      </c>
      <c r="J3" s="14">
        <v>1</v>
      </c>
      <c r="K3" s="14">
        <v>1</v>
      </c>
    </row>
    <row r="4" spans="1:33" x14ac:dyDescent="0.3">
      <c r="A4" t="s">
        <v>6</v>
      </c>
      <c r="D4" t="s">
        <v>24</v>
      </c>
      <c r="E4" s="14">
        <v>1</v>
      </c>
      <c r="F4" s="14">
        <v>1</v>
      </c>
      <c r="G4" s="14">
        <v>1</v>
      </c>
      <c r="H4" s="14">
        <v>1</v>
      </c>
      <c r="I4" s="14">
        <v>1</v>
      </c>
      <c r="J4" s="14">
        <v>1</v>
      </c>
      <c r="K4" s="14">
        <v>1</v>
      </c>
    </row>
    <row r="6" spans="1:33" ht="57.6" x14ac:dyDescent="0.3">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100</v>
      </c>
      <c r="J7" s="14">
        <v>0</v>
      </c>
      <c r="K7" s="14">
        <v>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11" t="s">
        <v>63</v>
      </c>
      <c r="AG11" s="12"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1</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30</v>
      </c>
      <c r="V13" s="5">
        <f>0</f>
        <v>0</v>
      </c>
      <c r="W13">
        <f>0</f>
        <v>0</v>
      </c>
      <c r="X13">
        <f>IF(B13=1,MIN((J13-K13),N13),0)</f>
        <v>0</v>
      </c>
      <c r="Y13">
        <f>IF(B13=1,MIN((J13-K13),O13),0)</f>
        <v>0</v>
      </c>
      <c r="Z13">
        <f>0</f>
        <v>0</v>
      </c>
      <c r="AA13">
        <f>IF(B13=1,MIN((J13-K13),Q13),0)</f>
        <v>30</v>
      </c>
      <c r="AB13">
        <f>0</f>
        <v>0</v>
      </c>
      <c r="AC13">
        <f>IF(B13=1,MIN((J13-K13),S13),0)</f>
        <v>30</v>
      </c>
      <c r="AD13" s="6">
        <f>0</f>
        <v>0</v>
      </c>
      <c r="AF13" s="5">
        <f>MIN(U13,X13+Y13+AA13)</f>
        <v>30</v>
      </c>
      <c r="AG13" s="6">
        <f>MIN(U13,X13+Y13+AA13+AB13)</f>
        <v>30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1</v>
      </c>
      <c r="J15" s="14">
        <v>100</v>
      </c>
      <c r="K15" s="14">
        <v>0</v>
      </c>
      <c r="L15" s="5" t="s">
        <v>24</v>
      </c>
      <c r="M15" t="s">
        <v>24</v>
      </c>
      <c r="N15" s="14">
        <v>0</v>
      </c>
      <c r="O15" s="14">
        <v>100</v>
      </c>
      <c r="P15" t="s">
        <v>24</v>
      </c>
      <c r="Q15" s="14">
        <v>0</v>
      </c>
      <c r="R15" t="s">
        <v>24</v>
      </c>
      <c r="S15" s="14">
        <v>0</v>
      </c>
      <c r="T15" s="6" t="s">
        <v>24</v>
      </c>
      <c r="U15" s="59">
        <f t="shared" si="0"/>
        <v>100</v>
      </c>
      <c r="V15" s="5">
        <f>0</f>
        <v>0</v>
      </c>
      <c r="W15">
        <f>0</f>
        <v>0</v>
      </c>
      <c r="X15">
        <f t="shared" si="1"/>
        <v>0</v>
      </c>
      <c r="Y15">
        <f t="shared" si="2"/>
        <v>100</v>
      </c>
      <c r="Z15">
        <f>0</f>
        <v>0</v>
      </c>
      <c r="AA15">
        <f t="shared" si="3"/>
        <v>0</v>
      </c>
      <c r="AB15">
        <f>0</f>
        <v>0</v>
      </c>
      <c r="AC15">
        <f t="shared" si="4"/>
        <v>0</v>
      </c>
      <c r="AD15" s="6">
        <f>0</f>
        <v>0</v>
      </c>
      <c r="AF15" s="7">
        <f t="shared" si="5"/>
        <v>100</v>
      </c>
      <c r="AG15" s="9">
        <f t="shared" si="6"/>
        <v>100</v>
      </c>
    </row>
    <row r="16" spans="1:33" ht="32.4" thickBot="1" x14ac:dyDescent="0.35">
      <c r="B16" s="10"/>
      <c r="I16" t="s">
        <v>86</v>
      </c>
      <c r="J16">
        <f>SUM(IF(B13=1,J13,0),IF(B14=1,J14,0),IF(B15=1,J15,0))</f>
        <v>140</v>
      </c>
      <c r="K16">
        <f>SUM(IF(B13=1,K13,0),IF(B14=1,K14,0),IF(B15=1,K15,0))</f>
        <v>10</v>
      </c>
      <c r="L16" s="5"/>
      <c r="T16" s="6"/>
      <c r="U16" s="59"/>
      <c r="V16" s="5"/>
      <c r="AD16" s="6"/>
      <c r="AE16" s="69" t="s">
        <v>93</v>
      </c>
      <c r="AG16" s="68">
        <f>SUM(AG13:AG15)</f>
        <v>130</v>
      </c>
    </row>
    <row r="17" spans="1:38" ht="72" x14ac:dyDescent="0.3">
      <c r="B17" s="66" t="s">
        <v>91</v>
      </c>
      <c r="L17" s="5"/>
      <c r="T17" s="6"/>
      <c r="U17" s="59"/>
      <c r="V17" s="5"/>
      <c r="AD17" s="6"/>
      <c r="AF17" s="53" t="s">
        <v>64</v>
      </c>
      <c r="AG17" s="54" t="s">
        <v>65</v>
      </c>
      <c r="AH17" s="54" t="s">
        <v>66</v>
      </c>
      <c r="AI17" s="55" t="s">
        <v>67</v>
      </c>
    </row>
    <row r="18" spans="1:38" x14ac:dyDescent="0.3">
      <c r="A18" t="s">
        <v>17</v>
      </c>
      <c r="B18" s="19">
        <v>1</v>
      </c>
      <c r="J18" s="14">
        <v>100</v>
      </c>
      <c r="K18" s="14">
        <v>60</v>
      </c>
      <c r="L18" s="40">
        <v>8</v>
      </c>
      <c r="M18" s="14">
        <v>8</v>
      </c>
      <c r="N18" t="s">
        <v>24</v>
      </c>
      <c r="O18" t="s">
        <v>24</v>
      </c>
      <c r="P18" s="14">
        <v>8</v>
      </c>
      <c r="Q18" t="s">
        <v>24</v>
      </c>
      <c r="R18" s="14">
        <v>40</v>
      </c>
      <c r="S18" t="s">
        <v>24</v>
      </c>
      <c r="T18" s="41">
        <v>40</v>
      </c>
      <c r="U18" s="59">
        <f t="shared" ref="U18:U20" si="7">IF(B18=1,J18-K18,0)</f>
        <v>40</v>
      </c>
      <c r="V18" s="5">
        <f>IF(B18=1,MIN((J18-K18),L18),0)</f>
        <v>8</v>
      </c>
      <c r="W18">
        <f>IF(B18=1,MIN((J18-K18),M18),0)</f>
        <v>8</v>
      </c>
      <c r="X18">
        <f>0</f>
        <v>0</v>
      </c>
      <c r="Y18">
        <f>0</f>
        <v>0</v>
      </c>
      <c r="Z18">
        <f>IF(B18=1,MIN((J18-K18),P18),0)</f>
        <v>8</v>
      </c>
      <c r="AA18">
        <f>0</f>
        <v>0</v>
      </c>
      <c r="AB18">
        <f>IF(B18=1,MIN((J18-K18),R18),0)</f>
        <v>40</v>
      </c>
      <c r="AC18">
        <f>0</f>
        <v>0</v>
      </c>
      <c r="AD18" s="6">
        <f>IF(B18=1,MIN((J18-K18),T18),0)</f>
        <v>40</v>
      </c>
      <c r="AF18" s="5">
        <f>MIN(U18,V18+Z18)</f>
        <v>16</v>
      </c>
      <c r="AG18">
        <f>MIN(U18,V18+Z18+AB18)</f>
        <v>40</v>
      </c>
      <c r="AH18">
        <f>MIN(U18,V18+Z18+AB18+AD18)</f>
        <v>40</v>
      </c>
      <c r="AI18" s="6">
        <f>MIN(U18,V18+Z18+AB18+AD18+W18)</f>
        <v>40</v>
      </c>
    </row>
    <row r="19" spans="1:38" x14ac:dyDescent="0.3">
      <c r="A19" t="s">
        <v>78</v>
      </c>
      <c r="B19" s="19">
        <v>1</v>
      </c>
      <c r="J19" s="14">
        <v>50</v>
      </c>
      <c r="K19" s="14">
        <v>0</v>
      </c>
      <c r="L19" s="40">
        <v>4</v>
      </c>
      <c r="M19" s="14">
        <v>4</v>
      </c>
      <c r="N19" t="s">
        <v>24</v>
      </c>
      <c r="O19" t="s">
        <v>24</v>
      </c>
      <c r="P19" s="14">
        <v>4</v>
      </c>
      <c r="Q19" t="s">
        <v>24</v>
      </c>
      <c r="R19" s="14">
        <v>50</v>
      </c>
      <c r="S19" t="s">
        <v>24</v>
      </c>
      <c r="T19" s="41">
        <v>50</v>
      </c>
      <c r="U19" s="59">
        <f t="shared" si="7"/>
        <v>50</v>
      </c>
      <c r="V19" s="5">
        <f t="shared" ref="V19:V20" si="8">IF(B19=1,MIN((J19-K19),L19),0)</f>
        <v>4</v>
      </c>
      <c r="W19">
        <f t="shared" ref="W19:W20" si="9">IF(B19=1,MIN((J19-K19),M19),0)</f>
        <v>4</v>
      </c>
      <c r="X19">
        <f>0</f>
        <v>0</v>
      </c>
      <c r="Y19">
        <f>0</f>
        <v>0</v>
      </c>
      <c r="Z19">
        <f t="shared" ref="Z19:Z20" si="10">IF(B19=1,MIN((J19-K19),P19),0)</f>
        <v>4</v>
      </c>
      <c r="AA19">
        <f>0</f>
        <v>0</v>
      </c>
      <c r="AB19">
        <f t="shared" ref="AB19:AB20" si="11">IF(B19=1,MIN((J19-K19),R19),0)</f>
        <v>50</v>
      </c>
      <c r="AC19">
        <f>0</f>
        <v>0</v>
      </c>
      <c r="AD19" s="6">
        <f t="shared" ref="AD19:AD20" si="12">IF(B19=1,MIN((J19-K19),T19),0)</f>
        <v>50</v>
      </c>
      <c r="AF19" s="5">
        <f t="shared" ref="AF19:AF20" si="13">MIN(U19,V19+Z19)</f>
        <v>8</v>
      </c>
      <c r="AG19">
        <f t="shared" ref="AG19:AG20" si="14">MIN(U19,V19+Z19+AB19)</f>
        <v>50</v>
      </c>
      <c r="AH19">
        <f t="shared" ref="AH19:AH20" si="15">MIN(U19,V19+Z19+AB19+AD19)</f>
        <v>50</v>
      </c>
      <c r="AI19" s="6">
        <f t="shared" ref="AI19:AI20" si="16">MIN(U19,V19+Z19+AB19+AD19+W19)</f>
        <v>50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150</v>
      </c>
      <c r="K21">
        <f>SUM(IF(B18=1,K18,0),IF(B19=1,K19,0),IF(B20=1,B20,0))</f>
        <v>60</v>
      </c>
      <c r="L21" s="5"/>
      <c r="T21" s="6"/>
      <c r="U21" s="59"/>
      <c r="V21" s="5"/>
      <c r="AD21" s="6"/>
      <c r="AE21" s="69" t="s">
        <v>94</v>
      </c>
      <c r="AF21" s="5"/>
      <c r="AH21" s="68">
        <f>SUM(AH18:AH20)</f>
        <v>90</v>
      </c>
      <c r="AI21" s="6"/>
    </row>
    <row r="22" spans="1:38" x14ac:dyDescent="0.3">
      <c r="B22" s="66" t="s">
        <v>90</v>
      </c>
      <c r="L22" s="5"/>
      <c r="T22" s="6"/>
      <c r="U22" s="59"/>
      <c r="V22" s="5"/>
      <c r="AD22" s="6"/>
      <c r="AF22" s="5"/>
      <c r="AI22" s="6"/>
    </row>
    <row r="23" spans="1:38" x14ac:dyDescent="0.3">
      <c r="A23" t="s">
        <v>18</v>
      </c>
      <c r="B23" s="19">
        <v>1</v>
      </c>
      <c r="J23" s="14">
        <v>100</v>
      </c>
      <c r="K23" s="14">
        <v>30</v>
      </c>
      <c r="L23" s="40">
        <v>14</v>
      </c>
      <c r="M23" s="14">
        <v>14</v>
      </c>
      <c r="N23" t="s">
        <v>24</v>
      </c>
      <c r="O23" t="s">
        <v>24</v>
      </c>
      <c r="P23" s="14">
        <v>14</v>
      </c>
      <c r="Q23" t="s">
        <v>24</v>
      </c>
      <c r="R23" s="14">
        <v>70</v>
      </c>
      <c r="S23" t="s">
        <v>24</v>
      </c>
      <c r="T23" s="41">
        <v>70</v>
      </c>
      <c r="U23" s="59">
        <f>IF(B23=1,J23-K23,IF(B23=-1,J23,0))</f>
        <v>70</v>
      </c>
      <c r="V23" s="5">
        <f>IF(B23=1,MIN((J23-K23),L23),0)</f>
        <v>14</v>
      </c>
      <c r="W23">
        <f>IF(B23=1,MIN((J23-K23),M23),0)</f>
        <v>14</v>
      </c>
      <c r="X23">
        <f>0</f>
        <v>0</v>
      </c>
      <c r="Y23">
        <f>0</f>
        <v>0</v>
      </c>
      <c r="Z23">
        <f>IF(B23=1,MIN((J23-K23),P23),0)</f>
        <v>14</v>
      </c>
      <c r="AA23">
        <f>0</f>
        <v>0</v>
      </c>
      <c r="AB23">
        <f>IF(B23=1,MIN((J23-K23),R23),0)</f>
        <v>70</v>
      </c>
      <c r="AC23">
        <f>0</f>
        <v>0</v>
      </c>
      <c r="AD23" s="6">
        <f>IF(OR(B23=1,B23=-1),MIN((J23-K23),T23),0)</f>
        <v>70</v>
      </c>
      <c r="AF23" s="5">
        <f>MIN(U23,V23+Z23)</f>
        <v>28</v>
      </c>
      <c r="AG23">
        <f>MIN(U23,V23+Z23+AB23)</f>
        <v>70</v>
      </c>
      <c r="AH23">
        <f>MIN(U23,V23+Z23+AB23+AD23)</f>
        <v>70</v>
      </c>
      <c r="AI23" s="6">
        <f>MIN(U23,V23+Z23+AB23+AD23+W23)</f>
        <v>70</v>
      </c>
    </row>
    <row r="24" spans="1:38" x14ac:dyDescent="0.3">
      <c r="A24" t="s">
        <v>80</v>
      </c>
      <c r="B24" s="19">
        <v>-1</v>
      </c>
      <c r="J24" s="14">
        <v>300</v>
      </c>
      <c r="K24" s="14">
        <v>200</v>
      </c>
      <c r="L24" s="40">
        <v>100</v>
      </c>
      <c r="M24" s="14">
        <v>100</v>
      </c>
      <c r="N24" t="s">
        <v>24</v>
      </c>
      <c r="O24" t="s">
        <v>24</v>
      </c>
      <c r="P24" s="14">
        <v>100</v>
      </c>
      <c r="R24" s="14">
        <v>0</v>
      </c>
      <c r="S24" t="s">
        <v>24</v>
      </c>
      <c r="T24" s="41">
        <v>0</v>
      </c>
      <c r="U24" s="59">
        <f>IF(B24=1,J24-K24,IF(B24=-1,J24,0))</f>
        <v>300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100</v>
      </c>
      <c r="I26" t="s">
        <v>86</v>
      </c>
      <c r="J26">
        <f>SUM(IF(OR(B23=1,B23=-1),J23,0),IF(OR(B24=1,B24=-1),J24,0),IF(OR(B25=1,B25=-1),J25,0))</f>
        <v>400</v>
      </c>
      <c r="K26">
        <f>SUM(IF(B23=1,K23,0),IF(B24=1,K24,0),IF(B25=1,K25,0))</f>
        <v>30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53" t="s">
        <v>68</v>
      </c>
      <c r="AG27" s="54" t="s">
        <v>69</v>
      </c>
      <c r="AH27" s="54" t="s">
        <v>70</v>
      </c>
      <c r="AI27" s="54" t="s">
        <v>71</v>
      </c>
      <c r="AJ27" s="55" t="s">
        <v>72</v>
      </c>
      <c r="AK27" s="1"/>
      <c r="AL27" s="1"/>
    </row>
    <row r="28" spans="1:38" x14ac:dyDescent="0.3">
      <c r="A28" t="s">
        <v>20</v>
      </c>
      <c r="B28" s="10">
        <v>1</v>
      </c>
      <c r="F28" s="14">
        <v>200</v>
      </c>
      <c r="G28" s="14">
        <v>0</v>
      </c>
      <c r="H28" s="14">
        <v>100</v>
      </c>
      <c r="I28" s="14">
        <v>50</v>
      </c>
      <c r="J28" s="14">
        <v>100</v>
      </c>
      <c r="K28" s="14">
        <v>-100</v>
      </c>
      <c r="L28" s="40">
        <f>200</f>
        <v>200</v>
      </c>
      <c r="M28" s="14">
        <f>200</f>
        <v>200</v>
      </c>
      <c r="N28" s="14">
        <v>200</v>
      </c>
      <c r="O28" t="s">
        <v>24</v>
      </c>
      <c r="P28" s="14">
        <v>200</v>
      </c>
      <c r="Q28" t="s">
        <v>24</v>
      </c>
      <c r="R28" s="14">
        <v>100</v>
      </c>
      <c r="S28" t="s">
        <v>24</v>
      </c>
      <c r="T28" s="41">
        <v>50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50</v>
      </c>
      <c r="AF28" s="5">
        <f>MIN(U28,V28+X28)</f>
        <v>200</v>
      </c>
      <c r="AG28">
        <f>MIN(U28,V28+Z28+AB28)</f>
        <v>200</v>
      </c>
      <c r="AH28">
        <f>MIN(U28,V28+X28+Z28+AB28)</f>
        <v>200</v>
      </c>
      <c r="AI28">
        <f>MIN(U28,V28+X28+Z28+AB28+AD28)</f>
        <v>200</v>
      </c>
      <c r="AJ28" s="6">
        <f>MIN(U28,V28+X28+Z28+AB28+AD28+W28)</f>
        <v>200</v>
      </c>
    </row>
    <row r="29" spans="1:38" x14ac:dyDescent="0.3">
      <c r="A29" t="s">
        <v>21</v>
      </c>
      <c r="B29" s="10">
        <v>1</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20</v>
      </c>
      <c r="V29" s="5">
        <f t="shared" ref="V29:V30" si="22">IF(B29=1,MIN((J29-K29),L29),0)</f>
        <v>20</v>
      </c>
      <c r="W29">
        <f t="shared" ref="W29:W30" si="23">IF(B29=1,MIN((J29-K29),M29),0)</f>
        <v>20</v>
      </c>
      <c r="X29">
        <f t="shared" ref="X29:X30" si="24">IF(B29=1,MIN((J29-K29),N29),0)</f>
        <v>20</v>
      </c>
      <c r="Y29">
        <f>0</f>
        <v>0</v>
      </c>
      <c r="Z29">
        <f t="shared" ref="Z29:Z30" si="25">IF(B29=1,MIN((J29-K29),P29),0)</f>
        <v>20</v>
      </c>
      <c r="AA29">
        <f>0</f>
        <v>0</v>
      </c>
      <c r="AB29">
        <f t="shared" ref="AB29:AB30" si="26">IF(B29=1,MIN((J29-K29),R29),0)</f>
        <v>5</v>
      </c>
      <c r="AC29">
        <f>0</f>
        <v>0</v>
      </c>
      <c r="AD29" s="6">
        <f t="shared" ref="AD29:AD30" si="27">IF(B29=1,MIN((J29-K29),T29),0)</f>
        <v>2.5</v>
      </c>
      <c r="AF29" s="5">
        <f t="shared" ref="AF29:AF30" si="28">MIN(U29,V29+X29)</f>
        <v>20</v>
      </c>
      <c r="AG29">
        <f t="shared" ref="AG29:AG30" si="29">MIN(U29,V29+Z29+AB29)</f>
        <v>20</v>
      </c>
      <c r="AH29">
        <f t="shared" ref="AH29:AH30" si="30">MIN(U29,V29+X29+Z29+AB29)</f>
        <v>20</v>
      </c>
      <c r="AI29">
        <f t="shared" ref="AI29:AI30" si="31">MIN(U29,V29+X29+Z29+AB29+AD29)</f>
        <v>20</v>
      </c>
      <c r="AJ29" s="6">
        <f t="shared" ref="AJ29:AJ30" si="32">MIN(U29,V29+X29+Z29+AB29+AD29+W29)</f>
        <v>20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210</v>
      </c>
      <c r="G31">
        <f>SUM(IF(B28=1,G28,0),IF(B29=1,G29,0),IF(B30=1,G30,0))</f>
        <v>0</v>
      </c>
      <c r="H31">
        <f>SUM(IF(B28=1,H28,0),IF(B29=1,H29,0),IF(B30=1,H30,0))</f>
        <v>105</v>
      </c>
      <c r="I31">
        <f>SUM(IF(B28=1,I28,0),IF(B29=1,I29,0),IF(B30=1,I30,0))</f>
        <v>60</v>
      </c>
      <c r="J31">
        <f>SUM(IF(B28=1,J28,0),IF(B29=1,J29,0),IF(B30=1,J30,0))</f>
        <v>110</v>
      </c>
      <c r="K31">
        <f>SUM(IF(B28=1,K28,0),IF(B29=1,K29,0),IF(B30=1,K30,0))</f>
        <v>-110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1" t="s">
        <v>26</v>
      </c>
      <c r="K35" s="1" t="s">
        <v>27</v>
      </c>
      <c r="L35" s="57" t="s">
        <v>85</v>
      </c>
      <c r="M35" s="1" t="s">
        <v>28</v>
      </c>
      <c r="N35" s="1" t="s">
        <v>29</v>
      </c>
      <c r="O35" s="1" t="s">
        <v>30</v>
      </c>
      <c r="P35" s="1" t="s">
        <v>31</v>
      </c>
      <c r="Q35" s="1" t="s">
        <v>32</v>
      </c>
      <c r="R35" s="1" t="s">
        <v>33</v>
      </c>
      <c r="S35" s="1" t="s">
        <v>34</v>
      </c>
      <c r="T35" s="1" t="s">
        <v>35</v>
      </c>
      <c r="U35" s="1" t="s">
        <v>36</v>
      </c>
      <c r="W35" s="1" t="s">
        <v>63</v>
      </c>
      <c r="X35" s="1" t="s">
        <v>73</v>
      </c>
      <c r="AA35" s="6"/>
    </row>
    <row r="36" spans="1:28" x14ac:dyDescent="0.3">
      <c r="A36" s="5" t="s">
        <v>75</v>
      </c>
      <c r="J36">
        <f>J16</f>
        <v>140</v>
      </c>
      <c r="K36">
        <f>K16</f>
        <v>10</v>
      </c>
      <c r="L36">
        <f t="shared" ref="L36:U36" si="33">SUM(U13:U15)</f>
        <v>130</v>
      </c>
      <c r="M36">
        <f t="shared" si="33"/>
        <v>0</v>
      </c>
      <c r="N36">
        <f t="shared" si="33"/>
        <v>0</v>
      </c>
      <c r="O36">
        <f t="shared" si="33"/>
        <v>0</v>
      </c>
      <c r="P36">
        <f t="shared" si="33"/>
        <v>100</v>
      </c>
      <c r="Q36">
        <f t="shared" si="33"/>
        <v>0</v>
      </c>
      <c r="R36">
        <f t="shared" si="33"/>
        <v>30</v>
      </c>
      <c r="S36">
        <f t="shared" si="33"/>
        <v>0</v>
      </c>
      <c r="T36">
        <f t="shared" si="33"/>
        <v>30</v>
      </c>
      <c r="U36">
        <f t="shared" si="33"/>
        <v>0</v>
      </c>
      <c r="W36">
        <f>SUM(AF13:AF15)</f>
        <v>130</v>
      </c>
      <c r="X36">
        <f>SUM(AG13:AG15)</f>
        <v>130</v>
      </c>
      <c r="AA36" s="6"/>
    </row>
    <row r="37" spans="1:28" x14ac:dyDescent="0.3">
      <c r="A37" s="5"/>
      <c r="AA37" s="6"/>
    </row>
    <row r="38" spans="1:28" ht="72" x14ac:dyDescent="0.3">
      <c r="A38" s="5"/>
      <c r="W38" s="1" t="s">
        <v>64</v>
      </c>
      <c r="X38" s="1" t="s">
        <v>65</v>
      </c>
      <c r="Y38" s="1" t="s">
        <v>66</v>
      </c>
      <c r="Z38" s="1" t="s">
        <v>67</v>
      </c>
      <c r="AA38" s="6"/>
    </row>
    <row r="39" spans="1:28" x14ac:dyDescent="0.3">
      <c r="A39" s="5" t="s">
        <v>84</v>
      </c>
      <c r="J39">
        <f>J21+J26</f>
        <v>550</v>
      </c>
      <c r="K39">
        <f>K21+K26</f>
        <v>90</v>
      </c>
      <c r="L39">
        <f t="shared" ref="L39:U39" si="34">SUM(U18:U20,U23:U25)</f>
        <v>460</v>
      </c>
      <c r="M39">
        <f t="shared" si="34"/>
        <v>26</v>
      </c>
      <c r="N39">
        <f t="shared" si="34"/>
        <v>26</v>
      </c>
      <c r="O39">
        <f t="shared" si="34"/>
        <v>0</v>
      </c>
      <c r="P39">
        <f t="shared" si="34"/>
        <v>0</v>
      </c>
      <c r="Q39">
        <f t="shared" si="34"/>
        <v>26</v>
      </c>
      <c r="R39">
        <f t="shared" si="34"/>
        <v>0</v>
      </c>
      <c r="S39">
        <f t="shared" si="34"/>
        <v>160</v>
      </c>
      <c r="T39">
        <f t="shared" si="34"/>
        <v>0</v>
      </c>
      <c r="U39">
        <f t="shared" si="34"/>
        <v>160</v>
      </c>
      <c r="W39">
        <f>SUM(AF18:AF20,AF23:AF25)</f>
        <v>52</v>
      </c>
      <c r="X39">
        <f>SUM(AG18:AG20,AG23:AG25)</f>
        <v>160</v>
      </c>
      <c r="Y39">
        <f>SUM(AH18:AH20,AH23:AH25)</f>
        <v>160</v>
      </c>
      <c r="Z39">
        <f>SUM(AI18:AI20,AI23:AI25)</f>
        <v>160</v>
      </c>
      <c r="AA39" s="6"/>
    </row>
    <row r="40" spans="1:28" x14ac:dyDescent="0.3">
      <c r="A40" s="5"/>
      <c r="AA40" s="6"/>
    </row>
    <row r="41" spans="1:28" ht="86.4" x14ac:dyDescent="0.3">
      <c r="A41" s="5"/>
      <c r="F41" s="1" t="s">
        <v>37</v>
      </c>
      <c r="G41" s="1" t="s">
        <v>45</v>
      </c>
      <c r="H41" s="1" t="s">
        <v>38</v>
      </c>
      <c r="I41" s="1" t="s">
        <v>39</v>
      </c>
      <c r="W41" s="1" t="s">
        <v>68</v>
      </c>
      <c r="X41" s="1" t="s">
        <v>69</v>
      </c>
      <c r="Y41" s="1" t="s">
        <v>70</v>
      </c>
      <c r="Z41" s="1" t="s">
        <v>71</v>
      </c>
      <c r="AA41" s="12" t="s">
        <v>72</v>
      </c>
    </row>
    <row r="42" spans="1:28" ht="15" thickBot="1" x14ac:dyDescent="0.35">
      <c r="A42" s="7" t="s">
        <v>83</v>
      </c>
      <c r="B42" s="8"/>
      <c r="C42" s="8"/>
      <c r="D42" s="8"/>
      <c r="E42" s="8"/>
      <c r="F42" s="8">
        <f>F31</f>
        <v>210</v>
      </c>
      <c r="G42" s="8">
        <f t="shared" ref="G42:I42" si="35">G31</f>
        <v>0</v>
      </c>
      <c r="H42" s="8">
        <f t="shared" si="35"/>
        <v>105</v>
      </c>
      <c r="I42" s="8">
        <f t="shared" si="35"/>
        <v>60</v>
      </c>
      <c r="J42" s="8">
        <f>J31</f>
        <v>110</v>
      </c>
      <c r="K42" s="8">
        <f>K31</f>
        <v>-110</v>
      </c>
      <c r="L42" s="8">
        <f>SUM(U28:U30)</f>
        <v>220</v>
      </c>
      <c r="M42" s="8">
        <f t="shared" ref="M42:W42" si="36">SUM(V28:V30)</f>
        <v>220</v>
      </c>
      <c r="N42" s="8">
        <f t="shared" si="36"/>
        <v>220</v>
      </c>
      <c r="O42" s="8">
        <f t="shared" si="36"/>
        <v>220</v>
      </c>
      <c r="P42" s="8">
        <f t="shared" si="36"/>
        <v>0</v>
      </c>
      <c r="Q42" s="8">
        <f t="shared" si="36"/>
        <v>220</v>
      </c>
      <c r="R42" s="8">
        <f t="shared" si="36"/>
        <v>0</v>
      </c>
      <c r="S42" s="8">
        <f t="shared" si="36"/>
        <v>105</v>
      </c>
      <c r="T42" s="8">
        <f t="shared" si="36"/>
        <v>0</v>
      </c>
      <c r="U42" s="8">
        <f t="shared" si="36"/>
        <v>52.5</v>
      </c>
      <c r="V42" s="8"/>
      <c r="W42" s="8">
        <f t="shared" si="36"/>
        <v>220</v>
      </c>
      <c r="X42" s="8">
        <f t="shared" ref="X42" si="37">SUM(AG28:AG30)</f>
        <v>220</v>
      </c>
      <c r="Y42" s="8">
        <f t="shared" ref="Y42" si="38">SUM(AH28:AH30)</f>
        <v>220</v>
      </c>
      <c r="Z42" s="8">
        <f t="shared" ref="Z42" si="39">SUM(AI28:AI30)</f>
        <v>220</v>
      </c>
      <c r="AA42" s="9">
        <f t="shared" ref="AA42" si="40">SUM(AJ28:AJ30)</f>
        <v>220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-29</v>
      </c>
      <c r="M46" s="22"/>
      <c r="N46" s="22"/>
      <c r="O46" s="22">
        <f>SUM(L60,N60:T60)</f>
        <v>74</v>
      </c>
      <c r="P46" s="22"/>
      <c r="Q46" s="22">
        <f>H26</f>
        <v>100</v>
      </c>
      <c r="R46" s="22">
        <f>AG16+AH21</f>
        <v>220</v>
      </c>
      <c r="S46" s="22">
        <f>D7+Q46+R46+L46+O46</f>
        <v>365</v>
      </c>
      <c r="T46" s="22"/>
      <c r="U46" s="22">
        <f>SUM(E7,G7:M7)-AD26</f>
        <v>100</v>
      </c>
      <c r="V46" s="22"/>
      <c r="W46" s="22">
        <f>MAX(0,(O7*4+U46-S46))</f>
        <v>0</v>
      </c>
      <c r="X46" s="22"/>
      <c r="Y46" s="22">
        <f>SUM(E7:M7)-SUM(L55:T55,L57:T57,L60:T60)</f>
        <v>0</v>
      </c>
      <c r="Z46" s="22"/>
      <c r="AA46" s="22">
        <f>MAX(W46,Y46)</f>
        <v>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34" t="s">
        <v>11</v>
      </c>
      <c r="D49" s="34" t="s">
        <v>12</v>
      </c>
      <c r="E49" s="34" t="s">
        <v>2</v>
      </c>
      <c r="F49" s="34" t="s">
        <v>53</v>
      </c>
      <c r="G49" s="35" t="s">
        <v>54</v>
      </c>
      <c r="H49" s="34" t="s">
        <v>13</v>
      </c>
      <c r="I49" s="35" t="s">
        <v>55</v>
      </c>
      <c r="J49" s="34" t="s">
        <v>15</v>
      </c>
      <c r="K49" s="36"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35" t="s">
        <v>11</v>
      </c>
      <c r="D54" s="29" t="s">
        <v>12</v>
      </c>
      <c r="E54" s="29" t="s">
        <v>2</v>
      </c>
      <c r="F54" s="29" t="s">
        <v>3</v>
      </c>
      <c r="G54" s="29" t="s">
        <v>1</v>
      </c>
      <c r="H54" s="29" t="s">
        <v>13</v>
      </c>
      <c r="I54" s="29" t="s">
        <v>14</v>
      </c>
      <c r="J54" s="29" t="s">
        <v>15</v>
      </c>
      <c r="K54" s="33" t="s">
        <v>16</v>
      </c>
      <c r="L54" s="39" t="s">
        <v>28</v>
      </c>
      <c r="M54" s="35" t="s">
        <v>29</v>
      </c>
      <c r="N54" s="35" t="s">
        <v>30</v>
      </c>
      <c r="O54" s="35" t="s">
        <v>31</v>
      </c>
      <c r="P54" s="35" t="s">
        <v>32</v>
      </c>
      <c r="Q54" s="35" t="s">
        <v>33</v>
      </c>
      <c r="R54" s="35" t="s">
        <v>34</v>
      </c>
      <c r="S54" s="35" t="s">
        <v>35</v>
      </c>
      <c r="T54" s="35" t="s">
        <v>36</v>
      </c>
      <c r="U54" s="33"/>
      <c r="V54" s="29"/>
      <c r="W54" s="29"/>
      <c r="X54" s="29"/>
      <c r="Y54" s="29"/>
      <c r="Z54" s="29"/>
      <c r="AA54" s="29"/>
      <c r="AB54" s="33"/>
    </row>
    <row r="55" spans="1:28" x14ac:dyDescent="0.3">
      <c r="A55" s="26" t="s">
        <v>75</v>
      </c>
      <c r="B55" s="29">
        <f>L36-SUM(L55:T55)</f>
        <v>130</v>
      </c>
      <c r="C55" s="29">
        <f t="shared" ref="C55:K55" si="41">M36-L55</f>
        <v>0</v>
      </c>
      <c r="D55" s="29">
        <f t="shared" si="41"/>
        <v>0</v>
      </c>
      <c r="E55" s="29">
        <f t="shared" si="41"/>
        <v>0</v>
      </c>
      <c r="F55" s="29">
        <f t="shared" si="41"/>
        <v>100</v>
      </c>
      <c r="G55" s="29">
        <f t="shared" si="41"/>
        <v>0</v>
      </c>
      <c r="H55" s="29">
        <f t="shared" si="41"/>
        <v>30</v>
      </c>
      <c r="I55" s="29">
        <f t="shared" si="41"/>
        <v>0</v>
      </c>
      <c r="J55" s="29">
        <f t="shared" si="41"/>
        <v>30</v>
      </c>
      <c r="K55" s="33">
        <f t="shared" si="41"/>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434</v>
      </c>
      <c r="C57" s="29">
        <f t="shared" ref="C57:K57" si="42">M39-L57</f>
        <v>26</v>
      </c>
      <c r="D57" s="29">
        <f t="shared" si="42"/>
        <v>26</v>
      </c>
      <c r="E57" s="29">
        <f t="shared" si="42"/>
        <v>0</v>
      </c>
      <c r="F57" s="29">
        <f t="shared" si="42"/>
        <v>0</v>
      </c>
      <c r="G57" s="29">
        <f t="shared" si="42"/>
        <v>0</v>
      </c>
      <c r="H57" s="29">
        <f t="shared" si="42"/>
        <v>0</v>
      </c>
      <c r="I57" s="29">
        <f t="shared" si="42"/>
        <v>160</v>
      </c>
      <c r="J57" s="29">
        <f t="shared" si="42"/>
        <v>0</v>
      </c>
      <c r="K57" s="33">
        <f t="shared" si="42"/>
        <v>160</v>
      </c>
      <c r="L57" s="26">
        <v>0</v>
      </c>
      <c r="M57" s="29">
        <v>0</v>
      </c>
      <c r="N57" s="29">
        <v>0</v>
      </c>
      <c r="O57" s="29">
        <v>0</v>
      </c>
      <c r="P57" s="29">
        <v>26</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39" t="s">
        <v>47</v>
      </c>
      <c r="W59" s="35" t="s">
        <v>48</v>
      </c>
      <c r="X59" s="35" t="s">
        <v>46</v>
      </c>
      <c r="Y59" s="35" t="s">
        <v>49</v>
      </c>
      <c r="Z59" s="36" t="s">
        <v>50</v>
      </c>
      <c r="AA59" s="29"/>
      <c r="AB59" s="33"/>
    </row>
    <row r="60" spans="1:28" ht="15" thickBot="1" x14ac:dyDescent="0.35">
      <c r="A60" s="30" t="s">
        <v>88</v>
      </c>
      <c r="B60" s="31">
        <f>L42-SUM(L60:T60)</f>
        <v>146</v>
      </c>
      <c r="C60" s="31">
        <f t="shared" ref="C60:K60" si="43">M42-L60</f>
        <v>220</v>
      </c>
      <c r="D60" s="31">
        <f t="shared" si="43"/>
        <v>220</v>
      </c>
      <c r="E60" s="31">
        <f t="shared" si="43"/>
        <v>220</v>
      </c>
      <c r="F60" s="31">
        <f t="shared" si="43"/>
        <v>0</v>
      </c>
      <c r="G60" s="31">
        <f t="shared" si="43"/>
        <v>146</v>
      </c>
      <c r="H60" s="31">
        <f t="shared" si="43"/>
        <v>0</v>
      </c>
      <c r="I60" s="31">
        <f t="shared" si="43"/>
        <v>105</v>
      </c>
      <c r="J60" s="31">
        <f t="shared" si="43"/>
        <v>0</v>
      </c>
      <c r="K60" s="32">
        <f t="shared" si="43"/>
        <v>52.5</v>
      </c>
      <c r="L60" s="30">
        <v>0</v>
      </c>
      <c r="M60" s="31">
        <v>0</v>
      </c>
      <c r="N60" s="31">
        <v>0</v>
      </c>
      <c r="O60" s="31">
        <v>0</v>
      </c>
      <c r="P60" s="31">
        <v>74</v>
      </c>
      <c r="Q60" s="31">
        <v>0</v>
      </c>
      <c r="R60" s="31">
        <v>0</v>
      </c>
      <c r="S60" s="31">
        <v>0</v>
      </c>
      <c r="T60" s="31">
        <v>0</v>
      </c>
      <c r="U60" s="32">
        <v>-29</v>
      </c>
      <c r="V60" s="30">
        <f>H42-G42-U60*D2-L60*E2-N60*G2-P60*I2-R60*J2-T60*K2</f>
        <v>60</v>
      </c>
      <c r="W60" s="31">
        <f>F42-H42+U60*D2-M60*F2</f>
        <v>76</v>
      </c>
      <c r="X60" s="31">
        <f>H42-I42-U60*D3-L60*E3*E4+M60*F3*F4-N60*G3*G4-P60*I3*I4-R60*J3*J4-T60*K3*K4</f>
        <v>0</v>
      </c>
      <c r="Y60" s="31">
        <f>J42-U60</f>
        <v>139</v>
      </c>
      <c r="Z60" s="32">
        <f>U60-K42</f>
        <v>81</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ignoredErrors>
    <ignoredError sqref="F4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EA725-04AC-4230-A3B3-AA5F7F736EA9}">
  <dimension ref="A1:X37"/>
  <sheetViews>
    <sheetView workbookViewId="0"/>
  </sheetViews>
  <sheetFormatPr defaultRowHeight="14.4" x14ac:dyDescent="0.3"/>
  <cols>
    <col min="1" max="1" width="5.33203125" customWidth="1"/>
    <col min="2" max="2" width="5.88671875" customWidth="1"/>
    <col min="3" max="3" width="12.5546875" bestFit="1" customWidth="1"/>
    <col min="4" max="5" width="2" bestFit="1" customWidth="1"/>
    <col min="6" max="6" width="15.88671875" customWidth="1"/>
    <col min="7" max="7" width="2" bestFit="1" customWidth="1"/>
    <col min="8" max="8" width="9.44140625" customWidth="1"/>
    <col min="9" max="9" width="10.6640625" customWidth="1"/>
    <col min="10" max="10" width="26.5546875" customWidth="1"/>
    <col min="11" max="11" width="2" bestFit="1" customWidth="1"/>
    <col min="12" max="12" width="26.88671875" customWidth="1"/>
    <col min="13" max="13" width="2" bestFit="1" customWidth="1"/>
    <col min="14" max="14" width="23" customWidth="1"/>
    <col min="15" max="15" width="2" bestFit="1" customWidth="1"/>
    <col min="16" max="16" width="24.5546875" customWidth="1"/>
    <col min="17" max="17" width="2.6640625" customWidth="1"/>
    <col min="18" max="18" width="19.33203125" customWidth="1"/>
    <col min="19" max="19" width="10.88671875" customWidth="1"/>
    <col min="20" max="20" width="8.109375" customWidth="1"/>
    <col min="21" max="21" width="6.6640625" customWidth="1"/>
    <col min="22" max="22" width="11.33203125" customWidth="1"/>
  </cols>
  <sheetData>
    <row r="1" spans="1:24" x14ac:dyDescent="0.3">
      <c r="N1" s="99" t="s">
        <v>115</v>
      </c>
      <c r="R1" t="s">
        <v>114</v>
      </c>
    </row>
    <row r="2" spans="1:24" ht="45.75" customHeight="1" thickBot="1" x14ac:dyDescent="0.35">
      <c r="R2" s="116" t="s">
        <v>127</v>
      </c>
      <c r="S2" s="102" t="s">
        <v>116</v>
      </c>
      <c r="T2" s="102" t="s">
        <v>38</v>
      </c>
      <c r="U2" s="102" t="str">
        <f>'RUC CAP Short Calc ex 1'!I27</f>
        <v>HBSOC
(h+1)
(MWh)</v>
      </c>
      <c r="V2" s="103" t="s">
        <v>117</v>
      </c>
    </row>
    <row r="3" spans="1:24" ht="15" thickBot="1" x14ac:dyDescent="0.35">
      <c r="C3" s="93" t="str">
        <f>'RUC CAP Short Calc ex 1'!L45</f>
        <v>ESRMWSNAP</v>
      </c>
      <c r="D3" s="92">
        <f>'RUC CAP Short Calc ex 1'!M45</f>
        <v>0</v>
      </c>
      <c r="E3" s="92">
        <f>'RUC CAP Short Calc ex 1'!N45</f>
        <v>0</v>
      </c>
      <c r="F3" s="93" t="str">
        <f>'RUC CAP Short Calc ex 1'!O45</f>
        <v>ESRASSNAP</v>
      </c>
      <c r="G3" s="92">
        <f>'RUC CAP Short Calc ex 1'!P45</f>
        <v>0</v>
      </c>
      <c r="H3" s="94" t="str">
        <f>'RUC CAP Short Calc ex 1'!Q45</f>
        <v>RCAPSNAP</v>
      </c>
      <c r="I3" s="94" t="str">
        <f>'RUC CAP Short Calc ex 1'!R45</f>
        <v>ASOFRLRSNAP</v>
      </c>
      <c r="J3" s="95" t="str">
        <f>'RUC CAP Short Calc ex 1'!S45</f>
        <v>RUCCAPSNAP</v>
      </c>
      <c r="K3" s="94">
        <f>'RUC CAP Short Calc ex 1'!T45</f>
        <v>0</v>
      </c>
      <c r="L3" s="96" t="str">
        <f>'RUC CAP Short Calc ex 1'!U45</f>
        <v>ASONPOSSNAP</v>
      </c>
      <c r="M3" s="94">
        <f>'RUC CAP Short Calc ex 1'!V45</f>
        <v>0</v>
      </c>
      <c r="N3" s="94" t="str">
        <f>'RUC CAP Short Calc ex 1'!W45</f>
        <v>RUCOSFSNAP</v>
      </c>
      <c r="O3" s="94">
        <f>'RUC CAP Short Calc ex 1'!X45</f>
        <v>0</v>
      </c>
      <c r="P3" s="119" t="str">
        <f>'RUC CAP Short Calc ex 1'!Y45</f>
        <v>RUCASFSNAP</v>
      </c>
      <c r="Q3" s="119">
        <f>'RUC CAP Short Calc ex 1'!Z45</f>
        <v>0</v>
      </c>
      <c r="R3" s="119" t="str">
        <f>'RUC CAP Short Calc ex 1'!AA45</f>
        <v>RUCSFSNAP</v>
      </c>
      <c r="S3" s="104"/>
      <c r="T3" s="104"/>
      <c r="U3" s="104"/>
      <c r="V3" s="104"/>
    </row>
    <row r="4" spans="1:24" ht="15" thickBot="1" x14ac:dyDescent="0.35">
      <c r="A4" s="106" t="str">
        <f>'RUC CAP Short Calc ex 1'!A1</f>
        <v>ex 1</v>
      </c>
      <c r="B4">
        <f>'RUC CAP Short Calc ex 1'!F45</f>
        <v>0</v>
      </c>
      <c r="C4" s="92">
        <f>'RUC CAP Short Calc ex 1'!L46</f>
        <v>0</v>
      </c>
      <c r="D4" s="92">
        <f>'RUC CAP Short Calc ex 1'!M46</f>
        <v>0</v>
      </c>
      <c r="E4" s="92">
        <f>'RUC CAP Short Calc ex 1'!N46</f>
        <v>0</v>
      </c>
      <c r="F4" s="92">
        <f>'RUC CAP Short Calc ex 1'!O46</f>
        <v>100</v>
      </c>
      <c r="G4" s="92">
        <f>'RUC CAP Short Calc ex 1'!P46</f>
        <v>0</v>
      </c>
      <c r="H4" s="92">
        <f>'RUC CAP Short Calc ex 1'!Q46</f>
        <v>0</v>
      </c>
      <c r="I4" s="92">
        <f>'RUC CAP Short Calc ex 1'!R46</f>
        <v>0</v>
      </c>
      <c r="J4" s="92">
        <f>'RUC CAP Short Calc ex 1'!S46</f>
        <v>100</v>
      </c>
      <c r="K4" s="92">
        <f>'RUC CAP Short Calc ex 1'!T46</f>
        <v>0</v>
      </c>
      <c r="L4" s="92">
        <f>'RUC CAP Short Calc ex 1'!U46</f>
        <v>100</v>
      </c>
      <c r="M4" s="92">
        <f>'RUC CAP Short Calc ex 1'!V46</f>
        <v>0</v>
      </c>
      <c r="N4" s="92">
        <f>'RUC CAP Short Calc ex 1'!W46</f>
        <v>0</v>
      </c>
      <c r="O4" s="92">
        <f>'RUC CAP Short Calc ex 1'!X46</f>
        <v>0</v>
      </c>
      <c r="P4" s="120">
        <f>'RUC CAP Short Calc ex 1'!Y46</f>
        <v>0</v>
      </c>
      <c r="Q4" s="120">
        <f>'RUC CAP Short Calc ex 1'!Z46</f>
        <v>0</v>
      </c>
      <c r="R4" s="120">
        <f>'RUC CAP Short Calc ex 1'!AA46</f>
        <v>0</v>
      </c>
      <c r="S4" s="104">
        <f>'RUC CAP Short Calc ex 1'!J4</f>
        <v>1</v>
      </c>
      <c r="T4" s="104">
        <f>'RUC CAP Short Calc ex 1'!H28</f>
        <v>100</v>
      </c>
      <c r="U4" s="104">
        <f>'RUC CAP Short Calc ex 1'!I28</f>
        <v>0</v>
      </c>
      <c r="V4" s="113">
        <f>T4-U4</f>
        <v>100</v>
      </c>
      <c r="W4" s="106" t="str">
        <f>A4</f>
        <v>ex 1</v>
      </c>
    </row>
    <row r="5" spans="1:24" ht="10.65" customHeight="1" thickBot="1" x14ac:dyDescent="0.35">
      <c r="P5" s="121"/>
      <c r="Q5" s="121"/>
      <c r="R5" s="121"/>
      <c r="S5" s="104"/>
      <c r="T5" s="104"/>
      <c r="U5" s="104"/>
      <c r="V5" s="113"/>
    </row>
    <row r="6" spans="1:24" ht="15" thickBot="1" x14ac:dyDescent="0.35">
      <c r="C6" s="93" t="str">
        <f>'RUC CAP Short Calc ex 2'!L45</f>
        <v>ESRMWSNAP</v>
      </c>
      <c r="D6" s="92">
        <f>'RUC CAP Short Calc ex 2'!M45</f>
        <v>0</v>
      </c>
      <c r="E6" s="92">
        <f>'RUC CAP Short Calc ex 2'!N45</f>
        <v>0</v>
      </c>
      <c r="F6" s="93" t="str">
        <f>'RUC CAP Short Calc ex 2'!O45</f>
        <v>ESRASSNAP</v>
      </c>
      <c r="G6" s="92">
        <f>'RUC CAP Short Calc ex 2'!P45</f>
        <v>0</v>
      </c>
      <c r="H6" s="94" t="str">
        <f>'RUC CAP Short Calc ex 2'!Q45</f>
        <v>RCAPSNAP</v>
      </c>
      <c r="I6" s="94" t="str">
        <f>'RUC CAP Short Calc ex 2'!R45</f>
        <v>ASOFRLRSNAP</v>
      </c>
      <c r="J6" s="95" t="str">
        <f>'RUC CAP Short Calc ex 2'!S45</f>
        <v>RUCCAPSNAP</v>
      </c>
      <c r="K6" s="94">
        <f>'RUC CAP Short Calc ex 2'!T45</f>
        <v>0</v>
      </c>
      <c r="L6" s="96" t="str">
        <f>'RUC CAP Short Calc ex 2'!U45</f>
        <v>ASONPOSSNAP</v>
      </c>
      <c r="M6" s="94">
        <f>'RUC CAP Short Calc ex 2'!V45</f>
        <v>0</v>
      </c>
      <c r="N6" s="94" t="str">
        <f>'RUC CAP Short Calc ex 2'!W45</f>
        <v>RUCOSFSNAP</v>
      </c>
      <c r="O6" s="94">
        <f>'RUC CAP Short Calc ex 2'!X45</f>
        <v>0</v>
      </c>
      <c r="P6" s="119" t="str">
        <f>'RUC CAP Short Calc ex 2'!Y45</f>
        <v>RUCASFSNAP</v>
      </c>
      <c r="Q6" s="119">
        <f>'RUC CAP Short Calc ex 2'!Z45</f>
        <v>0</v>
      </c>
      <c r="R6" s="119" t="str">
        <f>'RUC CAP Short Calc ex 2'!AA45</f>
        <v>RUCSFSNAP</v>
      </c>
      <c r="S6" s="104"/>
      <c r="T6" s="104"/>
      <c r="U6" s="104"/>
      <c r="V6" s="113"/>
    </row>
    <row r="7" spans="1:24" ht="15" thickBot="1" x14ac:dyDescent="0.35">
      <c r="A7" s="108" t="str">
        <f>'RUC CAP Short Calc ex 2'!A1</f>
        <v>ex 2</v>
      </c>
      <c r="B7">
        <f>'RUC CAP Short Calc ex 2'!F45</f>
        <v>100</v>
      </c>
      <c r="C7" s="92">
        <f>'RUC CAP Short Calc ex 2'!L46</f>
        <v>-100</v>
      </c>
      <c r="D7" s="92">
        <f>'RUC CAP Short Calc ex 2'!M46</f>
        <v>0</v>
      </c>
      <c r="E7" s="92">
        <f>'RUC CAP Short Calc ex 2'!N46</f>
        <v>0</v>
      </c>
      <c r="F7" s="92">
        <f>'RUC CAP Short Calc ex 2'!O46</f>
        <v>0</v>
      </c>
      <c r="G7" s="92">
        <f>'RUC CAP Short Calc ex 2'!P46</f>
        <v>0</v>
      </c>
      <c r="H7" s="92">
        <f>'RUC CAP Short Calc ex 2'!Q46</f>
        <v>0</v>
      </c>
      <c r="I7" s="92">
        <f>'RUC CAP Short Calc ex 2'!R46</f>
        <v>0</v>
      </c>
      <c r="J7" s="92">
        <f>'RUC CAP Short Calc ex 2'!S46</f>
        <v>-100</v>
      </c>
      <c r="K7" s="92">
        <f>'RUC CAP Short Calc ex 2'!T46</f>
        <v>0</v>
      </c>
      <c r="L7" s="92">
        <f>'RUC CAP Short Calc ex 2'!U46</f>
        <v>100</v>
      </c>
      <c r="M7" s="92">
        <f>'RUC CAP Short Calc ex 2'!V46</f>
        <v>0</v>
      </c>
      <c r="N7" s="92">
        <f>'RUC CAP Short Calc ex 2'!W46</f>
        <v>200</v>
      </c>
      <c r="O7" s="92">
        <f>'RUC CAP Short Calc ex 2'!X46</f>
        <v>0</v>
      </c>
      <c r="P7" s="120">
        <f>'RUC CAP Short Calc ex 2'!Y46</f>
        <v>100</v>
      </c>
      <c r="Q7" s="120">
        <f>'RUC CAP Short Calc ex 2'!Z46</f>
        <v>0</v>
      </c>
      <c r="R7" s="120">
        <f>'RUC CAP Short Calc ex 2'!AA46</f>
        <v>200</v>
      </c>
      <c r="S7" s="104">
        <f>'RUC CAP Short Calc ex 2'!J4</f>
        <v>1</v>
      </c>
      <c r="T7" s="104">
        <f>'RUC CAP Short Calc ex 2'!H28</f>
        <v>0</v>
      </c>
      <c r="U7" s="104">
        <f>'RUC CAP Short Calc ex 2'!I28</f>
        <v>100</v>
      </c>
      <c r="V7" s="113">
        <f>T7-U7</f>
        <v>-100</v>
      </c>
      <c r="W7" s="108" t="str">
        <f>A7</f>
        <v>ex 2</v>
      </c>
    </row>
    <row r="8" spans="1:24" ht="10.65" customHeight="1" thickBot="1" x14ac:dyDescent="0.35">
      <c r="P8" s="121"/>
      <c r="Q8" s="121"/>
      <c r="R8" s="121"/>
      <c r="S8" s="104"/>
      <c r="T8" s="104"/>
      <c r="U8" s="104"/>
      <c r="V8" s="113"/>
    </row>
    <row r="9" spans="1:24" ht="15" thickBot="1" x14ac:dyDescent="0.35">
      <c r="C9" s="93" t="str">
        <f>'RUC CAP Short Calc ex 3'!L45</f>
        <v>ESRMWSNAP</v>
      </c>
      <c r="D9" s="92">
        <f>'RUC CAP Short Calc ex 3'!M45</f>
        <v>0</v>
      </c>
      <c r="E9" s="92">
        <f>'RUC CAP Short Calc ex 3'!N45</f>
        <v>0</v>
      </c>
      <c r="F9" s="93" t="str">
        <f>'RUC CAP Short Calc ex 3'!O45</f>
        <v>ESRASSNAP</v>
      </c>
      <c r="G9" s="92">
        <f>'RUC CAP Short Calc ex 3'!P45</f>
        <v>0</v>
      </c>
      <c r="H9" s="94" t="str">
        <f>'RUC CAP Short Calc ex 3'!Q45</f>
        <v>RCAPSNAP</v>
      </c>
      <c r="I9" s="94" t="str">
        <f>'RUC CAP Short Calc ex 3'!R45</f>
        <v>ASOFRLRSNAP</v>
      </c>
      <c r="J9" s="95" t="str">
        <f>'RUC CAP Short Calc ex 3'!S45</f>
        <v>RUCCAPSNAP</v>
      </c>
      <c r="K9" s="94">
        <f>'RUC CAP Short Calc ex 3'!T45</f>
        <v>0</v>
      </c>
      <c r="L9" s="96" t="str">
        <f>'RUC CAP Short Calc ex 3'!U45</f>
        <v>ASONPOSSNAP</v>
      </c>
      <c r="M9" s="94">
        <f>'RUC CAP Short Calc ex 3'!V45</f>
        <v>0</v>
      </c>
      <c r="N9" s="94" t="str">
        <f>'RUC CAP Short Calc ex 3'!W45</f>
        <v>RUCOSFSNAP</v>
      </c>
      <c r="O9" s="94">
        <f>'RUC CAP Short Calc ex 3'!X45</f>
        <v>0</v>
      </c>
      <c r="P9" s="119" t="str">
        <f>'RUC CAP Short Calc ex 3'!Y45</f>
        <v>RUCASFSNAP</v>
      </c>
      <c r="Q9" s="119">
        <f>'RUC CAP Short Calc ex 3'!Z45</f>
        <v>0</v>
      </c>
      <c r="R9" s="119" t="str">
        <f>'RUC CAP Short Calc ex 3'!AA45</f>
        <v>RUCSFSNAP</v>
      </c>
      <c r="S9" s="104"/>
      <c r="T9" s="104"/>
      <c r="U9" s="104"/>
      <c r="V9" s="113"/>
    </row>
    <row r="10" spans="1:24" ht="15" thickBot="1" x14ac:dyDescent="0.35">
      <c r="A10" s="110" t="str">
        <f>'RUC CAP Short Calc ex 3'!A1</f>
        <v>ex 3</v>
      </c>
      <c r="B10">
        <f>'RUC CAP Short Calc ex 3'!F45</f>
        <v>100</v>
      </c>
      <c r="C10" s="92">
        <f>'RUC CAP Short Calc ex 3'!L46</f>
        <v>0</v>
      </c>
      <c r="D10" s="92">
        <f>'RUC CAP Short Calc ex 3'!M46</f>
        <v>0</v>
      </c>
      <c r="E10" s="92">
        <f>'RUC CAP Short Calc ex 3'!N46</f>
        <v>0</v>
      </c>
      <c r="F10" s="92">
        <f>'RUC CAP Short Calc ex 3'!O46</f>
        <v>0</v>
      </c>
      <c r="G10" s="92">
        <f>'RUC CAP Short Calc ex 3'!P46</f>
        <v>0</v>
      </c>
      <c r="H10" s="92">
        <f>'RUC CAP Short Calc ex 3'!Q46</f>
        <v>0</v>
      </c>
      <c r="I10" s="92">
        <f>'RUC CAP Short Calc ex 3'!R46</f>
        <v>0</v>
      </c>
      <c r="J10" s="92">
        <f>'RUC CAP Short Calc ex 3'!S46</f>
        <v>0</v>
      </c>
      <c r="K10" s="92">
        <f>'RUC CAP Short Calc ex 3'!T46</f>
        <v>0</v>
      </c>
      <c r="L10" s="92">
        <f>'RUC CAP Short Calc ex 3'!U46</f>
        <v>100</v>
      </c>
      <c r="M10" s="92">
        <f>'RUC CAP Short Calc ex 3'!V46</f>
        <v>0</v>
      </c>
      <c r="N10" s="92">
        <f>'RUC CAP Short Calc ex 3'!W46</f>
        <v>100</v>
      </c>
      <c r="O10" s="92">
        <f>'RUC CAP Short Calc ex 3'!X46</f>
        <v>0</v>
      </c>
      <c r="P10" s="120">
        <f>'RUC CAP Short Calc ex 3'!Y46</f>
        <v>100</v>
      </c>
      <c r="Q10" s="120">
        <f>'RUC CAP Short Calc ex 3'!Z46</f>
        <v>0</v>
      </c>
      <c r="R10" s="120">
        <f>'RUC CAP Short Calc ex 3'!AA46</f>
        <v>100</v>
      </c>
      <c r="S10" s="104">
        <f>'RUC CAP Short Calc ex 3'!J4</f>
        <v>1</v>
      </c>
      <c r="T10" s="104">
        <f>'RUC CAP Short Calc ex 3'!H28</f>
        <v>100</v>
      </c>
      <c r="U10" s="104">
        <f>'RUC CAP Short Calc ex 3'!I28</f>
        <v>100</v>
      </c>
      <c r="V10" s="113">
        <f>T10-U10</f>
        <v>0</v>
      </c>
      <c r="W10" s="110" t="str">
        <f>A10</f>
        <v>ex 3</v>
      </c>
    </row>
    <row r="11" spans="1:24" ht="10.65" customHeight="1" thickBot="1" x14ac:dyDescent="0.35">
      <c r="P11" s="121"/>
      <c r="Q11" s="121"/>
      <c r="R11" s="121"/>
      <c r="S11" s="104"/>
      <c r="T11" s="104"/>
      <c r="U11" s="104"/>
      <c r="V11" s="113"/>
    </row>
    <row r="12" spans="1:24" ht="15" thickBot="1" x14ac:dyDescent="0.35">
      <c r="C12" s="93" t="str" cm="1">
        <f t="array" ref="C12:R13">'RUC CAP Short Calc ex 4'!L45:AA46</f>
        <v>ESRMWSNAP</v>
      </c>
      <c r="D12" s="92">
        <v>0</v>
      </c>
      <c r="E12" s="92">
        <v>0</v>
      </c>
      <c r="F12" s="93" t="str">
        <v>ESRASSNAP</v>
      </c>
      <c r="G12" s="92">
        <v>0</v>
      </c>
      <c r="H12" s="94" t="str">
        <v>RCAPSNAP</v>
      </c>
      <c r="I12" s="94" t="str">
        <v>ASOFRLRSNAP</v>
      </c>
      <c r="J12" s="95" t="str">
        <v>RUCCAPSNAP</v>
      </c>
      <c r="K12" s="94">
        <v>0</v>
      </c>
      <c r="L12" s="96" t="str">
        <v>ASONPOSSNAP</v>
      </c>
      <c r="M12" s="94">
        <v>0</v>
      </c>
      <c r="N12" s="94" t="str">
        <v>RUCOSFSNAP</v>
      </c>
      <c r="O12" s="94">
        <v>0</v>
      </c>
      <c r="P12" s="119" t="str">
        <v>RUCASFSNAP</v>
      </c>
      <c r="Q12" s="119">
        <v>0</v>
      </c>
      <c r="R12" s="119" t="str">
        <v>RUCSFSNAP</v>
      </c>
      <c r="S12" s="104"/>
      <c r="T12" s="104"/>
      <c r="U12" s="104"/>
      <c r="V12" s="113"/>
    </row>
    <row r="13" spans="1:24" ht="15" thickBot="1" x14ac:dyDescent="0.35">
      <c r="A13" s="112" t="str">
        <f>'RUC CAP Short Calc ex 4'!A1</f>
        <v>ex 4</v>
      </c>
      <c r="B13">
        <f>'RUC CAP Short Calc ex 4'!F45</f>
        <v>100</v>
      </c>
      <c r="C13" s="92">
        <v>100</v>
      </c>
      <c r="D13" s="92">
        <v>0</v>
      </c>
      <c r="E13" s="92">
        <v>0</v>
      </c>
      <c r="F13" s="92">
        <v>0</v>
      </c>
      <c r="G13" s="92">
        <v>0</v>
      </c>
      <c r="H13" s="92">
        <v>0</v>
      </c>
      <c r="I13" s="92">
        <v>0</v>
      </c>
      <c r="J13" s="92">
        <v>100</v>
      </c>
      <c r="K13" s="92">
        <v>0</v>
      </c>
      <c r="L13" s="92">
        <v>100</v>
      </c>
      <c r="M13" s="92">
        <v>0</v>
      </c>
      <c r="N13" s="92">
        <v>0</v>
      </c>
      <c r="O13" s="92">
        <v>0</v>
      </c>
      <c r="P13" s="120">
        <v>100</v>
      </c>
      <c r="Q13" s="120">
        <v>0</v>
      </c>
      <c r="R13" s="120">
        <v>100</v>
      </c>
      <c r="S13" s="104">
        <f>'RUC CAP Short Calc ex 4'!J4</f>
        <v>0</v>
      </c>
      <c r="T13" s="104">
        <f>'RUC CAP Short Calc ex 4'!H28</f>
        <v>100</v>
      </c>
      <c r="U13" s="104">
        <f>'RUC CAP Short Calc ex 4'!I28</f>
        <v>0</v>
      </c>
      <c r="V13" s="113">
        <f>T13-U13</f>
        <v>100</v>
      </c>
      <c r="W13" s="112" t="str">
        <f>A13</f>
        <v>ex 4</v>
      </c>
    </row>
    <row r="14" spans="1:24" ht="10.65" customHeight="1" thickBot="1" x14ac:dyDescent="0.35">
      <c r="P14" s="121"/>
      <c r="Q14" s="121"/>
      <c r="R14" s="121"/>
      <c r="S14" s="104"/>
      <c r="T14" s="104"/>
      <c r="U14" s="104"/>
      <c r="V14" s="113"/>
    </row>
    <row r="15" spans="1:24" ht="15" thickBot="1" x14ac:dyDescent="0.35">
      <c r="C15" s="93" t="str" cm="1">
        <f t="array" ref="C15:R16">'RUC CAP Short Calc ex 5'!L45:AA46</f>
        <v>ESRMWSNAP</v>
      </c>
      <c r="D15" s="92">
        <v>0</v>
      </c>
      <c r="E15" s="92">
        <v>0</v>
      </c>
      <c r="F15" s="93" t="str">
        <v>ESRASSNAP</v>
      </c>
      <c r="G15" s="92">
        <v>0</v>
      </c>
      <c r="H15" s="94" t="str">
        <v>RCAPSNAP</v>
      </c>
      <c r="I15" s="94" t="str">
        <v>ASOFRLRSNAP</v>
      </c>
      <c r="J15" s="95" t="str">
        <v>RUCCAPSNAP</v>
      </c>
      <c r="K15" s="94">
        <v>0</v>
      </c>
      <c r="L15" s="96" t="str">
        <v>ASONPOSSNAP</v>
      </c>
      <c r="M15" s="94">
        <v>0</v>
      </c>
      <c r="N15" s="94" t="str">
        <v>RUCOSFSNAP</v>
      </c>
      <c r="O15" s="94">
        <v>0</v>
      </c>
      <c r="P15" s="119" t="str">
        <v>RUCASFSNAP</v>
      </c>
      <c r="Q15" s="119">
        <v>0</v>
      </c>
      <c r="R15" s="119" t="str">
        <v>RUCSFSNAP</v>
      </c>
      <c r="S15" s="104"/>
      <c r="T15" s="104"/>
      <c r="U15" s="104"/>
      <c r="V15" s="113"/>
    </row>
    <row r="16" spans="1:24" ht="15" thickBot="1" x14ac:dyDescent="0.35">
      <c r="A16" s="87" t="str">
        <f>'RUC CAP Short Calc ex 5'!A1</f>
        <v>ex 5</v>
      </c>
      <c r="B16">
        <f>'RUC CAP Short Calc ex 5'!F45</f>
        <v>0</v>
      </c>
      <c r="C16" s="92">
        <v>-100</v>
      </c>
      <c r="D16" s="92">
        <v>0</v>
      </c>
      <c r="E16" s="92">
        <v>0</v>
      </c>
      <c r="F16" s="92">
        <v>100</v>
      </c>
      <c r="G16" s="92">
        <v>0</v>
      </c>
      <c r="H16" s="92">
        <v>0</v>
      </c>
      <c r="I16" s="92">
        <v>0</v>
      </c>
      <c r="J16" s="92">
        <v>0</v>
      </c>
      <c r="K16" s="92">
        <v>0</v>
      </c>
      <c r="L16" s="92">
        <v>100</v>
      </c>
      <c r="M16" s="92">
        <v>0</v>
      </c>
      <c r="N16" s="92">
        <v>100</v>
      </c>
      <c r="O16" s="92">
        <v>0</v>
      </c>
      <c r="P16" s="120">
        <v>0</v>
      </c>
      <c r="Q16" s="120">
        <v>0</v>
      </c>
      <c r="R16" s="120">
        <v>100</v>
      </c>
      <c r="S16" s="104">
        <f>'RUC CAP Short Calc ex 5'!J4</f>
        <v>0</v>
      </c>
      <c r="T16" s="104">
        <f>'RUC CAP Short Calc ex 5'!H28</f>
        <v>0</v>
      </c>
      <c r="U16" s="104">
        <f>'RUC CAP Short Calc ex 5'!I28</f>
        <v>100</v>
      </c>
      <c r="V16" s="113">
        <f>T16-U16</f>
        <v>-100</v>
      </c>
      <c r="W16" s="87" t="str">
        <f>A16</f>
        <v>ex 5</v>
      </c>
      <c r="X16" t="s">
        <v>134</v>
      </c>
    </row>
    <row r="17" spans="1:24" ht="10.65" customHeight="1" thickBot="1" x14ac:dyDescent="0.35">
      <c r="P17" s="121"/>
      <c r="Q17" s="121"/>
      <c r="R17" s="121"/>
      <c r="S17" s="104"/>
      <c r="T17" s="104"/>
      <c r="U17" s="104"/>
      <c r="V17" s="113"/>
    </row>
    <row r="18" spans="1:24" ht="15" thickBot="1" x14ac:dyDescent="0.35">
      <c r="C18" s="93" t="str" cm="1">
        <f t="array" ref="C18:R19">'RUC CAP Short Calc ex 6'!L45:AA46</f>
        <v>ESRMWSNAP</v>
      </c>
      <c r="D18" s="92">
        <v>0</v>
      </c>
      <c r="E18" s="92">
        <v>0</v>
      </c>
      <c r="F18" s="93" t="str">
        <v>ESRASSNAP</v>
      </c>
      <c r="G18" s="92">
        <v>0</v>
      </c>
      <c r="H18" s="94" t="str">
        <v>RCAPSNAP</v>
      </c>
      <c r="I18" s="94" t="str">
        <v>ASOFRLRSNAP</v>
      </c>
      <c r="J18" s="95" t="str">
        <v>RUCCAPSNAP</v>
      </c>
      <c r="K18" s="94">
        <v>0</v>
      </c>
      <c r="L18" s="96" t="str">
        <v>ASONPOSSNAP</v>
      </c>
      <c r="M18" s="94">
        <v>0</v>
      </c>
      <c r="N18" s="94" t="str">
        <v>RUCOSFSNAP</v>
      </c>
      <c r="O18" s="94">
        <v>0</v>
      </c>
      <c r="P18" s="119" t="str">
        <v>RUCASFSNAP</v>
      </c>
      <c r="Q18" s="119">
        <v>0</v>
      </c>
      <c r="R18" s="119" t="str">
        <v>RUCSFSNAP</v>
      </c>
      <c r="S18" s="104"/>
      <c r="T18" s="104"/>
      <c r="U18" s="104"/>
      <c r="V18" s="113"/>
    </row>
    <row r="19" spans="1:24" ht="15" thickBot="1" x14ac:dyDescent="0.35">
      <c r="A19" s="111" t="str">
        <f>'RUC CAP Short Calc ex 6'!A1</f>
        <v>ex 6</v>
      </c>
      <c r="B19">
        <f>'RUC CAP Short Calc ex 6'!F45</f>
        <v>0</v>
      </c>
      <c r="C19" s="92">
        <v>0</v>
      </c>
      <c r="D19" s="92">
        <v>0</v>
      </c>
      <c r="E19" s="92">
        <v>0</v>
      </c>
      <c r="F19" s="92">
        <v>100</v>
      </c>
      <c r="G19" s="92">
        <v>0</v>
      </c>
      <c r="H19" s="92">
        <v>0</v>
      </c>
      <c r="I19" s="92">
        <v>0</v>
      </c>
      <c r="J19" s="92">
        <v>100</v>
      </c>
      <c r="K19" s="92">
        <v>0</v>
      </c>
      <c r="L19" s="92">
        <v>100</v>
      </c>
      <c r="M19" s="92">
        <v>0</v>
      </c>
      <c r="N19" s="92">
        <v>0</v>
      </c>
      <c r="O19" s="92">
        <v>0</v>
      </c>
      <c r="P19" s="120">
        <v>0</v>
      </c>
      <c r="Q19" s="120">
        <v>0</v>
      </c>
      <c r="R19" s="120">
        <v>0</v>
      </c>
      <c r="S19" s="104">
        <f>'RUC CAP Short Calc ex 6'!J4</f>
        <v>0</v>
      </c>
      <c r="T19" s="104">
        <f>'RUC CAP Short Calc ex 6'!H28</f>
        <v>100</v>
      </c>
      <c r="U19" s="104">
        <f>'RUC CAP Short Calc ex 6'!I28</f>
        <v>100</v>
      </c>
      <c r="V19" s="113">
        <f>T19-U19</f>
        <v>0</v>
      </c>
      <c r="W19" s="111" t="str">
        <f>A19</f>
        <v>ex 6</v>
      </c>
    </row>
    <row r="20" spans="1:24" ht="10.65" customHeight="1" thickBot="1" x14ac:dyDescent="0.35">
      <c r="P20" s="121"/>
      <c r="Q20" s="121"/>
      <c r="R20" s="121"/>
      <c r="S20" s="104"/>
      <c r="T20" s="104"/>
      <c r="U20" s="104"/>
      <c r="V20" s="113"/>
    </row>
    <row r="21" spans="1:24" ht="15" thickBot="1" x14ac:dyDescent="0.35">
      <c r="C21" s="93" t="str" cm="1">
        <f t="array" ref="C21:R22">'RUC CAP Short Calc ex 7'!L45:AA46</f>
        <v>ESRMWSNAP</v>
      </c>
      <c r="D21" s="92">
        <v>0</v>
      </c>
      <c r="E21" s="92">
        <v>0</v>
      </c>
      <c r="F21" s="93" t="str">
        <v>ESRASSNAP</v>
      </c>
      <c r="G21" s="92">
        <v>0</v>
      </c>
      <c r="H21" s="94" t="str">
        <v>RCAPSNAP</v>
      </c>
      <c r="I21" s="94" t="str">
        <v>ASOFRLRSNAP</v>
      </c>
      <c r="J21" s="95" t="str">
        <v>RUCCAPSNAP</v>
      </c>
      <c r="K21" s="94">
        <v>0</v>
      </c>
      <c r="L21" s="96" t="str">
        <v>ASONPOSSNAP</v>
      </c>
      <c r="M21" s="94">
        <v>0</v>
      </c>
      <c r="N21" s="94" t="str">
        <v>RUCOSFSNAP</v>
      </c>
      <c r="O21" s="94">
        <v>0</v>
      </c>
      <c r="P21" s="119" t="str">
        <v>RUCASFSNAP</v>
      </c>
      <c r="Q21" s="119">
        <v>0</v>
      </c>
      <c r="R21" s="119" t="str">
        <v>RUCSFSNAP</v>
      </c>
      <c r="S21" s="104"/>
      <c r="T21" s="104"/>
      <c r="U21" s="104"/>
      <c r="V21" s="113"/>
    </row>
    <row r="22" spans="1:24" ht="15" thickBot="1" x14ac:dyDescent="0.35">
      <c r="A22" s="115" t="str">
        <f>'RUC CAP Short Calc ex 7'!A1</f>
        <v>ex 7</v>
      </c>
      <c r="B22">
        <f>'RUC CAP Short Calc ex 7'!F45</f>
        <v>75</v>
      </c>
      <c r="C22" s="92">
        <v>0</v>
      </c>
      <c r="D22" s="92">
        <v>0</v>
      </c>
      <c r="E22" s="92">
        <v>0</v>
      </c>
      <c r="F22" s="92">
        <v>25</v>
      </c>
      <c r="G22" s="92">
        <v>0</v>
      </c>
      <c r="H22" s="92">
        <v>0</v>
      </c>
      <c r="I22" s="92">
        <v>0</v>
      </c>
      <c r="J22" s="92">
        <v>25</v>
      </c>
      <c r="K22" s="92">
        <v>0</v>
      </c>
      <c r="L22" s="92">
        <v>100</v>
      </c>
      <c r="M22" s="92">
        <v>0</v>
      </c>
      <c r="N22" s="92">
        <v>75</v>
      </c>
      <c r="O22" s="92">
        <v>0</v>
      </c>
      <c r="P22" s="120">
        <v>75</v>
      </c>
      <c r="Q22" s="120">
        <v>0</v>
      </c>
      <c r="R22" s="120">
        <v>75</v>
      </c>
      <c r="S22" s="104">
        <f>'RUC CAP Short Calc ex 7'!J4</f>
        <v>0</v>
      </c>
      <c r="T22" s="104">
        <f>'RUC CAP Short Calc ex 7'!H28</f>
        <v>25</v>
      </c>
      <c r="U22" s="104">
        <f>'RUC CAP Short Calc ex 7'!I28</f>
        <v>25</v>
      </c>
      <c r="V22" s="113">
        <f>T22-U22</f>
        <v>0</v>
      </c>
      <c r="W22" s="115" t="str">
        <f>A22</f>
        <v>ex 7</v>
      </c>
    </row>
    <row r="23" spans="1:24" ht="10.65" customHeight="1" thickBot="1" x14ac:dyDescent="0.35">
      <c r="P23" s="121"/>
      <c r="Q23" s="121"/>
      <c r="R23" s="121"/>
      <c r="S23" s="104"/>
      <c r="T23" s="104"/>
      <c r="U23" s="104"/>
      <c r="V23" s="113"/>
    </row>
    <row r="24" spans="1:24" ht="15" thickBot="1" x14ac:dyDescent="0.35">
      <c r="C24" s="93" t="str" cm="1">
        <f t="array" ref="C24:R25">'RUC CAP Short Calc ex 8'!L45:AA46</f>
        <v>ESRMWSNAP</v>
      </c>
      <c r="D24" s="92">
        <v>0</v>
      </c>
      <c r="E24" s="92">
        <v>0</v>
      </c>
      <c r="F24" s="93" t="str">
        <v>ESRASSNAP</v>
      </c>
      <c r="G24" s="92">
        <v>0</v>
      </c>
      <c r="H24" s="94" t="str">
        <v>RCAPSNAP</v>
      </c>
      <c r="I24" s="94" t="str">
        <v>ASOFRLRSNAP</v>
      </c>
      <c r="J24" s="95" t="str">
        <v>RUCCAPSNAP</v>
      </c>
      <c r="K24" s="94">
        <v>0</v>
      </c>
      <c r="L24" s="96" t="str">
        <v>ASONPOSSNAP</v>
      </c>
      <c r="M24" s="94">
        <v>0</v>
      </c>
      <c r="N24" s="94" t="str">
        <v>RUCOSFSNAP</v>
      </c>
      <c r="O24" s="94">
        <v>0</v>
      </c>
      <c r="P24" s="119" t="str">
        <v>RUCASFSNAP</v>
      </c>
      <c r="Q24" s="119">
        <v>0</v>
      </c>
      <c r="R24" s="119" t="str">
        <v>RUCSFSNAP</v>
      </c>
      <c r="S24" s="104"/>
      <c r="T24" s="104"/>
      <c r="U24" s="104"/>
      <c r="V24" s="113"/>
    </row>
    <row r="25" spans="1:24" ht="15" thickBot="1" x14ac:dyDescent="0.35">
      <c r="A25" s="116" t="str">
        <f>'RUC CAP Short Calc ex 8'!A1</f>
        <v>ex 8</v>
      </c>
      <c r="B25">
        <f>'RUC CAP Short Calc ex 8'!F45</f>
        <v>100</v>
      </c>
      <c r="C25" s="92">
        <v>0</v>
      </c>
      <c r="D25" s="92">
        <v>0</v>
      </c>
      <c r="E25" s="92">
        <v>0</v>
      </c>
      <c r="F25" s="92">
        <v>0</v>
      </c>
      <c r="G25" s="92">
        <v>0</v>
      </c>
      <c r="H25" s="92">
        <v>0</v>
      </c>
      <c r="I25" s="92">
        <v>0</v>
      </c>
      <c r="J25" s="92">
        <v>0</v>
      </c>
      <c r="K25" s="92">
        <v>0</v>
      </c>
      <c r="L25" s="92">
        <v>100</v>
      </c>
      <c r="M25" s="92">
        <v>0</v>
      </c>
      <c r="N25" s="92">
        <v>100</v>
      </c>
      <c r="O25" s="92">
        <v>0</v>
      </c>
      <c r="P25" s="120">
        <v>100</v>
      </c>
      <c r="Q25" s="120">
        <v>0</v>
      </c>
      <c r="R25" s="120">
        <v>100</v>
      </c>
      <c r="S25" s="104">
        <f>'RUC CAP Short Calc ex 8'!J4</f>
        <v>0.4</v>
      </c>
      <c r="T25" s="104">
        <f>'RUC CAP Short Calc ex 8'!H28</f>
        <v>100</v>
      </c>
      <c r="U25" s="104">
        <f>'RUC CAP Short Calc ex 8'!I28</f>
        <v>100</v>
      </c>
      <c r="V25" s="113">
        <f>T25-U25</f>
        <v>0</v>
      </c>
      <c r="W25" s="116" t="str">
        <f>A25</f>
        <v>ex 8</v>
      </c>
    </row>
    <row r="26" spans="1:24" ht="10.65" customHeight="1" thickBot="1" x14ac:dyDescent="0.35">
      <c r="P26" s="121"/>
      <c r="Q26" s="121"/>
      <c r="R26" s="121"/>
      <c r="S26" s="104"/>
      <c r="T26" s="104"/>
      <c r="U26" s="104"/>
      <c r="V26" s="113"/>
    </row>
    <row r="27" spans="1:24" ht="15" thickBot="1" x14ac:dyDescent="0.35">
      <c r="C27" s="93" t="str" cm="1">
        <f t="array" ref="C27:R28">'RUC CAP Short Calc ex 9'!L45:AA46</f>
        <v>ESRMWSNAP</v>
      </c>
      <c r="D27" s="92">
        <v>0</v>
      </c>
      <c r="E27" s="92">
        <v>0</v>
      </c>
      <c r="F27" s="93" t="str">
        <v>ESRASSNAP</v>
      </c>
      <c r="G27" s="92">
        <v>0</v>
      </c>
      <c r="H27" s="94" t="str">
        <v>RCAPSNAP</v>
      </c>
      <c r="I27" s="94" t="str">
        <v>ASOFRLRSNAP</v>
      </c>
      <c r="J27" s="95" t="str">
        <v>RUCCAPSNAP</v>
      </c>
      <c r="K27" s="94">
        <v>0</v>
      </c>
      <c r="L27" s="96" t="str">
        <v>ASONPOSSNAP</v>
      </c>
      <c r="M27" s="94">
        <v>0</v>
      </c>
      <c r="N27" s="94" t="str">
        <v>RUCOSFSNAP</v>
      </c>
      <c r="O27" s="94">
        <v>0</v>
      </c>
      <c r="P27" s="119" t="str">
        <v>RUCASFSNAP</v>
      </c>
      <c r="Q27" s="119">
        <v>0</v>
      </c>
      <c r="R27" s="119" t="str">
        <v>RUCSFSNAP</v>
      </c>
      <c r="S27" s="104"/>
      <c r="T27" s="104"/>
      <c r="U27" s="104"/>
      <c r="V27" s="113"/>
    </row>
    <row r="28" spans="1:24" ht="15" thickBot="1" x14ac:dyDescent="0.35">
      <c r="A28" s="117" t="str">
        <f>'RUC CAP Short Calc ex 9'!A1</f>
        <v>ex 9</v>
      </c>
      <c r="B28">
        <f>'RUC CAP Short Calc ex 9'!F45</f>
        <v>2.4158453015843406E-13</v>
      </c>
      <c r="C28" s="92">
        <v>2.4158453015843406E-13</v>
      </c>
      <c r="D28" s="92">
        <v>0</v>
      </c>
      <c r="E28" s="92">
        <v>0</v>
      </c>
      <c r="F28" s="92">
        <v>99.999999999999758</v>
      </c>
      <c r="G28" s="92">
        <v>0</v>
      </c>
      <c r="H28" s="92">
        <v>0</v>
      </c>
      <c r="I28" s="92">
        <v>0</v>
      </c>
      <c r="J28" s="92">
        <v>100</v>
      </c>
      <c r="K28" s="92">
        <v>0</v>
      </c>
      <c r="L28" s="92">
        <v>100</v>
      </c>
      <c r="M28" s="92">
        <v>0</v>
      </c>
      <c r="N28" s="92">
        <v>0</v>
      </c>
      <c r="O28" s="92">
        <v>0</v>
      </c>
      <c r="P28" s="120">
        <v>2.4158453015843406E-13</v>
      </c>
      <c r="Q28" s="120">
        <v>0</v>
      </c>
      <c r="R28" s="120">
        <v>2.4158453015843406E-13</v>
      </c>
      <c r="S28" s="104">
        <f>'RUC CAP Short Calc ex 9'!J4</f>
        <v>0.4</v>
      </c>
      <c r="T28" s="104">
        <f>'RUC CAP Short Calc ex 9'!H28</f>
        <v>100</v>
      </c>
      <c r="U28" s="104">
        <f>'RUC CAP Short Calc ex 9'!I28</f>
        <v>60</v>
      </c>
      <c r="V28" s="113">
        <f>T28-U28</f>
        <v>40</v>
      </c>
      <c r="W28" s="117" t="str">
        <f>A28</f>
        <v>ex 9</v>
      </c>
    </row>
    <row r="29" spans="1:24" ht="10.65" customHeight="1" thickBot="1" x14ac:dyDescent="0.35">
      <c r="S29" s="104"/>
      <c r="T29" s="104"/>
      <c r="U29" s="104"/>
      <c r="V29" s="113"/>
    </row>
    <row r="30" spans="1:24" ht="15" thickBot="1" x14ac:dyDescent="0.35">
      <c r="C30" s="93" t="str" cm="1">
        <f t="array" ref="C30:R31">'RUC CAP Short Calc ex 10'!L45:AA46</f>
        <v>ESRMWSNAP</v>
      </c>
      <c r="D30" s="92">
        <v>0</v>
      </c>
      <c r="E30" s="92">
        <v>0</v>
      </c>
      <c r="F30" s="93" t="str">
        <v>ESRASSNAP</v>
      </c>
      <c r="G30" s="92">
        <v>0</v>
      </c>
      <c r="H30" s="94" t="str">
        <v>RCAPSNAP</v>
      </c>
      <c r="I30" s="94" t="str">
        <v>ASOFRLRSNAP</v>
      </c>
      <c r="J30" s="95" t="str">
        <v>RUCCAPSNAP</v>
      </c>
      <c r="K30" s="94">
        <v>0</v>
      </c>
      <c r="L30" s="96" t="str">
        <v>ASONPOSSNAP</v>
      </c>
      <c r="M30" s="94">
        <v>0</v>
      </c>
      <c r="N30" s="94" t="str">
        <v>RUCOSFSNAP</v>
      </c>
      <c r="O30" s="94">
        <v>0</v>
      </c>
      <c r="P30" s="119" t="str">
        <v>RUCASFSNAP</v>
      </c>
      <c r="Q30" s="119">
        <v>0</v>
      </c>
      <c r="R30" s="119" t="str">
        <v>RUCSFSNAP</v>
      </c>
      <c r="S30" s="104"/>
      <c r="T30" s="104"/>
      <c r="U30" s="104"/>
      <c r="V30" s="113"/>
    </row>
    <row r="31" spans="1:24" ht="15" thickBot="1" x14ac:dyDescent="0.35">
      <c r="A31" s="122" t="str">
        <f>'RUC CAP Short Calc ex 10'!A1</f>
        <v>ex 10</v>
      </c>
      <c r="B31">
        <f>'RUC CAP Short Calc ex 10'!F45</f>
        <v>0</v>
      </c>
      <c r="C31" s="92">
        <v>-100</v>
      </c>
      <c r="D31" s="92">
        <v>0</v>
      </c>
      <c r="E31" s="92">
        <v>0</v>
      </c>
      <c r="F31" s="92">
        <v>100</v>
      </c>
      <c r="G31" s="92">
        <v>0</v>
      </c>
      <c r="H31" s="92">
        <v>0</v>
      </c>
      <c r="I31" s="92">
        <v>0</v>
      </c>
      <c r="J31" s="92">
        <v>100</v>
      </c>
      <c r="K31" s="92">
        <v>0</v>
      </c>
      <c r="L31" s="92">
        <v>100</v>
      </c>
      <c r="M31" s="92">
        <v>0</v>
      </c>
      <c r="N31" s="92">
        <v>0</v>
      </c>
      <c r="O31" s="92">
        <v>0</v>
      </c>
      <c r="P31" s="120">
        <v>0</v>
      </c>
      <c r="Q31" s="120">
        <v>0</v>
      </c>
      <c r="R31" s="120">
        <v>0</v>
      </c>
      <c r="S31" s="104">
        <f>'RUC CAP Short Calc ex 10'!J4</f>
        <v>0</v>
      </c>
      <c r="T31" s="104">
        <f>'RUC CAP Short Calc ex 10'!H28</f>
        <v>0</v>
      </c>
      <c r="U31" s="104">
        <f>'RUC CAP Short Calc ex 10'!I28</f>
        <v>100</v>
      </c>
      <c r="V31" s="113">
        <f>T31-U31</f>
        <v>-100</v>
      </c>
      <c r="W31" s="122" t="str">
        <f>A31</f>
        <v>ex 10</v>
      </c>
      <c r="X31" t="s">
        <v>131</v>
      </c>
    </row>
    <row r="32" spans="1:24" ht="10.65" customHeight="1" thickBot="1" x14ac:dyDescent="0.35">
      <c r="P32" s="121"/>
      <c r="Q32" s="121"/>
      <c r="R32" s="121"/>
      <c r="S32" s="104"/>
      <c r="T32" s="104"/>
      <c r="U32" s="104"/>
      <c r="V32" s="113"/>
    </row>
    <row r="33" spans="1:24" ht="15" thickBot="1" x14ac:dyDescent="0.35">
      <c r="C33" s="93" t="str" cm="1">
        <f t="array" ref="C33:R34">'RUC CAP Short Calc ex 11'!L45:AA46</f>
        <v>ESRMWSNAP</v>
      </c>
      <c r="D33" s="92">
        <v>0</v>
      </c>
      <c r="E33" s="92">
        <v>0</v>
      </c>
      <c r="F33" s="93" t="str">
        <v>ESRASSNAP</v>
      </c>
      <c r="G33" s="92">
        <v>0</v>
      </c>
      <c r="H33" s="94" t="str">
        <v>RCAPSNAP</v>
      </c>
      <c r="I33" s="94" t="str">
        <v>ASOFRLRSNAP</v>
      </c>
      <c r="J33" s="95" t="str">
        <v>RUCCAPSNAP</v>
      </c>
      <c r="K33" s="94">
        <v>0</v>
      </c>
      <c r="L33" s="96" t="str">
        <v>ASONPOSSNAP</v>
      </c>
      <c r="M33" s="94">
        <v>0</v>
      </c>
      <c r="N33" s="94" t="str">
        <v>RUCOSFSNAP</v>
      </c>
      <c r="O33" s="94">
        <v>0</v>
      </c>
      <c r="P33" s="119" t="str">
        <v>RUCASFSNAP</v>
      </c>
      <c r="Q33" s="119">
        <v>0</v>
      </c>
      <c r="R33" s="119" t="str">
        <v>RUCSFSNAP</v>
      </c>
      <c r="S33" s="104"/>
      <c r="T33" s="104"/>
      <c r="U33" s="104"/>
      <c r="V33" s="113"/>
    </row>
    <row r="34" spans="1:24" ht="15" thickBot="1" x14ac:dyDescent="0.35">
      <c r="A34" s="118" t="str">
        <f>'RUC CAP Short Calc ex 11'!A1</f>
        <v>ex 11</v>
      </c>
      <c r="B34">
        <f>'RUC CAP Short Calc ex 11'!F45</f>
        <v>0</v>
      </c>
      <c r="C34" s="92">
        <v>-100</v>
      </c>
      <c r="D34" s="92">
        <v>0</v>
      </c>
      <c r="E34" s="92">
        <v>0</v>
      </c>
      <c r="F34" s="92">
        <v>100</v>
      </c>
      <c r="G34" s="92">
        <v>0</v>
      </c>
      <c r="H34" s="92">
        <v>130</v>
      </c>
      <c r="I34" s="92">
        <v>0</v>
      </c>
      <c r="J34" s="92">
        <v>130</v>
      </c>
      <c r="K34" s="92">
        <v>0</v>
      </c>
      <c r="L34" s="92">
        <v>100</v>
      </c>
      <c r="M34" s="92">
        <v>0</v>
      </c>
      <c r="N34" s="92">
        <v>0</v>
      </c>
      <c r="O34" s="92">
        <v>0</v>
      </c>
      <c r="P34" s="120">
        <v>0</v>
      </c>
      <c r="Q34" s="120">
        <v>0</v>
      </c>
      <c r="R34" s="120">
        <v>0</v>
      </c>
      <c r="S34" s="104">
        <f>'RUC CAP Short Calc ex 11'!J4</f>
        <v>0</v>
      </c>
      <c r="T34" s="104">
        <f>'RUC CAP Short Calc ex 11'!H28</f>
        <v>0</v>
      </c>
      <c r="U34" s="104">
        <f>'RUC CAP Short Calc ex 11'!I28</f>
        <v>100</v>
      </c>
      <c r="V34" s="113">
        <f>T34-U34</f>
        <v>-100</v>
      </c>
      <c r="W34" s="118" t="str">
        <f>A34</f>
        <v>ex 11</v>
      </c>
      <c r="X34" t="s">
        <v>133</v>
      </c>
    </row>
    <row r="36" spans="1:24" ht="231.75" customHeight="1" x14ac:dyDescent="0.3">
      <c r="C36" s="97" t="s">
        <v>112</v>
      </c>
      <c r="F36" s="97" t="s">
        <v>113</v>
      </c>
      <c r="J36" s="97" t="s">
        <v>128</v>
      </c>
      <c r="L36" s="97" t="s">
        <v>108</v>
      </c>
      <c r="N36" s="98" t="s">
        <v>110</v>
      </c>
      <c r="P36" s="97" t="s">
        <v>109</v>
      </c>
      <c r="R36" s="97" t="s">
        <v>111</v>
      </c>
    </row>
    <row r="37" spans="1:24" ht="221.25" customHeight="1"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93CE1-6805-417E-8BF8-E8AF9095A7F5}">
  <sheetPr>
    <tabColor theme="9" tint="0.59999389629810485"/>
  </sheetPr>
  <dimension ref="A1:AL61"/>
  <sheetViews>
    <sheetView workbookViewId="0"/>
  </sheetViews>
  <sheetFormatPr defaultRowHeight="14.4" x14ac:dyDescent="0.3"/>
  <cols>
    <col min="2" max="2" width="18.6640625" customWidth="1"/>
    <col min="3" max="8" width="8.88671875" customWidth="1"/>
  </cols>
  <sheetData>
    <row r="1" spans="1:33" x14ac:dyDescent="0.3">
      <c r="A1" s="105" t="s">
        <v>120</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100"/>
      <c r="P2" s="90"/>
      <c r="Q2" s="90"/>
      <c r="R2" s="90"/>
      <c r="S2" s="90"/>
      <c r="T2" s="90"/>
      <c r="U2" s="90"/>
      <c r="V2" s="90"/>
      <c r="W2" s="90"/>
    </row>
    <row r="3" spans="1:33" x14ac:dyDescent="0.3">
      <c r="A3" t="s">
        <v>8</v>
      </c>
      <c r="D3" s="14">
        <v>1</v>
      </c>
      <c r="E3" s="14">
        <v>1</v>
      </c>
      <c r="F3" s="14">
        <v>1</v>
      </c>
      <c r="G3" s="14">
        <v>0.25</v>
      </c>
      <c r="H3" s="14">
        <v>1</v>
      </c>
      <c r="I3" s="14">
        <v>1</v>
      </c>
      <c r="J3" s="14">
        <v>1</v>
      </c>
      <c r="K3" s="14">
        <v>1</v>
      </c>
      <c r="O3" s="101"/>
      <c r="P3" s="90"/>
      <c r="Q3" s="90"/>
      <c r="R3" s="90"/>
      <c r="S3" s="90"/>
      <c r="T3" s="90"/>
      <c r="U3" s="90"/>
      <c r="V3" s="90"/>
      <c r="W3" s="90"/>
    </row>
    <row r="4" spans="1:33" x14ac:dyDescent="0.3">
      <c r="A4" t="s">
        <v>6</v>
      </c>
      <c r="D4" t="s">
        <v>24</v>
      </c>
      <c r="E4" s="14">
        <v>1</v>
      </c>
      <c r="F4" s="14">
        <v>1</v>
      </c>
      <c r="G4" s="14">
        <v>1</v>
      </c>
      <c r="H4" s="14">
        <v>1</v>
      </c>
      <c r="I4" s="14">
        <v>1</v>
      </c>
      <c r="J4" s="87">
        <v>1</v>
      </c>
      <c r="K4" s="14">
        <v>1</v>
      </c>
      <c r="O4" s="10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100</v>
      </c>
      <c r="I28" s="87">
        <v>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100</v>
      </c>
      <c r="I31">
        <f>SUM(IF(B28=1,I28,0),IF(B29=1,I29,0),IF(B30=1,I30,0))</f>
        <v>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100</v>
      </c>
      <c r="I42" s="8">
        <f t="shared" si="35"/>
        <v>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0</v>
      </c>
      <c r="M46" s="22"/>
      <c r="N46" s="22"/>
      <c r="O46" s="22">
        <f>SUM(L60,N60:T60)</f>
        <v>100</v>
      </c>
      <c r="P46" s="22"/>
      <c r="Q46" s="22">
        <f>H26</f>
        <v>0</v>
      </c>
      <c r="R46" s="22">
        <f>AG16+AH21</f>
        <v>0</v>
      </c>
      <c r="S46" s="22">
        <f>D7+Q46+R46+L46+O46</f>
        <v>100</v>
      </c>
      <c r="T46" s="22"/>
      <c r="U46" s="22">
        <f>SUM(E7,G7:M7)-AD26</f>
        <v>100</v>
      </c>
      <c r="V46" s="22"/>
      <c r="W46" s="22">
        <f>MAX(0,(O7*4+U46-S46))</f>
        <v>0</v>
      </c>
      <c r="X46" s="22"/>
      <c r="Y46" s="22">
        <f>SUM(E7:M7)-SUM(L55:T55,L57:T57,L60:T60)</f>
        <v>0</v>
      </c>
      <c r="Z46" s="22"/>
      <c r="AA46" s="22">
        <f>MAX(W46,Y46)</f>
        <v>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100</v>
      </c>
      <c r="C60" s="31">
        <f t="shared" ref="C60:K60" si="39">M42-L60</f>
        <v>200</v>
      </c>
      <c r="D60" s="31">
        <f t="shared" si="39"/>
        <v>200</v>
      </c>
      <c r="E60" s="31">
        <f t="shared" si="39"/>
        <v>200</v>
      </c>
      <c r="F60" s="31">
        <f t="shared" si="39"/>
        <v>0</v>
      </c>
      <c r="G60" s="31">
        <f t="shared" si="39"/>
        <v>200</v>
      </c>
      <c r="H60" s="31">
        <f t="shared" si="39"/>
        <v>0</v>
      </c>
      <c r="I60" s="31">
        <f t="shared" si="39"/>
        <v>0</v>
      </c>
      <c r="J60" s="31">
        <f t="shared" si="39"/>
        <v>0</v>
      </c>
      <c r="K60" s="32">
        <f t="shared" si="39"/>
        <v>0</v>
      </c>
      <c r="L60" s="30">
        <v>0</v>
      </c>
      <c r="M60" s="31">
        <v>0</v>
      </c>
      <c r="N60" s="31">
        <v>0</v>
      </c>
      <c r="O60" s="31">
        <v>0</v>
      </c>
      <c r="P60" s="31">
        <v>0</v>
      </c>
      <c r="Q60" s="31">
        <v>0</v>
      </c>
      <c r="R60" s="31">
        <v>100</v>
      </c>
      <c r="S60" s="31">
        <v>0</v>
      </c>
      <c r="T60" s="31">
        <v>0</v>
      </c>
      <c r="U60" s="32">
        <v>0</v>
      </c>
      <c r="V60" s="30">
        <f>H42-G42-U60*D2-L60*E2-N60*G2-P60*I2-R60*J2-T60*K2</f>
        <v>0</v>
      </c>
      <c r="W60" s="31">
        <f>F42-H42+U60*D2-M60*F2</f>
        <v>0</v>
      </c>
      <c r="X60" s="31">
        <f>H42-I42-U60*D3-L60*E3*E4+M60*F3*F4-N60*G3*G4-P60*I3*I4-R60*J3*J4-T60*K3*K4</f>
        <v>0</v>
      </c>
      <c r="Y60" s="31">
        <f>J42-U60</f>
        <v>100</v>
      </c>
      <c r="Z60" s="32">
        <f>U60-K42</f>
        <v>100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9879-3807-48AA-ADC9-C47404F640AD}">
  <sheetPr>
    <tabColor theme="8" tint="0.59999389629810485"/>
  </sheetPr>
  <dimension ref="A1:AL61"/>
  <sheetViews>
    <sheetView workbookViewId="0"/>
  </sheetViews>
  <sheetFormatPr defaultRowHeight="14.4" x14ac:dyDescent="0.3"/>
  <cols>
    <col min="2" max="2" width="18.6640625" customWidth="1"/>
    <col min="3" max="8" width="8.88671875" customWidth="1"/>
  </cols>
  <sheetData>
    <row r="1" spans="1:33" x14ac:dyDescent="0.3">
      <c r="A1" s="107" t="s">
        <v>119</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1</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0</v>
      </c>
      <c r="I28" s="87">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100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-100</v>
      </c>
      <c r="M46" s="22"/>
      <c r="N46" s="22"/>
      <c r="O46" s="22">
        <f>SUM(L60,N60:T60)</f>
        <v>0</v>
      </c>
      <c r="P46" s="22"/>
      <c r="Q46" s="22">
        <f>H26</f>
        <v>0</v>
      </c>
      <c r="R46" s="22">
        <f>AG16+AH21</f>
        <v>0</v>
      </c>
      <c r="S46" s="22">
        <f>D7+Q46+R46+L46+O46</f>
        <v>-100</v>
      </c>
      <c r="T46" s="22"/>
      <c r="U46" s="22">
        <f>SUM(E7,G7:M7)-AD26</f>
        <v>100</v>
      </c>
      <c r="V46" s="22"/>
      <c r="W46" s="22">
        <f>MAX(0,(O7*4+U46-S46))</f>
        <v>200</v>
      </c>
      <c r="X46" s="22"/>
      <c r="Y46" s="22">
        <f>SUM(E7:M7)-SUM(L55:T55,L57:T57,L60:T60)</f>
        <v>100</v>
      </c>
      <c r="Z46" s="22"/>
      <c r="AA46" s="22">
        <f>MAX(W46,Y46)</f>
        <v>200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100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200</v>
      </c>
      <c r="C60" s="31">
        <f t="shared" ref="C60:K60" si="39">M42-L60</f>
        <v>200</v>
      </c>
      <c r="D60" s="31">
        <f t="shared" si="39"/>
        <v>200</v>
      </c>
      <c r="E60" s="31">
        <f t="shared" si="39"/>
        <v>200</v>
      </c>
      <c r="F60" s="31">
        <f t="shared" si="39"/>
        <v>0</v>
      </c>
      <c r="G60" s="31">
        <f t="shared" si="39"/>
        <v>200</v>
      </c>
      <c r="H60" s="31">
        <f t="shared" si="39"/>
        <v>0</v>
      </c>
      <c r="I60" s="31">
        <f t="shared" si="39"/>
        <v>100</v>
      </c>
      <c r="J60" s="31">
        <f t="shared" si="39"/>
        <v>0</v>
      </c>
      <c r="K60" s="32">
        <f t="shared" si="39"/>
        <v>0</v>
      </c>
      <c r="L60" s="30">
        <v>0</v>
      </c>
      <c r="M60" s="31">
        <v>0</v>
      </c>
      <c r="N60" s="31">
        <v>0</v>
      </c>
      <c r="O60" s="31">
        <v>0</v>
      </c>
      <c r="P60" s="31">
        <v>0</v>
      </c>
      <c r="Q60" s="31">
        <v>0</v>
      </c>
      <c r="R60" s="31">
        <v>0</v>
      </c>
      <c r="S60" s="31">
        <v>0</v>
      </c>
      <c r="T60" s="31">
        <v>0</v>
      </c>
      <c r="U60" s="32">
        <v>-100</v>
      </c>
      <c r="V60" s="30">
        <f>H42-G42-U60*D2-L60*E2-N60*G2-P60*I2-R60*J2-T60*K2</f>
        <v>100</v>
      </c>
      <c r="W60" s="31">
        <f>F42-H42+U60*D2-M60*F2</f>
        <v>0</v>
      </c>
      <c r="X60" s="31">
        <f>H42-I42-U60*D3-L60*E3*E4+M60*F3*F4-N60*G3*G4-P60*I3*I4-R60*J3*J4-T60*K3*K4</f>
        <v>0</v>
      </c>
      <c r="Y60" s="31">
        <f>J42-U60</f>
        <v>200</v>
      </c>
      <c r="Z60" s="32">
        <f>U60-K42</f>
        <v>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31F67-CC67-4603-980E-38547795E5C9}">
  <sheetPr>
    <tabColor theme="7" tint="0.59999389629810485"/>
  </sheetPr>
  <dimension ref="A1:AL61"/>
  <sheetViews>
    <sheetView workbookViewId="0"/>
  </sheetViews>
  <sheetFormatPr defaultRowHeight="14.4" x14ac:dyDescent="0.3"/>
  <cols>
    <col min="2" max="2" width="18.6640625" customWidth="1"/>
    <col min="3" max="8" width="8.88671875" customWidth="1"/>
  </cols>
  <sheetData>
    <row r="1" spans="1:33" x14ac:dyDescent="0.3">
      <c r="A1" s="109" t="s">
        <v>118</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1</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14">
        <v>100</v>
      </c>
      <c r="I28" s="14">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100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100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100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0</v>
      </c>
      <c r="M46" s="22"/>
      <c r="N46" s="22"/>
      <c r="O46" s="22">
        <f>SUM(L60,N60:T60)</f>
        <v>0</v>
      </c>
      <c r="P46" s="22"/>
      <c r="Q46" s="22">
        <f>H26</f>
        <v>0</v>
      </c>
      <c r="R46" s="22">
        <f>AG16+AH21</f>
        <v>0</v>
      </c>
      <c r="S46" s="22">
        <f>D7+Q46+R46+L46+O46</f>
        <v>0</v>
      </c>
      <c r="T46" s="22"/>
      <c r="U46" s="22">
        <f>SUM(E7,G7:M7)-AD26</f>
        <v>100</v>
      </c>
      <c r="V46" s="22"/>
      <c r="W46" s="22">
        <f>MAX(0,(O7*4+U46-S46))</f>
        <v>100</v>
      </c>
      <c r="X46" s="22"/>
      <c r="Y46" s="22">
        <f>SUM(E7:M7)-SUM(L55:T55,L57:T57,L60:T60)</f>
        <v>100</v>
      </c>
      <c r="Z46" s="22"/>
      <c r="AA46" s="22">
        <f>MAX(W46,Y46)</f>
        <v>100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100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200</v>
      </c>
      <c r="C60" s="31">
        <f t="shared" ref="C60:K60" si="39">M42-L60</f>
        <v>200</v>
      </c>
      <c r="D60" s="31">
        <f t="shared" si="39"/>
        <v>200</v>
      </c>
      <c r="E60" s="31">
        <f t="shared" si="39"/>
        <v>200</v>
      </c>
      <c r="F60" s="31">
        <f t="shared" si="39"/>
        <v>0</v>
      </c>
      <c r="G60" s="31">
        <f t="shared" si="39"/>
        <v>200</v>
      </c>
      <c r="H60" s="31">
        <f t="shared" si="39"/>
        <v>0</v>
      </c>
      <c r="I60" s="31">
        <f t="shared" si="39"/>
        <v>100</v>
      </c>
      <c r="J60" s="31">
        <f t="shared" si="39"/>
        <v>0</v>
      </c>
      <c r="K60" s="32">
        <f t="shared" si="39"/>
        <v>0</v>
      </c>
      <c r="L60" s="30">
        <v>0</v>
      </c>
      <c r="M60" s="31">
        <v>0</v>
      </c>
      <c r="N60" s="31">
        <v>0</v>
      </c>
      <c r="O60" s="31">
        <v>0</v>
      </c>
      <c r="P60" s="31">
        <v>0</v>
      </c>
      <c r="Q60" s="31">
        <v>0</v>
      </c>
      <c r="R60" s="31">
        <v>0</v>
      </c>
      <c r="S60" s="31">
        <v>0</v>
      </c>
      <c r="T60" s="31">
        <v>0</v>
      </c>
      <c r="U60" s="32">
        <v>0</v>
      </c>
      <c r="V60" s="30">
        <f>H42-G42-U60*D2-L60*E2-N60*G2-P60*I2-R60*J2-T60*K2</f>
        <v>100</v>
      </c>
      <c r="W60" s="31">
        <f>F42-H42+U60*D2-M60*F2</f>
        <v>0</v>
      </c>
      <c r="X60" s="31">
        <f>H42-I42-U60*D3-L60*E3*E4+M60*F3*F4-N60*G3*G4-P60*I3*I4-R60*J3*J4-T60*K3*K4</f>
        <v>0</v>
      </c>
      <c r="Y60" s="31">
        <f>J42-U60</f>
        <v>100</v>
      </c>
      <c r="Z60" s="32">
        <f>U60-K42</f>
        <v>100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27A8-E61D-4C94-B212-81434B3BC91E}">
  <sheetPr>
    <tabColor theme="8" tint="-0.249977111117893"/>
  </sheetPr>
  <dimension ref="A1:AL61"/>
  <sheetViews>
    <sheetView workbookViewId="0"/>
  </sheetViews>
  <sheetFormatPr defaultRowHeight="14.4" x14ac:dyDescent="0.3"/>
  <cols>
    <col min="2" max="2" width="18.6640625" customWidth="1"/>
    <col min="3" max="8" width="8.88671875" customWidth="1"/>
  </cols>
  <sheetData>
    <row r="1" spans="1:33" x14ac:dyDescent="0.3">
      <c r="A1" s="114" t="s">
        <v>122</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100"/>
      <c r="P2" s="90"/>
      <c r="Q2" s="90"/>
      <c r="R2" s="90"/>
      <c r="S2" s="90"/>
      <c r="T2" s="90"/>
      <c r="U2" s="90"/>
      <c r="V2" s="90"/>
      <c r="W2" s="90"/>
    </row>
    <row r="3" spans="1:33" x14ac:dyDescent="0.3">
      <c r="A3" t="s">
        <v>8</v>
      </c>
      <c r="D3" s="14">
        <v>1</v>
      </c>
      <c r="E3" s="14">
        <v>1</v>
      </c>
      <c r="F3" s="14">
        <v>1</v>
      </c>
      <c r="G3" s="14">
        <v>0.25</v>
      </c>
      <c r="H3" s="14">
        <v>1</v>
      </c>
      <c r="I3" s="14">
        <v>1</v>
      </c>
      <c r="J3" s="14">
        <v>1</v>
      </c>
      <c r="K3" s="14">
        <v>1</v>
      </c>
      <c r="O3" s="101"/>
      <c r="P3" s="90"/>
      <c r="Q3" s="90"/>
      <c r="R3" s="90"/>
      <c r="S3" s="90"/>
      <c r="T3" s="90"/>
      <c r="U3" s="90"/>
      <c r="V3" s="90"/>
      <c r="W3" s="90"/>
    </row>
    <row r="4" spans="1:33" x14ac:dyDescent="0.3">
      <c r="A4" t="s">
        <v>6</v>
      </c>
      <c r="D4" t="s">
        <v>24</v>
      </c>
      <c r="E4" s="14">
        <v>1</v>
      </c>
      <c r="F4" s="14">
        <v>1</v>
      </c>
      <c r="G4" s="14">
        <v>1</v>
      </c>
      <c r="H4" s="14">
        <v>1</v>
      </c>
      <c r="I4" s="14">
        <v>1</v>
      </c>
      <c r="J4" s="87">
        <v>0</v>
      </c>
      <c r="K4" s="14">
        <v>1</v>
      </c>
      <c r="O4" s="10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100</v>
      </c>
      <c r="I28" s="87">
        <v>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100</v>
      </c>
      <c r="I31">
        <f>SUM(IF(B28=1,I28,0),IF(B29=1,I29,0),IF(B30=1,I30,0))</f>
        <v>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100</v>
      </c>
      <c r="I42" s="8">
        <f t="shared" si="35"/>
        <v>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100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100</v>
      </c>
      <c r="M46" s="22"/>
      <c r="N46" s="22"/>
      <c r="O46" s="22">
        <f>SUM(L60,N60:T60)</f>
        <v>0</v>
      </c>
      <c r="P46" s="22"/>
      <c r="Q46" s="22">
        <f>H26</f>
        <v>0</v>
      </c>
      <c r="R46" s="22">
        <f>AG16+AH21</f>
        <v>0</v>
      </c>
      <c r="S46" s="22">
        <f>D7+Q46+R46+L46+O46</f>
        <v>100</v>
      </c>
      <c r="T46" s="22"/>
      <c r="U46" s="22">
        <f>SUM(E7,G7:M7)-AD26</f>
        <v>100</v>
      </c>
      <c r="V46" s="22"/>
      <c r="W46" s="22">
        <f>MAX(0,(O7*4+U46-S46))</f>
        <v>0</v>
      </c>
      <c r="X46" s="22"/>
      <c r="Y46" s="22">
        <f>SUM(E7:M7)-SUM(L55:T55,L57:T57,L60:T60)</f>
        <v>100</v>
      </c>
      <c r="Z46" s="22"/>
      <c r="AA46" s="22">
        <f>MAX(W46,Y46)</f>
        <v>100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100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200</v>
      </c>
      <c r="C60" s="31">
        <f t="shared" ref="C60:K60" si="39">M42-L60</f>
        <v>200</v>
      </c>
      <c r="D60" s="31">
        <f t="shared" si="39"/>
        <v>200</v>
      </c>
      <c r="E60" s="31">
        <f t="shared" si="39"/>
        <v>200</v>
      </c>
      <c r="F60" s="31">
        <f t="shared" si="39"/>
        <v>0</v>
      </c>
      <c r="G60" s="31">
        <f t="shared" si="39"/>
        <v>200</v>
      </c>
      <c r="H60" s="31">
        <f t="shared" si="39"/>
        <v>0</v>
      </c>
      <c r="I60" s="31">
        <f t="shared" si="39"/>
        <v>100</v>
      </c>
      <c r="J60" s="31">
        <f t="shared" si="39"/>
        <v>0</v>
      </c>
      <c r="K60" s="32">
        <f t="shared" si="39"/>
        <v>0</v>
      </c>
      <c r="L60" s="30">
        <v>0</v>
      </c>
      <c r="M60" s="31">
        <v>0</v>
      </c>
      <c r="N60" s="31">
        <v>0</v>
      </c>
      <c r="O60" s="31">
        <v>0</v>
      </c>
      <c r="P60" s="31">
        <v>0</v>
      </c>
      <c r="Q60" s="31">
        <v>0</v>
      </c>
      <c r="R60" s="31">
        <v>0</v>
      </c>
      <c r="S60" s="31">
        <v>0</v>
      </c>
      <c r="T60" s="31">
        <v>0</v>
      </c>
      <c r="U60" s="32">
        <v>100</v>
      </c>
      <c r="V60" s="30">
        <f>H42-G42-U60*D2-L60*E2-N60*G2-P60*I2-R60*J2-T60*K2</f>
        <v>0</v>
      </c>
      <c r="W60" s="31">
        <f>F42-H42+U60*D2-M60*F2</f>
        <v>100</v>
      </c>
      <c r="X60" s="31">
        <f>H42-I42-U60*D3-L60*E3*E4+M60*F3*F4-N60*G3*G4-P60*I3*I4-R60*J3*J4-T60*K3*K4</f>
        <v>0</v>
      </c>
      <c r="Y60" s="31">
        <f>J42-U60</f>
        <v>0</v>
      </c>
      <c r="Z60" s="32">
        <f>U60-K42</f>
        <v>200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C7D84-551B-4A0B-8274-A52C9238CCC1}">
  <sheetPr>
    <tabColor rgb="FFFFFF00"/>
  </sheetPr>
  <dimension ref="A1:AL61"/>
  <sheetViews>
    <sheetView workbookViewId="0"/>
  </sheetViews>
  <sheetFormatPr defaultRowHeight="14.4" x14ac:dyDescent="0.3"/>
  <cols>
    <col min="2" max="2" width="18.6640625" customWidth="1"/>
    <col min="3" max="8" width="8.88671875" customWidth="1"/>
  </cols>
  <sheetData>
    <row r="1" spans="1:33" x14ac:dyDescent="0.3">
      <c r="A1" s="87" t="s">
        <v>121</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0</v>
      </c>
      <c r="I28" s="87">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-100</v>
      </c>
      <c r="M46" s="22"/>
      <c r="N46" s="22"/>
      <c r="O46" s="22">
        <f>SUM(L60,N60:T60)</f>
        <v>100</v>
      </c>
      <c r="P46" s="22"/>
      <c r="Q46" s="22">
        <f>H26</f>
        <v>0</v>
      </c>
      <c r="R46" s="22">
        <f>AG16+AH21</f>
        <v>0</v>
      </c>
      <c r="S46" s="22">
        <f>D7+Q46+R46+L46+O46</f>
        <v>0</v>
      </c>
      <c r="T46" s="22"/>
      <c r="U46" s="22">
        <f>SUM(E7,G7:M7)-AD26</f>
        <v>100</v>
      </c>
      <c r="V46" s="22"/>
      <c r="W46" s="22">
        <f>MAX(0,(O7*4+U46-S46))</f>
        <v>100</v>
      </c>
      <c r="X46" s="22"/>
      <c r="Y46" s="22">
        <f>SUM(E7:M7)-SUM(L55:T55,L57:T57,L60:T60)</f>
        <v>0</v>
      </c>
      <c r="Z46" s="22"/>
      <c r="AA46" s="22">
        <f>MAX(W46,Y46)</f>
        <v>100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100</v>
      </c>
      <c r="C60" s="31">
        <f t="shared" ref="C60:K60" si="39">M42-L60</f>
        <v>200</v>
      </c>
      <c r="D60" s="31">
        <f t="shared" si="39"/>
        <v>200</v>
      </c>
      <c r="E60" s="31">
        <f t="shared" si="39"/>
        <v>200</v>
      </c>
      <c r="F60" s="31">
        <f t="shared" si="39"/>
        <v>0</v>
      </c>
      <c r="G60" s="31">
        <f t="shared" si="39"/>
        <v>200</v>
      </c>
      <c r="H60" s="31">
        <f t="shared" si="39"/>
        <v>0</v>
      </c>
      <c r="I60" s="31">
        <f t="shared" si="39"/>
        <v>0</v>
      </c>
      <c r="J60" s="31">
        <f t="shared" si="39"/>
        <v>0</v>
      </c>
      <c r="K60" s="32">
        <f t="shared" si="39"/>
        <v>0</v>
      </c>
      <c r="L60" s="30">
        <v>0</v>
      </c>
      <c r="M60" s="31">
        <v>0</v>
      </c>
      <c r="N60" s="31">
        <v>0</v>
      </c>
      <c r="O60" s="31">
        <v>0</v>
      </c>
      <c r="P60" s="31">
        <v>0</v>
      </c>
      <c r="Q60" s="31">
        <v>0</v>
      </c>
      <c r="R60" s="31">
        <v>100</v>
      </c>
      <c r="S60" s="31">
        <v>0</v>
      </c>
      <c r="T60" s="31">
        <v>0</v>
      </c>
      <c r="U60" s="32">
        <v>-100</v>
      </c>
      <c r="V60" s="30">
        <f>H42-G42-U60*D2-L60*E2-N60*G2-P60*I2-R60*J2-T60*K2</f>
        <v>0</v>
      </c>
      <c r="W60" s="31">
        <f>F42-H42+U60*D2-M60*F2</f>
        <v>0</v>
      </c>
      <c r="X60" s="31">
        <f>H42-I42-U60*D3-L60*E3*E4+M60*F3*F4-N60*G3*G4-P60*I3*I4-R60*J3*J4-T60*K3*K4</f>
        <v>0</v>
      </c>
      <c r="Y60" s="31">
        <f>J42-U60</f>
        <v>200</v>
      </c>
      <c r="Z60" s="32">
        <f>U60-K42</f>
        <v>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000EA-AC68-4550-86FA-5D958490A01D}">
  <sheetPr>
    <tabColor theme="7" tint="-0.249977111117893"/>
  </sheetPr>
  <dimension ref="A1:AL61"/>
  <sheetViews>
    <sheetView workbookViewId="0"/>
  </sheetViews>
  <sheetFormatPr defaultRowHeight="14.4" x14ac:dyDescent="0.3"/>
  <cols>
    <col min="2" max="2" width="18.6640625" customWidth="1"/>
    <col min="3" max="8" width="8.88671875" customWidth="1"/>
  </cols>
  <sheetData>
    <row r="1" spans="1:33" x14ac:dyDescent="0.3">
      <c r="A1" s="111" t="s">
        <v>123</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100</v>
      </c>
      <c r="I28" s="87">
        <v>100</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100</v>
      </c>
      <c r="I31">
        <f>SUM(IF(B28=1,I28,0),IF(B29=1,I29,0),IF(B30=1,I30,0))</f>
        <v>100</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100</v>
      </c>
      <c r="I42" s="8">
        <f t="shared" si="35"/>
        <v>100</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0</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0</v>
      </c>
      <c r="M46" s="22"/>
      <c r="N46" s="22"/>
      <c r="O46" s="22">
        <f>SUM(L60,N60:T60)</f>
        <v>100</v>
      </c>
      <c r="P46" s="22"/>
      <c r="Q46" s="22">
        <f>H26</f>
        <v>0</v>
      </c>
      <c r="R46" s="22">
        <f>AG16+AH21</f>
        <v>0</v>
      </c>
      <c r="S46" s="22">
        <f>D7+Q46+R46+L46+O46</f>
        <v>100</v>
      </c>
      <c r="T46" s="22"/>
      <c r="U46" s="22">
        <f>SUM(E7,G7:M7)-AD26</f>
        <v>100</v>
      </c>
      <c r="V46" s="22"/>
      <c r="W46" s="22">
        <f>MAX(0,(O7*4+U46-S46))</f>
        <v>0</v>
      </c>
      <c r="X46" s="22"/>
      <c r="Y46" s="22">
        <f>SUM(E7:M7)-SUM(L55:T55,L57:T57,L60:T60)</f>
        <v>0</v>
      </c>
      <c r="Z46" s="22"/>
      <c r="AA46" s="22">
        <f>MAX(W46,Y46)</f>
        <v>0</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0</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100</v>
      </c>
      <c r="C60" s="31">
        <f t="shared" ref="C60:K60" si="39">M42-L60</f>
        <v>200</v>
      </c>
      <c r="D60" s="31">
        <f t="shared" si="39"/>
        <v>200</v>
      </c>
      <c r="E60" s="31">
        <f t="shared" si="39"/>
        <v>200</v>
      </c>
      <c r="F60" s="31">
        <f t="shared" si="39"/>
        <v>0</v>
      </c>
      <c r="G60" s="31">
        <f t="shared" si="39"/>
        <v>200</v>
      </c>
      <c r="H60" s="31">
        <f t="shared" si="39"/>
        <v>0</v>
      </c>
      <c r="I60" s="31">
        <f t="shared" si="39"/>
        <v>0</v>
      </c>
      <c r="J60" s="31">
        <f t="shared" si="39"/>
        <v>0</v>
      </c>
      <c r="K60" s="32">
        <f t="shared" si="39"/>
        <v>0</v>
      </c>
      <c r="L60" s="30">
        <v>0</v>
      </c>
      <c r="M60" s="31">
        <v>0</v>
      </c>
      <c r="N60" s="31">
        <v>0</v>
      </c>
      <c r="O60" s="31">
        <v>0</v>
      </c>
      <c r="P60" s="31">
        <v>0</v>
      </c>
      <c r="Q60" s="31">
        <v>0</v>
      </c>
      <c r="R60" s="31">
        <v>100</v>
      </c>
      <c r="S60" s="31">
        <v>0</v>
      </c>
      <c r="T60" s="31">
        <v>0</v>
      </c>
      <c r="U60" s="32">
        <v>0</v>
      </c>
      <c r="V60" s="30">
        <f>H42-G42-U60*D2-L60*E2-N60*G2-P60*I2-R60*J2-T60*K2</f>
        <v>0</v>
      </c>
      <c r="W60" s="31">
        <f>F42-H42+U60*D2-M60*F2</f>
        <v>0</v>
      </c>
      <c r="X60" s="31">
        <f>H42-I42-U60*D3-L60*E3*E4+M60*F3*F4-N60*G3*G4-P60*I3*I4-R60*J3*J4-T60*K3*K4</f>
        <v>0</v>
      </c>
      <c r="Y60" s="31">
        <f>J42-U60</f>
        <v>100</v>
      </c>
      <c r="Z60" s="32">
        <f>U60-K42</f>
        <v>100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5DBFB-627F-4F4D-952F-C151E12E9385}">
  <sheetPr>
    <tabColor theme="0" tint="-0.249977111117893"/>
  </sheetPr>
  <dimension ref="A1:AL61"/>
  <sheetViews>
    <sheetView workbookViewId="0"/>
  </sheetViews>
  <sheetFormatPr defaultRowHeight="14.4" x14ac:dyDescent="0.3"/>
  <cols>
    <col min="2" max="2" width="18.6640625" customWidth="1"/>
    <col min="3" max="8" width="8.88671875" customWidth="1"/>
  </cols>
  <sheetData>
    <row r="1" spans="1:33" x14ac:dyDescent="0.3">
      <c r="A1" s="115" t="s">
        <v>124</v>
      </c>
      <c r="D1" t="s">
        <v>0</v>
      </c>
      <c r="E1" t="s">
        <v>11</v>
      </c>
      <c r="F1" t="s">
        <v>12</v>
      </c>
      <c r="G1" t="s">
        <v>2</v>
      </c>
      <c r="H1" t="s">
        <v>3</v>
      </c>
      <c r="I1" t="s">
        <v>1</v>
      </c>
      <c r="J1" t="s">
        <v>4</v>
      </c>
      <c r="K1" t="s">
        <v>5</v>
      </c>
      <c r="O1" s="90"/>
      <c r="P1" s="90"/>
      <c r="Q1" s="90"/>
      <c r="R1" s="90"/>
      <c r="S1" s="90"/>
      <c r="T1" s="90"/>
      <c r="U1" s="90"/>
      <c r="V1" s="90"/>
      <c r="W1" s="90"/>
    </row>
    <row r="2" spans="1:33" x14ac:dyDescent="0.3">
      <c r="A2" t="s">
        <v>7</v>
      </c>
      <c r="D2" s="14">
        <v>1</v>
      </c>
      <c r="E2" s="14">
        <v>1</v>
      </c>
      <c r="F2" s="14">
        <v>1</v>
      </c>
      <c r="G2" s="14">
        <v>0.25</v>
      </c>
      <c r="H2" s="14">
        <v>1</v>
      </c>
      <c r="I2" s="14">
        <v>1</v>
      </c>
      <c r="J2" s="14">
        <v>1</v>
      </c>
      <c r="K2" s="14">
        <v>1</v>
      </c>
      <c r="O2" s="91"/>
      <c r="P2" s="90"/>
      <c r="Q2" s="90"/>
      <c r="R2" s="90"/>
      <c r="S2" s="90"/>
      <c r="T2" s="90"/>
      <c r="U2" s="90"/>
      <c r="V2" s="90"/>
      <c r="W2" s="90"/>
    </row>
    <row r="3" spans="1:33" x14ac:dyDescent="0.3">
      <c r="A3" t="s">
        <v>8</v>
      </c>
      <c r="D3" s="14">
        <v>1</v>
      </c>
      <c r="E3" s="14">
        <v>1</v>
      </c>
      <c r="F3" s="14">
        <v>1</v>
      </c>
      <c r="G3" s="14">
        <v>0.25</v>
      </c>
      <c r="H3" s="14">
        <v>1</v>
      </c>
      <c r="I3" s="14">
        <v>1</v>
      </c>
      <c r="J3" s="14">
        <v>1</v>
      </c>
      <c r="K3" s="14">
        <v>1</v>
      </c>
      <c r="O3" s="91"/>
      <c r="P3" s="90"/>
      <c r="Q3" s="90"/>
      <c r="R3" s="90"/>
      <c r="S3" s="90"/>
      <c r="T3" s="90"/>
      <c r="U3" s="90"/>
      <c r="V3" s="90"/>
      <c r="W3" s="90"/>
    </row>
    <row r="4" spans="1:33" x14ac:dyDescent="0.3">
      <c r="A4" t="s">
        <v>6</v>
      </c>
      <c r="D4" t="s">
        <v>24</v>
      </c>
      <c r="E4" s="14">
        <v>1</v>
      </c>
      <c r="F4" s="14">
        <v>1</v>
      </c>
      <c r="G4" s="14">
        <v>1</v>
      </c>
      <c r="H4" s="14">
        <v>1</v>
      </c>
      <c r="I4" s="14">
        <v>1</v>
      </c>
      <c r="J4" s="87">
        <v>0</v>
      </c>
      <c r="K4" s="14">
        <v>1</v>
      </c>
      <c r="O4" s="91"/>
      <c r="P4" s="90"/>
      <c r="Q4" s="90"/>
      <c r="R4" s="90"/>
      <c r="S4" s="90"/>
      <c r="T4" s="90"/>
      <c r="U4" s="90"/>
      <c r="V4" s="90"/>
      <c r="W4" s="90"/>
    </row>
    <row r="6" spans="1:33" ht="86.4" x14ac:dyDescent="0.3">
      <c r="B6" s="89" t="s">
        <v>129</v>
      </c>
      <c r="D6" s="13" t="s">
        <v>41</v>
      </c>
      <c r="E6" s="1" t="s">
        <v>28</v>
      </c>
      <c r="F6" s="1" t="s">
        <v>29</v>
      </c>
      <c r="G6" s="1" t="s">
        <v>30</v>
      </c>
      <c r="H6" s="1" t="s">
        <v>31</v>
      </c>
      <c r="I6" s="1" t="s">
        <v>32</v>
      </c>
      <c r="J6" s="1" t="s">
        <v>33</v>
      </c>
      <c r="K6" s="1" t="s">
        <v>34</v>
      </c>
      <c r="L6" s="1" t="s">
        <v>35</v>
      </c>
      <c r="M6" s="1" t="s">
        <v>36</v>
      </c>
      <c r="O6" s="1" t="s">
        <v>57</v>
      </c>
    </row>
    <row r="7" spans="1:33" x14ac:dyDescent="0.3">
      <c r="A7" t="s">
        <v>40</v>
      </c>
      <c r="D7" s="14">
        <v>0</v>
      </c>
      <c r="E7" s="14">
        <v>0</v>
      </c>
      <c r="F7" s="14">
        <v>0</v>
      </c>
      <c r="G7" s="14">
        <v>0</v>
      </c>
      <c r="H7" s="14">
        <v>0</v>
      </c>
      <c r="I7" s="14">
        <v>0</v>
      </c>
      <c r="J7" s="14">
        <v>0</v>
      </c>
      <c r="K7" s="14">
        <v>100</v>
      </c>
      <c r="L7" s="14">
        <v>0</v>
      </c>
      <c r="M7" s="14">
        <v>0</v>
      </c>
      <c r="N7" s="14"/>
      <c r="O7" s="14">
        <v>0</v>
      </c>
    </row>
    <row r="8" spans="1:33" ht="15" thickBot="1" x14ac:dyDescent="0.35"/>
    <row r="9" spans="1:33" x14ac:dyDescent="0.3">
      <c r="B9" s="45" t="s">
        <v>10</v>
      </c>
      <c r="L9" s="2" t="s">
        <v>23</v>
      </c>
      <c r="M9" s="3"/>
      <c r="N9" s="3"/>
      <c r="O9" s="3"/>
      <c r="P9" s="3"/>
      <c r="Q9" s="3"/>
      <c r="R9" s="3"/>
      <c r="S9" s="3"/>
      <c r="T9" s="4"/>
      <c r="V9" s="2" t="s">
        <v>98</v>
      </c>
      <c r="W9" s="3"/>
      <c r="X9" s="3"/>
      <c r="Y9" s="3"/>
      <c r="Z9" s="3"/>
      <c r="AA9" s="3"/>
      <c r="AB9" s="3"/>
      <c r="AC9" s="3"/>
      <c r="AD9" s="4"/>
      <c r="AF9" s="2" t="s">
        <v>99</v>
      </c>
      <c r="AG9" s="4"/>
    </row>
    <row r="10" spans="1:33" ht="15" thickBot="1" x14ac:dyDescent="0.35">
      <c r="B10" s="64"/>
      <c r="L10" s="65"/>
      <c r="T10" s="6"/>
      <c r="V10" s="65"/>
      <c r="AD10" s="6"/>
      <c r="AF10" s="65"/>
      <c r="AG10" s="6"/>
    </row>
    <row r="11" spans="1:33" ht="82.8" x14ac:dyDescent="0.3">
      <c r="B11" s="46" t="s">
        <v>25</v>
      </c>
      <c r="C11" s="1"/>
      <c r="D11" s="1"/>
      <c r="E11" s="1"/>
      <c r="F11" s="1"/>
      <c r="G11" s="1"/>
      <c r="H11" s="1"/>
      <c r="J11" s="15" t="s">
        <v>26</v>
      </c>
      <c r="K11" s="16" t="s">
        <v>27</v>
      </c>
      <c r="L11" s="11" t="s">
        <v>28</v>
      </c>
      <c r="M11" s="1" t="s">
        <v>29</v>
      </c>
      <c r="N11" s="1" t="s">
        <v>30</v>
      </c>
      <c r="O11" s="1" t="s">
        <v>31</v>
      </c>
      <c r="P11" s="1" t="s">
        <v>32</v>
      </c>
      <c r="Q11" s="1" t="s">
        <v>33</v>
      </c>
      <c r="R11" s="1" t="s">
        <v>34</v>
      </c>
      <c r="S11" s="1" t="s">
        <v>35</v>
      </c>
      <c r="T11" s="12" t="s">
        <v>36</v>
      </c>
      <c r="U11" s="58" t="s">
        <v>81</v>
      </c>
      <c r="V11" s="11" t="s">
        <v>28</v>
      </c>
      <c r="W11" s="1" t="s">
        <v>29</v>
      </c>
      <c r="X11" s="1" t="s">
        <v>30</v>
      </c>
      <c r="Y11" s="1" t="s">
        <v>31</v>
      </c>
      <c r="Z11" s="1" t="s">
        <v>32</v>
      </c>
      <c r="AA11" s="1" t="s">
        <v>33</v>
      </c>
      <c r="AB11" s="1" t="s">
        <v>34</v>
      </c>
      <c r="AC11" s="1" t="s">
        <v>35</v>
      </c>
      <c r="AD11" s="12" t="s">
        <v>36</v>
      </c>
      <c r="AF11" s="78" t="s">
        <v>63</v>
      </c>
      <c r="AG11" s="79" t="s">
        <v>73</v>
      </c>
    </row>
    <row r="12" spans="1:33" x14ac:dyDescent="0.3">
      <c r="B12" s="66" t="s">
        <v>89</v>
      </c>
      <c r="C12" s="1"/>
      <c r="D12" s="1"/>
      <c r="E12" s="1"/>
      <c r="F12" s="1"/>
      <c r="G12" s="1"/>
      <c r="H12" s="1"/>
      <c r="J12" s="1"/>
      <c r="K12" s="1"/>
      <c r="L12" s="11"/>
      <c r="M12" s="1"/>
      <c r="N12" s="1"/>
      <c r="O12" s="1"/>
      <c r="P12" s="1"/>
      <c r="Q12" s="1"/>
      <c r="R12" s="1"/>
      <c r="S12" s="1"/>
      <c r="T12" s="12"/>
      <c r="U12" s="67"/>
      <c r="V12" s="11"/>
      <c r="W12" s="1"/>
      <c r="X12" s="1"/>
      <c r="Y12" s="1"/>
      <c r="Z12" s="1"/>
      <c r="AA12" s="1"/>
      <c r="AB12" s="1"/>
      <c r="AC12" s="1"/>
      <c r="AD12" s="12"/>
      <c r="AF12" s="11"/>
      <c r="AG12" s="12"/>
    </row>
    <row r="13" spans="1:33" x14ac:dyDescent="0.3">
      <c r="A13" t="s">
        <v>9</v>
      </c>
      <c r="B13" s="19">
        <v>0</v>
      </c>
      <c r="C13" s="17"/>
      <c r="D13" s="17"/>
      <c r="E13" s="17"/>
      <c r="F13" s="17"/>
      <c r="G13" s="17"/>
      <c r="H13" s="17"/>
      <c r="I13" s="17"/>
      <c r="J13" s="14">
        <v>40</v>
      </c>
      <c r="K13" s="14">
        <v>10</v>
      </c>
      <c r="L13" s="5" t="s">
        <v>24</v>
      </c>
      <c r="M13" t="s">
        <v>24</v>
      </c>
      <c r="N13" s="14">
        <v>0</v>
      </c>
      <c r="O13" s="14">
        <v>0</v>
      </c>
      <c r="P13" t="s">
        <v>24</v>
      </c>
      <c r="Q13" s="14">
        <v>30</v>
      </c>
      <c r="R13" t="s">
        <v>24</v>
      </c>
      <c r="S13" s="14">
        <v>30</v>
      </c>
      <c r="T13" s="6" t="s">
        <v>24</v>
      </c>
      <c r="U13" s="59">
        <f>IF(B13=1,J13-K13,0)</f>
        <v>0</v>
      </c>
      <c r="V13" s="5">
        <f>0</f>
        <v>0</v>
      </c>
      <c r="W13">
        <f>0</f>
        <v>0</v>
      </c>
      <c r="X13">
        <f>IF(B13=1,MIN((J13-K13),N13),0)</f>
        <v>0</v>
      </c>
      <c r="Y13">
        <f>IF(B13=1,MIN((J13-K13),O13),0)</f>
        <v>0</v>
      </c>
      <c r="Z13">
        <f>0</f>
        <v>0</v>
      </c>
      <c r="AA13">
        <f>IF(B13=1,MIN((J13-K13),Q13),0)</f>
        <v>0</v>
      </c>
      <c r="AB13">
        <f>0</f>
        <v>0</v>
      </c>
      <c r="AC13">
        <f>IF(B13=1,MIN((J13-K13),S13),0)</f>
        <v>0</v>
      </c>
      <c r="AD13" s="6">
        <f>0</f>
        <v>0</v>
      </c>
      <c r="AF13" s="5">
        <f>MIN(U13,X13+Y13+AA13)</f>
        <v>0</v>
      </c>
      <c r="AG13" s="6">
        <f>MIN(U13,X13+Y13+AA13+AB13)</f>
        <v>0</v>
      </c>
    </row>
    <row r="14" spans="1:33" x14ac:dyDescent="0.3">
      <c r="A14" t="s">
        <v>76</v>
      </c>
      <c r="B14" s="19">
        <v>0</v>
      </c>
      <c r="J14" s="14">
        <v>50</v>
      </c>
      <c r="K14" s="14">
        <v>0</v>
      </c>
      <c r="L14" s="5" t="s">
        <v>24</v>
      </c>
      <c r="M14" t="s">
        <v>24</v>
      </c>
      <c r="N14" s="14">
        <v>50</v>
      </c>
      <c r="O14" s="14">
        <v>0</v>
      </c>
      <c r="P14" t="s">
        <v>24</v>
      </c>
      <c r="Q14" s="14">
        <v>0</v>
      </c>
      <c r="R14" t="s">
        <v>24</v>
      </c>
      <c r="S14" s="14">
        <v>0</v>
      </c>
      <c r="T14" s="6" t="s">
        <v>24</v>
      </c>
      <c r="U14" s="59">
        <f t="shared" ref="U14:U15" si="0">IF(B14=1,J14-K14,0)</f>
        <v>0</v>
      </c>
      <c r="V14" s="5">
        <f>0</f>
        <v>0</v>
      </c>
      <c r="W14">
        <f>0</f>
        <v>0</v>
      </c>
      <c r="X14">
        <f t="shared" ref="X14:X15" si="1">IF(B14=1,MIN((J14-K14),N14),0)</f>
        <v>0</v>
      </c>
      <c r="Y14">
        <f t="shared" ref="Y14:Y15" si="2">IF(B14=1,MIN((J14-K14),O14),0)</f>
        <v>0</v>
      </c>
      <c r="Z14">
        <f>0</f>
        <v>0</v>
      </c>
      <c r="AA14">
        <f t="shared" ref="AA14:AA15" si="3">IF(B14=1,MIN((J14-K14),Q14),0)</f>
        <v>0</v>
      </c>
      <c r="AB14">
        <f>0</f>
        <v>0</v>
      </c>
      <c r="AC14">
        <f t="shared" ref="AC14:AC15" si="4">IF(B14=1,MIN((J14-K14),S14),0)</f>
        <v>0</v>
      </c>
      <c r="AD14" s="6">
        <f>0</f>
        <v>0</v>
      </c>
      <c r="AF14" s="5">
        <f t="shared" ref="AF14:AF15" si="5">MIN(U14,X14+Y14+AA14)</f>
        <v>0</v>
      </c>
      <c r="AG14" s="6">
        <f t="shared" ref="AG14:AG15" si="6">MIN(U14,X14+Y14+AA14+AB14)</f>
        <v>0</v>
      </c>
    </row>
    <row r="15" spans="1:33" ht="15" thickBot="1" x14ac:dyDescent="0.35">
      <c r="A15" t="s">
        <v>77</v>
      </c>
      <c r="B15" s="19">
        <v>0</v>
      </c>
      <c r="J15" s="14">
        <v>100</v>
      </c>
      <c r="K15" s="14">
        <v>0</v>
      </c>
      <c r="L15" s="5" t="s">
        <v>24</v>
      </c>
      <c r="M15" t="s">
        <v>24</v>
      </c>
      <c r="N15" s="14">
        <v>0</v>
      </c>
      <c r="O15" s="14">
        <v>100</v>
      </c>
      <c r="P15" t="s">
        <v>24</v>
      </c>
      <c r="Q15" s="14">
        <v>0</v>
      </c>
      <c r="R15" t="s">
        <v>24</v>
      </c>
      <c r="S15" s="14">
        <v>0</v>
      </c>
      <c r="T15" s="6" t="s">
        <v>24</v>
      </c>
      <c r="U15" s="59">
        <f t="shared" si="0"/>
        <v>0</v>
      </c>
      <c r="V15" s="5">
        <f>0</f>
        <v>0</v>
      </c>
      <c r="W15">
        <f>0</f>
        <v>0</v>
      </c>
      <c r="X15">
        <f t="shared" si="1"/>
        <v>0</v>
      </c>
      <c r="Y15">
        <f t="shared" si="2"/>
        <v>0</v>
      </c>
      <c r="Z15">
        <f>0</f>
        <v>0</v>
      </c>
      <c r="AA15">
        <f t="shared" si="3"/>
        <v>0</v>
      </c>
      <c r="AB15">
        <f>0</f>
        <v>0</v>
      </c>
      <c r="AC15">
        <f t="shared" si="4"/>
        <v>0</v>
      </c>
      <c r="AD15" s="6">
        <f>0</f>
        <v>0</v>
      </c>
      <c r="AF15" s="7">
        <f t="shared" si="5"/>
        <v>0</v>
      </c>
      <c r="AG15" s="9">
        <f t="shared" si="6"/>
        <v>0</v>
      </c>
    </row>
    <row r="16" spans="1:33" ht="32.4" thickBot="1" x14ac:dyDescent="0.35">
      <c r="B16" s="10"/>
      <c r="I16" t="s">
        <v>86</v>
      </c>
      <c r="J16">
        <f>SUM(IF(B13=1,J13,0),IF(B14=1,J14,0),IF(B15=1,J15,0))</f>
        <v>0</v>
      </c>
      <c r="K16">
        <f>SUM(IF(B13=1,K13,0),IF(B14=1,K14,0),IF(B15=1,K15,0))</f>
        <v>0</v>
      </c>
      <c r="L16" s="5"/>
      <c r="T16" s="6"/>
      <c r="U16" s="59"/>
      <c r="V16" s="5"/>
      <c r="AD16" s="6"/>
      <c r="AE16" s="69" t="s">
        <v>93</v>
      </c>
      <c r="AG16" s="68">
        <f>SUM(AG13:AG15)</f>
        <v>0</v>
      </c>
    </row>
    <row r="17" spans="1:38" ht="72" x14ac:dyDescent="0.3">
      <c r="B17" s="66" t="s">
        <v>91</v>
      </c>
      <c r="L17" s="5"/>
      <c r="T17" s="6"/>
      <c r="U17" s="59"/>
      <c r="V17" s="5"/>
      <c r="AD17" s="6"/>
      <c r="AF17" s="80" t="s">
        <v>64</v>
      </c>
      <c r="AG17" s="81" t="s">
        <v>65</v>
      </c>
      <c r="AH17" s="81" t="s">
        <v>66</v>
      </c>
      <c r="AI17" s="82" t="s">
        <v>67</v>
      </c>
    </row>
    <row r="18" spans="1:38" x14ac:dyDescent="0.3">
      <c r="A18" t="s">
        <v>17</v>
      </c>
      <c r="B18" s="19">
        <v>0</v>
      </c>
      <c r="J18" s="14">
        <v>100</v>
      </c>
      <c r="K18" s="14">
        <v>60</v>
      </c>
      <c r="L18" s="40">
        <v>8</v>
      </c>
      <c r="M18" s="14">
        <v>8</v>
      </c>
      <c r="N18" t="s">
        <v>24</v>
      </c>
      <c r="O18" t="s">
        <v>24</v>
      </c>
      <c r="P18" s="14">
        <v>8</v>
      </c>
      <c r="Q18" t="s">
        <v>24</v>
      </c>
      <c r="R18" s="14">
        <v>40</v>
      </c>
      <c r="S18" t="s">
        <v>24</v>
      </c>
      <c r="T18" s="41">
        <v>40</v>
      </c>
      <c r="U18" s="59">
        <f t="shared" ref="U18:U20" si="7">IF(B18=1,J18-K18,0)</f>
        <v>0</v>
      </c>
      <c r="V18" s="5">
        <f>IF(B18=1,MIN((J18-K18),L18),0)</f>
        <v>0</v>
      </c>
      <c r="W18">
        <f>IF(B18=1,MIN((J18-K18),M18),0)</f>
        <v>0</v>
      </c>
      <c r="X18">
        <f>0</f>
        <v>0</v>
      </c>
      <c r="Y18">
        <f>0</f>
        <v>0</v>
      </c>
      <c r="Z18">
        <f>IF(B18=1,MIN((J18-K18),P18),0)</f>
        <v>0</v>
      </c>
      <c r="AA18">
        <f>0</f>
        <v>0</v>
      </c>
      <c r="AB18">
        <f>IF(B18=1,MIN((J18-K18),R18),0)</f>
        <v>0</v>
      </c>
      <c r="AC18">
        <f>0</f>
        <v>0</v>
      </c>
      <c r="AD18" s="6">
        <f>IF(B18=1,MIN((J18-K18),T18),0)</f>
        <v>0</v>
      </c>
      <c r="AF18" s="5">
        <f>MIN(U18,V18+Z18)</f>
        <v>0</v>
      </c>
      <c r="AG18">
        <f>MIN(U18,V18+Z18+AB18)</f>
        <v>0</v>
      </c>
      <c r="AH18">
        <f>MIN(U18,V18+Z18+AB18+AD18)</f>
        <v>0</v>
      </c>
      <c r="AI18" s="6">
        <f>MIN(U18,V18+Z18+AB18+AD18+W18)</f>
        <v>0</v>
      </c>
    </row>
    <row r="19" spans="1:38" x14ac:dyDescent="0.3">
      <c r="A19" t="s">
        <v>78</v>
      </c>
      <c r="B19" s="19">
        <v>0</v>
      </c>
      <c r="J19" s="14">
        <v>50</v>
      </c>
      <c r="K19" s="14">
        <v>0</v>
      </c>
      <c r="L19" s="40">
        <v>4</v>
      </c>
      <c r="M19" s="14">
        <v>4</v>
      </c>
      <c r="N19" t="s">
        <v>24</v>
      </c>
      <c r="O19" t="s">
        <v>24</v>
      </c>
      <c r="P19" s="14">
        <v>4</v>
      </c>
      <c r="Q19" t="s">
        <v>24</v>
      </c>
      <c r="R19" s="14">
        <v>50</v>
      </c>
      <c r="S19" t="s">
        <v>24</v>
      </c>
      <c r="T19" s="41">
        <v>50</v>
      </c>
      <c r="U19" s="59">
        <f t="shared" si="7"/>
        <v>0</v>
      </c>
      <c r="V19" s="5">
        <f t="shared" ref="V19:V20" si="8">IF(B19=1,MIN((J19-K19),L19),0)</f>
        <v>0</v>
      </c>
      <c r="W19">
        <f t="shared" ref="W19:W20" si="9">IF(B19=1,MIN((J19-K19),M19),0)</f>
        <v>0</v>
      </c>
      <c r="X19">
        <f>0</f>
        <v>0</v>
      </c>
      <c r="Y19">
        <f>0</f>
        <v>0</v>
      </c>
      <c r="Z19">
        <f t="shared" ref="Z19:Z20" si="10">IF(B19=1,MIN((J19-K19),P19),0)</f>
        <v>0</v>
      </c>
      <c r="AA19">
        <f>0</f>
        <v>0</v>
      </c>
      <c r="AB19">
        <f t="shared" ref="AB19:AB20" si="11">IF(B19=1,MIN((J19-K19),R19),0)</f>
        <v>0</v>
      </c>
      <c r="AC19">
        <f>0</f>
        <v>0</v>
      </c>
      <c r="AD19" s="6">
        <f t="shared" ref="AD19:AD20" si="12">IF(B19=1,MIN((J19-K19),T19),0)</f>
        <v>0</v>
      </c>
      <c r="AF19" s="5">
        <f t="shared" ref="AF19:AF20" si="13">MIN(U19,V19+Z19)</f>
        <v>0</v>
      </c>
      <c r="AG19">
        <f t="shared" ref="AG19:AG20" si="14">MIN(U19,V19+Z19+AB19)</f>
        <v>0</v>
      </c>
      <c r="AH19">
        <f t="shared" ref="AH19:AH20" si="15">MIN(U19,V19+Z19+AB19+AD19)</f>
        <v>0</v>
      </c>
      <c r="AI19" s="6">
        <f t="shared" ref="AI19:AI20" si="16">MIN(U19,V19+Z19+AB19+AD19+W19)</f>
        <v>0</v>
      </c>
    </row>
    <row r="20" spans="1:38" x14ac:dyDescent="0.3">
      <c r="A20" t="s">
        <v>79</v>
      </c>
      <c r="B20" s="19">
        <v>0</v>
      </c>
      <c r="J20" s="14">
        <v>100</v>
      </c>
      <c r="K20" s="14">
        <v>30</v>
      </c>
      <c r="L20" s="40">
        <v>8</v>
      </c>
      <c r="M20" s="14">
        <v>8</v>
      </c>
      <c r="N20" t="s">
        <v>24</v>
      </c>
      <c r="O20" t="s">
        <v>24</v>
      </c>
      <c r="P20" s="14">
        <v>8</v>
      </c>
      <c r="Q20" t="s">
        <v>24</v>
      </c>
      <c r="R20" s="14">
        <v>70</v>
      </c>
      <c r="S20" t="s">
        <v>24</v>
      </c>
      <c r="T20" s="41">
        <v>70</v>
      </c>
      <c r="U20" s="59">
        <f t="shared" si="7"/>
        <v>0</v>
      </c>
      <c r="V20" s="5">
        <f t="shared" si="8"/>
        <v>0</v>
      </c>
      <c r="W20">
        <f t="shared" si="9"/>
        <v>0</v>
      </c>
      <c r="X20">
        <f>0</f>
        <v>0</v>
      </c>
      <c r="Y20">
        <f>0</f>
        <v>0</v>
      </c>
      <c r="Z20">
        <f t="shared" si="10"/>
        <v>0</v>
      </c>
      <c r="AA20">
        <f>0</f>
        <v>0</v>
      </c>
      <c r="AB20">
        <f t="shared" si="11"/>
        <v>0</v>
      </c>
      <c r="AC20">
        <f>0</f>
        <v>0</v>
      </c>
      <c r="AD20" s="6">
        <f t="shared" si="12"/>
        <v>0</v>
      </c>
      <c r="AF20" s="5">
        <f t="shared" si="13"/>
        <v>0</v>
      </c>
      <c r="AG20">
        <f t="shared" si="14"/>
        <v>0</v>
      </c>
      <c r="AH20">
        <f t="shared" si="15"/>
        <v>0</v>
      </c>
      <c r="AI20" s="6">
        <f t="shared" si="16"/>
        <v>0</v>
      </c>
    </row>
    <row r="21" spans="1:38" ht="31.8" x14ac:dyDescent="0.3">
      <c r="B21" s="10"/>
      <c r="I21" t="s">
        <v>86</v>
      </c>
      <c r="J21">
        <f>SUM(IF(B18=1,J18,0),IF(B19=1,J19,0),IF(B20=1,J20,0))</f>
        <v>0</v>
      </c>
      <c r="K21">
        <f>SUM(IF(B18=1,K18,0),IF(B19=1,K19,0),IF(B20=1,B20,0))</f>
        <v>0</v>
      </c>
      <c r="L21" s="5"/>
      <c r="T21" s="6"/>
      <c r="U21" s="59"/>
      <c r="V21" s="5"/>
      <c r="AD21" s="6"/>
      <c r="AE21" s="69" t="s">
        <v>94</v>
      </c>
      <c r="AF21" s="5"/>
      <c r="AH21" s="68">
        <f>SUM(AH18:AH20)</f>
        <v>0</v>
      </c>
      <c r="AI21" s="6"/>
    </row>
    <row r="22" spans="1:38" x14ac:dyDescent="0.3">
      <c r="B22" s="66" t="s">
        <v>90</v>
      </c>
      <c r="L22" s="5"/>
      <c r="T22" s="6"/>
      <c r="U22" s="59"/>
      <c r="V22" s="5"/>
      <c r="AD22" s="6"/>
      <c r="AF22" s="5"/>
      <c r="AI22" s="6"/>
    </row>
    <row r="23" spans="1:38" x14ac:dyDescent="0.3">
      <c r="A23" t="s">
        <v>18</v>
      </c>
      <c r="B23" s="19">
        <v>0</v>
      </c>
      <c r="J23" s="14">
        <v>100</v>
      </c>
      <c r="K23" s="14">
        <v>30</v>
      </c>
      <c r="L23" s="40">
        <v>14</v>
      </c>
      <c r="M23" s="14">
        <v>14</v>
      </c>
      <c r="N23" t="s">
        <v>24</v>
      </c>
      <c r="O23" t="s">
        <v>24</v>
      </c>
      <c r="P23" s="14">
        <v>14</v>
      </c>
      <c r="Q23" t="s">
        <v>24</v>
      </c>
      <c r="R23" s="14">
        <v>70</v>
      </c>
      <c r="S23" t="s">
        <v>24</v>
      </c>
      <c r="T23" s="41">
        <v>70</v>
      </c>
      <c r="U23" s="59">
        <f>IF(B23=1,J23-K23,IF(B23=-1,J23,0))</f>
        <v>0</v>
      </c>
      <c r="V23" s="5">
        <f>IF(B23=1,MIN((J23-K23),L23),0)</f>
        <v>0</v>
      </c>
      <c r="W23">
        <f>IF(B23=1,MIN((J23-K23),M23),0)</f>
        <v>0</v>
      </c>
      <c r="X23">
        <f>0</f>
        <v>0</v>
      </c>
      <c r="Y23">
        <f>0</f>
        <v>0</v>
      </c>
      <c r="Z23">
        <f>IF(B23=1,MIN((J23-K23),P23),0)</f>
        <v>0</v>
      </c>
      <c r="AA23">
        <f>0</f>
        <v>0</v>
      </c>
      <c r="AB23">
        <f>IF(B23=1,MIN((J23-K23),R23),0)</f>
        <v>0</v>
      </c>
      <c r="AC23">
        <f>0</f>
        <v>0</v>
      </c>
      <c r="AD23" s="6">
        <f>IF(OR(B23=1,B23=-1),MIN((J23-K23),T23),0)</f>
        <v>0</v>
      </c>
      <c r="AF23" s="5">
        <f>MIN(U23,V23+Z23)</f>
        <v>0</v>
      </c>
      <c r="AG23">
        <f>MIN(U23,V23+Z23+AB23)</f>
        <v>0</v>
      </c>
      <c r="AH23">
        <f>MIN(U23,V23+Z23+AB23+AD23)</f>
        <v>0</v>
      </c>
      <c r="AI23" s="6">
        <f>MIN(U23,V23+Z23+AB23+AD23+W23)</f>
        <v>0</v>
      </c>
    </row>
    <row r="24" spans="1:38" x14ac:dyDescent="0.3">
      <c r="A24" t="s">
        <v>80</v>
      </c>
      <c r="B24" s="19">
        <v>0</v>
      </c>
      <c r="J24" s="14">
        <v>300</v>
      </c>
      <c r="K24" s="14">
        <v>200</v>
      </c>
      <c r="L24" s="40">
        <v>100</v>
      </c>
      <c r="M24" s="14">
        <v>100</v>
      </c>
      <c r="N24" t="s">
        <v>24</v>
      </c>
      <c r="O24" t="s">
        <v>24</v>
      </c>
      <c r="P24" s="14">
        <v>100</v>
      </c>
      <c r="R24" s="14">
        <v>0</v>
      </c>
      <c r="S24" t="s">
        <v>24</v>
      </c>
      <c r="T24" s="41">
        <v>0</v>
      </c>
      <c r="U24" s="59">
        <f>IF(B24=1,J24-K24,IF(B24=-1,J24,0))</f>
        <v>0</v>
      </c>
      <c r="V24" s="5">
        <f>IF(B24=1,MIN((J24-K24),L24),0)</f>
        <v>0</v>
      </c>
      <c r="W24">
        <f>IF(B24=1,MIN((J24-K24),M24),0)</f>
        <v>0</v>
      </c>
      <c r="X24">
        <f>0</f>
        <v>0</v>
      </c>
      <c r="Y24">
        <f>0</f>
        <v>0</v>
      </c>
      <c r="Z24">
        <f>IF(B24=1,MIN((J24-K24),P24),0)</f>
        <v>0</v>
      </c>
      <c r="AA24">
        <f>0</f>
        <v>0</v>
      </c>
      <c r="AB24">
        <f>IF(B24=1,MIN((J24-K24),R24),0)</f>
        <v>0</v>
      </c>
      <c r="AC24">
        <f>0</f>
        <v>0</v>
      </c>
      <c r="AD24" s="6">
        <f>IF(OR(B24=1,B24=-1),MIN((J24-K24),T24),0)</f>
        <v>0</v>
      </c>
      <c r="AF24" s="5">
        <f>MIN(U24,V24+Z24)</f>
        <v>0</v>
      </c>
      <c r="AG24">
        <f>MIN(U24,V24+Z24+AB24)</f>
        <v>0</v>
      </c>
      <c r="AH24">
        <f>MIN(U24,V24+Z24+AB24+AD24)</f>
        <v>0</v>
      </c>
      <c r="AI24" s="6">
        <f>MIN(U24,V24+Z24+AB24+AD24+W24)</f>
        <v>0</v>
      </c>
    </row>
    <row r="25" spans="1:38" ht="15" thickBot="1" x14ac:dyDescent="0.35">
      <c r="A25" t="s">
        <v>19</v>
      </c>
      <c r="B25" s="19">
        <v>0</v>
      </c>
      <c r="J25" s="14">
        <v>120</v>
      </c>
      <c r="K25" s="14">
        <v>40</v>
      </c>
      <c r="L25" s="40">
        <v>16</v>
      </c>
      <c r="M25" s="14">
        <v>16</v>
      </c>
      <c r="N25" t="s">
        <v>24</v>
      </c>
      <c r="O25" t="s">
        <v>24</v>
      </c>
      <c r="P25" s="14">
        <v>16</v>
      </c>
      <c r="Q25" t="s">
        <v>24</v>
      </c>
      <c r="R25" s="14">
        <v>40</v>
      </c>
      <c r="S25" t="s">
        <v>24</v>
      </c>
      <c r="T25" s="41">
        <v>120</v>
      </c>
      <c r="U25" s="59">
        <f>IF(B25=1,J25-K25,IF(B25=-1,J25,0))</f>
        <v>0</v>
      </c>
      <c r="V25" s="5">
        <f t="shared" ref="V25" si="17">IF(B25=1,MIN((J25-K25),L25),0)</f>
        <v>0</v>
      </c>
      <c r="W25">
        <f t="shared" ref="W25" si="18">IF(B25=1,MIN((J25-K25),M25),0)</f>
        <v>0</v>
      </c>
      <c r="X25">
        <f>0</f>
        <v>0</v>
      </c>
      <c r="Y25">
        <f>0</f>
        <v>0</v>
      </c>
      <c r="Z25">
        <f t="shared" ref="Z25" si="19">IF(B25=1,MIN((J25-K25),P25),0)</f>
        <v>0</v>
      </c>
      <c r="AA25">
        <f>0</f>
        <v>0</v>
      </c>
      <c r="AB25">
        <f t="shared" ref="AB25" si="20">IF(B25=1,MIN((J25-K25),R25),0)</f>
        <v>0</v>
      </c>
      <c r="AC25">
        <f>0</f>
        <v>0</v>
      </c>
      <c r="AD25" s="6">
        <f>IF(OR(B25=1,B25=-1),MIN(J25,T25),0)</f>
        <v>0</v>
      </c>
      <c r="AF25" s="7">
        <f>MIN(U25,V25+Z25)</f>
        <v>0</v>
      </c>
      <c r="AG25" s="8">
        <f>MIN(U25,V25+Z25+AB25)</f>
        <v>0</v>
      </c>
      <c r="AH25" s="8">
        <f>MIN(U25,V25+Z25+AB25+AD25)</f>
        <v>0</v>
      </c>
      <c r="AI25" s="9">
        <f>MIN(U25,V25+Z25+AB25+AD25+W25)</f>
        <v>0</v>
      </c>
    </row>
    <row r="26" spans="1:38" ht="15" thickBot="1" x14ac:dyDescent="0.35">
      <c r="B26" s="10"/>
      <c r="F26" s="68" t="s">
        <v>97</v>
      </c>
      <c r="H26" s="68">
        <f>SUM(IF(B23=1,J23,0),IF(B24=1,J24,0),IF(B25=1,J25,0))</f>
        <v>0</v>
      </c>
      <c r="I26" t="s">
        <v>86</v>
      </c>
      <c r="J26">
        <f>SUM(IF(OR(B23=1,B23=-1),J23,0),IF(OR(B24=1,B24=-1),J24,0),IF(OR(B25=1,B25=-1),J25,0))</f>
        <v>0</v>
      </c>
      <c r="K26">
        <f>SUM(IF(B23=1,K23,0),IF(B24=1,K24,0),IF(B25=1,K25,0))</f>
        <v>0</v>
      </c>
      <c r="L26" s="5"/>
      <c r="T26" s="6"/>
      <c r="U26" s="59"/>
      <c r="V26" s="5"/>
      <c r="AC26" s="70" t="s">
        <v>95</v>
      </c>
      <c r="AD26" s="71">
        <f>SUM(IF(B23=-1,AD23,0),IF(B24=-1,AD24,0),IF(B25=-1,AD25,0))</f>
        <v>0</v>
      </c>
    </row>
    <row r="27" spans="1:38" ht="86.4" x14ac:dyDescent="0.3">
      <c r="B27" s="66" t="s">
        <v>92</v>
      </c>
      <c r="F27" s="1" t="s">
        <v>37</v>
      </c>
      <c r="G27" s="1" t="s">
        <v>45</v>
      </c>
      <c r="H27" s="1" t="s">
        <v>38</v>
      </c>
      <c r="I27" s="1" t="s">
        <v>39</v>
      </c>
      <c r="L27" s="5"/>
      <c r="T27" s="6"/>
      <c r="U27" s="59"/>
      <c r="V27" s="5"/>
      <c r="AD27" s="6"/>
      <c r="AF27" s="80" t="s">
        <v>68</v>
      </c>
      <c r="AG27" s="81" t="s">
        <v>69</v>
      </c>
      <c r="AH27" s="81" t="s">
        <v>70</v>
      </c>
      <c r="AI27" s="81" t="s">
        <v>71</v>
      </c>
      <c r="AJ27" s="82" t="s">
        <v>72</v>
      </c>
      <c r="AK27" s="1"/>
      <c r="AL27" s="1"/>
    </row>
    <row r="28" spans="1:38" x14ac:dyDescent="0.3">
      <c r="A28" t="s">
        <v>20</v>
      </c>
      <c r="B28" s="10">
        <v>1</v>
      </c>
      <c r="F28" s="14">
        <v>100</v>
      </c>
      <c r="G28" s="14">
        <v>0</v>
      </c>
      <c r="H28" s="87">
        <v>25</v>
      </c>
      <c r="I28" s="87">
        <v>25</v>
      </c>
      <c r="J28" s="14">
        <v>100</v>
      </c>
      <c r="K28" s="14">
        <v>-100</v>
      </c>
      <c r="L28" s="40">
        <f>200</f>
        <v>200</v>
      </c>
      <c r="M28" s="14">
        <f>200</f>
        <v>200</v>
      </c>
      <c r="N28" s="14">
        <v>200</v>
      </c>
      <c r="O28" t="s">
        <v>24</v>
      </c>
      <c r="P28" s="14">
        <v>200</v>
      </c>
      <c r="Q28" t="s">
        <v>24</v>
      </c>
      <c r="R28" s="87">
        <v>100</v>
      </c>
      <c r="S28" t="s">
        <v>24</v>
      </c>
      <c r="T28" s="88">
        <v>0</v>
      </c>
      <c r="U28" s="59">
        <f>IF(B28=1,J28-K28,0)</f>
        <v>200</v>
      </c>
      <c r="V28" s="5">
        <f>IF(B28=1,MIN((J28-K28),L28),0)</f>
        <v>200</v>
      </c>
      <c r="W28">
        <f>IF(B28=1,MIN((J28-K28),M28),0)</f>
        <v>200</v>
      </c>
      <c r="X28">
        <f>IF(B28=1,MIN((J28-K28),N28),0)</f>
        <v>200</v>
      </c>
      <c r="Y28">
        <f>0</f>
        <v>0</v>
      </c>
      <c r="Z28">
        <f>IF(B28=1,MIN((J28-K28),P28),0)</f>
        <v>200</v>
      </c>
      <c r="AA28">
        <f>0</f>
        <v>0</v>
      </c>
      <c r="AB28">
        <f>IF(B28=1,MIN((J28-K28),R28),0)</f>
        <v>100</v>
      </c>
      <c r="AC28">
        <f>0</f>
        <v>0</v>
      </c>
      <c r="AD28" s="6">
        <f>IF(B28=1,MIN((J28-K28),T28),0)</f>
        <v>0</v>
      </c>
      <c r="AF28" s="5">
        <f>MIN(U28,V28+X28)</f>
        <v>200</v>
      </c>
      <c r="AG28">
        <f>MIN(U28,V28+Z28+AB28)</f>
        <v>200</v>
      </c>
      <c r="AH28">
        <f>MIN(U28,V28+X28+Z28+AB28)</f>
        <v>200</v>
      </c>
      <c r="AI28">
        <f>MIN(U28,V28+X28+Z28+AB28+AD28)</f>
        <v>200</v>
      </c>
      <c r="AJ28" s="6">
        <f>MIN(U28,V28+X28+Z28+AB28+AD28+W28)</f>
        <v>200</v>
      </c>
    </row>
    <row r="29" spans="1:38" x14ac:dyDescent="0.3">
      <c r="A29" t="s">
        <v>21</v>
      </c>
      <c r="B29" s="10">
        <v>0</v>
      </c>
      <c r="F29" s="14">
        <v>10</v>
      </c>
      <c r="G29" s="14">
        <v>0</v>
      </c>
      <c r="H29" s="14">
        <v>5</v>
      </c>
      <c r="I29" s="14">
        <v>10</v>
      </c>
      <c r="J29" s="14">
        <v>10</v>
      </c>
      <c r="K29" s="14">
        <v>-10</v>
      </c>
      <c r="L29" s="40">
        <v>20</v>
      </c>
      <c r="M29" s="14">
        <f>20</f>
        <v>20</v>
      </c>
      <c r="N29" s="14">
        <v>20</v>
      </c>
      <c r="O29" t="s">
        <v>24</v>
      </c>
      <c r="P29" s="14">
        <v>20</v>
      </c>
      <c r="Q29" t="s">
        <v>24</v>
      </c>
      <c r="R29" s="14">
        <v>5</v>
      </c>
      <c r="S29" t="s">
        <v>24</v>
      </c>
      <c r="T29" s="41">
        <v>2.5</v>
      </c>
      <c r="U29" s="59">
        <f t="shared" ref="U29:U30" si="21">IF(B29=1,J29-K29,0)</f>
        <v>0</v>
      </c>
      <c r="V29" s="5">
        <f t="shared" ref="V29:V30" si="22">IF(B29=1,MIN((J29-K29),L29),0)</f>
        <v>0</v>
      </c>
      <c r="W29">
        <f t="shared" ref="W29:W30" si="23">IF(B29=1,MIN((J29-K29),M29),0)</f>
        <v>0</v>
      </c>
      <c r="X29">
        <f t="shared" ref="X29:X30" si="24">IF(B29=1,MIN((J29-K29),N29),0)</f>
        <v>0</v>
      </c>
      <c r="Y29">
        <f>0</f>
        <v>0</v>
      </c>
      <c r="Z29">
        <f t="shared" ref="Z29:Z30" si="25">IF(B29=1,MIN((J29-K29),P29),0)</f>
        <v>0</v>
      </c>
      <c r="AA29">
        <f>0</f>
        <v>0</v>
      </c>
      <c r="AB29">
        <f t="shared" ref="AB29:AB30" si="26">IF(B29=1,MIN((J29-K29),R29),0)</f>
        <v>0</v>
      </c>
      <c r="AC29">
        <f>0</f>
        <v>0</v>
      </c>
      <c r="AD29" s="6">
        <f t="shared" ref="AD29:AD30" si="27">IF(B29=1,MIN((J29-K29),T29),0)</f>
        <v>0</v>
      </c>
      <c r="AF29" s="5">
        <f t="shared" ref="AF29:AF30" si="28">MIN(U29,V29+X29)</f>
        <v>0</v>
      </c>
      <c r="AG29">
        <f t="shared" ref="AG29:AG30" si="29">MIN(U29,V29+Z29+AB29)</f>
        <v>0</v>
      </c>
      <c r="AH29">
        <f t="shared" ref="AH29:AH30" si="30">MIN(U29,V29+X29+Z29+AB29)</f>
        <v>0</v>
      </c>
      <c r="AI29">
        <f t="shared" ref="AI29:AI30" si="31">MIN(U29,V29+X29+Z29+AB29+AD29)</f>
        <v>0</v>
      </c>
      <c r="AJ29" s="6">
        <f t="shared" ref="AJ29:AJ30" si="32">MIN(U29,V29+X29+Z29+AB29+AD29+W29)</f>
        <v>0</v>
      </c>
    </row>
    <row r="30" spans="1:38" ht="15" thickBot="1" x14ac:dyDescent="0.35">
      <c r="A30" t="s">
        <v>22</v>
      </c>
      <c r="B30" s="52">
        <v>0</v>
      </c>
      <c r="C30" s="18"/>
      <c r="D30" s="18"/>
      <c r="E30" s="18"/>
      <c r="F30" s="20">
        <v>100</v>
      </c>
      <c r="G30" s="20">
        <v>0</v>
      </c>
      <c r="H30" s="20">
        <v>0</v>
      </c>
      <c r="I30" s="20">
        <v>100</v>
      </c>
      <c r="J30" s="20">
        <v>100</v>
      </c>
      <c r="K30" s="20">
        <v>-100</v>
      </c>
      <c r="L30" s="42">
        <v>200</v>
      </c>
      <c r="M30" s="43">
        <v>200</v>
      </c>
      <c r="N30" s="43">
        <v>200</v>
      </c>
      <c r="O30" s="8" t="s">
        <v>24</v>
      </c>
      <c r="P30" s="43">
        <v>200</v>
      </c>
      <c r="Q30" s="8" t="s">
        <v>24</v>
      </c>
      <c r="R30" s="43">
        <v>100</v>
      </c>
      <c r="S30" s="8" t="s">
        <v>24</v>
      </c>
      <c r="T30" s="44">
        <v>0</v>
      </c>
      <c r="U30" s="60">
        <f t="shared" si="21"/>
        <v>0</v>
      </c>
      <c r="V30" s="7">
        <f t="shared" si="22"/>
        <v>0</v>
      </c>
      <c r="W30" s="8">
        <f t="shared" si="23"/>
        <v>0</v>
      </c>
      <c r="X30" s="8">
        <f t="shared" si="24"/>
        <v>0</v>
      </c>
      <c r="Y30" s="8">
        <f>0</f>
        <v>0</v>
      </c>
      <c r="Z30" s="8">
        <f t="shared" si="25"/>
        <v>0</v>
      </c>
      <c r="AA30" s="8">
        <f>0</f>
        <v>0</v>
      </c>
      <c r="AB30" s="8">
        <f t="shared" si="26"/>
        <v>0</v>
      </c>
      <c r="AC30" s="8">
        <f>0</f>
        <v>0</v>
      </c>
      <c r="AD30" s="9">
        <f t="shared" si="27"/>
        <v>0</v>
      </c>
      <c r="AF30" s="7">
        <f t="shared" si="28"/>
        <v>0</v>
      </c>
      <c r="AG30" s="8">
        <f t="shared" si="29"/>
        <v>0</v>
      </c>
      <c r="AH30" s="8">
        <f t="shared" si="30"/>
        <v>0</v>
      </c>
      <c r="AI30" s="8">
        <f t="shared" si="31"/>
        <v>0</v>
      </c>
      <c r="AJ30" s="9">
        <f t="shared" si="32"/>
        <v>0</v>
      </c>
    </row>
    <row r="31" spans="1:38" x14ac:dyDescent="0.3">
      <c r="E31" t="s">
        <v>86</v>
      </c>
      <c r="F31">
        <f>SUM(IF(B28=1,F28,0),IF(B29=1,F29,0),IF(B30=1,F30,0))</f>
        <v>100</v>
      </c>
      <c r="G31">
        <f>SUM(IF(B28=1,G28,0),IF(B29=1,G29,0),IF(B30=1,G30,0))</f>
        <v>0</v>
      </c>
      <c r="H31">
        <f>SUM(IF(B28=1,H28,0),IF(B29=1,H29,0),IF(B30=1,H30,0))</f>
        <v>25</v>
      </c>
      <c r="I31">
        <f>SUM(IF(B28=1,I28,0),IF(B29=1,I29,0),IF(B30=1,I30,0))</f>
        <v>25</v>
      </c>
      <c r="J31">
        <f>SUM(IF(B28=1,J28,0),IF(B29=1,J29,0),IF(B30=1,J30,0))</f>
        <v>100</v>
      </c>
      <c r="K31">
        <f>SUM(IF(B28=1,K28,0),IF(B29=1,K29,0),IF(B30=1,K30,0))</f>
        <v>-100</v>
      </c>
    </row>
    <row r="32" spans="1:38" ht="15" thickBot="1" x14ac:dyDescent="0.35"/>
    <row r="33" spans="1:28" ht="15" thickBot="1" x14ac:dyDescent="0.35">
      <c r="A33" s="61" t="s">
        <v>82</v>
      </c>
      <c r="B33" s="62"/>
      <c r="C33" s="62"/>
      <c r="D33" s="63"/>
      <c r="E33" s="3"/>
      <c r="F33" s="3"/>
      <c r="G33" s="3"/>
      <c r="H33" s="3"/>
      <c r="I33" s="3"/>
      <c r="J33" s="3"/>
      <c r="K33" s="3"/>
      <c r="L33" s="3"/>
      <c r="M33" s="3"/>
      <c r="N33" s="3"/>
      <c r="O33" s="3"/>
      <c r="P33" s="3"/>
      <c r="Q33" s="3"/>
      <c r="R33" s="3"/>
      <c r="S33" s="3"/>
      <c r="T33" s="3"/>
      <c r="U33" s="3"/>
      <c r="V33" s="3"/>
      <c r="W33" s="3"/>
      <c r="X33" s="3"/>
      <c r="Y33" s="3"/>
      <c r="Z33" s="3"/>
      <c r="AA33" s="4"/>
    </row>
    <row r="34" spans="1:28" x14ac:dyDescent="0.3">
      <c r="A34" s="5"/>
      <c r="M34" s="56" t="s">
        <v>98</v>
      </c>
      <c r="W34" s="56" t="s">
        <v>99</v>
      </c>
      <c r="AA34" s="6"/>
    </row>
    <row r="35" spans="1:28" ht="57.6" x14ac:dyDescent="0.3">
      <c r="A35" s="5"/>
      <c r="J35" s="83" t="s">
        <v>26</v>
      </c>
      <c r="K35" s="83" t="s">
        <v>27</v>
      </c>
      <c r="L35" s="84" t="s">
        <v>85</v>
      </c>
      <c r="M35" s="83" t="s">
        <v>28</v>
      </c>
      <c r="N35" s="83" t="s">
        <v>29</v>
      </c>
      <c r="O35" s="83" t="s">
        <v>30</v>
      </c>
      <c r="P35" s="83" t="s">
        <v>31</v>
      </c>
      <c r="Q35" s="83" t="s">
        <v>32</v>
      </c>
      <c r="R35" s="83" t="s">
        <v>33</v>
      </c>
      <c r="S35" s="83" t="s">
        <v>34</v>
      </c>
      <c r="T35" s="83" t="s">
        <v>35</v>
      </c>
      <c r="U35" s="83" t="s">
        <v>36</v>
      </c>
      <c r="V35" s="85"/>
      <c r="W35" s="83" t="s">
        <v>63</v>
      </c>
      <c r="X35" s="83" t="s">
        <v>73</v>
      </c>
      <c r="Y35" s="85"/>
      <c r="Z35" s="85"/>
      <c r="AA35" s="86"/>
    </row>
    <row r="36" spans="1:28" x14ac:dyDescent="0.3">
      <c r="A36" s="5" t="s">
        <v>75</v>
      </c>
      <c r="J36">
        <f>J16</f>
        <v>0</v>
      </c>
      <c r="K36">
        <f>K16</f>
        <v>0</v>
      </c>
      <c r="L36">
        <f t="shared" ref="L36:U36" si="33">SUM(U13:U15)</f>
        <v>0</v>
      </c>
      <c r="M36">
        <f t="shared" si="33"/>
        <v>0</v>
      </c>
      <c r="N36">
        <f t="shared" si="33"/>
        <v>0</v>
      </c>
      <c r="O36">
        <f t="shared" si="33"/>
        <v>0</v>
      </c>
      <c r="P36">
        <f t="shared" si="33"/>
        <v>0</v>
      </c>
      <c r="Q36">
        <f t="shared" si="33"/>
        <v>0</v>
      </c>
      <c r="R36">
        <f t="shared" si="33"/>
        <v>0</v>
      </c>
      <c r="S36">
        <f t="shared" si="33"/>
        <v>0</v>
      </c>
      <c r="T36">
        <f t="shared" si="33"/>
        <v>0</v>
      </c>
      <c r="U36">
        <f t="shared" si="33"/>
        <v>0</v>
      </c>
      <c r="W36">
        <f>SUM(AF13:AF15)</f>
        <v>0</v>
      </c>
      <c r="X36">
        <f>SUM(AG13:AG15)</f>
        <v>0</v>
      </c>
      <c r="AA36" s="6"/>
    </row>
    <row r="37" spans="1:28" x14ac:dyDescent="0.3">
      <c r="A37" s="5"/>
      <c r="AA37" s="6"/>
    </row>
    <row r="38" spans="1:28" ht="72" x14ac:dyDescent="0.3">
      <c r="A38" s="5"/>
      <c r="J38" s="85"/>
      <c r="K38" s="85"/>
      <c r="L38" s="85"/>
      <c r="M38" s="85"/>
      <c r="N38" s="85"/>
      <c r="O38" s="85"/>
      <c r="P38" s="85"/>
      <c r="Q38" s="85"/>
      <c r="R38" s="85"/>
      <c r="S38" s="85"/>
      <c r="T38" s="85"/>
      <c r="U38" s="85"/>
      <c r="V38" s="85"/>
      <c r="W38" s="83" t="s">
        <v>64</v>
      </c>
      <c r="X38" s="83" t="s">
        <v>65</v>
      </c>
      <c r="Y38" s="83" t="s">
        <v>66</v>
      </c>
      <c r="Z38" s="83" t="s">
        <v>67</v>
      </c>
      <c r="AA38" s="86"/>
    </row>
    <row r="39" spans="1:28" x14ac:dyDescent="0.3">
      <c r="A39" s="5" t="s">
        <v>84</v>
      </c>
      <c r="J39">
        <f>J21+J26</f>
        <v>0</v>
      </c>
      <c r="K39">
        <f>K21+K26</f>
        <v>0</v>
      </c>
      <c r="L39">
        <f t="shared" ref="L39:U39" si="34">SUM(U18:U20,U23:U25)</f>
        <v>0</v>
      </c>
      <c r="M39">
        <f t="shared" si="34"/>
        <v>0</v>
      </c>
      <c r="N39">
        <f t="shared" si="34"/>
        <v>0</v>
      </c>
      <c r="O39">
        <f t="shared" si="34"/>
        <v>0</v>
      </c>
      <c r="P39">
        <f t="shared" si="34"/>
        <v>0</v>
      </c>
      <c r="Q39">
        <f t="shared" si="34"/>
        <v>0</v>
      </c>
      <c r="R39">
        <f t="shared" si="34"/>
        <v>0</v>
      </c>
      <c r="S39">
        <f t="shared" si="34"/>
        <v>0</v>
      </c>
      <c r="T39">
        <f t="shared" si="34"/>
        <v>0</v>
      </c>
      <c r="U39">
        <f t="shared" si="34"/>
        <v>0</v>
      </c>
      <c r="W39">
        <f>SUM(AF18:AF20,AF23:AF25)</f>
        <v>0</v>
      </c>
      <c r="X39">
        <f>SUM(AG18:AG20,AG23:AG25)</f>
        <v>0</v>
      </c>
      <c r="Y39">
        <f>SUM(AH18:AH20,AH23:AH25)</f>
        <v>0</v>
      </c>
      <c r="Z39">
        <f>SUM(AI18:AI20,AI23:AI25)</f>
        <v>0</v>
      </c>
      <c r="AA39" s="6"/>
    </row>
    <row r="40" spans="1:28" x14ac:dyDescent="0.3">
      <c r="A40" s="5"/>
      <c r="AA40" s="6"/>
    </row>
    <row r="41" spans="1:28" ht="86.4" x14ac:dyDescent="0.3">
      <c r="A41" s="5"/>
      <c r="B41" s="85"/>
      <c r="C41" s="85"/>
      <c r="D41" s="85"/>
      <c r="E41" s="85"/>
      <c r="F41" s="83" t="s">
        <v>37</v>
      </c>
      <c r="G41" s="83" t="s">
        <v>45</v>
      </c>
      <c r="H41" s="83" t="s">
        <v>38</v>
      </c>
      <c r="I41" s="83" t="s">
        <v>39</v>
      </c>
      <c r="J41" s="85"/>
      <c r="K41" s="85"/>
      <c r="L41" s="85"/>
      <c r="M41" s="85"/>
      <c r="N41" s="85"/>
      <c r="O41" s="85"/>
      <c r="P41" s="85"/>
      <c r="Q41" s="85"/>
      <c r="R41" s="85"/>
      <c r="S41" s="85"/>
      <c r="T41" s="85"/>
      <c r="U41" s="85"/>
      <c r="V41" s="85"/>
      <c r="W41" s="83" t="s">
        <v>68</v>
      </c>
      <c r="X41" s="83" t="s">
        <v>69</v>
      </c>
      <c r="Y41" s="83" t="s">
        <v>70</v>
      </c>
      <c r="Z41" s="83" t="s">
        <v>71</v>
      </c>
      <c r="AA41" s="79" t="s">
        <v>72</v>
      </c>
    </row>
    <row r="42" spans="1:28" ht="15" thickBot="1" x14ac:dyDescent="0.35">
      <c r="A42" s="7" t="s">
        <v>83</v>
      </c>
      <c r="B42" s="8"/>
      <c r="C42" s="8"/>
      <c r="D42" s="8"/>
      <c r="E42" s="8"/>
      <c r="F42" s="8">
        <f>F31</f>
        <v>100</v>
      </c>
      <c r="G42" s="8">
        <f t="shared" ref="G42:I42" si="35">G31</f>
        <v>0</v>
      </c>
      <c r="H42" s="8">
        <f t="shared" si="35"/>
        <v>25</v>
      </c>
      <c r="I42" s="8">
        <f t="shared" si="35"/>
        <v>25</v>
      </c>
      <c r="J42" s="8">
        <f>J31</f>
        <v>100</v>
      </c>
      <c r="K42" s="8">
        <f>K31</f>
        <v>-100</v>
      </c>
      <c r="L42" s="8">
        <f>SUM(U28:U30)</f>
        <v>200</v>
      </c>
      <c r="M42" s="8">
        <f t="shared" ref="M42:AA42" si="36">SUM(V28:V30)</f>
        <v>200</v>
      </c>
      <c r="N42" s="8">
        <f t="shared" si="36"/>
        <v>200</v>
      </c>
      <c r="O42" s="8">
        <f t="shared" si="36"/>
        <v>200</v>
      </c>
      <c r="P42" s="8">
        <f t="shared" si="36"/>
        <v>0</v>
      </c>
      <c r="Q42" s="8">
        <f t="shared" si="36"/>
        <v>200</v>
      </c>
      <c r="R42" s="8">
        <f t="shared" si="36"/>
        <v>0</v>
      </c>
      <c r="S42" s="8">
        <f t="shared" si="36"/>
        <v>100</v>
      </c>
      <c r="T42" s="8">
        <f t="shared" si="36"/>
        <v>0</v>
      </c>
      <c r="U42" s="8">
        <f t="shared" si="36"/>
        <v>0</v>
      </c>
      <c r="V42" s="8"/>
      <c r="W42" s="8">
        <f t="shared" si="36"/>
        <v>200</v>
      </c>
      <c r="X42" s="8">
        <f t="shared" si="36"/>
        <v>200</v>
      </c>
      <c r="Y42" s="8">
        <f t="shared" si="36"/>
        <v>200</v>
      </c>
      <c r="Z42" s="8">
        <f t="shared" si="36"/>
        <v>200</v>
      </c>
      <c r="AA42" s="9">
        <f t="shared" si="36"/>
        <v>200</v>
      </c>
    </row>
    <row r="43" spans="1:28" ht="15" thickBot="1" x14ac:dyDescent="0.35"/>
    <row r="44" spans="1:28" ht="15" thickBot="1" x14ac:dyDescent="0.35">
      <c r="A44" s="23"/>
      <c r="B44" s="24"/>
      <c r="C44" s="24"/>
      <c r="D44" s="24"/>
      <c r="E44" s="24"/>
      <c r="F44" s="24"/>
      <c r="G44" s="24"/>
      <c r="H44" s="24"/>
      <c r="I44" s="24"/>
      <c r="J44" s="24"/>
      <c r="K44" s="24"/>
      <c r="L44" s="48" t="s">
        <v>103</v>
      </c>
      <c r="M44" s="24"/>
      <c r="N44" s="24"/>
      <c r="O44" s="48" t="s">
        <v>103</v>
      </c>
      <c r="P44" s="24"/>
      <c r="Q44" s="48" t="s">
        <v>104</v>
      </c>
      <c r="R44" s="24"/>
      <c r="S44" s="48" t="s">
        <v>104</v>
      </c>
      <c r="T44" s="24"/>
      <c r="U44" s="24"/>
      <c r="V44" s="24"/>
      <c r="W44" s="24"/>
      <c r="X44" s="24"/>
      <c r="Y44" s="24"/>
      <c r="Z44" s="24"/>
      <c r="AA44" s="24"/>
      <c r="AB44" s="25"/>
    </row>
    <row r="45" spans="1:28" ht="15" thickBot="1" x14ac:dyDescent="0.35">
      <c r="A45" s="26"/>
      <c r="B45" s="27" t="s">
        <v>51</v>
      </c>
      <c r="C45" s="28"/>
      <c r="D45" s="28"/>
      <c r="E45" s="28"/>
      <c r="F45" s="51">
        <f>SUM(E7:M7) - SUM(L55:T55,L57:T57,L60:T60)</f>
        <v>75</v>
      </c>
      <c r="G45" s="29"/>
      <c r="H45" s="29"/>
      <c r="I45" s="29"/>
      <c r="J45" s="29"/>
      <c r="K45" s="29"/>
      <c r="L45" s="47" t="s">
        <v>106</v>
      </c>
      <c r="M45" s="48"/>
      <c r="N45" s="48"/>
      <c r="O45" s="49" t="s">
        <v>107</v>
      </c>
      <c r="P45" s="48"/>
      <c r="Q45" s="50" t="s">
        <v>58</v>
      </c>
      <c r="R45" s="50" t="s">
        <v>61</v>
      </c>
      <c r="S45" s="50" t="s">
        <v>59</v>
      </c>
      <c r="T45" s="50"/>
      <c r="U45" s="50" t="s">
        <v>60</v>
      </c>
      <c r="V45" s="50"/>
      <c r="W45" s="50" t="s">
        <v>74</v>
      </c>
      <c r="X45" s="50"/>
      <c r="Y45" s="50" t="s">
        <v>105</v>
      </c>
      <c r="Z45" s="50"/>
      <c r="AA45" s="50" t="s">
        <v>62</v>
      </c>
      <c r="AB45" s="25"/>
    </row>
    <row r="46" spans="1:28" ht="15" thickBot="1" x14ac:dyDescent="0.35">
      <c r="A46" s="26"/>
      <c r="B46" s="29"/>
      <c r="C46" s="29"/>
      <c r="D46" s="29"/>
      <c r="E46" s="29"/>
      <c r="F46" s="29"/>
      <c r="G46" s="29"/>
      <c r="H46" s="29"/>
      <c r="I46" s="29"/>
      <c r="J46" s="29"/>
      <c r="K46" s="29"/>
      <c r="L46" s="21">
        <f>U60</f>
        <v>0</v>
      </c>
      <c r="M46" s="22"/>
      <c r="N46" s="22"/>
      <c r="O46" s="22">
        <f>SUM(L60,N60:T60)</f>
        <v>25</v>
      </c>
      <c r="P46" s="22"/>
      <c r="Q46" s="22">
        <f>H26</f>
        <v>0</v>
      </c>
      <c r="R46" s="22">
        <f>AG16+AH21</f>
        <v>0</v>
      </c>
      <c r="S46" s="22">
        <f>D7+Q46+R46+L46+O46</f>
        <v>25</v>
      </c>
      <c r="T46" s="22"/>
      <c r="U46" s="22">
        <f>SUM(E7,G7:M7)-AD26</f>
        <v>100</v>
      </c>
      <c r="V46" s="22"/>
      <c r="W46" s="22">
        <f>MAX(0,(O7*4+U46-S46))</f>
        <v>75</v>
      </c>
      <c r="X46" s="22"/>
      <c r="Y46" s="22">
        <f>SUM(E7:M7)-SUM(L55:T55,L57:T57,L60:T60)</f>
        <v>75</v>
      </c>
      <c r="Z46" s="22"/>
      <c r="AA46" s="22">
        <f>MAX(W46,Y46)</f>
        <v>75</v>
      </c>
      <c r="AB46" s="32"/>
    </row>
    <row r="47" spans="1:28" ht="15" thickBot="1" x14ac:dyDescent="0.35">
      <c r="A47" s="26"/>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33"/>
    </row>
    <row r="48" spans="1:28" x14ac:dyDescent="0.3">
      <c r="A48" s="26"/>
      <c r="B48" s="23" t="s">
        <v>52</v>
      </c>
      <c r="C48" s="24"/>
      <c r="D48" s="24"/>
      <c r="E48" s="24"/>
      <c r="F48" s="24"/>
      <c r="G48" s="24"/>
      <c r="H48" s="24"/>
      <c r="I48" s="24"/>
      <c r="J48" s="24"/>
      <c r="K48" s="25"/>
      <c r="L48" s="29"/>
      <c r="M48" s="29"/>
      <c r="N48" s="29"/>
      <c r="O48" s="29"/>
      <c r="P48" s="29"/>
      <c r="Q48" s="29"/>
      <c r="R48" s="29"/>
      <c r="S48" s="29"/>
      <c r="T48" s="29"/>
      <c r="U48" s="29"/>
      <c r="V48" s="29"/>
      <c r="W48" s="29"/>
      <c r="X48" s="29"/>
      <c r="Y48" s="29"/>
      <c r="Z48" s="29"/>
      <c r="AA48" s="29"/>
      <c r="AB48" s="33"/>
    </row>
    <row r="49" spans="1:28" ht="36.6" x14ac:dyDescent="0.3">
      <c r="A49" s="26"/>
      <c r="B49" s="26"/>
      <c r="C49" s="72" t="s">
        <v>11</v>
      </c>
      <c r="D49" s="72" t="s">
        <v>12</v>
      </c>
      <c r="E49" s="72" t="s">
        <v>2</v>
      </c>
      <c r="F49" s="72" t="s">
        <v>53</v>
      </c>
      <c r="G49" s="73" t="s">
        <v>54</v>
      </c>
      <c r="H49" s="72" t="s">
        <v>13</v>
      </c>
      <c r="I49" s="73" t="s">
        <v>55</v>
      </c>
      <c r="J49" s="72" t="s">
        <v>15</v>
      </c>
      <c r="K49" s="74" t="s">
        <v>56</v>
      </c>
      <c r="L49" s="29"/>
      <c r="M49" s="29"/>
      <c r="N49" s="29"/>
      <c r="O49" s="29"/>
      <c r="P49" s="29"/>
      <c r="Q49" s="29"/>
      <c r="R49" s="29"/>
      <c r="S49" s="29"/>
      <c r="T49" s="29"/>
      <c r="U49" s="29"/>
      <c r="V49" s="29"/>
      <c r="W49" s="29"/>
      <c r="X49" s="29"/>
      <c r="Y49" s="29"/>
      <c r="Z49" s="29"/>
      <c r="AA49" s="29"/>
      <c r="AB49" s="33"/>
    </row>
    <row r="50" spans="1:28" ht="15" thickBot="1" x14ac:dyDescent="0.35">
      <c r="A50" s="26"/>
      <c r="B50" s="30"/>
      <c r="C50" s="31">
        <f>E7-SUM(L55,L57,L60)</f>
        <v>0</v>
      </c>
      <c r="D50" s="31">
        <f>F7-SUM(M55,M57,M60)</f>
        <v>0</v>
      </c>
      <c r="E50" s="31">
        <f>G7-SUM(N55,N57,N60)</f>
        <v>0</v>
      </c>
      <c r="F50" s="31">
        <f>G7+H7-SUM(N55:O55,N57:O57,N60:O60)</f>
        <v>0</v>
      </c>
      <c r="G50" s="31">
        <f>G7+H7+I7-SUM(N55:P55,N57:P57,N60:P60)</f>
        <v>0</v>
      </c>
      <c r="H50" s="31">
        <f>J7-SUM(Q55,Q57,Q60)</f>
        <v>0</v>
      </c>
      <c r="I50" s="31">
        <f>J7+K7-SUM(Q55,Q57,Q60,R55,R57,R60)</f>
        <v>75</v>
      </c>
      <c r="J50" s="31">
        <f>L7-SUM(S55,S57,S60)</f>
        <v>0</v>
      </c>
      <c r="K50" s="32">
        <f>L7+M7-SUM(S55,S57,S60,T55,T57,T60)</f>
        <v>0</v>
      </c>
      <c r="L50" s="29"/>
      <c r="M50" s="29"/>
      <c r="N50" s="29"/>
      <c r="O50" s="29"/>
      <c r="P50" s="29"/>
      <c r="Q50" s="29"/>
      <c r="R50" s="29"/>
      <c r="S50" s="29"/>
      <c r="T50" s="29"/>
      <c r="U50" s="29"/>
      <c r="V50" s="29"/>
      <c r="W50" s="29"/>
      <c r="X50" s="29"/>
      <c r="Y50" s="29"/>
      <c r="Z50" s="29"/>
      <c r="AA50" s="29"/>
      <c r="AB50" s="33"/>
    </row>
    <row r="51" spans="1:28" ht="15" thickBot="1" x14ac:dyDescent="0.35">
      <c r="A51" s="26"/>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33"/>
    </row>
    <row r="52" spans="1:28" ht="15" thickBot="1" x14ac:dyDescent="0.35">
      <c r="A52" s="23"/>
      <c r="B52" s="24" t="s">
        <v>42</v>
      </c>
      <c r="C52" s="24"/>
      <c r="D52" s="24"/>
      <c r="E52" s="24"/>
      <c r="F52" s="24"/>
      <c r="G52" s="24"/>
      <c r="H52" s="24"/>
      <c r="I52" s="24"/>
      <c r="J52" s="24"/>
      <c r="K52" s="25"/>
      <c r="L52" s="29" t="s">
        <v>96</v>
      </c>
      <c r="M52" s="29"/>
      <c r="N52" s="29"/>
      <c r="O52" s="29"/>
      <c r="P52" s="29"/>
      <c r="Q52" s="29"/>
      <c r="R52" s="29"/>
      <c r="S52" s="29"/>
      <c r="T52" s="29"/>
      <c r="U52" s="29"/>
      <c r="V52" s="29"/>
      <c r="W52" s="29"/>
      <c r="X52" s="29"/>
      <c r="Y52" s="29"/>
      <c r="Z52" s="29"/>
      <c r="AA52" s="29"/>
      <c r="AB52" s="33"/>
    </row>
    <row r="53" spans="1:28" ht="24.6" x14ac:dyDescent="0.3">
      <c r="A53" s="26"/>
      <c r="B53" s="35" t="s">
        <v>101</v>
      </c>
      <c r="C53" s="34" t="s">
        <v>102</v>
      </c>
      <c r="D53" s="29"/>
      <c r="E53" s="29"/>
      <c r="F53" s="29"/>
      <c r="G53" s="29"/>
      <c r="H53" s="29"/>
      <c r="I53" s="29"/>
      <c r="J53" s="29"/>
      <c r="K53" s="33"/>
      <c r="L53" s="37" t="s">
        <v>100</v>
      </c>
      <c r="M53" s="38"/>
      <c r="N53" s="38"/>
      <c r="O53" s="38"/>
      <c r="P53" s="38"/>
      <c r="Q53" s="38"/>
      <c r="R53" s="38"/>
      <c r="S53" s="38"/>
      <c r="T53" s="38"/>
      <c r="U53" s="25"/>
      <c r="V53" s="29"/>
      <c r="W53" s="29"/>
      <c r="X53" s="29"/>
      <c r="Y53" s="29"/>
      <c r="Z53" s="29"/>
      <c r="AA53" s="29"/>
      <c r="AB53" s="33"/>
    </row>
    <row r="54" spans="1:28" ht="24.6" x14ac:dyDescent="0.3">
      <c r="A54" s="26"/>
      <c r="B54" s="35"/>
      <c r="C54" s="73" t="s">
        <v>11</v>
      </c>
      <c r="D54" s="75" t="s">
        <v>12</v>
      </c>
      <c r="E54" s="75" t="s">
        <v>2</v>
      </c>
      <c r="F54" s="75" t="s">
        <v>3</v>
      </c>
      <c r="G54" s="75" t="s">
        <v>1</v>
      </c>
      <c r="H54" s="75" t="s">
        <v>13</v>
      </c>
      <c r="I54" s="75" t="s">
        <v>14</v>
      </c>
      <c r="J54" s="75" t="s">
        <v>15</v>
      </c>
      <c r="K54" s="76" t="s">
        <v>16</v>
      </c>
      <c r="L54" s="77" t="s">
        <v>28</v>
      </c>
      <c r="M54" s="73" t="s">
        <v>29</v>
      </c>
      <c r="N54" s="73" t="s">
        <v>30</v>
      </c>
      <c r="O54" s="73" t="s">
        <v>31</v>
      </c>
      <c r="P54" s="73" t="s">
        <v>32</v>
      </c>
      <c r="Q54" s="73" t="s">
        <v>33</v>
      </c>
      <c r="R54" s="73" t="s">
        <v>34</v>
      </c>
      <c r="S54" s="73" t="s">
        <v>35</v>
      </c>
      <c r="T54" s="73" t="s">
        <v>36</v>
      </c>
      <c r="U54" s="33"/>
      <c r="V54" s="29"/>
      <c r="W54" s="29"/>
      <c r="X54" s="29"/>
      <c r="Y54" s="29"/>
      <c r="Z54" s="29"/>
      <c r="AA54" s="29"/>
      <c r="AB54" s="33"/>
    </row>
    <row r="55" spans="1:28" x14ac:dyDescent="0.3">
      <c r="A55" s="26" t="s">
        <v>75</v>
      </c>
      <c r="B55" s="29">
        <f>L36-SUM(L55:T55)</f>
        <v>0</v>
      </c>
      <c r="C55" s="29">
        <f t="shared" ref="C55:K55" si="37">M36-L55</f>
        <v>0</v>
      </c>
      <c r="D55" s="29">
        <f t="shared" si="37"/>
        <v>0</v>
      </c>
      <c r="E55" s="29">
        <f t="shared" si="37"/>
        <v>0</v>
      </c>
      <c r="F55" s="29">
        <f t="shared" si="37"/>
        <v>0</v>
      </c>
      <c r="G55" s="29">
        <f t="shared" si="37"/>
        <v>0</v>
      </c>
      <c r="H55" s="29">
        <f t="shared" si="37"/>
        <v>0</v>
      </c>
      <c r="I55" s="29">
        <f t="shared" si="37"/>
        <v>0</v>
      </c>
      <c r="J55" s="29">
        <f t="shared" si="37"/>
        <v>0</v>
      </c>
      <c r="K55" s="33">
        <f t="shared" si="37"/>
        <v>0</v>
      </c>
      <c r="L55" s="26">
        <v>0</v>
      </c>
      <c r="M55" s="29">
        <v>0</v>
      </c>
      <c r="N55" s="29">
        <v>0</v>
      </c>
      <c r="O55" s="29">
        <v>0</v>
      </c>
      <c r="P55" s="29">
        <v>0</v>
      </c>
      <c r="Q55" s="29">
        <v>0</v>
      </c>
      <c r="R55" s="29">
        <v>0</v>
      </c>
      <c r="S55" s="29">
        <v>0</v>
      </c>
      <c r="T55" s="29">
        <v>0</v>
      </c>
      <c r="U55" s="33"/>
      <c r="V55" s="29"/>
      <c r="W55" s="29"/>
      <c r="X55" s="29"/>
      <c r="Y55" s="29"/>
      <c r="Z55" s="29"/>
      <c r="AA55" s="29"/>
      <c r="AB55" s="33"/>
    </row>
    <row r="56" spans="1:28" x14ac:dyDescent="0.3">
      <c r="A56" s="26"/>
      <c r="B56" s="29"/>
      <c r="C56" s="29"/>
      <c r="D56" s="29"/>
      <c r="E56" s="29"/>
      <c r="F56" s="29"/>
      <c r="G56" s="29"/>
      <c r="H56" s="29"/>
      <c r="I56" s="29"/>
      <c r="J56" s="29"/>
      <c r="K56" s="33"/>
      <c r="L56" s="26"/>
      <c r="M56" s="29"/>
      <c r="N56" s="29"/>
      <c r="O56" s="29"/>
      <c r="P56" s="29"/>
      <c r="Q56" s="29"/>
      <c r="R56" s="29"/>
      <c r="S56" s="29"/>
      <c r="T56" s="29"/>
      <c r="U56" s="33"/>
      <c r="V56" s="29"/>
      <c r="W56" s="29"/>
      <c r="X56" s="29"/>
      <c r="Y56" s="29"/>
      <c r="Z56" s="29"/>
      <c r="AA56" s="29"/>
      <c r="AB56" s="33"/>
    </row>
    <row r="57" spans="1:28" ht="15" thickBot="1" x14ac:dyDescent="0.35">
      <c r="A57" s="26" t="s">
        <v>87</v>
      </c>
      <c r="B57" s="29">
        <f>L39-SUM(L57:T57)</f>
        <v>0</v>
      </c>
      <c r="C57" s="29">
        <f t="shared" ref="C57:K57" si="38">M39-L57</f>
        <v>0</v>
      </c>
      <c r="D57" s="29">
        <f t="shared" si="38"/>
        <v>0</v>
      </c>
      <c r="E57" s="29">
        <f t="shared" si="38"/>
        <v>0</v>
      </c>
      <c r="F57" s="29">
        <f t="shared" si="38"/>
        <v>0</v>
      </c>
      <c r="G57" s="29">
        <f t="shared" si="38"/>
        <v>0</v>
      </c>
      <c r="H57" s="29">
        <f t="shared" si="38"/>
        <v>0</v>
      </c>
      <c r="I57" s="29">
        <f t="shared" si="38"/>
        <v>0</v>
      </c>
      <c r="J57" s="29">
        <f t="shared" si="38"/>
        <v>0</v>
      </c>
      <c r="K57" s="33">
        <f t="shared" si="38"/>
        <v>0</v>
      </c>
      <c r="L57" s="26">
        <v>0</v>
      </c>
      <c r="M57" s="29">
        <v>0</v>
      </c>
      <c r="N57" s="29">
        <v>0</v>
      </c>
      <c r="O57" s="29">
        <v>0</v>
      </c>
      <c r="P57" s="29">
        <v>0</v>
      </c>
      <c r="Q57" s="29">
        <v>0</v>
      </c>
      <c r="R57" s="29">
        <v>0</v>
      </c>
      <c r="S57" s="29">
        <v>0</v>
      </c>
      <c r="T57" s="29">
        <v>0</v>
      </c>
      <c r="U57" s="33"/>
      <c r="V57" s="29"/>
      <c r="W57" s="29"/>
      <c r="X57" s="29"/>
      <c r="Y57" s="29"/>
      <c r="Z57" s="29"/>
      <c r="AA57" s="29"/>
      <c r="AB57" s="33"/>
    </row>
    <row r="58" spans="1:28" x14ac:dyDescent="0.3">
      <c r="A58" s="26"/>
      <c r="B58" s="29"/>
      <c r="C58" s="29"/>
      <c r="D58" s="29"/>
      <c r="E58" s="29"/>
      <c r="F58" s="29"/>
      <c r="G58" s="29"/>
      <c r="H58" s="29"/>
      <c r="I58" s="29"/>
      <c r="J58" s="29"/>
      <c r="K58" s="33"/>
      <c r="L58" s="26"/>
      <c r="M58" s="29"/>
      <c r="N58" s="29"/>
      <c r="O58" s="29"/>
      <c r="P58" s="29"/>
      <c r="Q58" s="29"/>
      <c r="R58" s="29"/>
      <c r="S58" s="29"/>
      <c r="T58" s="29"/>
      <c r="U58" s="33"/>
      <c r="V58" s="37" t="s">
        <v>43</v>
      </c>
      <c r="W58" s="38"/>
      <c r="X58" s="38"/>
      <c r="Y58" s="24"/>
      <c r="Z58" s="25"/>
      <c r="AA58" s="29"/>
      <c r="AB58" s="33"/>
    </row>
    <row r="59" spans="1:28" ht="24.6" x14ac:dyDescent="0.3">
      <c r="A59" s="26"/>
      <c r="B59" s="29"/>
      <c r="C59" s="29"/>
      <c r="D59" s="29"/>
      <c r="E59" s="29"/>
      <c r="F59" s="29"/>
      <c r="G59" s="29"/>
      <c r="H59" s="29"/>
      <c r="I59" s="29"/>
      <c r="J59" s="29"/>
      <c r="K59" s="33"/>
      <c r="L59" s="26"/>
      <c r="M59" s="29"/>
      <c r="N59" s="29"/>
      <c r="O59" s="29"/>
      <c r="P59" s="29"/>
      <c r="Q59" s="29"/>
      <c r="R59" s="29"/>
      <c r="S59" s="29"/>
      <c r="T59" s="29"/>
      <c r="U59" s="33" t="s">
        <v>44</v>
      </c>
      <c r="V59" s="77" t="s">
        <v>47</v>
      </c>
      <c r="W59" s="73" t="s">
        <v>48</v>
      </c>
      <c r="X59" s="73" t="s">
        <v>46</v>
      </c>
      <c r="Y59" s="73" t="s">
        <v>49</v>
      </c>
      <c r="Z59" s="74" t="s">
        <v>50</v>
      </c>
      <c r="AA59" s="29"/>
      <c r="AB59" s="33"/>
    </row>
    <row r="60" spans="1:28" ht="15" thickBot="1" x14ac:dyDescent="0.35">
      <c r="A60" s="30" t="s">
        <v>88</v>
      </c>
      <c r="B60" s="31">
        <f>L42-SUM(L60:T60)</f>
        <v>175</v>
      </c>
      <c r="C60" s="31">
        <f t="shared" ref="C60:K60" si="39">M42-L60</f>
        <v>200</v>
      </c>
      <c r="D60" s="31">
        <f t="shared" si="39"/>
        <v>200</v>
      </c>
      <c r="E60" s="31">
        <f t="shared" si="39"/>
        <v>200</v>
      </c>
      <c r="F60" s="31">
        <f t="shared" si="39"/>
        <v>0</v>
      </c>
      <c r="G60" s="31">
        <f t="shared" si="39"/>
        <v>200</v>
      </c>
      <c r="H60" s="31">
        <f t="shared" si="39"/>
        <v>0</v>
      </c>
      <c r="I60" s="31">
        <f t="shared" si="39"/>
        <v>75</v>
      </c>
      <c r="J60" s="31">
        <f t="shared" si="39"/>
        <v>0</v>
      </c>
      <c r="K60" s="32">
        <f t="shared" si="39"/>
        <v>0</v>
      </c>
      <c r="L60" s="30">
        <v>0</v>
      </c>
      <c r="M60" s="31">
        <v>0</v>
      </c>
      <c r="N60" s="31">
        <v>0</v>
      </c>
      <c r="O60" s="31">
        <v>0</v>
      </c>
      <c r="P60" s="31">
        <v>0</v>
      </c>
      <c r="Q60" s="31">
        <v>0</v>
      </c>
      <c r="R60" s="31">
        <v>25</v>
      </c>
      <c r="S60" s="31">
        <v>0</v>
      </c>
      <c r="T60" s="31">
        <v>0</v>
      </c>
      <c r="U60" s="32">
        <v>0</v>
      </c>
      <c r="V60" s="30">
        <f>H42-G42-U60*D2-L60*E2-N60*G2-P60*I2-R60*J2-T60*K2</f>
        <v>0</v>
      </c>
      <c r="W60" s="31">
        <f>F42-H42+U60*D2-M60*F2</f>
        <v>75</v>
      </c>
      <c r="X60" s="31">
        <f>H42-I42-U60*D3-L60*E3*E4+M60*F3*F4-N60*G3*G4-P60*I3*I4-R60*J3*J4-T60*K3*K4</f>
        <v>0</v>
      </c>
      <c r="Y60" s="31">
        <f>J42-U60</f>
        <v>100</v>
      </c>
      <c r="Z60" s="32">
        <f>U60-K42</f>
        <v>100</v>
      </c>
      <c r="AA60" s="29"/>
      <c r="AB60" s="33"/>
    </row>
    <row r="61" spans="1:28" ht="15" thickBot="1" x14ac:dyDescent="0.35">
      <c r="A61" s="30"/>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2"/>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Notes</vt:lpstr>
      <vt:lpstr>Summary Results Table</vt:lpstr>
      <vt:lpstr>RUC CAP Short Calc ex 1</vt:lpstr>
      <vt:lpstr>RUC CAP Short Calc ex 2</vt:lpstr>
      <vt:lpstr>RUC CAP Short Calc ex 3</vt:lpstr>
      <vt:lpstr>RUC CAP Short Calc ex 4</vt:lpstr>
      <vt:lpstr>RUC CAP Short Calc ex 5</vt:lpstr>
      <vt:lpstr>RUC CAP Short Calc ex 6</vt:lpstr>
      <vt:lpstr>RUC CAP Short Calc ex 7</vt:lpstr>
      <vt:lpstr>RUC CAP Short Calc ex 8</vt:lpstr>
      <vt:lpstr>RUC CAP Short Calc ex 9</vt:lpstr>
      <vt:lpstr>RUC CAP Short Calc ex 10</vt:lpstr>
      <vt:lpstr>RUC CAP Short Calc ex 11</vt:lpstr>
      <vt:lpstr>SOC Actual 1-29-25</vt:lpstr>
      <vt:lpstr>RUC Timelines</vt:lpstr>
      <vt:lpstr>RUC CAP Short Calc RRS ex</vt:lpstr>
      <vt:lpstr>RUC CAP Short Calc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ERCOT SM</dc:creator>
  <cp:lastModifiedBy>Ragsdale, Kenneth</cp:lastModifiedBy>
  <dcterms:created xsi:type="dcterms:W3CDTF">2024-02-04T15:24:09Z</dcterms:created>
  <dcterms:modified xsi:type="dcterms:W3CDTF">2025-11-03T17:55:14Z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084cbda-52b8-46fb-a7b7-cb5bd465ed85_Enabled">
    <vt:lpwstr>true</vt:lpwstr>
  </property>
  <property fmtid="{D5CDD505-2E9C-101B-9397-08002B2CF9AE}" pid="3" name="MSIP_Label_7084cbda-52b8-46fb-a7b7-cb5bd465ed85_SetDate">
    <vt:lpwstr>2024-02-05T00:55:56Z</vt:lpwstr>
  </property>
  <property fmtid="{D5CDD505-2E9C-101B-9397-08002B2CF9AE}" pid="4" name="MSIP_Label_7084cbda-52b8-46fb-a7b7-cb5bd465ed85_Method">
    <vt:lpwstr>Standard</vt:lpwstr>
  </property>
  <property fmtid="{D5CDD505-2E9C-101B-9397-08002B2CF9AE}" pid="5" name="MSIP_Label_7084cbda-52b8-46fb-a7b7-cb5bd465ed85_Name">
    <vt:lpwstr>Internal</vt:lpwstr>
  </property>
  <property fmtid="{D5CDD505-2E9C-101B-9397-08002B2CF9AE}" pid="6" name="MSIP_Label_7084cbda-52b8-46fb-a7b7-cb5bd465ed85_SiteId">
    <vt:lpwstr>0afb747d-bff7-4596-a9fc-950ef9e0ec45</vt:lpwstr>
  </property>
  <property fmtid="{D5CDD505-2E9C-101B-9397-08002B2CF9AE}" pid="7" name="MSIP_Label_7084cbda-52b8-46fb-a7b7-cb5bd465ed85_ActionId">
    <vt:lpwstr>d69deb9c-08bf-4f14-9d4d-e3c8fc2c3ab3</vt:lpwstr>
  </property>
  <property fmtid="{D5CDD505-2E9C-101B-9397-08002B2CF9AE}" pid="8" name="MSIP_Label_7084cbda-52b8-46fb-a7b7-cb5bd465ed85_ContentBits">
    <vt:lpwstr>0</vt:lpwstr>
  </property>
</Properties>
</file>