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pivotCache/pivotCacheDefinition5.xml" ContentType="application/vnd.openxmlformats-officedocument.spreadsheetml.pivotCacheDefinition+xml"/>
  <Override PartName="/xl/pivotCache/pivotCacheRecords5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6.xml" ContentType="application/vnd.openxmlformats-officedocument.drawingml.chartshapes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8.xml" ContentType="application/vnd.openxmlformats-officedocument.drawingml.chartshapes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9.xml" ContentType="application/vnd.openxmlformats-officedocument.drawingml.chartshapes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xl/drawings/drawing10.xml" ContentType="application/vnd.openxmlformats-officedocument.drawing+xml"/>
  <Override PartName="/xl/charts/chart7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11.xml" ContentType="application/vnd.openxmlformats-officedocument.drawingml.chartshapes+xml"/>
  <Override PartName="/xl/charts/chart8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12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codeName="ThisWorkbook" hidePivotFieldList="1"/>
  <mc:AlternateContent xmlns:mc="http://schemas.openxmlformats.org/markup-compatibility/2006">
    <mc:Choice Requires="x15">
      <x15ac:absPath xmlns:x15ac="http://schemas.microsoft.com/office/spreadsheetml/2010/11/ac" url="O:\OperationsAnalysis\_Supervisor\AS_Methodology\2025\WMS\Sheets\"/>
    </mc:Choice>
  </mc:AlternateContent>
  <xr:revisionPtr revIDLastSave="0" documentId="13_ncr:1_{92A5A767-85EA-4016-AC95-8841DA775AF7}" xr6:coauthVersionLast="47" xr6:coauthVersionMax="47" xr10:uidLastSave="{00000000-0000-0000-0000-000000000000}"/>
  <bookViews>
    <workbookView xWindow="28680" yWindow="-120" windowWidth="29040" windowHeight="15720" firstSheet="1" activeTab="4" xr2:uid="{00000000-000D-0000-FFFF-FFFF00000000}"/>
  </bookViews>
  <sheets>
    <sheet name="20XX ECRS" sheetId="7" state="hidden" r:id="rId1"/>
    <sheet name="Regulation" sheetId="15" r:id="rId2"/>
    <sheet name="RRS" sheetId="16" r:id="rId3"/>
    <sheet name="ECRS" sheetId="6" r:id="rId4"/>
    <sheet name="NSRS" sheetId="14" r:id="rId5"/>
  </sheets>
  <externalReferences>
    <externalReference r:id="rId6"/>
    <externalReference r:id="rId7"/>
    <externalReference r:id="rId8"/>
  </externalReferences>
  <definedNames>
    <definedName name="_xlnm._FilterDatabase" localSheetId="3" hidden="1">ECRS!$A$1:$C$289</definedName>
    <definedName name="_xlnm._FilterDatabase" localSheetId="4" hidden="1">NSRS!$A$1:$D$289</definedName>
    <definedName name="_xlnm._FilterDatabase" localSheetId="1" hidden="1">Regulation!$A$1:$E$577</definedName>
    <definedName name="_xlnm._FilterDatabase" localSheetId="2" hidden="1">RRS!$A$1:$F$289</definedName>
  </definedNames>
  <calcPr calcId="191029"/>
  <pivotCaches>
    <pivotCache cacheId="4" r:id="rId9"/>
    <pivotCache cacheId="3" r:id="rId10"/>
    <pivotCache cacheId="2" r:id="rId11"/>
    <pivotCache cacheId="1" r:id="rId12"/>
    <pivotCache cacheId="0" r:id="rId1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89" i="16" l="1"/>
  <c r="B288" i="16"/>
  <c r="B287" i="16"/>
  <c r="B286" i="16"/>
  <c r="B285" i="16"/>
  <c r="B284" i="16"/>
  <c r="B283" i="16"/>
  <c r="B282" i="16"/>
  <c r="B281" i="16"/>
  <c r="B280" i="16"/>
  <c r="B279" i="16"/>
  <c r="B278" i="16"/>
  <c r="B277" i="16"/>
  <c r="B276" i="16"/>
  <c r="B275" i="16"/>
  <c r="B274" i="16"/>
  <c r="B273" i="16"/>
  <c r="B272" i="16"/>
  <c r="B271" i="16"/>
  <c r="B270" i="16"/>
  <c r="B269" i="16"/>
  <c r="B268" i="16"/>
  <c r="B267" i="16"/>
  <c r="B266" i="16"/>
  <c r="B265" i="16"/>
  <c r="B264" i="16"/>
  <c r="B263" i="16"/>
  <c r="B262" i="16"/>
  <c r="B261" i="16"/>
  <c r="B260" i="16"/>
  <c r="B259" i="16"/>
  <c r="B258" i="16"/>
  <c r="B257" i="16"/>
  <c r="B256" i="16"/>
  <c r="B255" i="16"/>
  <c r="B254" i="16"/>
  <c r="B253" i="16"/>
  <c r="B252" i="16"/>
  <c r="B251" i="16"/>
  <c r="B250" i="16"/>
  <c r="B249" i="16"/>
  <c r="B248" i="16"/>
  <c r="B247" i="16"/>
  <c r="B246" i="16"/>
  <c r="B245" i="16"/>
  <c r="B244" i="16"/>
  <c r="B243" i="16"/>
  <c r="B242" i="16"/>
  <c r="B241" i="16"/>
  <c r="B240" i="16"/>
  <c r="B239" i="16"/>
  <c r="B238" i="16"/>
  <c r="B237" i="16"/>
  <c r="B236" i="16"/>
  <c r="B235" i="16"/>
  <c r="B234" i="16"/>
  <c r="B233" i="16"/>
  <c r="B232" i="16"/>
  <c r="B231" i="16"/>
  <c r="B230" i="16"/>
  <c r="B229" i="16"/>
  <c r="B228" i="16"/>
  <c r="B227" i="16"/>
  <c r="B226" i="16"/>
  <c r="B225" i="16"/>
  <c r="B224" i="16"/>
  <c r="B223" i="16"/>
  <c r="B222" i="16"/>
  <c r="B221" i="16"/>
  <c r="B220" i="16"/>
  <c r="B219" i="16"/>
  <c r="B218" i="16"/>
  <c r="B217" i="16"/>
  <c r="B216" i="16"/>
  <c r="B215" i="16"/>
  <c r="B214" i="16"/>
  <c r="B213" i="16"/>
  <c r="B212" i="16"/>
  <c r="B211" i="16"/>
  <c r="B210" i="16"/>
  <c r="B209" i="16"/>
  <c r="B208" i="16"/>
  <c r="B207" i="16"/>
  <c r="B206" i="16"/>
  <c r="B205" i="16"/>
  <c r="B204" i="16"/>
  <c r="B203" i="16"/>
  <c r="B202" i="16"/>
  <c r="B201" i="16"/>
  <c r="B200" i="16"/>
  <c r="B199" i="16"/>
  <c r="B198" i="16"/>
  <c r="B197" i="16"/>
  <c r="B196" i="16"/>
  <c r="B195" i="16"/>
  <c r="B194" i="16"/>
  <c r="B193" i="16"/>
  <c r="B192" i="16"/>
  <c r="B191" i="16"/>
  <c r="B190" i="16"/>
  <c r="B189" i="16"/>
  <c r="B188" i="16"/>
  <c r="B187" i="16"/>
  <c r="B186" i="16"/>
  <c r="B185" i="16"/>
  <c r="B184" i="16"/>
  <c r="B183" i="16"/>
  <c r="B182" i="16"/>
  <c r="B181" i="16"/>
  <c r="B180" i="16"/>
  <c r="B179" i="16"/>
  <c r="B178" i="16"/>
  <c r="B177" i="16"/>
  <c r="B176" i="16"/>
  <c r="B175" i="16"/>
  <c r="B174" i="16"/>
  <c r="B173" i="16"/>
  <c r="B172" i="16"/>
  <c r="B171" i="16"/>
  <c r="B170" i="16"/>
  <c r="B169" i="16"/>
  <c r="B168" i="16"/>
  <c r="B167" i="16"/>
  <c r="B166" i="16"/>
  <c r="B165" i="16"/>
  <c r="B164" i="16"/>
  <c r="B163" i="16"/>
  <c r="B162" i="16"/>
  <c r="B161" i="16"/>
  <c r="B160" i="16"/>
  <c r="B159" i="16"/>
  <c r="B158" i="16"/>
  <c r="B157" i="16"/>
  <c r="B156" i="16"/>
  <c r="B155" i="16"/>
  <c r="B154" i="16"/>
  <c r="B153" i="16"/>
  <c r="B152" i="16"/>
  <c r="B151" i="16"/>
  <c r="B150" i="16"/>
  <c r="B149" i="16"/>
  <c r="B148" i="16"/>
  <c r="B147" i="16"/>
  <c r="B146" i="16"/>
  <c r="B145" i="16"/>
  <c r="B144" i="16"/>
  <c r="B143" i="16"/>
  <c r="B142" i="16"/>
  <c r="B141" i="16"/>
  <c r="B140" i="16"/>
  <c r="B139" i="16"/>
  <c r="B138" i="16"/>
  <c r="B137" i="16"/>
  <c r="B136" i="16"/>
  <c r="B135" i="16"/>
  <c r="B134" i="16"/>
  <c r="B133" i="16"/>
  <c r="B132" i="16"/>
  <c r="B131" i="16"/>
  <c r="B130" i="16"/>
  <c r="B129" i="16"/>
  <c r="B128" i="16"/>
  <c r="B127" i="16"/>
  <c r="B126" i="16"/>
  <c r="B125" i="16"/>
  <c r="B124" i="16"/>
  <c r="B123" i="16"/>
  <c r="B122" i="16"/>
  <c r="B121" i="16"/>
  <c r="B120" i="16"/>
  <c r="B119" i="16"/>
  <c r="B118" i="16"/>
  <c r="B117" i="16"/>
  <c r="B116" i="16"/>
  <c r="B115" i="16"/>
  <c r="B114" i="16"/>
  <c r="B113" i="16"/>
  <c r="B112" i="16"/>
  <c r="B111" i="16"/>
  <c r="B110" i="16"/>
  <c r="B109" i="16"/>
  <c r="B108" i="16"/>
  <c r="B107" i="16"/>
  <c r="B106" i="16"/>
  <c r="B105" i="16"/>
  <c r="B104" i="16"/>
  <c r="B103" i="16"/>
  <c r="B102" i="16"/>
  <c r="B101" i="16"/>
  <c r="B100" i="16"/>
  <c r="B99" i="16"/>
  <c r="B98" i="16"/>
  <c r="B97" i="16"/>
  <c r="B96" i="16"/>
  <c r="B95" i="16"/>
  <c r="B94" i="16"/>
  <c r="B93" i="16"/>
  <c r="B92" i="16"/>
  <c r="B91" i="16"/>
  <c r="B90" i="16"/>
  <c r="B89" i="16"/>
  <c r="B88" i="16"/>
  <c r="B87" i="16"/>
  <c r="B86" i="16"/>
  <c r="B85" i="16"/>
  <c r="B84" i="16"/>
  <c r="B83" i="16"/>
  <c r="B82" i="16"/>
  <c r="B81" i="16"/>
  <c r="B80" i="16"/>
  <c r="B79" i="16"/>
  <c r="B78" i="16"/>
  <c r="B77" i="16"/>
  <c r="B76" i="16"/>
  <c r="B75" i="16"/>
  <c r="B74" i="16"/>
  <c r="B73" i="16"/>
  <c r="B72" i="16"/>
  <c r="B71" i="16"/>
  <c r="B70" i="16"/>
  <c r="B69" i="16"/>
  <c r="B68" i="16"/>
  <c r="B67" i="16"/>
  <c r="B66" i="16"/>
  <c r="B65" i="16"/>
  <c r="B64" i="16"/>
  <c r="B63" i="16"/>
  <c r="B62" i="16"/>
  <c r="B61" i="16"/>
  <c r="B60" i="16"/>
  <c r="B59" i="16"/>
  <c r="B58" i="16"/>
  <c r="B57" i="16"/>
  <c r="B56" i="16"/>
  <c r="B55" i="16"/>
  <c r="B54" i="16"/>
  <c r="B53" i="16"/>
  <c r="B52" i="16"/>
  <c r="B51" i="16"/>
  <c r="B50" i="16"/>
  <c r="B49" i="16"/>
  <c r="B48" i="16"/>
  <c r="B47" i="16"/>
  <c r="B46" i="16"/>
  <c r="B45" i="16"/>
  <c r="M44" i="16"/>
  <c r="B44" i="16"/>
  <c r="M43" i="16"/>
  <c r="B43" i="16"/>
  <c r="M42" i="16"/>
  <c r="B42" i="16"/>
  <c r="M41" i="16"/>
  <c r="B41" i="16"/>
  <c r="M40" i="16"/>
  <c r="B40" i="16"/>
  <c r="M39" i="16"/>
  <c r="B39" i="16"/>
  <c r="M38" i="16"/>
  <c r="B38" i="16"/>
  <c r="M37" i="16"/>
  <c r="B37" i="16"/>
  <c r="M36" i="16"/>
  <c r="Q34" i="16" s="1"/>
  <c r="R34" i="16" s="1"/>
  <c r="B36" i="16"/>
  <c r="Q35" i="16"/>
  <c r="M35" i="16"/>
  <c r="B35" i="16"/>
  <c r="M34" i="16"/>
  <c r="B34" i="16"/>
  <c r="M33" i="16"/>
  <c r="B33" i="16"/>
  <c r="B32" i="16"/>
  <c r="B31" i="16"/>
  <c r="O30" i="16"/>
  <c r="B30" i="16"/>
  <c r="B29" i="16"/>
  <c r="B28" i="16"/>
  <c r="B27" i="16"/>
  <c r="B26" i="16"/>
  <c r="B25" i="16"/>
  <c r="B24" i="16"/>
  <c r="B23" i="16"/>
  <c r="B22" i="16"/>
  <c r="B21" i="16"/>
  <c r="B20" i="16"/>
  <c r="B19" i="16"/>
  <c r="B18" i="16"/>
  <c r="B17" i="16"/>
  <c r="B16" i="16"/>
  <c r="B15" i="16"/>
  <c r="B14" i="16"/>
  <c r="B13" i="16"/>
  <c r="B12" i="16"/>
  <c r="B11" i="16"/>
  <c r="B10" i="16"/>
  <c r="B9" i="16"/>
  <c r="B8" i="16"/>
  <c r="B7" i="16"/>
  <c r="O6" i="16"/>
  <c r="O7" i="16" s="1"/>
  <c r="M2" i="16" s="1"/>
  <c r="B6" i="16"/>
  <c r="O5" i="16"/>
  <c r="B5" i="16"/>
  <c r="O4" i="16"/>
  <c r="B4" i="16"/>
  <c r="B3" i="16"/>
  <c r="B2" i="16"/>
  <c r="M1" i="16"/>
  <c r="E577" i="15"/>
  <c r="E576" i="15"/>
  <c r="E575" i="15"/>
  <c r="E574" i="15"/>
  <c r="E573" i="15"/>
  <c r="E572" i="15"/>
  <c r="E571" i="15"/>
  <c r="E570" i="15"/>
  <c r="E569" i="15"/>
  <c r="E568" i="15"/>
  <c r="E567" i="15"/>
  <c r="E566" i="15"/>
  <c r="E565" i="15"/>
  <c r="E564" i="15"/>
  <c r="E563" i="15"/>
  <c r="E562" i="15"/>
  <c r="E561" i="15"/>
  <c r="E560" i="15"/>
  <c r="E559" i="15"/>
  <c r="E558" i="15"/>
  <c r="E557" i="15"/>
  <c r="E556" i="15"/>
  <c r="E555" i="15"/>
  <c r="E554" i="15"/>
  <c r="E553" i="15"/>
  <c r="E552" i="15"/>
  <c r="E551" i="15"/>
  <c r="E550" i="15"/>
  <c r="E549" i="15"/>
  <c r="E548" i="15"/>
  <c r="E547" i="15"/>
  <c r="E546" i="15"/>
  <c r="E545" i="15"/>
  <c r="E544" i="15"/>
  <c r="E543" i="15"/>
  <c r="E542" i="15"/>
  <c r="E541" i="15"/>
  <c r="E540" i="15"/>
  <c r="E539" i="15"/>
  <c r="E538" i="15"/>
  <c r="E537" i="15"/>
  <c r="E536" i="15"/>
  <c r="E535" i="15"/>
  <c r="E534" i="15"/>
  <c r="E533" i="15"/>
  <c r="E532" i="15"/>
  <c r="E531" i="15"/>
  <c r="E530" i="15"/>
  <c r="E529" i="15"/>
  <c r="E528" i="15"/>
  <c r="E527" i="15"/>
  <c r="E526" i="15"/>
  <c r="E525" i="15"/>
  <c r="E524" i="15"/>
  <c r="E523" i="15"/>
  <c r="E522" i="15"/>
  <c r="E521" i="15"/>
  <c r="E520" i="15"/>
  <c r="E519" i="15"/>
  <c r="E518" i="15"/>
  <c r="E517" i="15"/>
  <c r="E516" i="15"/>
  <c r="E515" i="15"/>
  <c r="E514" i="15"/>
  <c r="E513" i="15"/>
  <c r="E512" i="15"/>
  <c r="E511" i="15"/>
  <c r="E510" i="15"/>
  <c r="E509" i="15"/>
  <c r="E508" i="15"/>
  <c r="E507" i="15"/>
  <c r="E506" i="15"/>
  <c r="E505" i="15"/>
  <c r="E504" i="15"/>
  <c r="E503" i="15"/>
  <c r="E502" i="15"/>
  <c r="E501" i="15"/>
  <c r="E500" i="15"/>
  <c r="E499" i="15"/>
  <c r="E498" i="15"/>
  <c r="E497" i="15"/>
  <c r="E496" i="15"/>
  <c r="E495" i="15"/>
  <c r="E494" i="15"/>
  <c r="E493" i="15"/>
  <c r="E492" i="15"/>
  <c r="E491" i="15"/>
  <c r="E490" i="15"/>
  <c r="E489" i="15"/>
  <c r="E488" i="15"/>
  <c r="E487" i="15"/>
  <c r="E486" i="15"/>
  <c r="E485" i="15"/>
  <c r="E484" i="15"/>
  <c r="E483" i="15"/>
  <c r="E482" i="15"/>
  <c r="E481" i="15"/>
  <c r="E480" i="15"/>
  <c r="E479" i="15"/>
  <c r="E478" i="15"/>
  <c r="E477" i="15"/>
  <c r="E476" i="15"/>
  <c r="E475" i="15"/>
  <c r="E474" i="15"/>
  <c r="E473" i="15"/>
  <c r="E472" i="15"/>
  <c r="E471" i="15"/>
  <c r="E470" i="15"/>
  <c r="E469" i="15"/>
  <c r="E468" i="15"/>
  <c r="E467" i="15"/>
  <c r="E466" i="15"/>
  <c r="E465" i="15"/>
  <c r="E464" i="15"/>
  <c r="E463" i="15"/>
  <c r="E462" i="15"/>
  <c r="E461" i="15"/>
  <c r="E460" i="15"/>
  <c r="E459" i="15"/>
  <c r="E458" i="15"/>
  <c r="E457" i="15"/>
  <c r="E456" i="15"/>
  <c r="E455" i="15"/>
  <c r="E454" i="15"/>
  <c r="E453" i="15"/>
  <c r="E452" i="15"/>
  <c r="E451" i="15"/>
  <c r="E450" i="15"/>
  <c r="E449" i="15"/>
  <c r="E448" i="15"/>
  <c r="E447" i="15"/>
  <c r="E446" i="15"/>
  <c r="E445" i="15"/>
  <c r="E444" i="15"/>
  <c r="E443" i="15"/>
  <c r="E442" i="15"/>
  <c r="E441" i="15"/>
  <c r="E440" i="15"/>
  <c r="E439" i="15"/>
  <c r="E438" i="15"/>
  <c r="E437" i="15"/>
  <c r="E436" i="15"/>
  <c r="E435" i="15"/>
  <c r="E434" i="15"/>
  <c r="E433" i="15"/>
  <c r="E432" i="15"/>
  <c r="E431" i="15"/>
  <c r="E430" i="15"/>
  <c r="E429" i="15"/>
  <c r="E428" i="15"/>
  <c r="E427" i="15"/>
  <c r="E426" i="15"/>
  <c r="E425" i="15"/>
  <c r="E424" i="15"/>
  <c r="E423" i="15"/>
  <c r="E422" i="15"/>
  <c r="E421" i="15"/>
  <c r="E420" i="15"/>
  <c r="E419" i="15"/>
  <c r="E418" i="15"/>
  <c r="E417" i="15"/>
  <c r="E416" i="15"/>
  <c r="E415" i="15"/>
  <c r="E414" i="15"/>
  <c r="E413" i="15"/>
  <c r="E412" i="15"/>
  <c r="E411" i="15"/>
  <c r="E410" i="15"/>
  <c r="E409" i="15"/>
  <c r="E408" i="15"/>
  <c r="E407" i="15"/>
  <c r="E406" i="15"/>
  <c r="E405" i="15"/>
  <c r="E404" i="15"/>
  <c r="E403" i="15"/>
  <c r="E402" i="15"/>
  <c r="E401" i="15"/>
  <c r="E400" i="15"/>
  <c r="E399" i="15"/>
  <c r="E398" i="15"/>
  <c r="E397" i="15"/>
  <c r="E396" i="15"/>
  <c r="E395" i="15"/>
  <c r="E394" i="15"/>
  <c r="E393" i="15"/>
  <c r="E392" i="15"/>
  <c r="E391" i="15"/>
  <c r="E390" i="15"/>
  <c r="E389" i="15"/>
  <c r="E388" i="15"/>
  <c r="E387" i="15"/>
  <c r="E386" i="15"/>
  <c r="E385" i="15"/>
  <c r="E384" i="15"/>
  <c r="E383" i="15"/>
  <c r="E382" i="15"/>
  <c r="E381" i="15"/>
  <c r="E380" i="15"/>
  <c r="E379" i="15"/>
  <c r="E378" i="15"/>
  <c r="E377" i="15"/>
  <c r="E376" i="15"/>
  <c r="E375" i="15"/>
  <c r="E374" i="15"/>
  <c r="E373" i="15"/>
  <c r="E372" i="15"/>
  <c r="E371" i="15"/>
  <c r="E370" i="15"/>
  <c r="E369" i="15"/>
  <c r="E368" i="15"/>
  <c r="E367" i="15"/>
  <c r="E366" i="15"/>
  <c r="E365" i="15"/>
  <c r="E364" i="15"/>
  <c r="E363" i="15"/>
  <c r="E362" i="15"/>
  <c r="E361" i="15"/>
  <c r="E360" i="15"/>
  <c r="E359" i="15"/>
  <c r="E358" i="15"/>
  <c r="E357" i="15"/>
  <c r="E356" i="15"/>
  <c r="E355" i="15"/>
  <c r="E354" i="15"/>
  <c r="E353" i="15"/>
  <c r="E352" i="15"/>
  <c r="E351" i="15"/>
  <c r="E350" i="15"/>
  <c r="E349" i="15"/>
  <c r="E348" i="15"/>
  <c r="E347" i="15"/>
  <c r="E346" i="15"/>
  <c r="E345" i="15"/>
  <c r="E344" i="15"/>
  <c r="E343" i="15"/>
  <c r="E342" i="15"/>
  <c r="E341" i="15"/>
  <c r="E340" i="15"/>
  <c r="E339" i="15"/>
  <c r="E338" i="15"/>
  <c r="E337" i="15"/>
  <c r="E336" i="15"/>
  <c r="E335" i="15"/>
  <c r="E334" i="15"/>
  <c r="E333" i="15"/>
  <c r="E332" i="15"/>
  <c r="E331" i="15"/>
  <c r="E330" i="15"/>
  <c r="E329" i="15"/>
  <c r="E328" i="15"/>
  <c r="E327" i="15"/>
  <c r="E326" i="15"/>
  <c r="E325" i="15"/>
  <c r="E324" i="15"/>
  <c r="E323" i="15"/>
  <c r="E322" i="15"/>
  <c r="E321" i="15"/>
  <c r="E320" i="15"/>
  <c r="E319" i="15"/>
  <c r="E318" i="15"/>
  <c r="E317" i="15"/>
  <c r="E316" i="15"/>
  <c r="E315" i="15"/>
  <c r="E314" i="15"/>
  <c r="E313" i="15"/>
  <c r="E312" i="15"/>
  <c r="E311" i="15"/>
  <c r="E310" i="15"/>
  <c r="E309" i="15"/>
  <c r="E308" i="15"/>
  <c r="E307" i="15"/>
  <c r="E306" i="15"/>
  <c r="E305" i="15"/>
  <c r="E304" i="15"/>
  <c r="E303" i="15"/>
  <c r="E302" i="15"/>
  <c r="E301" i="15"/>
  <c r="E300" i="15"/>
  <c r="E299" i="15"/>
  <c r="E298" i="15"/>
  <c r="E297" i="15"/>
  <c r="E296" i="15"/>
  <c r="E295" i="15"/>
  <c r="E294" i="15"/>
  <c r="E293" i="15"/>
  <c r="E292" i="15"/>
  <c r="E291" i="15"/>
  <c r="E290" i="15"/>
  <c r="E289" i="15"/>
  <c r="E288" i="15"/>
  <c r="E287" i="15"/>
  <c r="E286" i="15"/>
  <c r="E285" i="15"/>
  <c r="E284" i="15"/>
  <c r="E283" i="15"/>
  <c r="E282" i="15"/>
  <c r="E281" i="15"/>
  <c r="E280" i="15"/>
  <c r="E279" i="15"/>
  <c r="E278" i="15"/>
  <c r="E277" i="15"/>
  <c r="E276" i="15"/>
  <c r="E275" i="15"/>
  <c r="E274" i="15"/>
  <c r="E273" i="15"/>
  <c r="E272" i="15"/>
  <c r="E271" i="15"/>
  <c r="E270" i="15"/>
  <c r="E269" i="15"/>
  <c r="E268" i="15"/>
  <c r="E267" i="15"/>
  <c r="E266" i="15"/>
  <c r="E265" i="15"/>
  <c r="E264" i="15"/>
  <c r="E263" i="15"/>
  <c r="E262" i="15"/>
  <c r="E261" i="15"/>
  <c r="E260" i="15"/>
  <c r="E259" i="15"/>
  <c r="E258" i="15"/>
  <c r="E257" i="15"/>
  <c r="E256" i="15"/>
  <c r="E255" i="15"/>
  <c r="E254" i="15"/>
  <c r="E253" i="15"/>
  <c r="E252" i="15"/>
  <c r="E251" i="15"/>
  <c r="E250" i="15"/>
  <c r="E249" i="15"/>
  <c r="E248" i="15"/>
  <c r="E247" i="15"/>
  <c r="E246" i="15"/>
  <c r="E245" i="15"/>
  <c r="E244" i="15"/>
  <c r="E243" i="15"/>
  <c r="E242" i="15"/>
  <c r="E217" i="15"/>
  <c r="E216" i="15"/>
  <c r="E215" i="15"/>
  <c r="E214" i="15"/>
  <c r="E213" i="15"/>
  <c r="E212" i="15"/>
  <c r="E211" i="15"/>
  <c r="E210" i="15"/>
  <c r="E209" i="15"/>
  <c r="E208" i="15"/>
  <c r="E207" i="15"/>
  <c r="E206" i="15"/>
  <c r="E205" i="15"/>
  <c r="E204" i="15"/>
  <c r="E203" i="15"/>
  <c r="E202" i="15"/>
  <c r="E201" i="15"/>
  <c r="E200" i="15"/>
  <c r="E199" i="15"/>
  <c r="E198" i="15"/>
  <c r="E197" i="15"/>
  <c r="E196" i="15"/>
  <c r="E195" i="15"/>
  <c r="E194" i="15"/>
  <c r="E169" i="15"/>
  <c r="E168" i="15"/>
  <c r="E167" i="15"/>
  <c r="E166" i="15"/>
  <c r="E165" i="15"/>
  <c r="E164" i="15"/>
  <c r="E163" i="15"/>
  <c r="E162" i="15"/>
  <c r="E161" i="15"/>
  <c r="E160" i="15"/>
  <c r="E159" i="15"/>
  <c r="E158" i="15"/>
  <c r="E157" i="15"/>
  <c r="E156" i="15"/>
  <c r="E155" i="15"/>
  <c r="E154" i="15"/>
  <c r="E153" i="15"/>
  <c r="E152" i="15"/>
  <c r="E151" i="15"/>
  <c r="E150" i="15"/>
  <c r="E149" i="15"/>
  <c r="E148" i="15"/>
  <c r="E147" i="15"/>
  <c r="E146" i="15"/>
  <c r="E121" i="15"/>
  <c r="E120" i="15"/>
  <c r="E119" i="15"/>
  <c r="E118" i="15"/>
  <c r="E117" i="15"/>
  <c r="E116" i="15"/>
  <c r="E115" i="15"/>
  <c r="E114" i="15"/>
  <c r="E113" i="15"/>
  <c r="E112" i="15"/>
  <c r="E111" i="15"/>
  <c r="E110" i="15"/>
  <c r="E109" i="15"/>
  <c r="E108" i="15"/>
  <c r="E107" i="15"/>
  <c r="E106" i="15"/>
  <c r="E105" i="15"/>
  <c r="E104" i="15"/>
  <c r="E103" i="15"/>
  <c r="E102" i="15"/>
  <c r="E101" i="15"/>
  <c r="E100" i="15"/>
  <c r="E99" i="15"/>
  <c r="E98" i="15"/>
  <c r="E73" i="15"/>
  <c r="E72" i="15"/>
  <c r="E71" i="15"/>
  <c r="E70" i="15"/>
  <c r="E69" i="15"/>
  <c r="E68" i="15"/>
  <c r="E67" i="15"/>
  <c r="E66" i="15"/>
  <c r="E65" i="15"/>
  <c r="E64" i="15"/>
  <c r="E63" i="15"/>
  <c r="E62" i="15"/>
  <c r="E61" i="15"/>
  <c r="E60" i="15"/>
  <c r="E59" i="15"/>
  <c r="E58" i="15"/>
  <c r="E57" i="15"/>
  <c r="E56" i="15"/>
  <c r="E55" i="15"/>
  <c r="E54" i="15"/>
  <c r="E53" i="15"/>
  <c r="E52" i="15"/>
  <c r="E51" i="15"/>
  <c r="E50" i="15"/>
  <c r="O46" i="15"/>
  <c r="N46" i="15"/>
  <c r="O45" i="15"/>
  <c r="N45" i="15"/>
  <c r="O44" i="15"/>
  <c r="N44" i="15"/>
  <c r="O43" i="15"/>
  <c r="N43" i="15"/>
  <c r="O42" i="15"/>
  <c r="N42" i="15"/>
  <c r="O41" i="15"/>
  <c r="N41" i="15"/>
  <c r="Q36" i="15" s="1"/>
  <c r="O40" i="15"/>
  <c r="N40" i="15"/>
  <c r="O39" i="15"/>
  <c r="N39" i="15"/>
  <c r="O38" i="15"/>
  <c r="N38" i="15"/>
  <c r="O37" i="15"/>
  <c r="N37" i="15"/>
  <c r="O36" i="15"/>
  <c r="N36" i="15"/>
  <c r="Q35" i="15"/>
  <c r="R35" i="15" s="1"/>
  <c r="O35" i="15"/>
  <c r="N35" i="15"/>
  <c r="Q34" i="15" s="1"/>
  <c r="R34" i="15" s="1"/>
  <c r="N32" i="15"/>
  <c r="E25" i="15"/>
  <c r="E24" i="15"/>
  <c r="E23" i="15"/>
  <c r="E22" i="15"/>
  <c r="E21" i="15"/>
  <c r="E20" i="15"/>
  <c r="E19" i="15"/>
  <c r="E18" i="15"/>
  <c r="E17" i="15"/>
  <c r="E16" i="15"/>
  <c r="E15" i="15"/>
  <c r="E14" i="15"/>
  <c r="E13" i="15"/>
  <c r="E12" i="15"/>
  <c r="E11" i="15"/>
  <c r="E10" i="15"/>
  <c r="E9" i="15"/>
  <c r="E8" i="15"/>
  <c r="E7" i="15"/>
  <c r="O6" i="15"/>
  <c r="O7" i="15" s="1"/>
  <c r="M3" i="15" s="1"/>
  <c r="E6" i="15"/>
  <c r="O5" i="15"/>
  <c r="E5" i="15"/>
  <c r="O4" i="15"/>
  <c r="E4" i="15"/>
  <c r="E3" i="15"/>
  <c r="M2" i="15"/>
  <c r="E2" i="15"/>
  <c r="B289" i="14"/>
  <c r="B288" i="14"/>
  <c r="B287" i="14"/>
  <c r="B286" i="14"/>
  <c r="B285" i="14"/>
  <c r="B284" i="14"/>
  <c r="B283" i="14"/>
  <c r="B282" i="14"/>
  <c r="B281" i="14"/>
  <c r="B280" i="14"/>
  <c r="B279" i="14"/>
  <c r="B278" i="14"/>
  <c r="B277" i="14"/>
  <c r="B276" i="14"/>
  <c r="B275" i="14"/>
  <c r="B274" i="14"/>
  <c r="B273" i="14"/>
  <c r="B272" i="14"/>
  <c r="B271" i="14"/>
  <c r="B270" i="14"/>
  <c r="B269" i="14"/>
  <c r="B268" i="14"/>
  <c r="B267" i="14"/>
  <c r="B266" i="14"/>
  <c r="B265" i="14"/>
  <c r="B264" i="14"/>
  <c r="B263" i="14"/>
  <c r="B262" i="14"/>
  <c r="B261" i="14"/>
  <c r="B260" i="14"/>
  <c r="B259" i="14"/>
  <c r="B258" i="14"/>
  <c r="B257" i="14"/>
  <c r="B256" i="14"/>
  <c r="B255" i="14"/>
  <c r="B254" i="14"/>
  <c r="B253" i="14"/>
  <c r="B252" i="14"/>
  <c r="B251" i="14"/>
  <c r="B250" i="14"/>
  <c r="B249" i="14"/>
  <c r="B248" i="14"/>
  <c r="B247" i="14"/>
  <c r="B246" i="14"/>
  <c r="B245" i="14"/>
  <c r="B244" i="14"/>
  <c r="B243" i="14"/>
  <c r="B242" i="14"/>
  <c r="B241" i="14"/>
  <c r="B240" i="14"/>
  <c r="B239" i="14"/>
  <c r="B238" i="14"/>
  <c r="B237" i="14"/>
  <c r="B236" i="14"/>
  <c r="B235" i="14"/>
  <c r="B234" i="14"/>
  <c r="B233" i="14"/>
  <c r="B232" i="14"/>
  <c r="B231" i="14"/>
  <c r="B230" i="14"/>
  <c r="B229" i="14"/>
  <c r="B228" i="14"/>
  <c r="B227" i="14"/>
  <c r="B226" i="14"/>
  <c r="B225" i="14"/>
  <c r="B224" i="14"/>
  <c r="B223" i="14"/>
  <c r="B222" i="14"/>
  <c r="B221" i="14"/>
  <c r="B220" i="14"/>
  <c r="B219" i="14"/>
  <c r="B218" i="14"/>
  <c r="B217" i="14"/>
  <c r="B216" i="14"/>
  <c r="B215" i="14"/>
  <c r="B214" i="14"/>
  <c r="B213" i="14"/>
  <c r="B212" i="14"/>
  <c r="B211" i="14"/>
  <c r="B210" i="14"/>
  <c r="B209" i="14"/>
  <c r="B208" i="14"/>
  <c r="B207" i="14"/>
  <c r="B206" i="14"/>
  <c r="B205" i="14"/>
  <c r="B204" i="14"/>
  <c r="B203" i="14"/>
  <c r="B202" i="14"/>
  <c r="B201" i="14"/>
  <c r="B200" i="14"/>
  <c r="B199" i="14"/>
  <c r="B198" i="14"/>
  <c r="B197" i="14"/>
  <c r="B196" i="14"/>
  <c r="B195" i="14"/>
  <c r="B194" i="14"/>
  <c r="B193" i="14"/>
  <c r="B192" i="14"/>
  <c r="B191" i="14"/>
  <c r="B190" i="14"/>
  <c r="B189" i="14"/>
  <c r="B188" i="14"/>
  <c r="B187" i="14"/>
  <c r="B186" i="14"/>
  <c r="B185" i="14"/>
  <c r="B184" i="14"/>
  <c r="B183" i="14"/>
  <c r="B182" i="14"/>
  <c r="B181" i="14"/>
  <c r="B180" i="14"/>
  <c r="B179" i="14"/>
  <c r="B178" i="14"/>
  <c r="B177" i="14"/>
  <c r="B176" i="14"/>
  <c r="B175" i="14"/>
  <c r="B174" i="14"/>
  <c r="B173" i="14"/>
  <c r="B172" i="14"/>
  <c r="B171" i="14"/>
  <c r="B170" i="14"/>
  <c r="B169" i="14"/>
  <c r="B168" i="14"/>
  <c r="B167" i="14"/>
  <c r="B166" i="14"/>
  <c r="B165" i="14"/>
  <c r="B164" i="14"/>
  <c r="B163" i="14"/>
  <c r="B162" i="14"/>
  <c r="B161" i="14"/>
  <c r="B160" i="14"/>
  <c r="B159" i="14"/>
  <c r="B158" i="14"/>
  <c r="B157" i="14"/>
  <c r="B156" i="14"/>
  <c r="B155" i="14"/>
  <c r="B154" i="14"/>
  <c r="B153" i="14"/>
  <c r="B152" i="14"/>
  <c r="B151" i="14"/>
  <c r="B150" i="14"/>
  <c r="B149" i="14"/>
  <c r="B148" i="14"/>
  <c r="B147" i="14"/>
  <c r="B146" i="14"/>
  <c r="B145" i="14"/>
  <c r="B144" i="14"/>
  <c r="B143" i="14"/>
  <c r="B142" i="14"/>
  <c r="B141" i="14"/>
  <c r="B140" i="14"/>
  <c r="B139" i="14"/>
  <c r="B138" i="14"/>
  <c r="B137" i="14"/>
  <c r="B136" i="14"/>
  <c r="B135" i="14"/>
  <c r="B134" i="14"/>
  <c r="B133" i="14"/>
  <c r="B132" i="14"/>
  <c r="B131" i="14"/>
  <c r="B130" i="14"/>
  <c r="B129" i="14"/>
  <c r="B128" i="14"/>
  <c r="B127" i="14"/>
  <c r="B126" i="14"/>
  <c r="B125" i="14"/>
  <c r="B124" i="14"/>
  <c r="B123" i="14"/>
  <c r="B122" i="14"/>
  <c r="B121" i="14"/>
  <c r="B120" i="14"/>
  <c r="B119" i="14"/>
  <c r="B118" i="14"/>
  <c r="B117" i="14"/>
  <c r="B116" i="14"/>
  <c r="B115" i="14"/>
  <c r="B114" i="14"/>
  <c r="B113" i="14"/>
  <c r="B112" i="14"/>
  <c r="B111" i="14"/>
  <c r="B110" i="14"/>
  <c r="B109" i="14"/>
  <c r="B108" i="14"/>
  <c r="B107" i="14"/>
  <c r="B106" i="14"/>
  <c r="B105" i="14"/>
  <c r="B104" i="14"/>
  <c r="B103" i="14"/>
  <c r="B102" i="14"/>
  <c r="B101" i="14"/>
  <c r="B100" i="14"/>
  <c r="B99" i="14"/>
  <c r="B98" i="14"/>
  <c r="B97" i="14"/>
  <c r="B96" i="14"/>
  <c r="B95" i="14"/>
  <c r="B94" i="14"/>
  <c r="B93" i="14"/>
  <c r="B92" i="14"/>
  <c r="B91" i="14"/>
  <c r="B90" i="14"/>
  <c r="B89" i="14"/>
  <c r="B88" i="14"/>
  <c r="B87" i="14"/>
  <c r="B86" i="14"/>
  <c r="B85" i="14"/>
  <c r="B84" i="14"/>
  <c r="B83" i="14"/>
  <c r="B82" i="14"/>
  <c r="B81" i="14"/>
  <c r="B80" i="14"/>
  <c r="B79" i="14"/>
  <c r="B78" i="14"/>
  <c r="B77" i="14"/>
  <c r="B76" i="14"/>
  <c r="B75" i="14"/>
  <c r="B74" i="14"/>
  <c r="B73" i="14"/>
  <c r="B72" i="14"/>
  <c r="B71" i="14"/>
  <c r="B70" i="14"/>
  <c r="B69" i="14"/>
  <c r="B68" i="14"/>
  <c r="B67" i="14"/>
  <c r="B66" i="14"/>
  <c r="B65" i="14"/>
  <c r="B64" i="14"/>
  <c r="B63" i="14"/>
  <c r="B62" i="14"/>
  <c r="B61" i="14"/>
  <c r="B60" i="14"/>
  <c r="B59" i="14"/>
  <c r="B58" i="14"/>
  <c r="B57" i="14"/>
  <c r="B56" i="14"/>
  <c r="B55" i="14"/>
  <c r="B54" i="14"/>
  <c r="B53" i="14"/>
  <c r="B52" i="14"/>
  <c r="B51" i="14"/>
  <c r="B50" i="14"/>
  <c r="B49" i="14"/>
  <c r="B48" i="14"/>
  <c r="B47" i="14"/>
  <c r="B46" i="14"/>
  <c r="B45" i="14"/>
  <c r="R44" i="14"/>
  <c r="Q44" i="14"/>
  <c r="B44" i="14"/>
  <c r="R43" i="14"/>
  <c r="Y43" i="14" s="1"/>
  <c r="Q43" i="14"/>
  <c r="B43" i="14"/>
  <c r="R42" i="14"/>
  <c r="Y42" i="14" s="1"/>
  <c r="Q42" i="14"/>
  <c r="B42" i="14"/>
  <c r="R41" i="14"/>
  <c r="Q41" i="14"/>
  <c r="B41" i="14"/>
  <c r="R40" i="14"/>
  <c r="Y40" i="14" s="1"/>
  <c r="Q40" i="14"/>
  <c r="B40" i="14"/>
  <c r="R39" i="14"/>
  <c r="Q39" i="14"/>
  <c r="B39" i="14"/>
  <c r="R38" i="14"/>
  <c r="Q38" i="14"/>
  <c r="B38" i="14"/>
  <c r="R37" i="14"/>
  <c r="Y36" i="14" s="1"/>
  <c r="Q37" i="14"/>
  <c r="U33" i="14" s="1"/>
  <c r="V33" i="14" s="1"/>
  <c r="B37" i="14"/>
  <c r="R36" i="14"/>
  <c r="Q36" i="14"/>
  <c r="B36" i="14"/>
  <c r="R35" i="14"/>
  <c r="Q35" i="14"/>
  <c r="B35" i="14"/>
  <c r="W34" i="14"/>
  <c r="U34" i="14"/>
  <c r="R34" i="14"/>
  <c r="Y39" i="14" s="1"/>
  <c r="Q34" i="14"/>
  <c r="B34" i="14"/>
  <c r="W33" i="14"/>
  <c r="X33" i="14" s="1"/>
  <c r="R33" i="14"/>
  <c r="Q33" i="14"/>
  <c r="B33" i="14"/>
  <c r="W32" i="14"/>
  <c r="X32" i="14" s="1"/>
  <c r="U32" i="14"/>
  <c r="V32" i="14" s="1"/>
  <c r="B32" i="14"/>
  <c r="B31" i="14"/>
  <c r="T30" i="14"/>
  <c r="B30" i="14"/>
  <c r="B29" i="14"/>
  <c r="B28" i="14"/>
  <c r="B27" i="14"/>
  <c r="B26" i="14"/>
  <c r="B25" i="14"/>
  <c r="B24" i="14"/>
  <c r="B23" i="14"/>
  <c r="B22" i="14"/>
  <c r="B21" i="14"/>
  <c r="B20" i="14"/>
  <c r="B19" i="14"/>
  <c r="B18" i="14"/>
  <c r="B17" i="14"/>
  <c r="B16" i="14"/>
  <c r="B15" i="14"/>
  <c r="B14" i="14"/>
  <c r="B13" i="14"/>
  <c r="B12" i="14"/>
  <c r="B11" i="14"/>
  <c r="B10" i="14"/>
  <c r="B9" i="14"/>
  <c r="B8" i="14"/>
  <c r="T7" i="14"/>
  <c r="B7" i="14"/>
  <c r="V6" i="14"/>
  <c r="V8" i="14" s="1"/>
  <c r="U6" i="14"/>
  <c r="U7" i="14" s="1"/>
  <c r="T6" i="14"/>
  <c r="B6" i="14"/>
  <c r="V5" i="14"/>
  <c r="U5" i="14"/>
  <c r="T5" i="14"/>
  <c r="B5" i="14"/>
  <c r="V4" i="14"/>
  <c r="U4" i="14"/>
  <c r="U3" i="14" s="1"/>
  <c r="T2" i="14" s="1"/>
  <c r="T4" i="14"/>
  <c r="B4" i="14"/>
  <c r="T3" i="14"/>
  <c r="U1" i="14" s="1"/>
  <c r="B3" i="14"/>
  <c r="S2" i="14"/>
  <c r="B2" i="14"/>
  <c r="T1" i="14"/>
  <c r="Y34" i="6"/>
  <c r="S35" i="6"/>
  <c r="S36" i="6"/>
  <c r="S37" i="6"/>
  <c r="S38" i="6"/>
  <c r="S39" i="6"/>
  <c r="S40" i="6"/>
  <c r="S41" i="6"/>
  <c r="S42" i="6"/>
  <c r="S43" i="6"/>
  <c r="S44" i="6"/>
  <c r="S45" i="6"/>
  <c r="S34" i="6"/>
  <c r="T7" i="6"/>
  <c r="Q2" i="6" s="1"/>
  <c r="T6" i="6"/>
  <c r="T5" i="6"/>
  <c r="T4" i="6"/>
  <c r="Q33" i="16" l="1"/>
  <c r="R33" i="16" s="1"/>
  <c r="O31" i="16" s="1"/>
  <c r="N33" i="15"/>
  <c r="U31" i="14"/>
  <c r="T31" i="14" s="1"/>
  <c r="Y34" i="14"/>
  <c r="Y37" i="14"/>
  <c r="W4" i="14"/>
  <c r="V7" i="14"/>
  <c r="Y35" i="14"/>
  <c r="Y41" i="14"/>
  <c r="Y38" i="14"/>
  <c r="Y44" i="14"/>
  <c r="Y33" i="14"/>
  <c r="X33" i="6"/>
  <c r="Y33" i="6" s="1"/>
  <c r="Q1" i="6" l="1"/>
  <c r="X35" i="6" l="1"/>
  <c r="X34" i="6"/>
  <c r="Q31" i="6" s="1"/>
  <c r="Q30" i="6" l="1"/>
  <c r="B4" i="7" l="1"/>
  <c r="C4" i="7"/>
  <c r="D4" i="7"/>
  <c r="E4" i="7"/>
  <c r="F4" i="7"/>
  <c r="G4" i="7"/>
  <c r="H4" i="7"/>
  <c r="I4" i="7"/>
  <c r="J4" i="7"/>
  <c r="K4" i="7"/>
  <c r="L4" i="7"/>
  <c r="M4" i="7"/>
  <c r="B5" i="7"/>
  <c r="C5" i="7"/>
  <c r="D5" i="7"/>
  <c r="E5" i="7"/>
  <c r="F5" i="7"/>
  <c r="G5" i="7"/>
  <c r="H5" i="7"/>
  <c r="I5" i="7"/>
  <c r="J5" i="7"/>
  <c r="K5" i="7"/>
  <c r="L5" i="7"/>
  <c r="M5" i="7"/>
  <c r="B6" i="7"/>
  <c r="C6" i="7"/>
  <c r="D6" i="7"/>
  <c r="E6" i="7"/>
  <c r="F6" i="7"/>
  <c r="G6" i="7"/>
  <c r="H6" i="7"/>
  <c r="I6" i="7"/>
  <c r="J6" i="7"/>
  <c r="K6" i="7"/>
  <c r="L6" i="7"/>
  <c r="M6" i="7"/>
  <c r="B7" i="7"/>
  <c r="C7" i="7"/>
  <c r="D7" i="7"/>
  <c r="E7" i="7"/>
  <c r="F7" i="7"/>
  <c r="G7" i="7"/>
  <c r="H7" i="7"/>
  <c r="I7" i="7"/>
  <c r="J7" i="7"/>
  <c r="K7" i="7"/>
  <c r="L7" i="7"/>
  <c r="M7" i="7"/>
  <c r="B8" i="7"/>
  <c r="C8" i="7"/>
  <c r="D8" i="7"/>
  <c r="E8" i="7"/>
  <c r="F8" i="7"/>
  <c r="G8" i="7"/>
  <c r="H8" i="7"/>
  <c r="I8" i="7"/>
  <c r="J8" i="7"/>
  <c r="K8" i="7"/>
  <c r="L8" i="7"/>
  <c r="M8" i="7"/>
  <c r="B9" i="7"/>
  <c r="C9" i="7"/>
  <c r="D9" i="7"/>
  <c r="E9" i="7"/>
  <c r="F9" i="7"/>
  <c r="G9" i="7"/>
  <c r="H9" i="7"/>
  <c r="I9" i="7"/>
  <c r="J9" i="7"/>
  <c r="K9" i="7"/>
  <c r="L9" i="7"/>
  <c r="M9" i="7"/>
  <c r="B10" i="7"/>
  <c r="C10" i="7"/>
  <c r="D10" i="7"/>
  <c r="E10" i="7"/>
  <c r="F10" i="7"/>
  <c r="G10" i="7"/>
  <c r="H10" i="7"/>
  <c r="I10" i="7"/>
  <c r="J10" i="7"/>
  <c r="K10" i="7"/>
  <c r="L10" i="7"/>
  <c r="M10" i="7"/>
  <c r="B11" i="7"/>
  <c r="C11" i="7"/>
  <c r="D11" i="7"/>
  <c r="E11" i="7"/>
  <c r="F11" i="7"/>
  <c r="G11" i="7"/>
  <c r="H11" i="7"/>
  <c r="I11" i="7"/>
  <c r="J11" i="7"/>
  <c r="K11" i="7"/>
  <c r="L11" i="7"/>
  <c r="M11" i="7"/>
  <c r="B12" i="7"/>
  <c r="C12" i="7"/>
  <c r="D12" i="7"/>
  <c r="E12" i="7"/>
  <c r="F12" i="7"/>
  <c r="G12" i="7"/>
  <c r="H12" i="7"/>
  <c r="I12" i="7"/>
  <c r="J12" i="7"/>
  <c r="K12" i="7"/>
  <c r="L12" i="7"/>
  <c r="M12" i="7"/>
  <c r="B13" i="7"/>
  <c r="C13" i="7"/>
  <c r="D13" i="7"/>
  <c r="E13" i="7"/>
  <c r="F13" i="7"/>
  <c r="G13" i="7"/>
  <c r="H13" i="7"/>
  <c r="I13" i="7"/>
  <c r="J13" i="7"/>
  <c r="K13" i="7"/>
  <c r="L13" i="7"/>
  <c r="M13" i="7"/>
  <c r="B14" i="7"/>
  <c r="C14" i="7"/>
  <c r="D14" i="7"/>
  <c r="E14" i="7"/>
  <c r="F14" i="7"/>
  <c r="G14" i="7"/>
  <c r="H14" i="7"/>
  <c r="I14" i="7"/>
  <c r="J14" i="7"/>
  <c r="K14" i="7"/>
  <c r="L14" i="7"/>
  <c r="M14" i="7"/>
  <c r="B15" i="7"/>
  <c r="C15" i="7"/>
  <c r="D15" i="7"/>
  <c r="E15" i="7"/>
  <c r="F15" i="7"/>
  <c r="G15" i="7"/>
  <c r="H15" i="7"/>
  <c r="I15" i="7"/>
  <c r="J15" i="7"/>
  <c r="K15" i="7"/>
  <c r="L15" i="7"/>
  <c r="M15" i="7"/>
  <c r="B16" i="7"/>
  <c r="C16" i="7"/>
  <c r="D16" i="7"/>
  <c r="E16" i="7"/>
  <c r="F16" i="7"/>
  <c r="G16" i="7"/>
  <c r="H16" i="7"/>
  <c r="I16" i="7"/>
  <c r="J16" i="7"/>
  <c r="K16" i="7"/>
  <c r="L16" i="7"/>
  <c r="M16" i="7"/>
  <c r="B17" i="7"/>
  <c r="C17" i="7"/>
  <c r="D17" i="7"/>
  <c r="E17" i="7"/>
  <c r="F17" i="7"/>
  <c r="G17" i="7"/>
  <c r="H17" i="7"/>
  <c r="I17" i="7"/>
  <c r="J17" i="7"/>
  <c r="K17" i="7"/>
  <c r="L17" i="7"/>
  <c r="M17" i="7"/>
  <c r="B18" i="7"/>
  <c r="C18" i="7"/>
  <c r="D18" i="7"/>
  <c r="E18" i="7"/>
  <c r="F18" i="7"/>
  <c r="G18" i="7"/>
  <c r="H18" i="7"/>
  <c r="I18" i="7"/>
  <c r="J18" i="7"/>
  <c r="K18" i="7"/>
  <c r="L18" i="7"/>
  <c r="M18" i="7"/>
  <c r="B19" i="7"/>
  <c r="C19" i="7"/>
  <c r="D19" i="7"/>
  <c r="E19" i="7"/>
  <c r="F19" i="7"/>
  <c r="G19" i="7"/>
  <c r="H19" i="7"/>
  <c r="I19" i="7"/>
  <c r="J19" i="7"/>
  <c r="K19" i="7"/>
  <c r="L19" i="7"/>
  <c r="M19" i="7"/>
  <c r="B20" i="7"/>
  <c r="C20" i="7"/>
  <c r="D20" i="7"/>
  <c r="E20" i="7"/>
  <c r="F20" i="7"/>
  <c r="G20" i="7"/>
  <c r="H20" i="7"/>
  <c r="I20" i="7"/>
  <c r="J20" i="7"/>
  <c r="K20" i="7"/>
  <c r="L20" i="7"/>
  <c r="M20" i="7"/>
  <c r="B21" i="7"/>
  <c r="C21" i="7"/>
  <c r="D21" i="7"/>
  <c r="E21" i="7"/>
  <c r="F21" i="7"/>
  <c r="G21" i="7"/>
  <c r="H21" i="7"/>
  <c r="I21" i="7"/>
  <c r="J21" i="7"/>
  <c r="K21" i="7"/>
  <c r="L21" i="7"/>
  <c r="M21" i="7"/>
  <c r="B22" i="7"/>
  <c r="C22" i="7"/>
  <c r="D22" i="7"/>
  <c r="E22" i="7"/>
  <c r="F22" i="7"/>
  <c r="G22" i="7"/>
  <c r="H22" i="7"/>
  <c r="I22" i="7"/>
  <c r="J22" i="7"/>
  <c r="K22" i="7"/>
  <c r="L22" i="7"/>
  <c r="M22" i="7"/>
  <c r="B23" i="7"/>
  <c r="C23" i="7"/>
  <c r="D23" i="7"/>
  <c r="E23" i="7"/>
  <c r="F23" i="7"/>
  <c r="G23" i="7"/>
  <c r="H23" i="7"/>
  <c r="I23" i="7"/>
  <c r="J23" i="7"/>
  <c r="K23" i="7"/>
  <c r="L23" i="7"/>
  <c r="M23" i="7"/>
  <c r="B24" i="7"/>
  <c r="C24" i="7"/>
  <c r="D24" i="7"/>
  <c r="E24" i="7"/>
  <c r="F24" i="7"/>
  <c r="G24" i="7"/>
  <c r="H24" i="7"/>
  <c r="I24" i="7"/>
  <c r="J24" i="7"/>
  <c r="K24" i="7"/>
  <c r="L24" i="7"/>
  <c r="M24" i="7"/>
  <c r="B25" i="7"/>
  <c r="C25" i="7"/>
  <c r="D25" i="7"/>
  <c r="E25" i="7"/>
  <c r="F25" i="7"/>
  <c r="G25" i="7"/>
  <c r="H25" i="7"/>
  <c r="I25" i="7"/>
  <c r="J25" i="7"/>
  <c r="K25" i="7"/>
  <c r="L25" i="7"/>
  <c r="M25" i="7"/>
  <c r="B26" i="7"/>
  <c r="C26" i="7"/>
  <c r="D26" i="7"/>
  <c r="E26" i="7"/>
  <c r="F26" i="7"/>
  <c r="G26" i="7"/>
  <c r="H26" i="7"/>
  <c r="I26" i="7"/>
  <c r="J26" i="7"/>
  <c r="K26" i="7"/>
  <c r="L26" i="7"/>
  <c r="M26" i="7"/>
  <c r="C3" i="7"/>
  <c r="D3" i="7"/>
  <c r="E3" i="7"/>
  <c r="F3" i="7"/>
  <c r="G3" i="7"/>
  <c r="H3" i="7"/>
  <c r="I3" i="7"/>
  <c r="J3" i="7"/>
  <c r="K3" i="7"/>
  <c r="L3" i="7"/>
  <c r="M3" i="7"/>
  <c r="B3" i="7"/>
</calcChain>
</file>

<file path=xl/sharedStrings.xml><?xml version="1.0" encoding="utf-8"?>
<sst xmlns="http://schemas.openxmlformats.org/spreadsheetml/2006/main" count="3063" uniqueCount="71">
  <si>
    <t>HE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</si>
  <si>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</si>
  <si>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</si>
  <si>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</si>
  <si>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</si>
  <si>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</si>
  <si>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</si>
  <si>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</si>
  <si>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</si>
  <si>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</si>
  <si>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 xml:space="preserve">Oct </t>
  </si>
  <si>
    <t xml:space="preserve">Nov </t>
  </si>
  <si>
    <t xml:space="preserve">Dec </t>
  </si>
  <si>
    <t>Month</t>
  </si>
  <si>
    <t>Type</t>
  </si>
  <si>
    <t>Row Labels</t>
  </si>
  <si>
    <t>min</t>
  </si>
  <si>
    <t>max</t>
  </si>
  <si>
    <t>avg</t>
  </si>
  <si>
    <t>Change</t>
  </si>
  <si>
    <t>Oct</t>
  </si>
  <si>
    <t>Nov</t>
  </si>
  <si>
    <t>Dec</t>
  </si>
  <si>
    <t>min-change</t>
  </si>
  <si>
    <t>max-change</t>
  </si>
  <si>
    <t>AVG-CHANGE</t>
  </si>
  <si>
    <t>20XX ECRS</t>
  </si>
  <si>
    <t>ECRS</t>
  </si>
  <si>
    <t>(All)</t>
  </si>
  <si>
    <t>30MA</t>
  </si>
  <si>
    <t>req</t>
  </si>
  <si>
    <t>remove</t>
  </si>
  <si>
    <t>2026 ECRS - CASE A</t>
  </si>
  <si>
    <t>2026 ECRS - CASE B</t>
  </si>
  <si>
    <t>2026 ECRS - CASE C</t>
  </si>
  <si>
    <t>2026 ECRS - Statistical Approach</t>
  </si>
  <si>
    <t>CASE A - 100%</t>
  </si>
  <si>
    <t>Case C - 0%</t>
  </si>
  <si>
    <t xml:space="preserve">Statistical Approach </t>
  </si>
  <si>
    <t>Case A - 100%</t>
  </si>
  <si>
    <t>Case B - ERCOT Recommended</t>
  </si>
  <si>
    <t>Group</t>
  </si>
  <si>
    <t>2026 NSRS - CASE A</t>
  </si>
  <si>
    <t>2026 NSRS - CASE B</t>
  </si>
  <si>
    <t>2026 NSRS - CASE C</t>
  </si>
  <si>
    <t>2026 NSRS - Statistical Approach</t>
  </si>
  <si>
    <t>Method</t>
  </si>
  <si>
    <t>NSRS</t>
  </si>
  <si>
    <t>`</t>
  </si>
  <si>
    <t>Statistical Approach</t>
  </si>
  <si>
    <t>2025 Final</t>
  </si>
  <si>
    <t>2026 (Proposed)</t>
  </si>
  <si>
    <t>Reg Up</t>
  </si>
  <si>
    <t xml:space="preserve"> 2025</t>
  </si>
  <si>
    <t xml:space="preserve"> 2026</t>
  </si>
  <si>
    <t>Reg Down</t>
  </si>
  <si>
    <t>Aug*</t>
  </si>
  <si>
    <t>Sep*</t>
  </si>
  <si>
    <t>Nov*</t>
  </si>
  <si>
    <t>Dec*</t>
  </si>
  <si>
    <t>2025 RRS</t>
  </si>
  <si>
    <t>2026 RRS</t>
  </si>
  <si>
    <t>RRS</t>
  </si>
  <si>
    <t xml:space="preserve">2025 RRS </t>
  </si>
  <si>
    <t xml:space="preserve">2026 RRS </t>
  </si>
  <si>
    <t>a. HE1-2 &amp; HE23-24</t>
  </si>
  <si>
    <t>b. HE3-6</t>
  </si>
  <si>
    <t>c. HE7-10</t>
  </si>
  <si>
    <t>d. HE11-14</t>
  </si>
  <si>
    <t>e. HE15-18</t>
  </si>
  <si>
    <t>f. HE19-22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</si>
</sst>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0.0"/>
    <numFmt numFmtId="166" formatCode="0.0000000"/>
  </numFmts>
  <fonts count="7" x14ac:knownFonts="1">
    <font>
      <sz val="11"/>
      <color theme="1"/>
      <name val="Arial"/>
      <family val="2"/>
      <scheme val="minor"/>
    </font>
    <font>
      <b/>
      <sz val="14"/>
      <color theme="1"/>
      <name val="Arial"/>
      <family val="2"/>
      <scheme val="minor"/>
    </font>
    <font>
      <sz val="12"/>
      <color theme="1"/>
      <name val="Arial"/>
      <family val="2"/>
      <scheme val="minor"/>
    </font>
    <font>
      <b/>
      <sz val="11"/>
      <color theme="0"/>
      <name val="Arial"/>
      <family val="2"/>
      <scheme val="minor"/>
    </font>
    <font>
      <b/>
      <sz val="12"/>
      <color theme="0"/>
      <name val="Arial"/>
      <family val="2"/>
      <scheme val="minor"/>
    </font>
    <font>
      <b/>
      <sz val="14"/>
      <color theme="0"/>
      <name val="Arial"/>
      <family val="2"/>
      <scheme val="minor"/>
    </font>
    <font>
      <sz val="11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1" fontId="1" fillId="2" borderId="1" xfId="0" applyNumberFormat="1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1" fontId="0" fillId="0" borderId="0" xfId="0" applyNumberFormat="1"/>
    <xf numFmtId="0" fontId="0" fillId="0" borderId="0" xfId="0" pivotButton="1"/>
    <xf numFmtId="165" fontId="0" fillId="0" borderId="0" xfId="0" applyNumberFormat="1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14" fontId="0" fillId="0" borderId="0" xfId="0" applyNumberFormat="1"/>
    <xf numFmtId="0" fontId="0" fillId="0" borderId="0" xfId="0" applyAlignment="1">
      <alignment horizontal="left"/>
    </xf>
    <xf numFmtId="1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/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166" fontId="0" fillId="0" borderId="0" xfId="0" applyNumberFormat="1"/>
    <xf numFmtId="0" fontId="5" fillId="0" borderId="0" xfId="0" applyFont="1" applyAlignment="1">
      <alignment vertical="center" textRotation="90"/>
    </xf>
    <xf numFmtId="1" fontId="6" fillId="0" borderId="0" xfId="0" applyNumberFormat="1" applyFont="1"/>
  </cellXfs>
  <cellStyles count="1">
    <cellStyle name="Normal" xfId="0" builtinId="0"/>
  </cellStyles>
  <dxfs count="16">
    <dxf>
      <numFmt numFmtId="1" formatCode="0"/>
    </dxf>
    <dxf>
      <numFmt numFmtId="1" formatCode="0"/>
    </dxf>
    <dxf>
      <numFmt numFmtId="1" formatCode="0"/>
    </dxf>
    <dxf>
      <numFmt numFmtId="1" formatCode="0"/>
    </dxf>
    <dxf>
      <alignment horizontal="center"/>
    </dxf>
    <dxf>
      <alignment vertical="center"/>
    </dxf>
    <dxf>
      <numFmt numFmtId="1" formatCode="0"/>
    </dxf>
    <dxf>
      <alignment horizontal="center"/>
    </dxf>
    <dxf>
      <alignment horizontal="center"/>
    </dxf>
    <dxf>
      <alignment vertical="center"/>
    </dxf>
    <dxf>
      <alignment vertic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numFmt numFmtId="1" formatCode="0"/>
    </dxf>
  </dxfs>
  <tableStyles count="0" defaultTableStyle="TableStyleMedium2" defaultPivotStyle="PivotStyleLight16"/>
  <colors>
    <mruColors>
      <color rgb="FF00AEC7"/>
      <color rgb="FF890C5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pivotCacheDefinition" Target="pivotCache/pivotCacheDefinition5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pivotCacheDefinition" Target="pivotCache/pivotCacheDefinition4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pivotCacheDefinition" Target="pivotCache/pivotCacheDefinition3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pivotCacheDefinition" Target="pivotCache/pivotCacheDefinition2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1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[2026_ECRS_Charts.xlsx]Regulation!PivotTable1</c:name>
    <c:fmtId val="386"/>
  </c:pivotSource>
  <c:chart>
    <c:title>
      <c:tx>
        <c:strRef>
          <c:f>Regulation!$M$2</c:f>
          <c:strCache>
            <c:ptCount val="1"/>
            <c:pt idx="0">
              <c:v>Regulation Up Requirement Comparison for June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rgbClr val="00AE7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</c:pivotFmt>
      <c:pivotFmt>
        <c:idx val="8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1"/>
          </a:solidFill>
          <a:ln w="28575" cap="rnd">
            <a:noFill/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chemeClr val="accent1"/>
          </a:solidFill>
          <a:ln>
            <a:noFill/>
          </a:ln>
          <a:effectLst/>
        </c:spPr>
        <c:marker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solidFill>
            <a:srgbClr val="FF820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chemeClr val="accent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7"/>
        <c:spPr>
          <a:solidFill>
            <a:schemeClr val="accent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0"/>
        <c:spPr>
          <a:solidFill>
            <a:schemeClr val="tx2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2"/>
        <c:spPr>
          <a:solidFill>
            <a:schemeClr val="tx2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7.3521412248952533E-2"/>
          <c:y val="0.19760036330399428"/>
          <c:w val="0.90513161374491446"/>
          <c:h val="0.6598743343455808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Regulation!$H$4</c:f>
              <c:strCache>
                <c:ptCount val="1"/>
                <c:pt idx="0">
                  <c:v> 2025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cat>
            <c:strRef>
              <c:f>Regulation!$G$5:$G$28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Regulation!$H$5:$H$28</c:f>
              <c:numCache>
                <c:formatCode>0</c:formatCode>
                <c:ptCount val="24"/>
                <c:pt idx="0">
                  <c:v>334</c:v>
                </c:pt>
                <c:pt idx="1">
                  <c:v>300</c:v>
                </c:pt>
                <c:pt idx="2">
                  <c:v>290</c:v>
                </c:pt>
                <c:pt idx="3">
                  <c:v>333</c:v>
                </c:pt>
                <c:pt idx="4">
                  <c:v>290</c:v>
                </c:pt>
                <c:pt idx="5">
                  <c:v>274</c:v>
                </c:pt>
                <c:pt idx="6">
                  <c:v>357</c:v>
                </c:pt>
                <c:pt idx="7">
                  <c:v>352</c:v>
                </c:pt>
                <c:pt idx="8">
                  <c:v>551</c:v>
                </c:pt>
                <c:pt idx="9">
                  <c:v>597</c:v>
                </c:pt>
                <c:pt idx="10">
                  <c:v>545</c:v>
                </c:pt>
                <c:pt idx="11">
                  <c:v>581</c:v>
                </c:pt>
                <c:pt idx="12">
                  <c:v>544</c:v>
                </c:pt>
                <c:pt idx="13">
                  <c:v>535</c:v>
                </c:pt>
                <c:pt idx="14">
                  <c:v>522</c:v>
                </c:pt>
                <c:pt idx="15">
                  <c:v>570</c:v>
                </c:pt>
                <c:pt idx="16">
                  <c:v>566</c:v>
                </c:pt>
                <c:pt idx="17">
                  <c:v>622</c:v>
                </c:pt>
                <c:pt idx="18">
                  <c:v>633</c:v>
                </c:pt>
                <c:pt idx="19">
                  <c:v>666</c:v>
                </c:pt>
                <c:pt idx="20">
                  <c:v>407</c:v>
                </c:pt>
                <c:pt idx="21">
                  <c:v>348</c:v>
                </c:pt>
                <c:pt idx="22">
                  <c:v>322</c:v>
                </c:pt>
                <c:pt idx="23">
                  <c:v>314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97-4B59-8D9C-38D6F6F1DAAA}"/>
            </c:ext>
          </c:extLst>
        </c:ser>
        <c:ser>
          <c:idx val="1"/>
          <c:order val="1"/>
          <c:tx>
            <c:strRef>
              <c:f>Regulation!$I$4</c:f>
              <c:strCache>
                <c:ptCount val="1"/>
                <c:pt idx="0">
                  <c:v> 2026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Regulation!$G$5:$G$28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Regulation!$I$5:$I$28</c:f>
              <c:numCache>
                <c:formatCode>0</c:formatCode>
                <c:ptCount val="24"/>
                <c:pt idx="0">
                  <c:v>461.36202593427328</c:v>
                </c:pt>
                <c:pt idx="1">
                  <c:v>387.64806882386557</c:v>
                </c:pt>
                <c:pt idx="2">
                  <c:v>420.14550504126532</c:v>
                </c:pt>
                <c:pt idx="3">
                  <c:v>367.39007823875841</c:v>
                </c:pt>
                <c:pt idx="4">
                  <c:v>380.31592929115538</c:v>
                </c:pt>
                <c:pt idx="5">
                  <c:v>419.94201922332712</c:v>
                </c:pt>
                <c:pt idx="6">
                  <c:v>438.14526018783693</c:v>
                </c:pt>
                <c:pt idx="7">
                  <c:v>543.98257822391747</c:v>
                </c:pt>
                <c:pt idx="8">
                  <c:v>655.37835617436963</c:v>
                </c:pt>
                <c:pt idx="9">
                  <c:v>652.59974307380844</c:v>
                </c:pt>
                <c:pt idx="10">
                  <c:v>689.76477243133411</c:v>
                </c:pt>
                <c:pt idx="11">
                  <c:v>664.62026168496982</c:v>
                </c:pt>
                <c:pt idx="12">
                  <c:v>698.1181841973837</c:v>
                </c:pt>
                <c:pt idx="13">
                  <c:v>760.1373126818894</c:v>
                </c:pt>
                <c:pt idx="14">
                  <c:v>774.49546390213834</c:v>
                </c:pt>
                <c:pt idx="15">
                  <c:v>857.3793056686842</c:v>
                </c:pt>
                <c:pt idx="16">
                  <c:v>821.06770618177211</c:v>
                </c:pt>
                <c:pt idx="17">
                  <c:v>824.04072830184418</c:v>
                </c:pt>
                <c:pt idx="18">
                  <c:v>724.28347438350625</c:v>
                </c:pt>
                <c:pt idx="19">
                  <c:v>651.25324273577689</c:v>
                </c:pt>
                <c:pt idx="20">
                  <c:v>492.38345316881868</c:v>
                </c:pt>
                <c:pt idx="21">
                  <c:v>379.61606484930951</c:v>
                </c:pt>
                <c:pt idx="22">
                  <c:v>381.98366275373968</c:v>
                </c:pt>
                <c:pt idx="23">
                  <c:v>382.10606576633592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97-4B59-8D9C-38D6F6F1DA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832091752"/>
        <c:axId val="832092928"/>
      </c:barChart>
      <c:catAx>
        <c:axId val="832091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2928"/>
        <c:crosses val="autoZero"/>
        <c:auto val="1"/>
        <c:lblAlgn val="ctr"/>
        <c:lblOffset val="100"/>
        <c:noMultiLvlLbl val="0"/>
      </c:catAx>
      <c:valAx>
        <c:axId val="832092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MW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17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[2026_ECRS_Charts.xlsx]Regulation!PivotTable3</c:name>
    <c:fmtId val="122"/>
  </c:pivotSource>
  <c:chart>
    <c:title>
      <c:tx>
        <c:strRef>
          <c:f>Regulation!$N$32</c:f>
          <c:strCache>
            <c:ptCount val="1"/>
            <c:pt idx="0">
              <c:v>Average Regulation Up Requirement Comparison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FF8200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rgbClr val="00AE75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3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solidFill>
            <a:schemeClr val="accent3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chemeClr val="accent3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chemeClr val="accent3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7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8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9"/>
        <c:spPr>
          <a:solidFill>
            <a:srgbClr val="FF8200"/>
          </a:solidFill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0"/>
        <c:spPr>
          <a:solidFill>
            <a:schemeClr val="accent5"/>
          </a:solidFill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1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2"/>
        <c:spPr>
          <a:solidFill>
            <a:schemeClr val="accent1"/>
          </a:solidFill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3"/>
        <c:spPr>
          <a:solidFill>
            <a:schemeClr val="accent5"/>
          </a:solidFill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4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5"/>
        <c:spPr>
          <a:solidFill>
            <a:schemeClr val="accent1"/>
          </a:solidFill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6"/>
        <c:spPr>
          <a:solidFill>
            <a:schemeClr val="tx2"/>
          </a:solidFill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7"/>
        <c:spPr>
          <a:solidFill>
            <a:schemeClr val="accent1"/>
          </a:solidFill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8"/>
        <c:spPr>
          <a:solidFill>
            <a:schemeClr val="tx2"/>
          </a:solidFill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9"/>
        <c:spPr>
          <a:solidFill>
            <a:schemeClr val="accent1"/>
          </a:solidFill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Regulation!$H$34</c:f>
              <c:strCache>
                <c:ptCount val="1"/>
                <c:pt idx="0">
                  <c:v> 2025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cat>
            <c:strRef>
              <c:f>Regulation!$G$35:$G$46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Aug*</c:v>
                </c:pt>
                <c:pt idx="8">
                  <c:v>Sep*</c:v>
                </c:pt>
                <c:pt idx="9">
                  <c:v>Oct</c:v>
                </c:pt>
                <c:pt idx="10">
                  <c:v>Nov*</c:v>
                </c:pt>
                <c:pt idx="11">
                  <c:v>Dec*</c:v>
                </c:pt>
              </c:strCache>
            </c:strRef>
          </c:cat>
          <c:val>
            <c:numRef>
              <c:f>Regulation!$H$35:$H$46</c:f>
              <c:numCache>
                <c:formatCode>0</c:formatCode>
                <c:ptCount val="12"/>
                <c:pt idx="0">
                  <c:v>379.20833333333331</c:v>
                </c:pt>
                <c:pt idx="1">
                  <c:v>439.70833333333331</c:v>
                </c:pt>
                <c:pt idx="2">
                  <c:v>462.125</c:v>
                </c:pt>
                <c:pt idx="3">
                  <c:v>458.29166666666669</c:v>
                </c:pt>
                <c:pt idx="4">
                  <c:v>461.95833333333331</c:v>
                </c:pt>
                <c:pt idx="5">
                  <c:v>452.20833333333331</c:v>
                </c:pt>
                <c:pt idx="6">
                  <c:v>423.875</c:v>
                </c:pt>
                <c:pt idx="7">
                  <c:v>408.45833333333331</c:v>
                </c:pt>
                <c:pt idx="8">
                  <c:v>421.29166666666669</c:v>
                </c:pt>
                <c:pt idx="9">
                  <c:v>443.29166666666669</c:v>
                </c:pt>
                <c:pt idx="10">
                  <c:v>477.5</c:v>
                </c:pt>
                <c:pt idx="11">
                  <c:v>409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EE-44A7-A181-920DF5135B10}"/>
            </c:ext>
          </c:extLst>
        </c:ser>
        <c:ser>
          <c:idx val="1"/>
          <c:order val="1"/>
          <c:tx>
            <c:strRef>
              <c:f>Regulation!$I$34</c:f>
              <c:strCache>
                <c:ptCount val="1"/>
                <c:pt idx="0">
                  <c:v> 2026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strRef>
              <c:f>Regulation!$G$35:$G$46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Aug*</c:v>
                </c:pt>
                <c:pt idx="8">
                  <c:v>Sep*</c:v>
                </c:pt>
                <c:pt idx="9">
                  <c:v>Oct</c:v>
                </c:pt>
                <c:pt idx="10">
                  <c:v>Nov*</c:v>
                </c:pt>
                <c:pt idx="11">
                  <c:v>Dec*</c:v>
                </c:pt>
              </c:strCache>
            </c:strRef>
          </c:cat>
          <c:val>
            <c:numRef>
              <c:f>Regulation!$I$35:$I$46</c:f>
              <c:numCache>
                <c:formatCode>0</c:formatCode>
                <c:ptCount val="12"/>
                <c:pt idx="0">
                  <c:v>429.18309922039208</c:v>
                </c:pt>
                <c:pt idx="1">
                  <c:v>468.01868299571203</c:v>
                </c:pt>
                <c:pt idx="2">
                  <c:v>530.68615019837432</c:v>
                </c:pt>
                <c:pt idx="3">
                  <c:v>550.63236102737699</c:v>
                </c:pt>
                <c:pt idx="4">
                  <c:v>548.20232775942441</c:v>
                </c:pt>
                <c:pt idx="5">
                  <c:v>576.17330262167002</c:v>
                </c:pt>
                <c:pt idx="6">
                  <c:v>538.75358310811055</c:v>
                </c:pt>
                <c:pt idx="7">
                  <c:v>415.50684743716698</c:v>
                </c:pt>
                <c:pt idx="8">
                  <c:v>418.22289800287928</c:v>
                </c:pt>
                <c:pt idx="9">
                  <c:v>474.17679899069094</c:v>
                </c:pt>
                <c:pt idx="10">
                  <c:v>495.6786576545382</c:v>
                </c:pt>
                <c:pt idx="11">
                  <c:v>423.07888058985287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EE-44A7-A181-920DF5135B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832090968"/>
        <c:axId val="832091360"/>
      </c:barChart>
      <c:catAx>
        <c:axId val="832090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1360"/>
        <c:crosses val="autoZero"/>
        <c:auto val="1"/>
        <c:lblAlgn val="ctr"/>
        <c:lblOffset val="100"/>
        <c:noMultiLvlLbl val="0"/>
      </c:catAx>
      <c:valAx>
        <c:axId val="832091360"/>
        <c:scaling>
          <c:orientation val="minMax"/>
          <c:max val="8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 algn="ctr">
                  <a:defRPr lang="en-US" sz="1200" b="0" i="0" u="none" strike="noStrike" kern="1200" baseline="0">
                    <a:solidFill>
                      <a:srgbClr val="5B677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200" b="0" i="0" u="none" strike="noStrike" kern="1200" baseline="0">
                    <a:solidFill>
                      <a:srgbClr val="5B677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rPr>
                  <a:t>MW</a:t>
                </a:r>
              </a:p>
            </c:rich>
          </c:tx>
          <c:overlay val="0"/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0968"/>
        <c:crosses val="autoZero"/>
        <c:crossBetween val="between"/>
      </c:valAx>
    </c:plotArea>
    <c:legend>
      <c:legendPos val="t"/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[2026_ECRS_Charts.xlsx]RRS!PivotTable1</c:name>
    <c:fmtId val="312"/>
  </c:pivotSource>
  <c:chart>
    <c:title>
      <c:tx>
        <c:strRef>
          <c:f>RRS!$M$1</c:f>
          <c:strCache>
            <c:ptCount val="1"/>
            <c:pt idx="0">
              <c:v>Responsive Reserve Requirement Comparison for June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rgbClr val="5B677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7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8"/>
        <c:spPr>
          <a:solidFill>
            <a:srgbClr val="5B677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9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0"/>
        <c:spPr>
          <a:solidFill>
            <a:schemeClr val="tx2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1"/>
      </c:pivotFmt>
      <c:pivotFmt>
        <c:idx val="42"/>
        <c:spPr>
          <a:solidFill>
            <a:schemeClr val="tx2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4"/>
        <c:spPr>
          <a:solidFill>
            <a:schemeClr val="tx2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7.701212384229246E-2"/>
          <c:y val="0.16319422547403051"/>
          <c:w val="0.90939799175801406"/>
          <c:h val="0.7236419868876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RRS!$J$4</c:f>
              <c:strCache>
                <c:ptCount val="1"/>
                <c:pt idx="0">
                  <c:v>2025 RRS 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cat>
            <c:strRef>
              <c:f>RRS!$I$5:$I$10</c:f>
              <c:strCache>
                <c:ptCount val="6"/>
                <c:pt idx="0">
                  <c:v>a. HE1-2 &amp; HE23-24</c:v>
                </c:pt>
                <c:pt idx="1">
                  <c:v>b. HE3-6</c:v>
                </c:pt>
                <c:pt idx="2">
                  <c:v>c. HE7-10</c:v>
                </c:pt>
                <c:pt idx="3">
                  <c:v>d. HE11-14</c:v>
                </c:pt>
                <c:pt idx="4">
                  <c:v>e. HE15-18</c:v>
                </c:pt>
                <c:pt idx="5">
                  <c:v>f. HE19-22</c:v>
                </c:pt>
              </c:strCache>
            </c:strRef>
          </c:cat>
          <c:val>
            <c:numRef>
              <c:f>RRS!$J$5:$J$10</c:f>
              <c:numCache>
                <c:formatCode>General</c:formatCode>
                <c:ptCount val="6"/>
                <c:pt idx="0">
                  <c:v>2463</c:v>
                </c:pt>
                <c:pt idx="1">
                  <c:v>2514</c:v>
                </c:pt>
                <c:pt idx="2">
                  <c:v>2514</c:v>
                </c:pt>
                <c:pt idx="3">
                  <c:v>2425</c:v>
                </c:pt>
                <c:pt idx="4">
                  <c:v>2380</c:v>
                </c:pt>
                <c:pt idx="5">
                  <c:v>2343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2C-4178-BB6D-E5F690A50E5B}"/>
            </c:ext>
          </c:extLst>
        </c:ser>
        <c:ser>
          <c:idx val="1"/>
          <c:order val="1"/>
          <c:tx>
            <c:strRef>
              <c:f>RRS!$K$4</c:f>
              <c:strCache>
                <c:ptCount val="1"/>
                <c:pt idx="0">
                  <c:v>2026 RRS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RRS!$I$5:$I$10</c:f>
              <c:strCache>
                <c:ptCount val="6"/>
                <c:pt idx="0">
                  <c:v>a. HE1-2 &amp; HE23-24</c:v>
                </c:pt>
                <c:pt idx="1">
                  <c:v>b. HE3-6</c:v>
                </c:pt>
                <c:pt idx="2">
                  <c:v>c. HE7-10</c:v>
                </c:pt>
                <c:pt idx="3">
                  <c:v>d. HE11-14</c:v>
                </c:pt>
                <c:pt idx="4">
                  <c:v>e. HE15-18</c:v>
                </c:pt>
                <c:pt idx="5">
                  <c:v>f. HE19-22</c:v>
                </c:pt>
              </c:strCache>
            </c:strRef>
          </c:cat>
          <c:val>
            <c:numRef>
              <c:f>RRS!$K$5:$K$10</c:f>
              <c:numCache>
                <c:formatCode>General</c:formatCode>
                <c:ptCount val="6"/>
                <c:pt idx="0">
                  <c:v>2516</c:v>
                </c:pt>
                <c:pt idx="1">
                  <c:v>2597</c:v>
                </c:pt>
                <c:pt idx="2">
                  <c:v>2597</c:v>
                </c:pt>
                <c:pt idx="3">
                  <c:v>2516</c:v>
                </c:pt>
                <c:pt idx="4">
                  <c:v>2465</c:v>
                </c:pt>
                <c:pt idx="5">
                  <c:v>2426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62C-4178-BB6D-E5F690A50E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0002624"/>
        <c:axId val="610003408"/>
      </c:barChart>
      <c:catAx>
        <c:axId val="610002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3408"/>
        <c:crosses val="autoZero"/>
        <c:auto val="1"/>
        <c:lblAlgn val="ctr"/>
        <c:lblOffset val="100"/>
        <c:noMultiLvlLbl val="0"/>
      </c:catAx>
      <c:valAx>
        <c:axId val="61000340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2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[2026_ECRS_Charts.xlsx]RRS!PivotTable2</c:name>
    <c:fmtId val="93"/>
  </c:pivotSource>
  <c:chart>
    <c:title>
      <c:tx>
        <c:strRef>
          <c:f>RRS!$O$30</c:f>
          <c:strCache>
            <c:ptCount val="1"/>
            <c:pt idx="0">
              <c:v>Hourly Average Responsive Reserve Requirement Comparison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</c:pivotFmt>
      <c:pivotFmt>
        <c:idx val="1"/>
        <c:spPr>
          <a:solidFill>
            <a:srgbClr val="890C58"/>
          </a:solidFill>
          <a:ln>
            <a:noFill/>
          </a:ln>
          <a:effectLst/>
        </c:spP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</c:pivotFmt>
      <c:pivotFmt>
        <c:idx val="3"/>
        <c:spPr>
          <a:solidFill>
            <a:srgbClr val="00AEC7"/>
          </a:solidFill>
          <a:ln>
            <a:noFill/>
          </a:ln>
          <a:effectLst/>
        </c:spPr>
      </c:pivotFmt>
      <c:pivotFmt>
        <c:idx val="4"/>
        <c:spPr>
          <a:solidFill>
            <a:srgbClr val="00AEC7"/>
          </a:solidFill>
          <a:ln>
            <a:noFill/>
          </a:ln>
          <a:effectLst/>
        </c:spPr>
      </c:pivotFmt>
      <c:pivotFmt>
        <c:idx val="5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</c:pivotFmt>
      <c:pivotFmt>
        <c:idx val="6"/>
        <c:spPr>
          <a:solidFill>
            <a:srgbClr val="00AEC7"/>
          </a:solidFill>
          <a:ln>
            <a:noFill/>
          </a:ln>
          <a:effectLst/>
        </c:spPr>
      </c:pivotFmt>
      <c:pivotFmt>
        <c:idx val="7"/>
        <c:spPr>
          <a:solidFill>
            <a:srgbClr val="890C58"/>
          </a:solidFill>
          <a:ln>
            <a:noFill/>
          </a:ln>
          <a:effectLst/>
        </c:spPr>
      </c:pivotFmt>
      <c:pivotFmt>
        <c:idx val="8"/>
        <c:spPr>
          <a:solidFill>
            <a:srgbClr val="00AE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rgbClr val="890C58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rgbClr val="890C58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rgbClr val="5B6770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rgbClr val="890C58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rgbClr val="685B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rgbClr val="00AE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rgbClr val="685B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rgbClr val="5B677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7"/>
        <c:spPr>
          <a:solidFill>
            <a:schemeClr val="tx2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8"/>
        <c:spPr>
          <a:solidFill>
            <a:schemeClr val="tx2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0"/>
        <c:spPr>
          <a:solidFill>
            <a:schemeClr val="tx2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8.8467297748659149E-2"/>
          <c:y val="0.25364294740935162"/>
          <c:w val="0.91153270225134087"/>
          <c:h val="0.6592716314501091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RRS!$J$32</c:f>
              <c:strCache>
                <c:ptCount val="1"/>
                <c:pt idx="0">
                  <c:v>2025 RRS 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cat>
            <c:strRef>
              <c:f>RRS!$I$33:$I$44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RRS!$J$33:$J$44</c:f>
              <c:numCache>
                <c:formatCode>0</c:formatCode>
                <c:ptCount val="12"/>
                <c:pt idx="0">
                  <c:v>2891.8333333333335</c:v>
                </c:pt>
                <c:pt idx="1">
                  <c:v>3073.1666666666665</c:v>
                </c:pt>
                <c:pt idx="2">
                  <c:v>3065</c:v>
                </c:pt>
                <c:pt idx="3">
                  <c:v>3045.3333333333335</c:v>
                </c:pt>
                <c:pt idx="4">
                  <c:v>2634.6666666666665</c:v>
                </c:pt>
                <c:pt idx="5">
                  <c:v>2439.8333333333335</c:v>
                </c:pt>
                <c:pt idx="6">
                  <c:v>2395.6666666666665</c:v>
                </c:pt>
                <c:pt idx="7">
                  <c:v>2300</c:v>
                </c:pt>
                <c:pt idx="8">
                  <c:v>2389.3333333333335</c:v>
                </c:pt>
                <c:pt idx="9">
                  <c:v>2766</c:v>
                </c:pt>
                <c:pt idx="10">
                  <c:v>2986</c:v>
                </c:pt>
                <c:pt idx="11">
                  <c:v>2915.6666666666665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AD-4A95-AD31-009336A66246}"/>
            </c:ext>
          </c:extLst>
        </c:ser>
        <c:ser>
          <c:idx val="1"/>
          <c:order val="1"/>
          <c:tx>
            <c:strRef>
              <c:f>RRS!$K$32</c:f>
              <c:strCache>
                <c:ptCount val="1"/>
                <c:pt idx="0">
                  <c:v>2026 RRS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RRS!$I$33:$I$44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RRS!$K$33:$K$44</c:f>
              <c:numCache>
                <c:formatCode>0</c:formatCode>
                <c:ptCount val="12"/>
                <c:pt idx="0">
                  <c:v>2688.1666666666665</c:v>
                </c:pt>
                <c:pt idx="1">
                  <c:v>3023</c:v>
                </c:pt>
                <c:pt idx="2">
                  <c:v>3101.5</c:v>
                </c:pt>
                <c:pt idx="3">
                  <c:v>3029</c:v>
                </c:pt>
                <c:pt idx="4">
                  <c:v>2650.8333333333335</c:v>
                </c:pt>
                <c:pt idx="5">
                  <c:v>2518.6666666666665</c:v>
                </c:pt>
                <c:pt idx="6">
                  <c:v>2423.3333333333335</c:v>
                </c:pt>
                <c:pt idx="7">
                  <c:v>2307.3333333333335</c:v>
                </c:pt>
                <c:pt idx="8">
                  <c:v>2417.3333333333335</c:v>
                </c:pt>
                <c:pt idx="9">
                  <c:v>2776.3333333333335</c:v>
                </c:pt>
                <c:pt idx="10">
                  <c:v>2983.8333333333335</c:v>
                </c:pt>
                <c:pt idx="11">
                  <c:v>2896.6666666666665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5AD-4A95-AD31-009336A662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610002232"/>
        <c:axId val="610003800"/>
      </c:barChart>
      <c:catAx>
        <c:axId val="610002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3800"/>
        <c:crosses val="autoZero"/>
        <c:auto val="1"/>
        <c:lblAlgn val="ctr"/>
        <c:lblOffset val="100"/>
        <c:noMultiLvlLbl val="0"/>
      </c:catAx>
      <c:valAx>
        <c:axId val="610003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MW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22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[2026_ECRS_Charts.xlsx]ECRS!PivotTable1</c:name>
    <c:fmtId val="263"/>
  </c:pivotSource>
  <c:chart>
    <c:title>
      <c:tx>
        <c:strRef>
          <c:f>ECRS!$Q$1</c:f>
          <c:strCache>
            <c:ptCount val="1"/>
            <c:pt idx="0">
              <c:v>ECRS Requirement Comparison for December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rgbClr val="5B677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7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8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0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7"/>
        <c:spPr>
          <a:solidFill>
            <a:srgbClr val="7030A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8"/>
        <c:spPr>
          <a:solidFill>
            <a:schemeClr val="accent3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2"/>
        <c:spPr>
          <a:pattFill prst="pct25">
            <a:fgClr>
              <a:srgbClr val="00AEC7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6"/>
        <c:spPr>
          <a:solidFill>
            <a:schemeClr val="accent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7"/>
        <c:spPr>
          <a:solidFill>
            <a:schemeClr val="tx2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7.0711268932121762E-2"/>
          <c:y val="0.16680419326671267"/>
          <c:w val="0.92928873106787824"/>
          <c:h val="0.7603061458442388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ECRS!$Q$1</c:f>
              <c:strCache>
                <c:ptCount val="1"/>
                <c:pt idx="0">
                  <c:v>CASE A - 100%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ECRS!$Q$1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ECRS!$Q$1</c:f>
              <c:numCache>
                <c:formatCode>General</c:formatCode>
                <c:ptCount val="24"/>
                <c:pt idx="0">
                  <c:v>1040.04</c:v>
                </c:pt>
                <c:pt idx="1">
                  <c:v>932.58</c:v>
                </c:pt>
                <c:pt idx="2">
                  <c:v>940.33</c:v>
                </c:pt>
                <c:pt idx="3">
                  <c:v>914.42</c:v>
                </c:pt>
                <c:pt idx="4">
                  <c:v>971.69</c:v>
                </c:pt>
                <c:pt idx="5">
                  <c:v>1091.3399999999999</c:v>
                </c:pt>
                <c:pt idx="6">
                  <c:v>1227.1600000000001</c:v>
                </c:pt>
                <c:pt idx="7">
                  <c:v>1266.1199999999999</c:v>
                </c:pt>
                <c:pt idx="8">
                  <c:v>1590.23</c:v>
                </c:pt>
                <c:pt idx="9">
                  <c:v>1535.16</c:v>
                </c:pt>
                <c:pt idx="10">
                  <c:v>840.09</c:v>
                </c:pt>
                <c:pt idx="11">
                  <c:v>814.75</c:v>
                </c:pt>
                <c:pt idx="12">
                  <c:v>770.58</c:v>
                </c:pt>
                <c:pt idx="13">
                  <c:v>885.05</c:v>
                </c:pt>
                <c:pt idx="14">
                  <c:v>1070.08</c:v>
                </c:pt>
                <c:pt idx="15">
                  <c:v>963.75</c:v>
                </c:pt>
                <c:pt idx="16">
                  <c:v>984.03</c:v>
                </c:pt>
                <c:pt idx="17">
                  <c:v>1304.6500000000001</c:v>
                </c:pt>
                <c:pt idx="18">
                  <c:v>1304.8599999999999</c:v>
                </c:pt>
                <c:pt idx="19">
                  <c:v>1223.5</c:v>
                </c:pt>
                <c:pt idx="20">
                  <c:v>1166.94</c:v>
                </c:pt>
                <c:pt idx="21">
                  <c:v>1095.72</c:v>
                </c:pt>
                <c:pt idx="22">
                  <c:v>1064.95</c:v>
                </c:pt>
                <c:pt idx="23">
                  <c:v>1110.0899999999999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566-4FD5-BF8B-FC1309215841}"/>
            </c:ext>
          </c:extLst>
        </c:ser>
        <c:ser>
          <c:idx val="1"/>
          <c:order val="1"/>
          <c:tx>
            <c:strRef>
              <c:f>ECRS!$Q$1</c:f>
              <c:strCache>
                <c:ptCount val="1"/>
                <c:pt idx="0">
                  <c:v>Case B - ERCOT Recommended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ECRS!$Q$1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ECRS!$Q$1</c:f>
              <c:numCache>
                <c:formatCode>General</c:formatCode>
                <c:ptCount val="24"/>
                <c:pt idx="0">
                  <c:v>1225.69</c:v>
                </c:pt>
                <c:pt idx="1">
                  <c:v>932.58</c:v>
                </c:pt>
                <c:pt idx="2">
                  <c:v>940.33</c:v>
                </c:pt>
                <c:pt idx="3">
                  <c:v>914.42</c:v>
                </c:pt>
                <c:pt idx="4">
                  <c:v>971.69</c:v>
                </c:pt>
                <c:pt idx="5">
                  <c:v>1091.3399999999999</c:v>
                </c:pt>
                <c:pt idx="6">
                  <c:v>1420.08</c:v>
                </c:pt>
                <c:pt idx="7">
                  <c:v>1620.28</c:v>
                </c:pt>
                <c:pt idx="8">
                  <c:v>2162.8000000000002</c:v>
                </c:pt>
                <c:pt idx="9">
                  <c:v>2021.26</c:v>
                </c:pt>
                <c:pt idx="10">
                  <c:v>1218.55</c:v>
                </c:pt>
                <c:pt idx="11">
                  <c:v>1095.9100000000001</c:v>
                </c:pt>
                <c:pt idx="12">
                  <c:v>1074.05</c:v>
                </c:pt>
                <c:pt idx="13">
                  <c:v>1572.83</c:v>
                </c:pt>
                <c:pt idx="14">
                  <c:v>1873.77</c:v>
                </c:pt>
                <c:pt idx="15">
                  <c:v>1608.6</c:v>
                </c:pt>
                <c:pt idx="16">
                  <c:v>1440.51</c:v>
                </c:pt>
                <c:pt idx="17">
                  <c:v>1600.26</c:v>
                </c:pt>
                <c:pt idx="18">
                  <c:v>1304.8599999999999</c:v>
                </c:pt>
                <c:pt idx="19">
                  <c:v>1325.43</c:v>
                </c:pt>
                <c:pt idx="20">
                  <c:v>1196.8699999999999</c:v>
                </c:pt>
                <c:pt idx="21">
                  <c:v>1169.95</c:v>
                </c:pt>
                <c:pt idx="22">
                  <c:v>1288.8800000000001</c:v>
                </c:pt>
                <c:pt idx="23">
                  <c:v>1362.62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566-4FD5-BF8B-FC1309215841}"/>
            </c:ext>
          </c:extLst>
        </c:ser>
        <c:ser>
          <c:idx val="2"/>
          <c:order val="2"/>
          <c:tx>
            <c:strRef>
              <c:f>ECRS!$Q$1</c:f>
              <c:strCache>
                <c:ptCount val="1"/>
                <c:pt idx="0">
                  <c:v>Case C - 0%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ECRS!$Q$1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ECRS!$Q$1</c:f>
              <c:numCache>
                <c:formatCode>General</c:formatCode>
                <c:ptCount val="24"/>
                <c:pt idx="0">
                  <c:v>1380.6</c:v>
                </c:pt>
                <c:pt idx="1">
                  <c:v>1160.77</c:v>
                </c:pt>
                <c:pt idx="2">
                  <c:v>1127.2</c:v>
                </c:pt>
                <c:pt idx="3">
                  <c:v>1274.7</c:v>
                </c:pt>
                <c:pt idx="4">
                  <c:v>1174.3900000000001</c:v>
                </c:pt>
                <c:pt idx="5">
                  <c:v>1168.71</c:v>
                </c:pt>
                <c:pt idx="6">
                  <c:v>1411.3</c:v>
                </c:pt>
                <c:pt idx="7">
                  <c:v>1797.72</c:v>
                </c:pt>
                <c:pt idx="8">
                  <c:v>2400.67</c:v>
                </c:pt>
                <c:pt idx="9">
                  <c:v>2052.77</c:v>
                </c:pt>
                <c:pt idx="10">
                  <c:v>1446.72</c:v>
                </c:pt>
                <c:pt idx="11">
                  <c:v>1429.19</c:v>
                </c:pt>
                <c:pt idx="12">
                  <c:v>1332.74</c:v>
                </c:pt>
                <c:pt idx="13">
                  <c:v>1766.72</c:v>
                </c:pt>
                <c:pt idx="14">
                  <c:v>2348.08</c:v>
                </c:pt>
                <c:pt idx="15">
                  <c:v>1818.65</c:v>
                </c:pt>
                <c:pt idx="16">
                  <c:v>1636.64</c:v>
                </c:pt>
                <c:pt idx="17">
                  <c:v>1608.65</c:v>
                </c:pt>
                <c:pt idx="18">
                  <c:v>1304.8599999999999</c:v>
                </c:pt>
                <c:pt idx="19">
                  <c:v>1416.21</c:v>
                </c:pt>
                <c:pt idx="20">
                  <c:v>1281.1300000000001</c:v>
                </c:pt>
                <c:pt idx="21">
                  <c:v>1351.19</c:v>
                </c:pt>
                <c:pt idx="22">
                  <c:v>1856.98</c:v>
                </c:pt>
                <c:pt idx="23">
                  <c:v>1742.09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566-4FD5-BF8B-FC1309215841}"/>
            </c:ext>
          </c:extLst>
        </c:ser>
        <c:ser>
          <c:idx val="3"/>
          <c:order val="3"/>
          <c:tx>
            <c:strRef>
              <c:f>ECRS!$Q$1</c:f>
              <c:strCache>
                <c:ptCount val="1"/>
                <c:pt idx="0">
                  <c:v>Statistical Approach 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ECRS!$Q$1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ECRS!$Q$1</c:f>
              <c:numCache>
                <c:formatCode>General</c:formatCode>
                <c:ptCount val="24"/>
                <c:pt idx="0">
                  <c:v>850.97</c:v>
                </c:pt>
                <c:pt idx="1">
                  <c:v>731.87</c:v>
                </c:pt>
                <c:pt idx="2">
                  <c:v>857.62</c:v>
                </c:pt>
                <c:pt idx="3">
                  <c:v>725.1</c:v>
                </c:pt>
                <c:pt idx="4">
                  <c:v>824.38</c:v>
                </c:pt>
                <c:pt idx="5">
                  <c:v>772.83</c:v>
                </c:pt>
                <c:pt idx="6">
                  <c:v>1045.96</c:v>
                </c:pt>
                <c:pt idx="7">
                  <c:v>1292.27</c:v>
                </c:pt>
                <c:pt idx="8">
                  <c:v>1779.74</c:v>
                </c:pt>
                <c:pt idx="9">
                  <c:v>1840.99</c:v>
                </c:pt>
                <c:pt idx="10">
                  <c:v>1738.5</c:v>
                </c:pt>
                <c:pt idx="11">
                  <c:v>1137.8499999999999</c:v>
                </c:pt>
                <c:pt idx="12">
                  <c:v>1222.8499999999999</c:v>
                </c:pt>
                <c:pt idx="13">
                  <c:v>1385.13</c:v>
                </c:pt>
                <c:pt idx="14">
                  <c:v>2262.7199999999998</c:v>
                </c:pt>
                <c:pt idx="15">
                  <c:v>2498.17</c:v>
                </c:pt>
                <c:pt idx="16">
                  <c:v>1928.05</c:v>
                </c:pt>
                <c:pt idx="17">
                  <c:v>1779.87</c:v>
                </c:pt>
                <c:pt idx="18">
                  <c:v>1089.6199999999999</c:v>
                </c:pt>
                <c:pt idx="19">
                  <c:v>958.15</c:v>
                </c:pt>
                <c:pt idx="20">
                  <c:v>879.27</c:v>
                </c:pt>
                <c:pt idx="21">
                  <c:v>791.89</c:v>
                </c:pt>
                <c:pt idx="22">
                  <c:v>875.55</c:v>
                </c:pt>
                <c:pt idx="23">
                  <c:v>918.05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566-4FD5-BF8B-FC13092158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0002624"/>
        <c:axId val="610003408"/>
      </c:barChart>
      <c:catAx>
        <c:axId val="610002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3408"/>
        <c:crosses val="autoZero"/>
        <c:auto val="1"/>
        <c:lblAlgn val="ctr"/>
        <c:lblOffset val="100"/>
        <c:noMultiLvlLbl val="0"/>
      </c:catAx>
      <c:valAx>
        <c:axId val="610003408"/>
        <c:scaling>
          <c:orientation val="minMax"/>
          <c:max val="4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2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[2026_ECRS_Charts.xlsx]ECRS!PivotTable2</c:name>
    <c:fmtId val="59"/>
  </c:pivotSource>
  <c:chart>
    <c:title>
      <c:tx>
        <c:strRef>
          <c:f>ECRS!$Q$30</c:f>
          <c:strCache>
            <c:ptCount val="1"/>
            <c:pt idx="0">
              <c:v>Hourly Average ECRS Requirement Comparison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</c:pivotFmt>
      <c:pivotFmt>
        <c:idx val="1"/>
        <c:spPr>
          <a:solidFill>
            <a:srgbClr val="890C58"/>
          </a:solidFill>
          <a:ln>
            <a:noFill/>
          </a:ln>
          <a:effectLst/>
        </c:spP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</c:pivotFmt>
      <c:pivotFmt>
        <c:idx val="3"/>
        <c:spPr>
          <a:solidFill>
            <a:srgbClr val="00AEC7"/>
          </a:solidFill>
          <a:ln>
            <a:noFill/>
          </a:ln>
          <a:effectLst/>
        </c:spPr>
      </c:pivotFmt>
      <c:pivotFmt>
        <c:idx val="4"/>
        <c:spPr>
          <a:solidFill>
            <a:srgbClr val="00AEC7"/>
          </a:solidFill>
          <a:ln>
            <a:noFill/>
          </a:ln>
          <a:effectLst/>
        </c:spPr>
      </c:pivotFmt>
      <c:pivotFmt>
        <c:idx val="5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</c:pivotFmt>
      <c:pivotFmt>
        <c:idx val="6"/>
        <c:spPr>
          <a:solidFill>
            <a:srgbClr val="00AEC7"/>
          </a:solidFill>
          <a:ln>
            <a:noFill/>
          </a:ln>
          <a:effectLst/>
        </c:spPr>
      </c:pivotFmt>
      <c:pivotFmt>
        <c:idx val="7"/>
        <c:spPr>
          <a:solidFill>
            <a:srgbClr val="890C58"/>
          </a:solidFill>
          <a:ln>
            <a:noFill/>
          </a:ln>
          <a:effectLst/>
        </c:spPr>
      </c:pivotFmt>
      <c:pivotFmt>
        <c:idx val="8"/>
        <c:spPr>
          <a:solidFill>
            <a:srgbClr val="00AE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rgbClr val="890C58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rgbClr val="890C58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rgbClr val="5B6770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rgbClr val="890C58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rgbClr val="685B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rgbClr val="00AE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rgbClr val="685B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5"/>
        <c:spPr>
          <a:solidFill>
            <a:srgbClr val="7030A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5"/>
        <c:spPr>
          <a:pattFill prst="pct25">
            <a:fgClr>
              <a:srgbClr val="00AEC7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6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7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0"/>
        <c:spPr>
          <a:solidFill>
            <a:schemeClr val="accent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7.0622744819470562E-2"/>
          <c:y val="0.17448345187421521"/>
          <c:w val="0.92937725518052949"/>
          <c:h val="0.738431120116893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ECRS!$Q$30</c:f>
              <c:strCache>
                <c:ptCount val="1"/>
                <c:pt idx="0">
                  <c:v>Case A - 100%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ECRS!$Q$30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ECRS!$Q$30</c:f>
              <c:numCache>
                <c:formatCode>General</c:formatCode>
                <c:ptCount val="12"/>
                <c:pt idx="0">
                  <c:v>1489.7991666666667</c:v>
                </c:pt>
                <c:pt idx="1">
                  <c:v>1422.4312499999999</c:v>
                </c:pt>
                <c:pt idx="2">
                  <c:v>1180.33375</c:v>
                </c:pt>
                <c:pt idx="3">
                  <c:v>1225.2104166666666</c:v>
                </c:pt>
                <c:pt idx="4">
                  <c:v>1818.0058333333329</c:v>
                </c:pt>
                <c:pt idx="5">
                  <c:v>1691.0729166666667</c:v>
                </c:pt>
                <c:pt idx="6">
                  <c:v>1605.5350000000001</c:v>
                </c:pt>
                <c:pt idx="7">
                  <c:v>1599.4854166666667</c:v>
                </c:pt>
                <c:pt idx="8">
                  <c:v>1399.58125</c:v>
                </c:pt>
                <c:pt idx="9">
                  <c:v>1215.3679166666666</c:v>
                </c:pt>
                <c:pt idx="10">
                  <c:v>1334.9195833333335</c:v>
                </c:pt>
                <c:pt idx="11">
                  <c:v>1087.8379166666666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82A-480E-9DE2-8D72A62FA9FE}"/>
            </c:ext>
          </c:extLst>
        </c:ser>
        <c:ser>
          <c:idx val="1"/>
          <c:order val="1"/>
          <c:tx>
            <c:strRef>
              <c:f>ECRS!$Q$30</c:f>
              <c:strCache>
                <c:ptCount val="1"/>
                <c:pt idx="0">
                  <c:v>Case B - ERCOT Recommended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ECRS!$Q$30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ECRS!$Q$30</c:f>
              <c:numCache>
                <c:formatCode>General</c:formatCode>
                <c:ptCount val="12"/>
                <c:pt idx="0">
                  <c:v>1849.4116666666666</c:v>
                </c:pt>
                <c:pt idx="1">
                  <c:v>1757.8629166666667</c:v>
                </c:pt>
                <c:pt idx="2">
                  <c:v>1485.5458333333329</c:v>
                </c:pt>
                <c:pt idx="3">
                  <c:v>1640.6775</c:v>
                </c:pt>
                <c:pt idx="4">
                  <c:v>2203.2341666666666</c:v>
                </c:pt>
                <c:pt idx="5">
                  <c:v>2014.8479166666664</c:v>
                </c:pt>
                <c:pt idx="6">
                  <c:v>1794.7229166666673</c:v>
                </c:pt>
                <c:pt idx="7">
                  <c:v>1720.6070833333333</c:v>
                </c:pt>
                <c:pt idx="8">
                  <c:v>1461.6558333333332</c:v>
                </c:pt>
                <c:pt idx="9">
                  <c:v>1444.0020833333331</c:v>
                </c:pt>
                <c:pt idx="10">
                  <c:v>1655.6391666666668</c:v>
                </c:pt>
                <c:pt idx="11">
                  <c:v>1351.3983333333331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82A-480E-9DE2-8D72A62FA9FE}"/>
            </c:ext>
          </c:extLst>
        </c:ser>
        <c:ser>
          <c:idx val="2"/>
          <c:order val="2"/>
          <c:tx>
            <c:strRef>
              <c:f>ECRS!$Q$30</c:f>
              <c:strCache>
                <c:ptCount val="1"/>
                <c:pt idx="0">
                  <c:v>Case C - 0%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ECRS!$Q$30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ECRS!$Q$30</c:f>
              <c:numCache>
                <c:formatCode>General</c:formatCode>
                <c:ptCount val="12"/>
                <c:pt idx="0">
                  <c:v>2058.7208333333333</c:v>
                </c:pt>
                <c:pt idx="1">
                  <c:v>1932.3658333333335</c:v>
                </c:pt>
                <c:pt idx="2">
                  <c:v>1637.9449999999999</c:v>
                </c:pt>
                <c:pt idx="3">
                  <c:v>1810.7412499999998</c:v>
                </c:pt>
                <c:pt idx="4">
                  <c:v>2311.6399999999994</c:v>
                </c:pt>
                <c:pt idx="5">
                  <c:v>2232.1770833333335</c:v>
                </c:pt>
                <c:pt idx="6">
                  <c:v>1931.4287500000003</c:v>
                </c:pt>
                <c:pt idx="7">
                  <c:v>1805.3308333333332</c:v>
                </c:pt>
                <c:pt idx="8">
                  <c:v>1682.4149999999997</c:v>
                </c:pt>
                <c:pt idx="9">
                  <c:v>1678.4454166666667</c:v>
                </c:pt>
                <c:pt idx="10">
                  <c:v>1840.135</c:v>
                </c:pt>
                <c:pt idx="11">
                  <c:v>1553.6949999999999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82A-480E-9DE2-8D72A62FA9FE}"/>
            </c:ext>
          </c:extLst>
        </c:ser>
        <c:ser>
          <c:idx val="3"/>
          <c:order val="3"/>
          <c:tx>
            <c:strRef>
              <c:f>ECRS!$Q$30</c:f>
              <c:strCache>
                <c:ptCount val="1"/>
                <c:pt idx="0">
                  <c:v>Statistical Approach 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ECRS!$Q$30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ECRS!$Q$30</c:f>
              <c:numCache>
                <c:formatCode>General</c:formatCode>
                <c:ptCount val="12"/>
                <c:pt idx="0">
                  <c:v>1362.8</c:v>
                </c:pt>
                <c:pt idx="1">
                  <c:v>1505.1199999999997</c:v>
                </c:pt>
                <c:pt idx="2">
                  <c:v>1601.6729166666667</c:v>
                </c:pt>
                <c:pt idx="3">
                  <c:v>1618.3720833333336</c:v>
                </c:pt>
                <c:pt idx="4">
                  <c:v>1895.08</c:v>
                </c:pt>
                <c:pt idx="5">
                  <c:v>1947.6425000000002</c:v>
                </c:pt>
                <c:pt idx="6">
                  <c:v>2412.1262500000003</c:v>
                </c:pt>
                <c:pt idx="7">
                  <c:v>2141.6770833333335</c:v>
                </c:pt>
                <c:pt idx="8">
                  <c:v>1440.92875</c:v>
                </c:pt>
                <c:pt idx="9">
                  <c:v>1261.3600000000001</c:v>
                </c:pt>
                <c:pt idx="10">
                  <c:v>1273.9699999999998</c:v>
                </c:pt>
                <c:pt idx="11">
                  <c:v>1257.8083333333334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82A-480E-9DE2-8D72A62FA9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610002232"/>
        <c:axId val="610003800"/>
      </c:barChart>
      <c:catAx>
        <c:axId val="610002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3800"/>
        <c:crosses val="autoZero"/>
        <c:auto val="1"/>
        <c:lblAlgn val="ctr"/>
        <c:lblOffset val="100"/>
        <c:noMultiLvlLbl val="0"/>
      </c:catAx>
      <c:valAx>
        <c:axId val="610003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22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[2026_ECRS_Charts.xlsx]NSRS!PivotTable1</c:name>
    <c:fmtId val="253"/>
  </c:pivotSource>
  <c:chart>
    <c:title>
      <c:tx>
        <c:strRef>
          <c:f>NSRS!$T$1</c:f>
          <c:strCache>
            <c:ptCount val="1"/>
            <c:pt idx="0">
              <c:v>Non-Spin Requirement Comparison for December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rgbClr val="FF820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 w="28575" cap="rnd">
            <a:solidFill>
              <a:srgbClr val="5B6770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solidFill>
            <a:schemeClr val="accent1"/>
          </a:solidFill>
          <a:ln w="34925" cap="rnd">
            <a:solidFill>
              <a:srgbClr val="685BC7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chemeClr val="accent1"/>
          </a:solidFill>
          <a:ln w="34925">
            <a:solidFill>
              <a:srgbClr val="890C58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7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8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1"/>
        <c:spPr>
          <a:solidFill>
            <a:schemeClr val="accent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2"/>
        <c:spPr>
          <a:solidFill>
            <a:schemeClr val="tx2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NSRS!$K$4</c:f>
              <c:strCache>
                <c:ptCount val="1"/>
                <c:pt idx="0">
                  <c:v>Case A - 100%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NSRS!$J$5:$J$28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NSRS!$K$5:$K$28</c:f>
              <c:numCache>
                <c:formatCode>0</c:formatCode>
                <c:ptCount val="24"/>
                <c:pt idx="0">
                  <c:v>2989.9</c:v>
                </c:pt>
                <c:pt idx="1">
                  <c:v>641.59</c:v>
                </c:pt>
                <c:pt idx="2">
                  <c:v>964.18</c:v>
                </c:pt>
                <c:pt idx="3">
                  <c:v>1504.01</c:v>
                </c:pt>
                <c:pt idx="4">
                  <c:v>1677.27</c:v>
                </c:pt>
                <c:pt idx="5">
                  <c:v>1789.59</c:v>
                </c:pt>
                <c:pt idx="6">
                  <c:v>2494.52</c:v>
                </c:pt>
                <c:pt idx="7">
                  <c:v>2669.19</c:v>
                </c:pt>
                <c:pt idx="8">
                  <c:v>2304.27</c:v>
                </c:pt>
                <c:pt idx="9">
                  <c:v>2234.5700000000002</c:v>
                </c:pt>
                <c:pt idx="10">
                  <c:v>1334.15</c:v>
                </c:pt>
                <c:pt idx="11">
                  <c:v>1173.82</c:v>
                </c:pt>
                <c:pt idx="12">
                  <c:v>1246.81</c:v>
                </c:pt>
                <c:pt idx="13">
                  <c:v>1634.01</c:v>
                </c:pt>
                <c:pt idx="14">
                  <c:v>1602.74</c:v>
                </c:pt>
                <c:pt idx="15">
                  <c:v>1700.97</c:v>
                </c:pt>
                <c:pt idx="16">
                  <c:v>1846.53</c:v>
                </c:pt>
                <c:pt idx="17">
                  <c:v>2965.06</c:v>
                </c:pt>
                <c:pt idx="18">
                  <c:v>3767.3</c:v>
                </c:pt>
                <c:pt idx="19">
                  <c:v>3282.64</c:v>
                </c:pt>
                <c:pt idx="20">
                  <c:v>2700.13</c:v>
                </c:pt>
                <c:pt idx="21">
                  <c:v>2729.39</c:v>
                </c:pt>
                <c:pt idx="22">
                  <c:v>2946.12</c:v>
                </c:pt>
                <c:pt idx="23">
                  <c:v>3079.93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8C-46A5-BD0E-970D1C7FFA57}"/>
            </c:ext>
          </c:extLst>
        </c:ser>
        <c:ser>
          <c:idx val="1"/>
          <c:order val="1"/>
          <c:tx>
            <c:strRef>
              <c:f>NSRS!$L$4</c:f>
              <c:strCache>
                <c:ptCount val="1"/>
                <c:pt idx="0">
                  <c:v>Case B - ERCOT Recommended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NSRS!$J$5:$J$28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NSRS!$L$5:$L$28</c:f>
              <c:numCache>
                <c:formatCode>0</c:formatCode>
                <c:ptCount val="24"/>
                <c:pt idx="0">
                  <c:v>3523.59</c:v>
                </c:pt>
                <c:pt idx="1">
                  <c:v>1869.3</c:v>
                </c:pt>
                <c:pt idx="2">
                  <c:v>1941.24</c:v>
                </c:pt>
                <c:pt idx="3">
                  <c:v>2151.62</c:v>
                </c:pt>
                <c:pt idx="4">
                  <c:v>2277</c:v>
                </c:pt>
                <c:pt idx="5">
                  <c:v>2695.55</c:v>
                </c:pt>
                <c:pt idx="6">
                  <c:v>3492.47</c:v>
                </c:pt>
                <c:pt idx="7">
                  <c:v>3678.72</c:v>
                </c:pt>
                <c:pt idx="8">
                  <c:v>3133.94</c:v>
                </c:pt>
                <c:pt idx="9">
                  <c:v>2942.13</c:v>
                </c:pt>
                <c:pt idx="10">
                  <c:v>2171.4</c:v>
                </c:pt>
                <c:pt idx="11">
                  <c:v>2503.64</c:v>
                </c:pt>
                <c:pt idx="12">
                  <c:v>2340.17</c:v>
                </c:pt>
                <c:pt idx="13">
                  <c:v>2903.8</c:v>
                </c:pt>
                <c:pt idx="14">
                  <c:v>2806.5</c:v>
                </c:pt>
                <c:pt idx="15">
                  <c:v>2839.12</c:v>
                </c:pt>
                <c:pt idx="16">
                  <c:v>2779.77</c:v>
                </c:pt>
                <c:pt idx="17">
                  <c:v>3643.51</c:v>
                </c:pt>
                <c:pt idx="18">
                  <c:v>4600.55</c:v>
                </c:pt>
                <c:pt idx="19">
                  <c:v>4140.8900000000003</c:v>
                </c:pt>
                <c:pt idx="20">
                  <c:v>3687.1</c:v>
                </c:pt>
                <c:pt idx="21">
                  <c:v>3968.47</c:v>
                </c:pt>
                <c:pt idx="22">
                  <c:v>3768.05</c:v>
                </c:pt>
                <c:pt idx="23">
                  <c:v>3780.6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C8C-46A5-BD0E-970D1C7FFA57}"/>
            </c:ext>
          </c:extLst>
        </c:ser>
        <c:ser>
          <c:idx val="2"/>
          <c:order val="2"/>
          <c:tx>
            <c:strRef>
              <c:f>NSRS!$M$4</c:f>
              <c:strCache>
                <c:ptCount val="1"/>
                <c:pt idx="0">
                  <c:v>Case C - 0%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NSRS!$J$5:$J$28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NSRS!$M$5:$M$28</c:f>
              <c:numCache>
                <c:formatCode>0</c:formatCode>
                <c:ptCount val="24"/>
                <c:pt idx="0">
                  <c:v>3968.92</c:v>
                </c:pt>
                <c:pt idx="1">
                  <c:v>3187.78</c:v>
                </c:pt>
                <c:pt idx="2">
                  <c:v>3230.23</c:v>
                </c:pt>
                <c:pt idx="3">
                  <c:v>3807.59</c:v>
                </c:pt>
                <c:pt idx="4">
                  <c:v>3653.78</c:v>
                </c:pt>
                <c:pt idx="5">
                  <c:v>3126.33</c:v>
                </c:pt>
                <c:pt idx="6">
                  <c:v>3470.89</c:v>
                </c:pt>
                <c:pt idx="7">
                  <c:v>4081.57</c:v>
                </c:pt>
                <c:pt idx="8">
                  <c:v>3478.62</c:v>
                </c:pt>
                <c:pt idx="9">
                  <c:v>2987.99</c:v>
                </c:pt>
                <c:pt idx="10">
                  <c:v>2577.9899999999998</c:v>
                </c:pt>
                <c:pt idx="11">
                  <c:v>3265.03</c:v>
                </c:pt>
                <c:pt idx="12">
                  <c:v>2903.8</c:v>
                </c:pt>
                <c:pt idx="13">
                  <c:v>3261.78</c:v>
                </c:pt>
                <c:pt idx="14">
                  <c:v>3516.91</c:v>
                </c:pt>
                <c:pt idx="15">
                  <c:v>3209.85</c:v>
                </c:pt>
                <c:pt idx="16">
                  <c:v>3158.24</c:v>
                </c:pt>
                <c:pt idx="17">
                  <c:v>3662.61</c:v>
                </c:pt>
                <c:pt idx="18">
                  <c:v>4870.1099999999997</c:v>
                </c:pt>
                <c:pt idx="19">
                  <c:v>4424.53</c:v>
                </c:pt>
                <c:pt idx="20">
                  <c:v>3946.68</c:v>
                </c:pt>
                <c:pt idx="21">
                  <c:v>4583.22</c:v>
                </c:pt>
                <c:pt idx="22">
                  <c:v>5428.91</c:v>
                </c:pt>
                <c:pt idx="23">
                  <c:v>4833.43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C8C-46A5-BD0E-970D1C7FFA57}"/>
            </c:ext>
          </c:extLst>
        </c:ser>
        <c:ser>
          <c:idx val="3"/>
          <c:order val="3"/>
          <c:tx>
            <c:strRef>
              <c:f>NSRS!$N$4</c:f>
              <c:strCache>
                <c:ptCount val="1"/>
                <c:pt idx="0">
                  <c:v>Statistical Approach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NSRS!$J$5:$J$28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NSRS!$N$5:$N$28</c:f>
              <c:numCache>
                <c:formatCode>0</c:formatCode>
                <c:ptCount val="24"/>
                <c:pt idx="0">
                  <c:v>2445.79</c:v>
                </c:pt>
                <c:pt idx="1">
                  <c:v>2445.79</c:v>
                </c:pt>
                <c:pt idx="2">
                  <c:v>3222.32</c:v>
                </c:pt>
                <c:pt idx="3">
                  <c:v>3222.32</c:v>
                </c:pt>
                <c:pt idx="4">
                  <c:v>3222.32</c:v>
                </c:pt>
                <c:pt idx="5">
                  <c:v>3222.32</c:v>
                </c:pt>
                <c:pt idx="6">
                  <c:v>3335.89</c:v>
                </c:pt>
                <c:pt idx="7">
                  <c:v>3335.89</c:v>
                </c:pt>
                <c:pt idx="8">
                  <c:v>3335.89</c:v>
                </c:pt>
                <c:pt idx="9">
                  <c:v>3335.89</c:v>
                </c:pt>
                <c:pt idx="10">
                  <c:v>3180.85</c:v>
                </c:pt>
                <c:pt idx="11">
                  <c:v>3180.85</c:v>
                </c:pt>
                <c:pt idx="12">
                  <c:v>3493.1</c:v>
                </c:pt>
                <c:pt idx="13">
                  <c:v>3493.1</c:v>
                </c:pt>
                <c:pt idx="14">
                  <c:v>4467.21</c:v>
                </c:pt>
                <c:pt idx="15">
                  <c:v>4467.21</c:v>
                </c:pt>
                <c:pt idx="16">
                  <c:v>4467.21</c:v>
                </c:pt>
                <c:pt idx="17">
                  <c:v>4467.21</c:v>
                </c:pt>
                <c:pt idx="18">
                  <c:v>3512.06</c:v>
                </c:pt>
                <c:pt idx="19">
                  <c:v>3512.06</c:v>
                </c:pt>
                <c:pt idx="20">
                  <c:v>3512.06</c:v>
                </c:pt>
                <c:pt idx="21">
                  <c:v>3512.06</c:v>
                </c:pt>
                <c:pt idx="22">
                  <c:v>2451.29</c:v>
                </c:pt>
                <c:pt idx="23">
                  <c:v>2451.29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C8C-46A5-BD0E-970D1C7FFA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577117816"/>
        <c:axId val="577115072"/>
      </c:barChart>
      <c:catAx>
        <c:axId val="577117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77115072"/>
        <c:crosses val="autoZero"/>
        <c:auto val="1"/>
        <c:lblAlgn val="ctr"/>
        <c:lblOffset val="100"/>
        <c:noMultiLvlLbl val="0"/>
      </c:catAx>
      <c:valAx>
        <c:axId val="577115072"/>
        <c:scaling>
          <c:orientation val="minMax"/>
          <c:max val="5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771178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[2026_ECRS_Charts.xlsx]NSRS!PivotTable2</c:name>
    <c:fmtId val="81"/>
  </c:pivotSource>
  <c:chart>
    <c:title>
      <c:tx>
        <c:strRef>
          <c:f>NSRS!$T$30</c:f>
          <c:strCache>
            <c:ptCount val="1"/>
            <c:pt idx="0">
              <c:v>Hourly Average Non-Spin Requirement Comparison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rgbClr val="FF820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 w="28575" cap="rnd">
            <a:solidFill>
              <a:srgbClr val="5B6770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 w="28575" cap="rnd">
            <a:solidFill>
              <a:srgbClr val="5B6770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chemeClr val="accent1"/>
          </a:solidFill>
          <a:ln w="38100" cap="rnd">
            <a:solidFill>
              <a:srgbClr val="685BC7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chemeClr val="accent1"/>
          </a:solidFill>
          <a:ln w="38100">
            <a:solidFill>
              <a:srgbClr val="890C58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7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8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0"/>
        <c:spPr>
          <a:solidFill>
            <a:schemeClr val="accent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7.3411817538765106E-2"/>
          <c:y val="0.16702551822501188"/>
          <c:w val="0.9103352273784926"/>
          <c:h val="0.7518940576087517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NSRS!$K$32</c:f>
              <c:strCache>
                <c:ptCount val="1"/>
                <c:pt idx="0">
                  <c:v>Case A - 100%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NSRS!$J$33:$J$44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NSRS!$K$33:$K$44</c:f>
              <c:numCache>
                <c:formatCode>0</c:formatCode>
                <c:ptCount val="12"/>
                <c:pt idx="0">
                  <c:v>2512.5812499999997</c:v>
                </c:pt>
                <c:pt idx="1">
                  <c:v>2469.0429166666663</c:v>
                </c:pt>
                <c:pt idx="2">
                  <c:v>2033.9541666666667</c:v>
                </c:pt>
                <c:pt idx="3">
                  <c:v>2106.165833333333</c:v>
                </c:pt>
                <c:pt idx="4">
                  <c:v>3415.5266666666666</c:v>
                </c:pt>
                <c:pt idx="5">
                  <c:v>2560.9633333333336</c:v>
                </c:pt>
                <c:pt idx="6">
                  <c:v>1964.5991666666666</c:v>
                </c:pt>
                <c:pt idx="7">
                  <c:v>1519.0737499999998</c:v>
                </c:pt>
                <c:pt idx="8">
                  <c:v>1301.5804166666665</c:v>
                </c:pt>
                <c:pt idx="9">
                  <c:v>1863.9175000000002</c:v>
                </c:pt>
                <c:pt idx="10">
                  <c:v>1998.6891666666668</c:v>
                </c:pt>
                <c:pt idx="11">
                  <c:v>2136.6120833333334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10-4D64-B2CD-056FA6047371}"/>
            </c:ext>
          </c:extLst>
        </c:ser>
        <c:ser>
          <c:idx val="1"/>
          <c:order val="1"/>
          <c:tx>
            <c:strRef>
              <c:f>NSRS!$L$32</c:f>
              <c:strCache>
                <c:ptCount val="1"/>
                <c:pt idx="0">
                  <c:v>Case B - ERCOT Recommended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NSRS!$J$33:$J$44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NSRS!$L$33:$L$44</c:f>
              <c:numCache>
                <c:formatCode>0</c:formatCode>
                <c:ptCount val="12"/>
                <c:pt idx="0">
                  <c:v>3642.7008333333338</c:v>
                </c:pt>
                <c:pt idx="1">
                  <c:v>3421.1470833333328</c:v>
                </c:pt>
                <c:pt idx="2">
                  <c:v>2717.0795833333332</c:v>
                </c:pt>
                <c:pt idx="3">
                  <c:v>3023.2158333333332</c:v>
                </c:pt>
                <c:pt idx="4">
                  <c:v>4141.4658333333327</c:v>
                </c:pt>
                <c:pt idx="5">
                  <c:v>3420.9437500000004</c:v>
                </c:pt>
                <c:pt idx="6">
                  <c:v>2647.6041666666656</c:v>
                </c:pt>
                <c:pt idx="7">
                  <c:v>2128.4437499999999</c:v>
                </c:pt>
                <c:pt idx="8">
                  <c:v>1969.4766666666667</c:v>
                </c:pt>
                <c:pt idx="9">
                  <c:v>2704.0704166666665</c:v>
                </c:pt>
                <c:pt idx="10">
                  <c:v>2853.6025000000004</c:v>
                </c:pt>
                <c:pt idx="11">
                  <c:v>3068.2970833333343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910-4D64-B2CD-056FA6047371}"/>
            </c:ext>
          </c:extLst>
        </c:ser>
        <c:ser>
          <c:idx val="2"/>
          <c:order val="2"/>
          <c:tx>
            <c:strRef>
              <c:f>NSRS!$M$32</c:f>
              <c:strCache>
                <c:ptCount val="1"/>
                <c:pt idx="0">
                  <c:v>Case C - 0%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NSRS!$J$33:$J$44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NSRS!$M$33:$M$44</c:f>
              <c:numCache>
                <c:formatCode>0</c:formatCode>
                <c:ptCount val="12"/>
                <c:pt idx="0">
                  <c:v>4333.1608333333324</c:v>
                </c:pt>
                <c:pt idx="1">
                  <c:v>4002.9891666666667</c:v>
                </c:pt>
                <c:pt idx="2">
                  <c:v>3110.8979166666672</c:v>
                </c:pt>
                <c:pt idx="3">
                  <c:v>3454.9133333333334</c:v>
                </c:pt>
                <c:pt idx="4">
                  <c:v>4471.9345833333327</c:v>
                </c:pt>
                <c:pt idx="5">
                  <c:v>3933.9129166666667</c:v>
                </c:pt>
                <c:pt idx="6">
                  <c:v>3192.7008333333324</c:v>
                </c:pt>
                <c:pt idx="7">
                  <c:v>2759.5433333333331</c:v>
                </c:pt>
                <c:pt idx="8">
                  <c:v>2929.8087500000001</c:v>
                </c:pt>
                <c:pt idx="9">
                  <c:v>3357.1374999999994</c:v>
                </c:pt>
                <c:pt idx="10">
                  <c:v>3337.1045833333333</c:v>
                </c:pt>
                <c:pt idx="11">
                  <c:v>3693.1995833333326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910-4D64-B2CD-056FA6047371}"/>
            </c:ext>
          </c:extLst>
        </c:ser>
        <c:ser>
          <c:idx val="3"/>
          <c:order val="3"/>
          <c:tx>
            <c:strRef>
              <c:f>NSRS!$N$32</c:f>
              <c:strCache>
                <c:ptCount val="1"/>
                <c:pt idx="0">
                  <c:v>Statistical Approach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NSRS!$J$33:$J$44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NSRS!$N$33:$N$44</c:f>
              <c:numCache>
                <c:formatCode>0</c:formatCode>
                <c:ptCount val="12"/>
                <c:pt idx="0">
                  <c:v>3332.5316666666672</c:v>
                </c:pt>
                <c:pt idx="1">
                  <c:v>2717.7766666666671</c:v>
                </c:pt>
                <c:pt idx="2">
                  <c:v>2876.7966666666671</c:v>
                </c:pt>
                <c:pt idx="3">
                  <c:v>2801.6116666666662</c:v>
                </c:pt>
                <c:pt idx="4">
                  <c:v>3800.3516666666669</c:v>
                </c:pt>
                <c:pt idx="5">
                  <c:v>3061.5616666666679</c:v>
                </c:pt>
                <c:pt idx="6">
                  <c:v>3147.8033333333328</c:v>
                </c:pt>
                <c:pt idx="7">
                  <c:v>2435.1016666666665</c:v>
                </c:pt>
                <c:pt idx="8">
                  <c:v>2098.4316666666668</c:v>
                </c:pt>
                <c:pt idx="9">
                  <c:v>2588.2166666666662</c:v>
                </c:pt>
                <c:pt idx="10">
                  <c:v>2794.4133333333334</c:v>
                </c:pt>
                <c:pt idx="11">
                  <c:v>3387.1658333333321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910-4D64-B2CD-056FA60473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577119776"/>
        <c:axId val="577120168"/>
      </c:barChart>
      <c:catAx>
        <c:axId val="577119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77120168"/>
        <c:crosses val="autoZero"/>
        <c:auto val="1"/>
        <c:lblAlgn val="ctr"/>
        <c:lblOffset val="100"/>
        <c:noMultiLvlLbl val="0"/>
      </c:catAx>
      <c:valAx>
        <c:axId val="577120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77119776"/>
        <c:crosses val="autoZero"/>
        <c:crossBetween val="between"/>
        <c:majorUnit val="1000"/>
      </c:valAx>
      <c:spPr>
        <a:noFill/>
        <a:ln>
          <a:noFill/>
        </a:ln>
        <a:effectLst/>
      </c:spPr>
    </c:plotArea>
    <c:legend>
      <c:legendPos val="t"/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258447</xdr:colOff>
      <xdr:row>0</xdr:row>
      <xdr:rowOff>121829</xdr:rowOff>
    </xdr:from>
    <xdr:to>
      <xdr:col>30</xdr:col>
      <xdr:colOff>281119</xdr:colOff>
      <xdr:row>36</xdr:row>
      <xdr:rowOff>89555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F2655D1-6563-4C36-9458-3C9E384F5F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20</xdr:col>
      <xdr:colOff>103909</xdr:colOff>
      <xdr:row>4</xdr:row>
      <xdr:rowOff>28286</xdr:rowOff>
    </xdr:from>
    <xdr:ext cx="225703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2D4E493F-CDA2-4710-BF58-BB32BB03FE9B}"/>
            </a:ext>
          </a:extLst>
        </xdr:cNvPr>
        <xdr:cNvSpPr txBox="1"/>
      </xdr:nvSpPr>
      <xdr:spPr>
        <a:xfrm>
          <a:off x="23973559" y="780761"/>
          <a:ext cx="22570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`</a:t>
          </a:r>
        </a:p>
      </xdr:txBody>
    </xdr:sp>
    <xdr:clientData/>
  </xdr:oneCellAnchor>
  <xdr:twoCellAnchor>
    <xdr:from>
      <xdr:col>11</xdr:col>
      <xdr:colOff>329641</xdr:colOff>
      <xdr:row>39</xdr:row>
      <xdr:rowOff>46224</xdr:rowOff>
    </xdr:from>
    <xdr:to>
      <xdr:col>24</xdr:col>
      <xdr:colOff>50622</xdr:colOff>
      <xdr:row>64</xdr:row>
      <xdr:rowOff>59298</xdr:rowOff>
    </xdr:to>
    <xdr:graphicFrame macro="">
      <xdr:nvGraphicFramePr>
        <xdr:cNvPr id="4" name="Chart 7">
          <a:extLst>
            <a:ext uri="{FF2B5EF4-FFF2-40B4-BE49-F238E27FC236}">
              <a16:creationId xmlns:a16="http://schemas.microsoft.com/office/drawing/2014/main" id="{D1B4DCF4-6D0C-4EEB-85B2-3B31DE02D2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994838</xdr:colOff>
      <xdr:row>1</xdr:row>
      <xdr:rowOff>2961</xdr:rowOff>
    </xdr:from>
    <xdr:to>
      <xdr:col>33</xdr:col>
      <xdr:colOff>185757</xdr:colOff>
      <xdr:row>30</xdr:row>
      <xdr:rowOff>46045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AD33929-9106-4D94-9487-AB95FAC104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191700</xdr:colOff>
      <xdr:row>32</xdr:row>
      <xdr:rowOff>5678</xdr:rowOff>
    </xdr:from>
    <xdr:to>
      <xdr:col>32</xdr:col>
      <xdr:colOff>497009</xdr:colOff>
      <xdr:row>60</xdr:row>
      <xdr:rowOff>26095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B2B3604-AF7E-4BD0-85AD-F8991224CC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0.06768</cdr:x>
      <cdr:y>0.17166</cdr:y>
    </cdr:from>
    <cdr:to>
      <cdr:x>0.44978</cdr:x>
      <cdr:y>0.33627</cdr:y>
    </cdr:to>
    <cdr:sp macro="" textlink="NSRS!$T$2">
      <cdr:nvSpPr>
        <cdr:cNvPr id="2" name="TextBox 3">
          <a:extLst xmlns:a="http://schemas.openxmlformats.org/drawingml/2006/main">
            <a:ext uri="{FF2B5EF4-FFF2-40B4-BE49-F238E27FC236}">
              <a16:creationId xmlns:a16="http://schemas.microsoft.com/office/drawing/2014/main" id="{EF9AC528-3DDB-4CD8-D125-A2585AC06E72}"/>
            </a:ext>
          </a:extLst>
        </cdr:cNvPr>
        <cdr:cNvSpPr txBox="1"/>
      </cdr:nvSpPr>
      <cdr:spPr>
        <a:xfrm xmlns:a="http://schemas.openxmlformats.org/drawingml/2006/main">
          <a:off x="718936" y="885378"/>
          <a:ext cx="4059152" cy="8490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t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BCD52003-8F0B-4486-9889-2C56B38711FC}" type="TxLink">
            <a:rPr lang="en-US" sz="1100" b="0" i="1" u="none" strike="noStrike">
              <a:solidFill>
                <a:srgbClr val="890C58"/>
              </a:solidFill>
              <a:latin typeface="Calibri"/>
              <a:cs typeface="Calibri"/>
            </a:rPr>
            <a:pPr/>
            <a:t>Case B - ERCOT Recommended	
     Range: 1869 MW - 4601 MW;	
     Avg: 3068 MW (319 MW decrease from statistical method)	
</a:t>
          </a:fld>
          <a:endParaRPr lang="en-US" sz="9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0.61154</cdr:x>
      <cdr:y>0.18823</cdr:y>
    </cdr:from>
    <cdr:to>
      <cdr:x>1</cdr:x>
      <cdr:y>0.38909</cdr:y>
    </cdr:to>
    <cdr:sp macro="" textlink="NSRS!$T$31">
      <cdr:nvSpPr>
        <cdr:cNvPr id="3" name="TextBox 3">
          <a:extLst xmlns:a="http://schemas.openxmlformats.org/drawingml/2006/main">
            <a:ext uri="{FF2B5EF4-FFF2-40B4-BE49-F238E27FC236}">
              <a16:creationId xmlns:a16="http://schemas.microsoft.com/office/drawing/2014/main" id="{947F94C8-D93B-590C-2F25-7922FB6640C0}"/>
            </a:ext>
          </a:extLst>
        </cdr:cNvPr>
        <cdr:cNvSpPr txBox="1"/>
      </cdr:nvSpPr>
      <cdr:spPr>
        <a:xfrm xmlns:a="http://schemas.openxmlformats.org/drawingml/2006/main">
          <a:off x="8080743" y="968387"/>
          <a:ext cx="5133017" cy="10333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EA854E2B-E5B9-46C1-A3DC-F3B4EC57E675}" type="TxLink">
            <a:rPr lang="en-US" sz="1100" b="0" i="1" u="none" strike="noStrike">
              <a:solidFill>
                <a:srgbClr val="890C58"/>
              </a:solidFill>
              <a:latin typeface="Calibri"/>
              <a:cs typeface="Calibri"/>
            </a:rPr>
            <a:pPr/>
            <a:t>Case B - ERCOT Recommended	
     On avg. 58 MW increase from statistical approach.	
     Largest increase is in Feb by 703 MW.	
     Largest decrease is in Jul by 500 MW.	
  </a:t>
          </a:fld>
          <a:endParaRPr lang="en-US" sz="5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0.0643</cdr:x>
      <cdr:y>0</cdr:y>
    </cdr:from>
    <cdr:to>
      <cdr:x>0.30742</cdr:x>
      <cdr:y>0.06872</cdr:y>
    </cdr:to>
    <cdr:sp macro="" textlink="NSRS!$M$3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40E6C22-4FEA-4DAE-89EB-5E167DBFD396}"/>
            </a:ext>
          </a:extLst>
        </cdr:cNvPr>
        <cdr:cNvSpPr txBox="1"/>
      </cdr:nvSpPr>
      <cdr:spPr>
        <a:xfrm xmlns:a="http://schemas.openxmlformats.org/drawingml/2006/main">
          <a:off x="1164166" y="0"/>
          <a:ext cx="4401782" cy="4719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overflow" horzOverflow="overflow" wrap="none" lIns="0" tIns="0" rIns="0" bIns="0" rtlCol="0">
          <a:spAutoFit/>
        </a:bodyPr>
        <a:lstStyle xmlns:a="http://schemas.openxmlformats.org/drawingml/2006/main"/>
        <a:p xmlns:a="http://schemas.openxmlformats.org/drawingml/2006/main">
          <a:fld id="{DEFB3C4A-771D-41A8-98A5-BA364670B766}" type="TxLink">
            <a:rPr lang="en-US" sz="1600" b="0" i="1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/>
            <a:t> </a:t>
          </a:fld>
          <a:endParaRPr lang="en-US" sz="16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0.00544</cdr:x>
      <cdr:y>0.01797</cdr:y>
    </cdr:from>
    <cdr:to>
      <cdr:x>0.2489</cdr:x>
      <cdr:y>0.16717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21055D61-9EC8-10A9-4C54-A6F989E042FC}"/>
            </a:ext>
          </a:extLst>
        </cdr:cNvPr>
        <cdr:cNvSpPr txBox="1"/>
      </cdr:nvSpPr>
      <cdr:spPr>
        <a:xfrm xmlns:a="http://schemas.openxmlformats.org/drawingml/2006/main">
          <a:off x="50800" y="50800"/>
          <a:ext cx="2275664" cy="4218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8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0.03661</cdr:x>
      <cdr:y>0.21218</cdr:y>
    </cdr:from>
    <cdr:to>
      <cdr:x>0.28008</cdr:x>
      <cdr:y>0.36138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FFCE1618-A0A4-E2BA-E3CC-DFFF0289C1B3}"/>
            </a:ext>
          </a:extLst>
        </cdr:cNvPr>
        <cdr:cNvSpPr txBox="1"/>
      </cdr:nvSpPr>
      <cdr:spPr>
        <a:xfrm xmlns:a="http://schemas.openxmlformats.org/drawingml/2006/main">
          <a:off x="342153" y="599888"/>
          <a:ext cx="2275664" cy="4218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8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1385457</xdr:colOff>
      <xdr:row>0</xdr:row>
      <xdr:rowOff>87914</xdr:rowOff>
    </xdr:from>
    <xdr:to>
      <xdr:col>19</xdr:col>
      <xdr:colOff>120373</xdr:colOff>
      <xdr:row>28</xdr:row>
      <xdr:rowOff>46789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E5772B8-041B-4CFD-8489-9215B40BCA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439604</xdr:colOff>
      <xdr:row>28</xdr:row>
      <xdr:rowOff>152678</xdr:rowOff>
    </xdr:from>
    <xdr:to>
      <xdr:col>22</xdr:col>
      <xdr:colOff>197807</xdr:colOff>
      <xdr:row>56</xdr:row>
      <xdr:rowOff>93825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139AE58-FE56-4AAC-A5AB-86BD484B3B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0.63803</cdr:x>
      <cdr:y>0</cdr:y>
    </cdr:from>
    <cdr:to>
      <cdr:x>0.98282</cdr:x>
      <cdr:y>0.06411</cdr:y>
    </cdr:to>
    <cdr:sp macro="" textlink="NSRS!$M$2">
      <cdr:nvSpPr>
        <cdr:cNvPr id="2" name="TextBox 3">
          <a:extLst xmlns:a="http://schemas.openxmlformats.org/drawingml/2006/main">
            <a:ext uri="{FF2B5EF4-FFF2-40B4-BE49-F238E27FC236}">
              <a16:creationId xmlns:a16="http://schemas.microsoft.com/office/drawing/2014/main" id="{92110B35-453C-4E2E-9DB4-3623522B9774}"/>
            </a:ext>
          </a:extLst>
        </cdr:cNvPr>
        <cdr:cNvSpPr txBox="1"/>
      </cdr:nvSpPr>
      <cdr:spPr>
        <a:xfrm xmlns:a="http://schemas.openxmlformats.org/drawingml/2006/main">
          <a:off x="5731592" y="0"/>
          <a:ext cx="3097340" cy="324448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62AC306C-210A-42D0-A10D-AE5E96AF59D1}" type="TxLink">
            <a:rPr lang="en-US" sz="1100" b="0" i="1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/>
            <a:t> </a:t>
          </a:fld>
          <a:endParaRPr lang="en-US" sz="11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0.66438</cdr:x>
      <cdr:y>0.09635</cdr:y>
    </cdr:from>
    <cdr:to>
      <cdr:x>0.96368</cdr:x>
      <cdr:y>0.30213</cdr:y>
    </cdr:to>
    <cdr:sp macro="" textlink="NSRS!$O$31">
      <cdr:nvSpPr>
        <cdr:cNvPr id="2" name="TextBox 3">
          <a:extLst xmlns:a="http://schemas.openxmlformats.org/drawingml/2006/main">
            <a:ext uri="{FF2B5EF4-FFF2-40B4-BE49-F238E27FC236}">
              <a16:creationId xmlns:a16="http://schemas.microsoft.com/office/drawing/2014/main" id="{92110B35-453C-4E2E-9DB4-3623522B9774}"/>
            </a:ext>
          </a:extLst>
        </cdr:cNvPr>
        <cdr:cNvSpPr txBox="1"/>
      </cdr:nvSpPr>
      <cdr:spPr>
        <a:xfrm xmlns:a="http://schemas.openxmlformats.org/drawingml/2006/main">
          <a:off x="6148823" y="478032"/>
          <a:ext cx="2769989" cy="1020940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overflow" horzOverflow="overflow" wrap="none" lIns="0" tIns="0" rIns="0" bIns="0" rtlCol="0" anchor="ctr" anchorCtr="1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1A47430C-48C7-475D-B50A-2A363C8D0DC0}" type="TxLink">
            <a:rPr lang="en-US" sz="1100" b="0" i="1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 algn="l"/>
            <a:t> </a:t>
          </a:fld>
          <a:endParaRPr lang="en-US" sz="11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405903</xdr:colOff>
      <xdr:row>0</xdr:row>
      <xdr:rowOff>538313</xdr:rowOff>
    </xdr:from>
    <xdr:to>
      <xdr:col>34</xdr:col>
      <xdr:colOff>665745</xdr:colOff>
      <xdr:row>30</xdr:row>
      <xdr:rowOff>76991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E673CEE-78B4-4B64-A7C5-928738D0E8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9211</xdr:colOff>
      <xdr:row>30</xdr:row>
      <xdr:rowOff>127805</xdr:rowOff>
    </xdr:from>
    <xdr:to>
      <xdr:col>34</xdr:col>
      <xdr:colOff>676274</xdr:colOff>
      <xdr:row>60</xdr:row>
      <xdr:rowOff>18042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AB86604-DA85-4C4E-B8E2-588215796E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0.08813</cdr:x>
      <cdr:y>0.16955</cdr:y>
    </cdr:from>
    <cdr:to>
      <cdr:x>0.45453</cdr:x>
      <cdr:y>0.2656</cdr:y>
    </cdr:to>
    <cdr:sp macro="" textlink="ECRS!$Q$2">
      <cdr:nvSpPr>
        <cdr:cNvPr id="2" name="TextBox 3">
          <a:extLst xmlns:a="http://schemas.openxmlformats.org/drawingml/2006/main">
            <a:ext uri="{FF2B5EF4-FFF2-40B4-BE49-F238E27FC236}">
              <a16:creationId xmlns:a16="http://schemas.microsoft.com/office/drawing/2014/main" id="{E744A74D-8011-2A89-86DE-669E1E3C9D3F}"/>
            </a:ext>
          </a:extLst>
        </cdr:cNvPr>
        <cdr:cNvSpPr txBox="1"/>
      </cdr:nvSpPr>
      <cdr:spPr>
        <a:xfrm xmlns:a="http://schemas.openxmlformats.org/drawingml/2006/main">
          <a:off x="841973" y="925237"/>
          <a:ext cx="3500544" cy="524146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t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87575F5B-A86B-40C3-9709-F6766E8B4E9C}" type="TxLink">
            <a:rPr lang="en-US" sz="1100" b="0" i="1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/>
            <a:t>Case B - ERCOT Recommended:	
     Range: 914 MW - 2163 MW;	
     Avg: 1351 MW (93 MW increase from prev year)</a:t>
          </a:fld>
          <a:endParaRPr lang="en-US" sz="9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0.67544</cdr:x>
      <cdr:y>0.20139</cdr:y>
    </cdr:from>
    <cdr:to>
      <cdr:x>0.67813</cdr:x>
      <cdr:y>0.22356</cdr:y>
    </cdr:to>
    <cdr:sp macro="" textlink="#REF!">
      <cdr:nvSpPr>
        <cdr:cNvPr id="2" name="TextBox 3">
          <a:extLst xmlns:a="http://schemas.openxmlformats.org/drawingml/2006/main">
            <a:ext uri="{FF2B5EF4-FFF2-40B4-BE49-F238E27FC236}">
              <a16:creationId xmlns:a16="http://schemas.microsoft.com/office/drawing/2014/main" id="{92110B35-453C-4E2E-9DB4-3623522B9774}"/>
            </a:ext>
          </a:extLst>
        </cdr:cNvPr>
        <cdr:cNvSpPr txBox="1"/>
      </cdr:nvSpPr>
      <cdr:spPr>
        <a:xfrm xmlns:a="http://schemas.openxmlformats.org/drawingml/2006/main">
          <a:off x="7175227" y="1071299"/>
          <a:ext cx="28534" cy="117917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overflow" horzOverflow="overflow" wrap="none" lIns="0" tIns="0" rIns="0" bIns="0" rtlCol="0" anchor="ctr" anchorCtr="1">
          <a:sp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1A47430C-48C7-475D-B50A-2A363C8D0DC0}" type="TxLink">
            <a:rPr lang="en-US" sz="800" b="0" i="1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 algn="l"/>
            <a:t> </a:t>
          </a:fld>
          <a:endParaRPr lang="en-US" sz="8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0.31675</cdr:x>
      <cdr:y>0.27618</cdr:y>
    </cdr:from>
    <cdr:to>
      <cdr:x>1</cdr:x>
      <cdr:y>0.32591</cdr:y>
    </cdr:to>
    <cdr:sp macro="" textlink="ECRS!$Q$48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A445FD7F-959A-46EE-9AFE-BA71AC848AC7}"/>
            </a:ext>
          </a:extLst>
        </cdr:cNvPr>
        <cdr:cNvSpPr txBox="1"/>
      </cdr:nvSpPr>
      <cdr:spPr>
        <a:xfrm xmlns:a="http://schemas.openxmlformats.org/drawingml/2006/main">
          <a:off x="3364849" y="1469136"/>
          <a:ext cx="7258193" cy="264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3A9106B9-968E-4E90-918E-C7642F69EF79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 </a:t>
          </a:fld>
          <a:endParaRPr lang="en-US" sz="1100" i="1">
            <a:solidFill>
              <a:srgbClr val="890C58"/>
            </a:solidFill>
          </a:endParaRPr>
        </a:p>
      </cdr:txBody>
    </cdr:sp>
  </cdr:relSizeAnchor>
  <cdr:relSizeAnchor xmlns:cdr="http://schemas.openxmlformats.org/drawingml/2006/chartDrawing">
    <cdr:from>
      <cdr:x>0.07755</cdr:x>
      <cdr:y>0.15876</cdr:y>
    </cdr:from>
    <cdr:to>
      <cdr:x>0.41762</cdr:x>
      <cdr:y>0.28043</cdr:y>
    </cdr:to>
    <cdr:sp macro="" textlink="ECRS!$Q$31">
      <cdr:nvSpPr>
        <cdr:cNvPr id="4" name="TextBox 3">
          <a:extLst xmlns:a="http://schemas.openxmlformats.org/drawingml/2006/main">
            <a:ext uri="{FF2B5EF4-FFF2-40B4-BE49-F238E27FC236}">
              <a16:creationId xmlns:a16="http://schemas.microsoft.com/office/drawing/2014/main" id="{990E5258-50D5-F85E-9C0C-ADED73C6B9EE}"/>
            </a:ext>
          </a:extLst>
        </cdr:cNvPr>
        <cdr:cNvSpPr txBox="1"/>
      </cdr:nvSpPr>
      <cdr:spPr>
        <a:xfrm xmlns:a="http://schemas.openxmlformats.org/drawingml/2006/main">
          <a:off x="757382" y="840509"/>
          <a:ext cx="3320996" cy="644219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t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3F37F647-5FAC-48FB-A008-F4610DB844B2}" type="TxLink">
            <a:rPr lang="en-US" sz="1100" b="0" i="1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/>
            <a:t>Case B - ERCOT Recommended	
     On avg. 55 MW increase from prev year.	
     Largest increase is in Jan by 487 MW.	
     Largest decrease is in Jul by 617 MW.</a:t>
          </a:fld>
          <a:endParaRPr lang="en-US" sz="9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O:\OperationsAnalysis\_Supervisor\AS_Methodology\2025\WMS\Sheets\2026_NSRS_Charts.xlsx" TargetMode="External"/><Relationship Id="rId1" Type="http://schemas.openxmlformats.org/officeDocument/2006/relationships/externalLinkPath" Target="2026_NSRS_Charts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O:\OperationsAnalysis\_Supervisor\AS_Methodology\2025\WMS\Sheets\2026_Regulation_Charts.xlsx" TargetMode="External"/><Relationship Id="rId1" Type="http://schemas.openxmlformats.org/officeDocument/2006/relationships/externalLinkPath" Target="2026_Regulation_Charts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O:\OperationsAnalysis\_Supervisor\AS_Methodology\2025\WMS\Sheets\2026_RRS_Charts.xlsx" TargetMode="External"/><Relationship Id="rId1" Type="http://schemas.openxmlformats.org/officeDocument/2006/relationships/externalLinkPath" Target="2026_RRS_Char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2023 NSRS (PreEC, 8HA NFLE)"/>
      <sheetName val="2024 NSRS"/>
      <sheetName val="2025 NSRS (Current Method)"/>
      <sheetName val="2025 NSRS (Proposed)"/>
      <sheetName val="2025 Wind Adj Table"/>
      <sheetName val="2025 Solar Adj Table"/>
      <sheetName val="Forced Outage Adj Table"/>
      <sheetName val="Charts"/>
      <sheetName val="NSRS_PreEC"/>
      <sheetName val="Total Up AS Gen Pre ECRS 6HA"/>
      <sheetName val="Total Up 2022 AS Gen Post EC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1">
          <cell r="T1" t="str">
            <v>Non-Spin Requirement Comparison for December</v>
          </cell>
        </row>
        <row r="30">
          <cell r="T30" t="str">
            <v>Hourly Average Non-Spin Requirement Comparison</v>
          </cell>
        </row>
      </sheetData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2025 Regulation Up"/>
      <sheetName val="2025 Regulation Down"/>
      <sheetName val="2025 Wind Adj Table"/>
      <sheetName val="2025 Solar Adj Table"/>
      <sheetName val="2026 Regulation Up"/>
      <sheetName val="2026 Regulation Down"/>
      <sheetName val="2026 Wind Adj Table"/>
      <sheetName val="2026 Solar Adj Table"/>
      <sheetName val="Charts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B3">
            <v>371.44963732295213</v>
          </cell>
          <cell r="C3">
            <v>391.44768705667252</v>
          </cell>
          <cell r="D3">
            <v>392.31255802812109</v>
          </cell>
          <cell r="E3">
            <v>444.22697094152011</v>
          </cell>
          <cell r="F3">
            <v>413.90365137294992</v>
          </cell>
          <cell r="G3">
            <v>461.36202593427328</v>
          </cell>
          <cell r="H3">
            <v>437.29216456077529</v>
          </cell>
          <cell r="I3">
            <v>340.23067676848052</v>
          </cell>
          <cell r="J3">
            <v>310.58020907842001</v>
          </cell>
          <cell r="K3">
            <v>427.6965469211591</v>
          </cell>
          <cell r="L3">
            <v>426.94466703732797</v>
          </cell>
          <cell r="M3">
            <v>369.66228570169022</v>
          </cell>
        </row>
        <row r="4">
          <cell r="B4">
            <v>335.77461160987122</v>
          </cell>
          <cell r="C4">
            <v>321.47637278995887</v>
          </cell>
          <cell r="D4">
            <v>372.66555897048181</v>
          </cell>
          <cell r="E4">
            <v>413.16211859595421</v>
          </cell>
          <cell r="F4">
            <v>381.52934703383022</v>
          </cell>
          <cell r="G4">
            <v>387.64806882386557</v>
          </cell>
          <cell r="H4">
            <v>365.00693756557519</v>
          </cell>
          <cell r="I4">
            <v>282.43205956566823</v>
          </cell>
          <cell r="J4">
            <v>223.72642144829641</v>
          </cell>
          <cell r="K4">
            <v>351.9235439615552</v>
          </cell>
          <cell r="L4">
            <v>369.22558078169823</v>
          </cell>
          <cell r="M4">
            <v>331.11699190139768</v>
          </cell>
        </row>
        <row r="5">
          <cell r="B5">
            <v>344.31255527271162</v>
          </cell>
          <cell r="C5">
            <v>356.84636942917609</v>
          </cell>
          <cell r="D5">
            <v>390.45450339913481</v>
          </cell>
          <cell r="E5">
            <v>426.99492439236781</v>
          </cell>
          <cell r="F5">
            <v>441.01239915568169</v>
          </cell>
          <cell r="G5">
            <v>420.14550504126532</v>
          </cell>
          <cell r="H5">
            <v>375.98118248695528</v>
          </cell>
          <cell r="I5">
            <v>243.68393297277399</v>
          </cell>
          <cell r="J5">
            <v>244.94714996838101</v>
          </cell>
          <cell r="K5">
            <v>328.40024534252632</v>
          </cell>
          <cell r="L5">
            <v>397.07926576137498</v>
          </cell>
          <cell r="M5">
            <v>332.06963959047857</v>
          </cell>
        </row>
        <row r="6">
          <cell r="B6">
            <v>348.9962873708015</v>
          </cell>
          <cell r="C6">
            <v>354.03555298945707</v>
          </cell>
          <cell r="D6">
            <v>374.42572611460361</v>
          </cell>
          <cell r="E6">
            <v>371.60330618743842</v>
          </cell>
          <cell r="F6">
            <v>353.91537922468171</v>
          </cell>
          <cell r="G6">
            <v>367.39007823875841</v>
          </cell>
          <cell r="H6">
            <v>378.64321143276482</v>
          </cell>
          <cell r="I6">
            <v>254.3237695301153</v>
          </cell>
          <cell r="J6">
            <v>245.31508178682901</v>
          </cell>
          <cell r="K6">
            <v>389.78403354398938</v>
          </cell>
          <cell r="L6">
            <v>398.75147074460978</v>
          </cell>
          <cell r="M6">
            <v>350.62986558675772</v>
          </cell>
        </row>
        <row r="7">
          <cell r="B7">
            <v>336.23241606641358</v>
          </cell>
          <cell r="C7">
            <v>329.57493643705021</v>
          </cell>
          <cell r="D7">
            <v>343.64272718884388</v>
          </cell>
          <cell r="E7">
            <v>362.17800163514067</v>
          </cell>
          <cell r="F7">
            <v>305.49283682553431</v>
          </cell>
          <cell r="G7">
            <v>380.31592929115538</v>
          </cell>
          <cell r="H7">
            <v>383.86837100105618</v>
          </cell>
          <cell r="I7">
            <v>257.38805261140737</v>
          </cell>
          <cell r="J7">
            <v>247.06494462782791</v>
          </cell>
          <cell r="K7">
            <v>450.41982409076019</v>
          </cell>
          <cell r="L7">
            <v>382.32087266445137</v>
          </cell>
          <cell r="M7">
            <v>375.59171719551091</v>
          </cell>
        </row>
        <row r="8">
          <cell r="B8">
            <v>361.96145993692107</v>
          </cell>
          <cell r="C8">
            <v>350.12530881194141</v>
          </cell>
          <cell r="D8">
            <v>317.65202083689059</v>
          </cell>
          <cell r="E8">
            <v>390.96963034579278</v>
          </cell>
          <cell r="F8">
            <v>348.60638511326368</v>
          </cell>
          <cell r="G8">
            <v>419.94201922332712</v>
          </cell>
          <cell r="H8">
            <v>326.89232056158232</v>
          </cell>
          <cell r="I8">
            <v>298.65577828746677</v>
          </cell>
          <cell r="J8">
            <v>246.57322230349001</v>
          </cell>
          <cell r="K8">
            <v>393.90454650839342</v>
          </cell>
          <cell r="L8">
            <v>342.01569461822521</v>
          </cell>
          <cell r="M8">
            <v>340.93219325157889</v>
          </cell>
        </row>
        <row r="9">
          <cell r="B9">
            <v>347.18342365558271</v>
          </cell>
          <cell r="C9">
            <v>388.83860871742007</v>
          </cell>
          <cell r="D9">
            <v>337.1447458527731</v>
          </cell>
          <cell r="E9">
            <v>366.77636436111328</v>
          </cell>
          <cell r="F9">
            <v>418.88229733453579</v>
          </cell>
          <cell r="G9">
            <v>438.14526018783693</v>
          </cell>
          <cell r="H9">
            <v>401.10626453333941</v>
          </cell>
          <cell r="I9">
            <v>328.021276108216</v>
          </cell>
          <cell r="J9">
            <v>227.5033207698433</v>
          </cell>
          <cell r="K9">
            <v>354.61575938553011</v>
          </cell>
          <cell r="L9">
            <v>367.46542940437791</v>
          </cell>
          <cell r="M9">
            <v>332.33716945725109</v>
          </cell>
        </row>
        <row r="10">
          <cell r="B10">
            <v>381.1002566024294</v>
          </cell>
          <cell r="C10">
            <v>414.81087639098121</v>
          </cell>
          <cell r="D10">
            <v>447.03530428557082</v>
          </cell>
          <cell r="E10">
            <v>464.55135217975561</v>
          </cell>
          <cell r="F10">
            <v>507.67935685334339</v>
          </cell>
          <cell r="G10">
            <v>543.98257822391747</v>
          </cell>
          <cell r="H10">
            <v>514.96621395784427</v>
          </cell>
          <cell r="I10">
            <v>302.06254742566188</v>
          </cell>
          <cell r="J10">
            <v>286.95587253569619</v>
          </cell>
          <cell r="K10">
            <v>298.72725871454452</v>
          </cell>
          <cell r="L10">
            <v>503.66625703175862</v>
          </cell>
          <cell r="M10">
            <v>394.05026409779822</v>
          </cell>
        </row>
        <row r="11">
          <cell r="B11">
            <v>466.27351909633973</v>
          </cell>
          <cell r="C11">
            <v>635.58857088554475</v>
          </cell>
          <cell r="D11">
            <v>659.06556900429734</v>
          </cell>
          <cell r="E11">
            <v>795.8594164421047</v>
          </cell>
          <cell r="F11">
            <v>670.16281671411741</v>
          </cell>
          <cell r="G11">
            <v>655.37835617436963</v>
          </cell>
          <cell r="H11">
            <v>714.68100191548319</v>
          </cell>
          <cell r="I11">
            <v>375.26919986179507</v>
          </cell>
          <cell r="J11">
            <v>569.42143900359122</v>
          </cell>
          <cell r="K11">
            <v>548.94272732966783</v>
          </cell>
          <cell r="L11">
            <v>748.74177258014663</v>
          </cell>
          <cell r="M11">
            <v>533.50528641939161</v>
          </cell>
        </row>
        <row r="12">
          <cell r="B12">
            <v>592.92008755779057</v>
          </cell>
          <cell r="C12">
            <v>646.08959638718898</v>
          </cell>
          <cell r="D12">
            <v>741.23189613593217</v>
          </cell>
          <cell r="E12">
            <v>672.79494075490993</v>
          </cell>
          <cell r="F12">
            <v>605.36886159388359</v>
          </cell>
          <cell r="G12">
            <v>652.59974307380844</v>
          </cell>
          <cell r="H12">
            <v>661.77055124227331</v>
          </cell>
          <cell r="I12">
            <v>533.66624730463491</v>
          </cell>
          <cell r="J12">
            <v>506.67101757365509</v>
          </cell>
          <cell r="K12">
            <v>910.5114372504612</v>
          </cell>
          <cell r="L12">
            <v>643.57163157065702</v>
          </cell>
          <cell r="M12">
            <v>520.25391407012921</v>
          </cell>
        </row>
        <row r="13">
          <cell r="B13">
            <v>505.82837807784517</v>
          </cell>
          <cell r="C13">
            <v>522.0845105202086</v>
          </cell>
          <cell r="D13">
            <v>649.36204926237838</v>
          </cell>
          <cell r="E13">
            <v>567.03058595845266</v>
          </cell>
          <cell r="F13">
            <v>604.78790260609958</v>
          </cell>
          <cell r="G13">
            <v>689.76477243133411</v>
          </cell>
          <cell r="H13">
            <v>561.09815170851653</v>
          </cell>
          <cell r="I13">
            <v>500.91455827847278</v>
          </cell>
          <cell r="J13">
            <v>354.90544290702042</v>
          </cell>
          <cell r="K13">
            <v>559.16958203926356</v>
          </cell>
          <cell r="L13">
            <v>615.72339409589767</v>
          </cell>
          <cell r="M13">
            <v>513.68232803344711</v>
          </cell>
        </row>
        <row r="14">
          <cell r="B14">
            <v>502.06382091608771</v>
          </cell>
          <cell r="C14">
            <v>590.04929528849379</v>
          </cell>
          <cell r="D14">
            <v>620.52375161483053</v>
          </cell>
          <cell r="E14">
            <v>599.5966351571343</v>
          </cell>
          <cell r="F14">
            <v>537.77175295110783</v>
          </cell>
          <cell r="G14">
            <v>664.62026168496982</v>
          </cell>
          <cell r="H14">
            <v>585.81219700277666</v>
          </cell>
          <cell r="I14">
            <v>447.80207661672478</v>
          </cell>
          <cell r="J14">
            <v>465.493937204644</v>
          </cell>
          <cell r="K14">
            <v>589.14130780841936</v>
          </cell>
          <cell r="L14">
            <v>751.26920630137113</v>
          </cell>
          <cell r="M14">
            <v>485.95669460296631</v>
          </cell>
        </row>
        <row r="15">
          <cell r="B15">
            <v>529.48800175944461</v>
          </cell>
          <cell r="C15">
            <v>570.80930586191857</v>
          </cell>
          <cell r="D15">
            <v>606.13242053468468</v>
          </cell>
          <cell r="E15">
            <v>702.54522676888519</v>
          </cell>
          <cell r="F15">
            <v>683.72353595526283</v>
          </cell>
          <cell r="G15">
            <v>698.1181841973837</v>
          </cell>
          <cell r="H15">
            <v>657.85509636753955</v>
          </cell>
          <cell r="I15">
            <v>438.35104507196428</v>
          </cell>
          <cell r="J15">
            <v>530.23483059431521</v>
          </cell>
          <cell r="K15">
            <v>492.7137237437654</v>
          </cell>
          <cell r="L15">
            <v>535.34487165510654</v>
          </cell>
          <cell r="M15">
            <v>508.35371842384342</v>
          </cell>
        </row>
        <row r="16">
          <cell r="B16">
            <v>543.5223003021573</v>
          </cell>
          <cell r="C16">
            <v>687.32338666025998</v>
          </cell>
          <cell r="D16">
            <v>649.82284594429848</v>
          </cell>
          <cell r="E16">
            <v>682.42282395772258</v>
          </cell>
          <cell r="F16">
            <v>644.80061040810449</v>
          </cell>
          <cell r="G16">
            <v>760.1373126818894</v>
          </cell>
          <cell r="H16">
            <v>630.25781358556901</v>
          </cell>
          <cell r="I16">
            <v>494.71422655914472</v>
          </cell>
          <cell r="J16">
            <v>544.38949434656229</v>
          </cell>
          <cell r="K16">
            <v>556.55613710511159</v>
          </cell>
          <cell r="L16">
            <v>673.11720372835794</v>
          </cell>
          <cell r="M16">
            <v>580.59563547843834</v>
          </cell>
        </row>
        <row r="17">
          <cell r="B17">
            <v>595.22461212063183</v>
          </cell>
          <cell r="C17">
            <v>634.49433267132838</v>
          </cell>
          <cell r="D17">
            <v>729.34240665471623</v>
          </cell>
          <cell r="E17">
            <v>675.38512159958259</v>
          </cell>
          <cell r="F17">
            <v>805.77897390879662</v>
          </cell>
          <cell r="G17">
            <v>774.49546390213834</v>
          </cell>
          <cell r="H17">
            <v>642.28216884946346</v>
          </cell>
          <cell r="I17">
            <v>630.18952777975267</v>
          </cell>
          <cell r="J17">
            <v>636.64879488851329</v>
          </cell>
          <cell r="K17">
            <v>704.98135247376581</v>
          </cell>
          <cell r="L17">
            <v>632.81766390999155</v>
          </cell>
          <cell r="M17">
            <v>708.70875257676641</v>
          </cell>
        </row>
        <row r="18">
          <cell r="B18">
            <v>584.51249637347928</v>
          </cell>
          <cell r="C18">
            <v>622.39098644531646</v>
          </cell>
          <cell r="D18">
            <v>818.56291776629848</v>
          </cell>
          <cell r="E18">
            <v>830.79982899462345</v>
          </cell>
          <cell r="F18">
            <v>751.33980069943937</v>
          </cell>
          <cell r="G18">
            <v>857.3793056686842</v>
          </cell>
          <cell r="H18">
            <v>779.15801590210549</v>
          </cell>
          <cell r="I18">
            <v>661.96212434788754</v>
          </cell>
          <cell r="J18">
            <v>678.72718025959568</v>
          </cell>
          <cell r="K18">
            <v>582.09558291914072</v>
          </cell>
          <cell r="L18">
            <v>639.7107399344444</v>
          </cell>
          <cell r="M18">
            <v>655.33300803601742</v>
          </cell>
        </row>
        <row r="19">
          <cell r="B19">
            <v>662.20807657998239</v>
          </cell>
          <cell r="C19">
            <v>648.5952166339614</v>
          </cell>
          <cell r="D19">
            <v>904.2734964104194</v>
          </cell>
          <cell r="E19">
            <v>800.77110027467722</v>
          </cell>
          <cell r="F19">
            <v>840.48171397136116</v>
          </cell>
          <cell r="G19">
            <v>821.06770618177211</v>
          </cell>
          <cell r="H19">
            <v>816.45869120188172</v>
          </cell>
          <cell r="I19">
            <v>648.40182054678587</v>
          </cell>
          <cell r="J19">
            <v>779.55095512943853</v>
          </cell>
          <cell r="K19">
            <v>698.61805539178522</v>
          </cell>
          <cell r="L19">
            <v>863.35265281274917</v>
          </cell>
          <cell r="M19">
            <v>612.20417327073289</v>
          </cell>
        </row>
        <row r="20">
          <cell r="B20">
            <v>700.38718805970018</v>
          </cell>
          <cell r="C20">
            <v>710.9885228737237</v>
          </cell>
          <cell r="D20">
            <v>908.62816479106198</v>
          </cell>
          <cell r="E20">
            <v>891.44344455062549</v>
          </cell>
          <cell r="F20">
            <v>947.22417241477524</v>
          </cell>
          <cell r="G20">
            <v>824.04072830184418</v>
          </cell>
          <cell r="H20">
            <v>800.96293766552503</v>
          </cell>
          <cell r="I20">
            <v>657.80140933558891</v>
          </cell>
          <cell r="J20">
            <v>796.94286407014215</v>
          </cell>
          <cell r="K20">
            <v>585.16772480110944</v>
          </cell>
          <cell r="L20">
            <v>505.08296194076507</v>
          </cell>
          <cell r="M20">
            <v>366.06041193008417</v>
          </cell>
        </row>
        <row r="21">
          <cell r="B21">
            <v>297.70420674367892</v>
          </cell>
          <cell r="C21">
            <v>386.72440968874582</v>
          </cell>
          <cell r="D21">
            <v>725.62022344875982</v>
          </cell>
          <cell r="E21">
            <v>720.19975554723737</v>
          </cell>
          <cell r="F21">
            <v>711.306244422232</v>
          </cell>
          <cell r="G21">
            <v>724.28347438350625</v>
          </cell>
          <cell r="H21">
            <v>745.32739115208517</v>
          </cell>
          <cell r="I21">
            <v>640.22177269465635</v>
          </cell>
          <cell r="J21">
            <v>642.81467554995334</v>
          </cell>
          <cell r="K21">
            <v>521.57378569266052</v>
          </cell>
          <cell r="L21">
            <v>307.038241147995</v>
          </cell>
          <cell r="M21">
            <v>238.99424545094371</v>
          </cell>
        </row>
        <row r="22">
          <cell r="B22">
            <v>266.93809360542451</v>
          </cell>
          <cell r="C22">
            <v>327.30226195005957</v>
          </cell>
          <cell r="D22">
            <v>471.71581385349288</v>
          </cell>
          <cell r="E22">
            <v>602.2270783449884</v>
          </cell>
          <cell r="F22">
            <v>609.62570637817646</v>
          </cell>
          <cell r="G22">
            <v>651.25324273577689</v>
          </cell>
          <cell r="H22">
            <v>677.24400135829694</v>
          </cell>
          <cell r="I22">
            <v>595.1268903219493</v>
          </cell>
          <cell r="J22">
            <v>427.69611666554681</v>
          </cell>
          <cell r="K22">
            <v>281.38589942246949</v>
          </cell>
          <cell r="L22">
            <v>348.76689116954799</v>
          </cell>
          <cell r="M22">
            <v>277.37383986067402</v>
          </cell>
        </row>
        <row r="23">
          <cell r="B23">
            <v>297.23663691290028</v>
          </cell>
          <cell r="C23">
            <v>333.23047730107811</v>
          </cell>
          <cell r="D23">
            <v>306.87383046669157</v>
          </cell>
          <cell r="E23">
            <v>339.03446506551848</v>
          </cell>
          <cell r="F23">
            <v>409.10538482728651</v>
          </cell>
          <cell r="G23">
            <v>492.38345316881868</v>
          </cell>
          <cell r="H23">
            <v>438.02479645778772</v>
          </cell>
          <cell r="I23">
            <v>224.6167857329834</v>
          </cell>
          <cell r="J23">
            <v>308.27369064276007</v>
          </cell>
          <cell r="K23">
            <v>449.67558162673879</v>
          </cell>
          <cell r="L23">
            <v>381.98349529902129</v>
          </cell>
          <cell r="M23">
            <v>297.54057168960571</v>
          </cell>
        </row>
        <row r="24">
          <cell r="B24">
            <v>315.50238269419589</v>
          </cell>
          <cell r="C24">
            <v>341.6304178575482</v>
          </cell>
          <cell r="D24">
            <v>320.53875619841199</v>
          </cell>
          <cell r="E24">
            <v>313.55600841195388</v>
          </cell>
          <cell r="F24">
            <v>382.82769889090372</v>
          </cell>
          <cell r="G24">
            <v>379.61606484930951</v>
          </cell>
          <cell r="H24">
            <v>341.76133238163641</v>
          </cell>
          <cell r="I24">
            <v>289.5707462960907</v>
          </cell>
          <cell r="J24">
            <v>247.13085770313589</v>
          </cell>
          <cell r="K24">
            <v>306.33312657502051</v>
          </cell>
          <cell r="L24">
            <v>354.70091915130621</v>
          </cell>
          <cell r="M24">
            <v>313.74526337135211</v>
          </cell>
        </row>
        <row r="25">
          <cell r="B25">
            <v>297.48500084911927</v>
          </cell>
          <cell r="C25">
            <v>312.83285348532911</v>
          </cell>
          <cell r="D25">
            <v>280.98141499298572</v>
          </cell>
          <cell r="E25">
            <v>375.70702588458857</v>
          </cell>
          <cell r="F25">
            <v>394.30188666729032</v>
          </cell>
          <cell r="G25">
            <v>381.98366275373968</v>
          </cell>
          <cell r="H25">
            <v>349.71064228484443</v>
          </cell>
          <cell r="I25">
            <v>279.33793013022802</v>
          </cell>
          <cell r="J25">
            <v>246.51337289308981</v>
          </cell>
          <cell r="K25">
            <v>328.2840071721451</v>
          </cell>
          <cell r="L25">
            <v>328.56800060272229</v>
          </cell>
          <cell r="M25">
            <v>360.06584017940099</v>
          </cell>
        </row>
        <row r="26">
          <cell r="B26">
            <v>316.08893180295121</v>
          </cell>
          <cell r="C26">
            <v>355.15853476372553</v>
          </cell>
          <cell r="D26">
            <v>368.45890300530709</v>
          </cell>
          <cell r="E26">
            <v>405.34053830496327</v>
          </cell>
          <cell r="F26">
            <v>387.22715090352659</v>
          </cell>
          <cell r="G26">
            <v>382.10606576633592</v>
          </cell>
          <cell r="H26">
            <v>343.92453941897497</v>
          </cell>
          <cell r="I26">
            <v>247.41988434355861</v>
          </cell>
          <cell r="J26">
            <v>269.26866011835642</v>
          </cell>
          <cell r="K26">
            <v>269.6213859566019</v>
          </cell>
          <cell r="L26">
            <v>379.02889976501399</v>
          </cell>
          <cell r="M26">
            <v>355.12932398021212</v>
          </cell>
        </row>
      </sheetData>
      <sheetData sheetId="5">
        <row r="3">
          <cell r="G3">
            <v>398.68758391333381</v>
          </cell>
          <cell r="H3">
            <v>382.56953456142111</v>
          </cell>
          <cell r="I3">
            <v>287.63006224696107</v>
          </cell>
          <cell r="J3">
            <v>319.74906399247158</v>
          </cell>
          <cell r="K3">
            <v>350.62740920340309</v>
          </cell>
          <cell r="L3">
            <v>332.13084602355963</v>
          </cell>
          <cell r="M3">
            <v>382.3037198066711</v>
          </cell>
        </row>
        <row r="4">
          <cell r="G4">
            <v>305.32630089844167</v>
          </cell>
          <cell r="H4">
            <v>258.98947689324677</v>
          </cell>
          <cell r="I4">
            <v>244.03585119153851</v>
          </cell>
          <cell r="J4">
            <v>209.00768639950209</v>
          </cell>
          <cell r="K4">
            <v>262.24285457652991</v>
          </cell>
          <cell r="L4">
            <v>313.30630024671558</v>
          </cell>
          <cell r="M4">
            <v>276.62806344032288</v>
          </cell>
        </row>
        <row r="5">
          <cell r="G5">
            <v>289.71543583983703</v>
          </cell>
          <cell r="H5">
            <v>273.42043140015079</v>
          </cell>
          <cell r="I5">
            <v>230.5268007948701</v>
          </cell>
          <cell r="J5">
            <v>253.54409638586631</v>
          </cell>
          <cell r="K5">
            <v>280.43785383817033</v>
          </cell>
          <cell r="L5">
            <v>389.66718101501471</v>
          </cell>
          <cell r="M5">
            <v>252.69309937953949</v>
          </cell>
        </row>
        <row r="6">
          <cell r="G6">
            <v>300.51654330994592</v>
          </cell>
          <cell r="H6">
            <v>240.65005365447499</v>
          </cell>
          <cell r="I6">
            <v>272.44207261827239</v>
          </cell>
          <cell r="J6">
            <v>197.05555803294411</v>
          </cell>
          <cell r="K6">
            <v>203.9293953136029</v>
          </cell>
          <cell r="L6">
            <v>281.61767908334718</v>
          </cell>
          <cell r="M6">
            <v>287.5166163444519</v>
          </cell>
        </row>
        <row r="7">
          <cell r="G7">
            <v>278.0769528329522</v>
          </cell>
          <cell r="H7">
            <v>290.03547003532219</v>
          </cell>
          <cell r="I7">
            <v>239.00717225286209</v>
          </cell>
          <cell r="J7">
            <v>234.8197055551849</v>
          </cell>
          <cell r="K7">
            <v>254.94816038950111</v>
          </cell>
          <cell r="L7">
            <v>254.4698759913444</v>
          </cell>
          <cell r="M7">
            <v>297.76933813095093</v>
          </cell>
        </row>
        <row r="8">
          <cell r="G8">
            <v>243.83759851850411</v>
          </cell>
          <cell r="H8">
            <v>277.07924907819671</v>
          </cell>
          <cell r="I8">
            <v>325.36273971713848</v>
          </cell>
          <cell r="J8">
            <v>215.14861916022869</v>
          </cell>
          <cell r="K8">
            <v>256.56340530844722</v>
          </cell>
          <cell r="L8">
            <v>352.6147476673126</v>
          </cell>
          <cell r="M8">
            <v>280.82295827865602</v>
          </cell>
        </row>
        <row r="9">
          <cell r="G9">
            <v>233.9280466015139</v>
          </cell>
          <cell r="H9">
            <v>292.22878904198978</v>
          </cell>
          <cell r="I9">
            <v>237.34010338819701</v>
          </cell>
          <cell r="J9">
            <v>225.61013672889979</v>
          </cell>
          <cell r="K9">
            <v>257.47864226606072</v>
          </cell>
          <cell r="L9">
            <v>335.84225612878788</v>
          </cell>
          <cell r="M9">
            <v>308.72680687904358</v>
          </cell>
        </row>
        <row r="10">
          <cell r="G10">
            <v>483.01451935022681</v>
          </cell>
          <cell r="H10">
            <v>375.06767051737012</v>
          </cell>
          <cell r="I10">
            <v>379.10184913870029</v>
          </cell>
          <cell r="J10">
            <v>309.18783797218458</v>
          </cell>
          <cell r="K10">
            <v>261.65055755335698</v>
          </cell>
          <cell r="L10">
            <v>311.17255190014839</v>
          </cell>
          <cell r="M10">
            <v>279.07660555243501</v>
          </cell>
        </row>
        <row r="11">
          <cell r="G11">
            <v>553.3620865845246</v>
          </cell>
          <cell r="H11">
            <v>582.84349964504486</v>
          </cell>
          <cell r="I11">
            <v>563.01586492337526</v>
          </cell>
          <cell r="J11">
            <v>517.37119291728118</v>
          </cell>
          <cell r="K11">
            <v>321.03746034349422</v>
          </cell>
          <cell r="L11">
            <v>551.30809053778648</v>
          </cell>
          <cell r="M11">
            <v>420.84434709548941</v>
          </cell>
        </row>
        <row r="12">
          <cell r="G12">
            <v>623.07752306922066</v>
          </cell>
          <cell r="H12">
            <v>709.72943831317116</v>
          </cell>
          <cell r="I12">
            <v>499.23698817067589</v>
          </cell>
          <cell r="J12">
            <v>619.93678646734361</v>
          </cell>
          <cell r="K12">
            <v>636.1924808405447</v>
          </cell>
          <cell r="L12">
            <v>623.60387935759502</v>
          </cell>
          <cell r="M12">
            <v>572.39296450614927</v>
          </cell>
        </row>
        <row r="13">
          <cell r="G13">
            <v>593.21149956956776</v>
          </cell>
          <cell r="H13">
            <v>679.33339309470227</v>
          </cell>
          <cell r="I13">
            <v>504.7813931332675</v>
          </cell>
          <cell r="J13">
            <v>555.86983703393037</v>
          </cell>
          <cell r="K13">
            <v>527.90290216180199</v>
          </cell>
          <cell r="L13">
            <v>574.96050089709456</v>
          </cell>
          <cell r="M13">
            <v>508.2330672264099</v>
          </cell>
        </row>
        <row r="14">
          <cell r="G14">
            <v>720.44177871730824</v>
          </cell>
          <cell r="H14">
            <v>547.70340852042852</v>
          </cell>
          <cell r="I14">
            <v>481.43359128269009</v>
          </cell>
          <cell r="J14">
            <v>564.9189912276513</v>
          </cell>
          <cell r="K14">
            <v>578.6632614514059</v>
          </cell>
          <cell r="L14">
            <v>531.600779736042</v>
          </cell>
          <cell r="M14">
            <v>461.10572230815887</v>
          </cell>
        </row>
        <row r="15">
          <cell r="G15">
            <v>565.56756438211767</v>
          </cell>
          <cell r="H15">
            <v>544.05466985936016</v>
          </cell>
          <cell r="I15">
            <v>531.46983228229237</v>
          </cell>
          <cell r="J15">
            <v>543.07702076321743</v>
          </cell>
          <cell r="K15">
            <v>533.83532139631757</v>
          </cell>
          <cell r="L15">
            <v>547.11877012252808</v>
          </cell>
          <cell r="M15">
            <v>430.87485208511362</v>
          </cell>
        </row>
        <row r="16">
          <cell r="G16">
            <v>639.27891390637637</v>
          </cell>
          <cell r="H16">
            <v>562.92882155203233</v>
          </cell>
          <cell r="I16">
            <v>549.201901737458</v>
          </cell>
          <cell r="J16">
            <v>487.79521235239349</v>
          </cell>
          <cell r="K16">
            <v>496.79012821609308</v>
          </cell>
          <cell r="L16">
            <v>505.02752016484732</v>
          </cell>
          <cell r="M16">
            <v>538.5316387891769</v>
          </cell>
        </row>
        <row r="17">
          <cell r="G17">
            <v>710.13739122750485</v>
          </cell>
          <cell r="H17">
            <v>585.29489588570027</v>
          </cell>
          <cell r="I17">
            <v>557.03174649033986</v>
          </cell>
          <cell r="J17">
            <v>534.78295448865401</v>
          </cell>
          <cell r="K17">
            <v>505.59855737069472</v>
          </cell>
          <cell r="L17">
            <v>515.36330685615542</v>
          </cell>
          <cell r="M17">
            <v>491.94208867549901</v>
          </cell>
        </row>
        <row r="18">
          <cell r="G18">
            <v>700.6055809859123</v>
          </cell>
          <cell r="H18">
            <v>609.09450991931794</v>
          </cell>
          <cell r="I18">
            <v>609.59282871423318</v>
          </cell>
          <cell r="J18">
            <v>582.41994102434137</v>
          </cell>
          <cell r="K18">
            <v>525.25487438409141</v>
          </cell>
          <cell r="L18">
            <v>448.64355850219732</v>
          </cell>
          <cell r="M18">
            <v>524.36767530441284</v>
          </cell>
        </row>
        <row r="19">
          <cell r="G19">
            <v>651.92181099377535</v>
          </cell>
          <cell r="H19">
            <v>665.02975248327652</v>
          </cell>
          <cell r="I19">
            <v>575.47222026777524</v>
          </cell>
          <cell r="J19">
            <v>490.38986861185367</v>
          </cell>
          <cell r="K19">
            <v>565.83601297829046</v>
          </cell>
          <cell r="L19">
            <v>367.11152238212532</v>
          </cell>
          <cell r="M19">
            <v>509.65758228600032</v>
          </cell>
        </row>
        <row r="20">
          <cell r="G20">
            <v>663.73568828891837</v>
          </cell>
          <cell r="H20">
            <v>605.77909440825022</v>
          </cell>
          <cell r="I20">
            <v>684.24639665375366</v>
          </cell>
          <cell r="J20">
            <v>477.6671871351416</v>
          </cell>
          <cell r="K20">
            <v>556.55097367441795</v>
          </cell>
          <cell r="L20">
            <v>470.11893414705997</v>
          </cell>
          <cell r="M20">
            <v>372.38470891118061</v>
          </cell>
        </row>
        <row r="21">
          <cell r="G21">
            <v>583.35362131706233</v>
          </cell>
          <cell r="H21">
            <v>522.62064937454033</v>
          </cell>
          <cell r="I21">
            <v>590.20841449038448</v>
          </cell>
          <cell r="J21">
            <v>452.5691200277567</v>
          </cell>
          <cell r="K21">
            <v>428.5053681724342</v>
          </cell>
          <cell r="L21">
            <v>511.65050118565563</v>
          </cell>
          <cell r="M21">
            <v>359.14804033786061</v>
          </cell>
        </row>
        <row r="22">
          <cell r="G22">
            <v>441.93669460345308</v>
          </cell>
          <cell r="H22">
            <v>488.17264385579131</v>
          </cell>
          <cell r="I22">
            <v>379.37475881256631</v>
          </cell>
          <cell r="J22">
            <v>382.46769092036971</v>
          </cell>
          <cell r="K22">
            <v>485.27133175807847</v>
          </cell>
          <cell r="L22">
            <v>375.20176243782038</v>
          </cell>
          <cell r="M22">
            <v>327.22392809092997</v>
          </cell>
        </row>
        <row r="23">
          <cell r="G23">
            <v>420.55599999059291</v>
          </cell>
          <cell r="H23">
            <v>441.72627577319349</v>
          </cell>
          <cell r="I23">
            <v>481.11226626230132</v>
          </cell>
          <cell r="J23">
            <v>291.08692888324822</v>
          </cell>
          <cell r="K23">
            <v>466.38909097135712</v>
          </cell>
          <cell r="L23">
            <v>275.98929996490477</v>
          </cell>
          <cell r="M23">
            <v>295.9169363379479</v>
          </cell>
        </row>
        <row r="24">
          <cell r="G24">
            <v>350.40926472248231</v>
          </cell>
          <cell r="H24">
            <v>391.72262154290212</v>
          </cell>
          <cell r="I24">
            <v>299.86185339032698</v>
          </cell>
          <cell r="J24">
            <v>256.59489836068968</v>
          </cell>
          <cell r="K24">
            <v>284.52987809856768</v>
          </cell>
          <cell r="L24">
            <v>297.68632576465609</v>
          </cell>
          <cell r="M24">
            <v>339.17731415629379</v>
          </cell>
        </row>
        <row r="25">
          <cell r="G25">
            <v>306.62958750282462</v>
          </cell>
          <cell r="H25">
            <v>306.44223305031801</v>
          </cell>
          <cell r="I25">
            <v>264.35134469802028</v>
          </cell>
          <cell r="J25">
            <v>292.22279021404597</v>
          </cell>
          <cell r="K25">
            <v>269.23306479369728</v>
          </cell>
          <cell r="L25">
            <v>249.41558742523191</v>
          </cell>
          <cell r="M25">
            <v>291.87450320720671</v>
          </cell>
        </row>
        <row r="26">
          <cell r="G26">
            <v>304.62313023386781</v>
          </cell>
          <cell r="H26">
            <v>280.65303419262699</v>
          </cell>
          <cell r="I26">
            <v>260.03120998269702</v>
          </cell>
          <cell r="J26">
            <v>215.88415606632699</v>
          </cell>
          <cell r="K26">
            <v>238.6227770205202</v>
          </cell>
          <cell r="L26">
            <v>270.8155139327049</v>
          </cell>
          <cell r="M26">
            <v>280.54404134750371</v>
          </cell>
        </row>
      </sheetData>
      <sheetData sheetId="6" refreshError="1"/>
      <sheetData sheetId="7" refreshError="1"/>
      <sheetData sheetId="8">
        <row r="2">
          <cell r="M2" t="str">
            <v>Regulation Up Requirement Comparison for June</v>
          </cell>
        </row>
        <row r="32">
          <cell r="N32" t="str">
            <v>Average Regulation Up Requirement Comparison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2026 RRS Table"/>
      <sheetName val="2026_RRS"/>
      <sheetName val="2026_RRS_Details"/>
      <sheetName val="2025 RRS Table"/>
      <sheetName val="2025_RRS"/>
      <sheetName val="2025_RRS_Details"/>
      <sheetName val="Charts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M1" t="str">
            <v>Responsive Reserve Requirement Comparison for June</v>
          </cell>
        </row>
        <row r="30">
          <cell r="O30" t="str">
            <v>Hourly Average Responsive Reserve Requirement Comparison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2" Type="http://schemas.openxmlformats.org/officeDocument/2006/relationships/externalLinkPath" Target="2026_NSRS_Charts.xlsx" TargetMode="External"/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2" Type="http://schemas.openxmlformats.org/officeDocument/2006/relationships/externalLinkPath" Target="2026_Regulation_Charts.xlsx" TargetMode="External"/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2" Type="http://schemas.openxmlformats.org/officeDocument/2006/relationships/externalLinkPath" Target="2026_RRS_Charts.xlsx" TargetMode="External"/><Relationship Id="rId1" Type="http://schemas.openxmlformats.org/officeDocument/2006/relationships/pivotCacheRecords" Target="pivotCacheRecords4.xml"/></Relationships>
</file>

<file path=xl/pivotCache/_rels/pivotCacheDefinition5.xml.rels><?xml version="1.0" encoding="UTF-8" standalone="yes"?>
<Relationships xmlns="http://schemas.openxmlformats.org/package/2006/relationships"><Relationship Id="rId2" Type="http://schemas.openxmlformats.org/officeDocument/2006/relationships/externalLinkPath" Target="2026_RRS_Charts.xlsx" TargetMode="External"/><Relationship Id="rId1" Type="http://schemas.openxmlformats.org/officeDocument/2006/relationships/pivotCacheRecords" Target="pivotCacheRecords5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Hinojosa, Luis" refreshedDate="45874.560289583336" createdVersion="8" refreshedVersion="8" minRefreshableVersion="3" recordCount="289" xr:uid="{6E1A9ECB-EDD2-45E1-A34D-01506C7C39C9}">
  <cacheSource type="worksheet">
    <worksheetSource ref="A1:G1048576" sheet="ECRS"/>
  </cacheSource>
  <cacheFields count="7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HE" numFmtId="0">
      <sharedItems containsString="0" containsBlank="1" containsNumber="1" containsInteger="1" minValue="1" maxValue="24" count="25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m/>
      </sharedItems>
    </cacheField>
    <cacheField name="Type" numFmtId="0">
      <sharedItems containsBlank="1" count="2">
        <s v="ECRS"/>
        <m/>
      </sharedItems>
    </cacheField>
    <cacheField name="2026 ECRS - CASE A" numFmtId="0">
      <sharedItems containsString="0" containsBlank="1" containsNumber="1" minValue="727.19" maxValue="3005.55"/>
    </cacheField>
    <cacheField name="2026 ECRS - CASE B" numFmtId="0">
      <sharedItems containsString="0" containsBlank="1" containsNumber="1" minValue="766.42" maxValue="3643.2"/>
    </cacheField>
    <cacheField name="2026 ECRS - CASE C" numFmtId="0">
      <sharedItems containsString="0" containsBlank="1" containsNumber="1" minValue="949.35" maxValue="3937.72"/>
    </cacheField>
    <cacheField name="2026 ECRS - Statistical Approach" numFmtId="0">
      <sharedItems containsString="0" containsBlank="1" containsNumber="1" minValue="571.80999999999995" maxValue="4141.689999999999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Hinojosa, Luis" refreshedDate="45874.575370370374" createdVersion="8" refreshedVersion="8" minRefreshableVersion="3" recordCount="289" xr:uid="{26A3B79A-8E77-410F-B293-D7C40551045B}">
  <cacheSource type="worksheet">
    <worksheetSource ref="A1:H1048576" sheet="Charts" r:id="rId2"/>
  </cacheSource>
  <cacheFields count="8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Group" numFmtId="0">
      <sharedItems containsBlank="1"/>
    </cacheField>
    <cacheField name="HE" numFmtId="0">
      <sharedItems containsString="0" containsBlank="1" containsNumber="1" containsInteger="1" minValue="1" maxValue="24" count="25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m/>
      </sharedItems>
    </cacheField>
    <cacheField name="Type" numFmtId="0">
      <sharedItems containsBlank="1" count="2">
        <s v="NSRS"/>
        <m/>
      </sharedItems>
    </cacheField>
    <cacheField name="2026 NSRS - CASE A" numFmtId="0">
      <sharedItems containsString="0" containsBlank="1" containsNumber="1" minValue="14.04" maxValue="5640.29"/>
    </cacheField>
    <cacheField name="2026 NSRS - CASE B" numFmtId="0">
      <sharedItems containsString="0" containsBlank="1" containsNumber="1" minValue="1017.31" maxValue="6136.11"/>
    </cacheField>
    <cacheField name="2026 NSRS - CASE C" numFmtId="0">
      <sharedItems containsString="0" containsBlank="1" containsNumber="1" minValue="1590.34" maxValue="6622.74"/>
    </cacheField>
    <cacheField name="2026 NSRS - Statistical Approach" numFmtId="0">
      <sharedItems containsString="0" containsBlank="1" containsNumber="1" minValue="1714.39" maxValue="5117.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hor" refreshedDate="45873.678942013888" createdVersion="8" refreshedVersion="8" minRefreshableVersion="3" recordCount="576" xr:uid="{7A5B9F65-9DFD-4F22-8A01-9E72A393E85C}">
  <cacheSource type="worksheet">
    <worksheetSource ref="A1:E577" sheet="Charts" r:id="rId2"/>
  </cacheSource>
  <cacheFields count="5">
    <cacheField name="Month" numFmtId="0">
      <sharedItems count="12">
        <s v="Jan"/>
        <s v="Feb"/>
        <s v="Mar"/>
        <s v="Apr"/>
        <s v="May"/>
        <s v="Jun"/>
        <s v="Jul"/>
        <s v="Aug"/>
        <s v="Sep"/>
        <s v="Oct"/>
        <s v="Nov"/>
        <s v="Dec"/>
      </sharedItems>
    </cacheField>
    <cacheField name="HE" numFmtId="0">
      <sharedItems containsSemiMixedTypes="0" containsString="0" containsNumber="1" containsInteger="1" minValue="1" maxValue="24" count="24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</sharedItems>
    </cacheField>
    <cacheField name="Type" numFmtId="0">
      <sharedItems count="2">
        <s v="Reg Up"/>
        <s v="Reg Down"/>
      </sharedItems>
    </cacheField>
    <cacheField name="2025 Final" numFmtId="1">
      <sharedItems containsSemiMixedTypes="0" containsString="0" containsNumber="1" containsInteger="1" minValue="201" maxValue="897"/>
    </cacheField>
    <cacheField name="2026 (Proposed)" numFmtId="0">
      <sharedItems containsSemiMixedTypes="0" containsString="0" containsNumber="1" minValue="197.05555803294411" maxValue="947.2241724147752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cDowell, Matthew" refreshedDate="45874.566136921298" createdVersion="8" refreshedVersion="8" minRefreshableVersion="3" recordCount="288" xr:uid="{32EACD02-8BC1-47BD-A780-04F85BC5FC70}">
  <cacheSource type="worksheet">
    <worksheetSource ref="A1:F289" sheet="Charts" r:id="rId2"/>
  </cacheSource>
  <cacheFields count="6">
    <cacheField name="Month" numFmtId="0">
      <sharedItems count="12">
        <s v="Jan"/>
        <s v="Feb"/>
        <s v="Mar"/>
        <s v="Apr"/>
        <s v="May"/>
        <s v="Jun"/>
        <s v="Jul"/>
        <s v="Aug"/>
        <s v="Sep"/>
        <s v="Oct"/>
        <s v="Nov"/>
        <s v="Dec"/>
      </sharedItems>
    </cacheField>
    <cacheField name="Group" numFmtId="14">
      <sharedItems count="6">
        <s v="a. HE1-2 &amp; HE23-24"/>
        <s v="b. HE3-6"/>
        <s v="c. HE7-10"/>
        <s v="d. HE11-14"/>
        <s v="e. HE15-18"/>
        <s v="f. HE19-22"/>
      </sharedItems>
    </cacheField>
    <cacheField name="HE" numFmtId="0">
      <sharedItems containsSemiMixedTypes="0" containsString="0" containsNumber="1" containsInteger="1" minValue="1" maxValue="24"/>
    </cacheField>
    <cacheField name="Type" numFmtId="0">
      <sharedItems count="1">
        <s v="RRS"/>
      </sharedItems>
    </cacheField>
    <cacheField name="2025 RRS" numFmtId="1">
      <sharedItems containsSemiMixedTypes="0" containsString="0" containsNumber="1" containsInteger="1" minValue="2300" maxValue="3145"/>
    </cacheField>
    <cacheField name="2026 RRS" numFmtId="0">
      <sharedItems containsSemiMixedTypes="0" containsString="0" containsNumber="1" containsInteger="1" minValue="2300" maxValue="318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5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cDowell, Matthew" refreshedDate="45854.707228935185" createdVersion="7" refreshedVersion="8" minRefreshableVersion="3" recordCount="289" xr:uid="{43F5211B-2D83-419D-9456-5F1AE5046274}">
  <cacheSource type="worksheet">
    <worksheetSource ref="A1:F1048576" sheet="Charts" r:id="rId2"/>
  </cacheSource>
  <cacheFields count="6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Group" numFmtId="0">
      <sharedItems containsBlank="1"/>
    </cacheField>
    <cacheField name="HE" numFmtId="0">
      <sharedItems containsString="0" containsBlank="1" containsNumber="1" containsInteger="1" minValue="1" maxValue="24"/>
    </cacheField>
    <cacheField name="Type" numFmtId="0">
      <sharedItems containsBlank="1" count="2">
        <s v="RRS"/>
        <m/>
      </sharedItems>
    </cacheField>
    <cacheField name="2025 RRS" numFmtId="0">
      <sharedItems containsString="0" containsBlank="1" containsNumber="1" containsInteger="1" minValue="2300" maxValue="3145"/>
    </cacheField>
    <cacheField name="2026 RRS" numFmtId="0">
      <sharedItems containsString="0" containsBlank="1" containsNumber="1" containsInteger="1" minValue="2300" maxValue="318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9">
  <r>
    <x v="0"/>
    <x v="0"/>
    <x v="0"/>
    <n v="1292.73"/>
    <n v="1292.73"/>
    <n v="1766.35"/>
    <n v="985.43"/>
  </r>
  <r>
    <x v="0"/>
    <x v="1"/>
    <x v="0"/>
    <n v="1261.44"/>
    <n v="1261.44"/>
    <n v="1667.17"/>
    <n v="987.72"/>
  </r>
  <r>
    <x v="0"/>
    <x v="2"/>
    <x v="0"/>
    <n v="1279.92"/>
    <n v="1279.92"/>
    <n v="1911.16"/>
    <n v="953.82"/>
  </r>
  <r>
    <x v="0"/>
    <x v="3"/>
    <x v="0"/>
    <n v="1268.29"/>
    <n v="1268.29"/>
    <n v="1641.27"/>
    <n v="990.03"/>
  </r>
  <r>
    <x v="0"/>
    <x v="4"/>
    <x v="0"/>
    <n v="1316.42"/>
    <n v="1316.42"/>
    <n v="1334.14"/>
    <n v="1069.24"/>
  </r>
  <r>
    <x v="0"/>
    <x v="5"/>
    <x v="0"/>
    <n v="1471.8"/>
    <n v="1471.8"/>
    <n v="1684.3"/>
    <n v="1117.43"/>
  </r>
  <r>
    <x v="0"/>
    <x v="6"/>
    <x v="0"/>
    <n v="1645.52"/>
    <n v="1645.52"/>
    <n v="1645.52"/>
    <n v="1357.61"/>
  </r>
  <r>
    <x v="0"/>
    <x v="7"/>
    <x v="0"/>
    <n v="1752.61"/>
    <n v="2100.6999999999998"/>
    <n v="1976.29"/>
    <n v="1425.89"/>
  </r>
  <r>
    <x v="0"/>
    <x v="8"/>
    <x v="0"/>
    <n v="2043.69"/>
    <n v="2854.19"/>
    <n v="3138.44"/>
    <n v="1777.49"/>
  </r>
  <r>
    <x v="0"/>
    <x v="9"/>
    <x v="0"/>
    <n v="2200.98"/>
    <n v="2884.14"/>
    <n v="2776.13"/>
    <n v="2165.5"/>
  </r>
  <r>
    <x v="0"/>
    <x v="10"/>
    <x v="0"/>
    <n v="1301.48"/>
    <n v="1966.62"/>
    <n v="2045.42"/>
    <n v="1840.82"/>
  </r>
  <r>
    <x v="0"/>
    <x v="11"/>
    <x v="0"/>
    <n v="1071.22"/>
    <n v="1581.61"/>
    <n v="1739.42"/>
    <n v="1324.09"/>
  </r>
  <r>
    <x v="0"/>
    <x v="12"/>
    <x v="0"/>
    <n v="1078.97"/>
    <n v="1895.65"/>
    <n v="2017.02"/>
    <n v="1044.32"/>
  </r>
  <r>
    <x v="0"/>
    <x v="13"/>
    <x v="0"/>
    <n v="1443.53"/>
    <n v="2336.2199999999998"/>
    <n v="2660.85"/>
    <n v="1360.7"/>
  </r>
  <r>
    <x v="0"/>
    <x v="14"/>
    <x v="0"/>
    <n v="1559.95"/>
    <n v="2710.06"/>
    <n v="3126.43"/>
    <n v="1837.83"/>
  </r>
  <r>
    <x v="0"/>
    <x v="15"/>
    <x v="0"/>
    <n v="1706.16"/>
    <n v="2753.8"/>
    <n v="3256.48"/>
    <n v="1851.83"/>
  </r>
  <r>
    <x v="0"/>
    <x v="16"/>
    <x v="0"/>
    <n v="1671.8"/>
    <n v="2573.62"/>
    <n v="2916.36"/>
    <n v="1933.12"/>
  </r>
  <r>
    <x v="0"/>
    <x v="17"/>
    <x v="0"/>
    <n v="1578.18"/>
    <n v="2064.16"/>
    <n v="2113"/>
    <n v="1540.81"/>
  </r>
  <r>
    <x v="0"/>
    <x v="18"/>
    <x v="0"/>
    <n v="1582.62"/>
    <n v="1824.39"/>
    <n v="1964.51"/>
    <n v="1289.78"/>
  </r>
  <r>
    <x v="0"/>
    <x v="19"/>
    <x v="0"/>
    <n v="1561.95"/>
    <n v="1561.95"/>
    <n v="1561.95"/>
    <n v="1298.29"/>
  </r>
  <r>
    <x v="0"/>
    <x v="20"/>
    <x v="0"/>
    <n v="1513.16"/>
    <n v="1513.16"/>
    <n v="1526.77"/>
    <n v="1226.56"/>
  </r>
  <r>
    <x v="0"/>
    <x v="21"/>
    <x v="0"/>
    <n v="1439.79"/>
    <n v="1491.78"/>
    <n v="1671.88"/>
    <n v="1144.8699999999999"/>
  </r>
  <r>
    <x v="0"/>
    <x v="22"/>
    <x v="0"/>
    <n v="1386.72"/>
    <n v="1411.46"/>
    <n v="1591.71"/>
    <n v="1123.76"/>
  </r>
  <r>
    <x v="0"/>
    <x v="23"/>
    <x v="0"/>
    <n v="1326.25"/>
    <n v="1326.25"/>
    <n v="1676.73"/>
    <n v="1060.26"/>
  </r>
  <r>
    <x v="1"/>
    <x v="0"/>
    <x v="0"/>
    <n v="1082.95"/>
    <n v="1082.95"/>
    <n v="1448.54"/>
    <n v="858.97"/>
  </r>
  <r>
    <x v="1"/>
    <x v="1"/>
    <x v="0"/>
    <n v="1026.07"/>
    <n v="1026.07"/>
    <n v="1404.63"/>
    <n v="887.63"/>
  </r>
  <r>
    <x v="1"/>
    <x v="2"/>
    <x v="0"/>
    <n v="1021.41"/>
    <n v="1021.41"/>
    <n v="1419.03"/>
    <n v="926.48"/>
  </r>
  <r>
    <x v="1"/>
    <x v="3"/>
    <x v="0"/>
    <n v="1019.81"/>
    <n v="1019.81"/>
    <n v="1525.11"/>
    <n v="748.41"/>
  </r>
  <r>
    <x v="1"/>
    <x v="4"/>
    <x v="0"/>
    <n v="1054.1400000000001"/>
    <n v="1054.1400000000001"/>
    <n v="1472.49"/>
    <n v="858.82"/>
  </r>
  <r>
    <x v="1"/>
    <x v="5"/>
    <x v="0"/>
    <n v="1174.71"/>
    <n v="1174.71"/>
    <n v="1362.7"/>
    <n v="974.34"/>
  </r>
  <r>
    <x v="1"/>
    <x v="6"/>
    <x v="0"/>
    <n v="1301.6199999999999"/>
    <n v="1301.6199999999999"/>
    <n v="1301.6199999999999"/>
    <n v="1073.76"/>
  </r>
  <r>
    <x v="1"/>
    <x v="7"/>
    <x v="0"/>
    <n v="1368.58"/>
    <n v="1568.62"/>
    <n v="1451.5"/>
    <n v="1237.52"/>
  </r>
  <r>
    <x v="1"/>
    <x v="8"/>
    <x v="0"/>
    <n v="2234.09"/>
    <n v="2528.75"/>
    <n v="2544.36"/>
    <n v="2502.0100000000002"/>
  </r>
  <r>
    <x v="1"/>
    <x v="9"/>
    <x v="0"/>
    <n v="2310.59"/>
    <n v="2881.74"/>
    <n v="3006.11"/>
    <n v="2834.4"/>
  </r>
  <r>
    <x v="1"/>
    <x v="10"/>
    <x v="0"/>
    <n v="1788.69"/>
    <n v="2456.92"/>
    <n v="2806.58"/>
    <n v="2170.75"/>
  </r>
  <r>
    <x v="1"/>
    <x v="11"/>
    <x v="0"/>
    <n v="1436.31"/>
    <n v="2180.0100000000002"/>
    <n v="2430.83"/>
    <n v="1583.12"/>
  </r>
  <r>
    <x v="1"/>
    <x v="12"/>
    <x v="0"/>
    <n v="1507.21"/>
    <n v="2310.0100000000002"/>
    <n v="2610.08"/>
    <n v="1303.28"/>
  </r>
  <r>
    <x v="1"/>
    <x v="13"/>
    <x v="0"/>
    <n v="1591.55"/>
    <n v="2401.1799999999998"/>
    <n v="2557.96"/>
    <n v="1673.06"/>
  </r>
  <r>
    <x v="1"/>
    <x v="14"/>
    <x v="0"/>
    <n v="1503.35"/>
    <n v="1891.97"/>
    <n v="2157.0100000000002"/>
    <n v="2785.43"/>
  </r>
  <r>
    <x v="1"/>
    <x v="15"/>
    <x v="0"/>
    <n v="1574.1"/>
    <n v="2414.61"/>
    <n v="2571.7399999999998"/>
    <n v="2746.21"/>
  </r>
  <r>
    <x v="1"/>
    <x v="16"/>
    <x v="0"/>
    <n v="1820.22"/>
    <n v="2528.37"/>
    <n v="2677.48"/>
    <n v="2585.1"/>
  </r>
  <r>
    <x v="1"/>
    <x v="17"/>
    <x v="0"/>
    <n v="1437.73"/>
    <n v="2109.36"/>
    <n v="2230.6799999999998"/>
    <n v="1731.12"/>
  </r>
  <r>
    <x v="1"/>
    <x v="18"/>
    <x v="0"/>
    <n v="1483.78"/>
    <n v="2037.78"/>
    <n v="2132.17"/>
    <n v="1499"/>
  </r>
  <r>
    <x v="1"/>
    <x v="19"/>
    <x v="0"/>
    <n v="1367.7"/>
    <n v="1511.64"/>
    <n v="1494.75"/>
    <n v="1109.07"/>
  </r>
  <r>
    <x v="1"/>
    <x v="20"/>
    <x v="0"/>
    <n v="1327.29"/>
    <n v="1418.69"/>
    <n v="1458.62"/>
    <n v="1008.81"/>
  </r>
  <r>
    <x v="1"/>
    <x v="21"/>
    <x v="0"/>
    <n v="1265.77"/>
    <n v="1574.58"/>
    <n v="1691.1"/>
    <n v="1053.46"/>
  </r>
  <r>
    <x v="1"/>
    <x v="22"/>
    <x v="0"/>
    <n v="1274.97"/>
    <n v="1528.06"/>
    <n v="1455.98"/>
    <n v="1061.93"/>
  </r>
  <r>
    <x v="1"/>
    <x v="23"/>
    <x v="0"/>
    <n v="1165.71"/>
    <n v="1165.71"/>
    <n v="1165.71"/>
    <n v="910.2"/>
  </r>
  <r>
    <x v="2"/>
    <x v="0"/>
    <x v="0"/>
    <n v="794.43"/>
    <n v="794.43"/>
    <n v="1058.1500000000001"/>
    <n v="860.71"/>
  </r>
  <r>
    <x v="2"/>
    <x v="1"/>
    <x v="0"/>
    <n v="936.39"/>
    <n v="1130.0999999999999"/>
    <n v="1480.76"/>
    <n v="854.99"/>
  </r>
  <r>
    <x v="2"/>
    <x v="2"/>
    <x v="0"/>
    <n v="883.88"/>
    <n v="1142.44"/>
    <n v="1548.73"/>
    <n v="775.61"/>
  </r>
  <r>
    <x v="2"/>
    <x v="3"/>
    <x v="0"/>
    <n v="855.97"/>
    <n v="1047.32"/>
    <n v="1425.15"/>
    <n v="793.47"/>
  </r>
  <r>
    <x v="2"/>
    <x v="4"/>
    <x v="0"/>
    <n v="848.91"/>
    <n v="1165.3800000000001"/>
    <n v="1742.24"/>
    <n v="755.52"/>
  </r>
  <r>
    <x v="2"/>
    <x v="5"/>
    <x v="0"/>
    <n v="945.62"/>
    <n v="1285.51"/>
    <n v="1495.79"/>
    <n v="761.57"/>
  </r>
  <r>
    <x v="2"/>
    <x v="6"/>
    <x v="0"/>
    <n v="1258.01"/>
    <n v="1497.82"/>
    <n v="1541.93"/>
    <n v="1033.3499999999999"/>
  </r>
  <r>
    <x v="2"/>
    <x v="7"/>
    <x v="0"/>
    <n v="1366.68"/>
    <n v="1680.58"/>
    <n v="1803.04"/>
    <n v="1229.7"/>
  </r>
  <r>
    <x v="2"/>
    <x v="8"/>
    <x v="0"/>
    <n v="1583.13"/>
    <n v="2026.43"/>
    <n v="2067.16"/>
    <n v="2384.63"/>
  </r>
  <r>
    <x v="2"/>
    <x v="9"/>
    <x v="0"/>
    <n v="1606.61"/>
    <n v="2152.08"/>
    <n v="2174.4"/>
    <n v="2976.21"/>
  </r>
  <r>
    <x v="2"/>
    <x v="10"/>
    <x v="0"/>
    <n v="1329.76"/>
    <n v="1635.23"/>
    <n v="1837.51"/>
    <n v="2117.83"/>
  </r>
  <r>
    <x v="2"/>
    <x v="11"/>
    <x v="0"/>
    <n v="1173.23"/>
    <n v="1648.53"/>
    <n v="1756.13"/>
    <n v="1826.5"/>
  </r>
  <r>
    <x v="2"/>
    <x v="12"/>
    <x v="0"/>
    <n v="1104.5999999999999"/>
    <n v="1513.68"/>
    <n v="1748.72"/>
    <n v="1809.2"/>
  </r>
  <r>
    <x v="2"/>
    <x v="13"/>
    <x v="0"/>
    <n v="1048.95"/>
    <n v="1440.23"/>
    <n v="1577.88"/>
    <n v="1763.41"/>
  </r>
  <r>
    <x v="2"/>
    <x v="14"/>
    <x v="0"/>
    <n v="1525.53"/>
    <n v="2116.5"/>
    <n v="2187.59"/>
    <n v="2353.9499999999998"/>
  </r>
  <r>
    <x v="2"/>
    <x v="15"/>
    <x v="0"/>
    <n v="1658.56"/>
    <n v="2382.33"/>
    <n v="2484.44"/>
    <n v="3133.89"/>
  </r>
  <r>
    <x v="2"/>
    <x v="16"/>
    <x v="0"/>
    <n v="1598.21"/>
    <n v="2278.39"/>
    <n v="2352.75"/>
    <n v="2898.27"/>
  </r>
  <r>
    <x v="2"/>
    <x v="17"/>
    <x v="0"/>
    <n v="1378.05"/>
    <n v="1793.53"/>
    <n v="1837.07"/>
    <n v="3121.9"/>
  </r>
  <r>
    <x v="2"/>
    <x v="18"/>
    <x v="0"/>
    <n v="1278.6400000000001"/>
    <n v="1645.51"/>
    <n v="1772.26"/>
    <n v="2181.29"/>
  </r>
  <r>
    <x v="2"/>
    <x v="19"/>
    <x v="0"/>
    <n v="1167.93"/>
    <n v="1292.1600000000001"/>
    <n v="1318.08"/>
    <n v="1365.6"/>
  </r>
  <r>
    <x v="2"/>
    <x v="20"/>
    <x v="0"/>
    <n v="1131.47"/>
    <n v="1131.47"/>
    <n v="1131.47"/>
    <n v="1105.44"/>
  </r>
  <r>
    <x v="2"/>
    <x v="21"/>
    <x v="0"/>
    <n v="1032.31"/>
    <n v="1032.31"/>
    <n v="1032.31"/>
    <n v="929"/>
  </r>
  <r>
    <x v="2"/>
    <x v="22"/>
    <x v="0"/>
    <n v="987.77"/>
    <n v="987.77"/>
    <n v="987.77"/>
    <n v="698.3"/>
  </r>
  <r>
    <x v="2"/>
    <x v="23"/>
    <x v="0"/>
    <n v="833.37"/>
    <n v="833.37"/>
    <n v="949.35"/>
    <n v="709.81"/>
  </r>
  <r>
    <x v="3"/>
    <x v="0"/>
    <x v="0"/>
    <n v="825.82"/>
    <n v="825.82"/>
    <n v="1327.76"/>
    <n v="980.12"/>
  </r>
  <r>
    <x v="3"/>
    <x v="1"/>
    <x v="0"/>
    <n v="727.19"/>
    <n v="1003.26"/>
    <n v="1353.86"/>
    <n v="871.64"/>
  </r>
  <r>
    <x v="3"/>
    <x v="2"/>
    <x v="0"/>
    <n v="781.62"/>
    <n v="1025.21"/>
    <n v="1615.8"/>
    <n v="924.56"/>
  </r>
  <r>
    <x v="3"/>
    <x v="3"/>
    <x v="0"/>
    <n v="729.81"/>
    <n v="1027.08"/>
    <n v="1387.97"/>
    <n v="921.84"/>
  </r>
  <r>
    <x v="3"/>
    <x v="4"/>
    <x v="0"/>
    <n v="766.42"/>
    <n v="766.42"/>
    <n v="1328.62"/>
    <n v="832.46"/>
  </r>
  <r>
    <x v="3"/>
    <x v="5"/>
    <x v="0"/>
    <n v="894.76"/>
    <n v="1436.64"/>
    <n v="1427.64"/>
    <n v="827.78"/>
  </r>
  <r>
    <x v="3"/>
    <x v="6"/>
    <x v="0"/>
    <n v="1037.42"/>
    <n v="1389.63"/>
    <n v="1591.28"/>
    <n v="1254.57"/>
  </r>
  <r>
    <x v="3"/>
    <x v="7"/>
    <x v="0"/>
    <n v="1070.56"/>
    <n v="1566.64"/>
    <n v="1713.98"/>
    <n v="1467.71"/>
  </r>
  <r>
    <x v="3"/>
    <x v="8"/>
    <x v="0"/>
    <n v="1454.94"/>
    <n v="2027.39"/>
    <n v="2018.61"/>
    <n v="2836.24"/>
  </r>
  <r>
    <x v="3"/>
    <x v="9"/>
    <x v="0"/>
    <n v="1615.4"/>
    <n v="2465.7600000000002"/>
    <n v="2473.33"/>
    <n v="2902.15"/>
  </r>
  <r>
    <x v="3"/>
    <x v="10"/>
    <x v="0"/>
    <n v="1536.52"/>
    <n v="2409.84"/>
    <n v="2662.87"/>
    <n v="2197.3000000000002"/>
  </r>
  <r>
    <x v="3"/>
    <x v="11"/>
    <x v="0"/>
    <n v="1490.73"/>
    <n v="2205.91"/>
    <n v="2427.63"/>
    <n v="1887.24"/>
  </r>
  <r>
    <x v="3"/>
    <x v="12"/>
    <x v="0"/>
    <n v="1570.03"/>
    <n v="2232.91"/>
    <n v="2205.3000000000002"/>
    <n v="1646.53"/>
  </r>
  <r>
    <x v="3"/>
    <x v="13"/>
    <x v="0"/>
    <n v="1677.18"/>
    <n v="2359.6999999999998"/>
    <n v="2456.42"/>
    <n v="1826.82"/>
  </r>
  <r>
    <x v="3"/>
    <x v="14"/>
    <x v="0"/>
    <n v="1765.85"/>
    <n v="2521.8200000000002"/>
    <n v="2769.81"/>
    <n v="1816.82"/>
  </r>
  <r>
    <x v="3"/>
    <x v="15"/>
    <x v="0"/>
    <n v="1738.55"/>
    <n v="2573.0700000000002"/>
    <n v="2561.29"/>
    <n v="2377.02"/>
  </r>
  <r>
    <x v="3"/>
    <x v="16"/>
    <x v="0"/>
    <n v="1557.96"/>
    <n v="2489.2600000000002"/>
    <n v="2507.4699999999998"/>
    <n v="2455.44"/>
  </r>
  <r>
    <x v="3"/>
    <x v="17"/>
    <x v="0"/>
    <n v="1337.46"/>
    <n v="1948.85"/>
    <n v="2011.63"/>
    <n v="2847.66"/>
  </r>
  <r>
    <x v="3"/>
    <x v="18"/>
    <x v="0"/>
    <n v="1251.3599999999999"/>
    <n v="1525.58"/>
    <n v="1669.07"/>
    <n v="2467.8200000000002"/>
  </r>
  <r>
    <x v="3"/>
    <x v="19"/>
    <x v="0"/>
    <n v="1236.3499999999999"/>
    <n v="1236.3499999999999"/>
    <n v="1236.3499999999999"/>
    <n v="1483.23"/>
  </r>
  <r>
    <x v="3"/>
    <x v="20"/>
    <x v="0"/>
    <n v="1302.2"/>
    <n v="1302.2"/>
    <n v="1302.2"/>
    <n v="1206.2"/>
  </r>
  <r>
    <x v="3"/>
    <x v="21"/>
    <x v="0"/>
    <n v="1133"/>
    <n v="1133"/>
    <n v="1133"/>
    <n v="976.73"/>
  </r>
  <r>
    <x v="3"/>
    <x v="22"/>
    <x v="0"/>
    <n v="1032.26"/>
    <n v="1032.26"/>
    <n v="1032.26"/>
    <n v="939.11"/>
  </r>
  <r>
    <x v="3"/>
    <x v="23"/>
    <x v="0"/>
    <n v="871.66"/>
    <n v="871.66"/>
    <n v="1243.6400000000001"/>
    <n v="893.94"/>
  </r>
  <r>
    <x v="4"/>
    <x v="0"/>
    <x v="0"/>
    <n v="994.99"/>
    <n v="1274.6500000000001"/>
    <n v="1557.16"/>
    <n v="875.44"/>
  </r>
  <r>
    <x v="4"/>
    <x v="1"/>
    <x v="0"/>
    <n v="1049.78"/>
    <n v="1385.29"/>
    <n v="1895.97"/>
    <n v="990.96"/>
  </r>
  <r>
    <x v="4"/>
    <x v="2"/>
    <x v="0"/>
    <n v="922.24"/>
    <n v="1195.47"/>
    <n v="1778.84"/>
    <n v="961.69"/>
  </r>
  <r>
    <x v="4"/>
    <x v="3"/>
    <x v="0"/>
    <n v="876.64"/>
    <n v="1057.51"/>
    <n v="1499.45"/>
    <n v="717.71"/>
  </r>
  <r>
    <x v="4"/>
    <x v="4"/>
    <x v="0"/>
    <n v="997.59"/>
    <n v="1180.5"/>
    <n v="1540.15"/>
    <n v="830.38"/>
  </r>
  <r>
    <x v="4"/>
    <x v="5"/>
    <x v="0"/>
    <n v="1187.02"/>
    <n v="1515.29"/>
    <n v="1893.33"/>
    <n v="760.16"/>
  </r>
  <r>
    <x v="4"/>
    <x v="6"/>
    <x v="0"/>
    <n v="1128.1199999999999"/>
    <n v="1547.05"/>
    <n v="1734.49"/>
    <n v="1505.3"/>
  </r>
  <r>
    <x v="4"/>
    <x v="7"/>
    <x v="0"/>
    <n v="1476.42"/>
    <n v="1903.71"/>
    <n v="2056.89"/>
    <n v="2282.7199999999998"/>
  </r>
  <r>
    <x v="4"/>
    <x v="8"/>
    <x v="0"/>
    <n v="2063"/>
    <n v="2843.75"/>
    <n v="2773.85"/>
    <n v="3381.7"/>
  </r>
  <r>
    <x v="4"/>
    <x v="9"/>
    <x v="0"/>
    <n v="2397.4499999999998"/>
    <n v="3290.23"/>
    <n v="3136.57"/>
    <n v="2880.18"/>
  </r>
  <r>
    <x v="4"/>
    <x v="10"/>
    <x v="0"/>
    <n v="2857.29"/>
    <n v="3490.2"/>
    <n v="3661.74"/>
    <n v="2259.2199999999998"/>
  </r>
  <r>
    <x v="4"/>
    <x v="11"/>
    <x v="0"/>
    <n v="2937.91"/>
    <n v="3643.2"/>
    <n v="3937.72"/>
    <n v="2010.94"/>
  </r>
  <r>
    <x v="4"/>
    <x v="12"/>
    <x v="0"/>
    <n v="2877.37"/>
    <n v="3471.89"/>
    <n v="3315.43"/>
    <n v="2066.4299999999998"/>
  </r>
  <r>
    <x v="4"/>
    <x v="13"/>
    <x v="0"/>
    <n v="1880.08"/>
    <n v="2571.08"/>
    <n v="2663.34"/>
    <n v="2246.46"/>
  </r>
  <r>
    <x v="4"/>
    <x v="14"/>
    <x v="0"/>
    <n v="1769.65"/>
    <n v="2366.19"/>
    <n v="2473.64"/>
    <n v="2571.12"/>
  </r>
  <r>
    <x v="4"/>
    <x v="15"/>
    <x v="0"/>
    <n v="1808.47"/>
    <n v="2213.4499999999998"/>
    <n v="2220.71"/>
    <n v="2937.75"/>
  </r>
  <r>
    <x v="4"/>
    <x v="16"/>
    <x v="0"/>
    <n v="2195.8000000000002"/>
    <n v="2340.4699999999998"/>
    <n v="2186.39"/>
    <n v="3002.6"/>
  </r>
  <r>
    <x v="4"/>
    <x v="17"/>
    <x v="0"/>
    <n v="2242.9499999999998"/>
    <n v="2409.56"/>
    <n v="2502.63"/>
    <n v="3038.2"/>
  </r>
  <r>
    <x v="4"/>
    <x v="18"/>
    <x v="0"/>
    <n v="2165.02"/>
    <n v="2475.85"/>
    <n v="2296.33"/>
    <n v="2694.47"/>
  </r>
  <r>
    <x v="4"/>
    <x v="19"/>
    <x v="0"/>
    <n v="1820.88"/>
    <n v="2076.48"/>
    <n v="2198.77"/>
    <n v="2034.64"/>
  </r>
  <r>
    <x v="4"/>
    <x v="20"/>
    <x v="0"/>
    <n v="2346.17"/>
    <n v="2521.67"/>
    <n v="2220.83"/>
    <n v="1645.85"/>
  </r>
  <r>
    <x v="4"/>
    <x v="21"/>
    <x v="0"/>
    <n v="2162.86"/>
    <n v="2352.9899999999998"/>
    <n v="2380.7600000000002"/>
    <n v="1581.68"/>
  </r>
  <r>
    <x v="4"/>
    <x v="22"/>
    <x v="0"/>
    <n v="2191.34"/>
    <n v="2332.65"/>
    <n v="2063.56"/>
    <n v="1092.04"/>
  </r>
  <r>
    <x v="4"/>
    <x v="23"/>
    <x v="0"/>
    <n v="1283.0999999999999"/>
    <n v="1418.49"/>
    <n v="1490.81"/>
    <n v="1114.28"/>
  </r>
  <r>
    <x v="5"/>
    <x v="0"/>
    <x v="0"/>
    <n v="1126.77"/>
    <n v="1126.77"/>
    <n v="1445.91"/>
    <n v="811.63"/>
  </r>
  <r>
    <x v="5"/>
    <x v="1"/>
    <x v="0"/>
    <n v="1049.99"/>
    <n v="1049.99"/>
    <n v="1508.27"/>
    <n v="943.69"/>
  </r>
  <r>
    <x v="5"/>
    <x v="2"/>
    <x v="0"/>
    <n v="1027.31"/>
    <n v="1030.3"/>
    <n v="1822.28"/>
    <n v="943.95"/>
  </r>
  <r>
    <x v="5"/>
    <x v="3"/>
    <x v="0"/>
    <n v="1002.41"/>
    <n v="1053.42"/>
    <n v="1854.28"/>
    <n v="947.02"/>
  </r>
  <r>
    <x v="5"/>
    <x v="4"/>
    <x v="0"/>
    <n v="1000.67"/>
    <n v="1063.1300000000001"/>
    <n v="1857.33"/>
    <n v="1130.5999999999999"/>
  </r>
  <r>
    <x v="5"/>
    <x v="5"/>
    <x v="0"/>
    <n v="1049.49"/>
    <n v="1098.74"/>
    <n v="1524.86"/>
    <n v="970.22"/>
  </r>
  <r>
    <x v="5"/>
    <x v="6"/>
    <x v="0"/>
    <n v="1080.52"/>
    <n v="1209.01"/>
    <n v="1433.87"/>
    <n v="1596.86"/>
  </r>
  <r>
    <x v="5"/>
    <x v="7"/>
    <x v="0"/>
    <n v="2060.5700000000002"/>
    <n v="2424.4"/>
    <n v="2138.0700000000002"/>
    <n v="2461.15"/>
  </r>
  <r>
    <x v="5"/>
    <x v="8"/>
    <x v="0"/>
    <n v="2215.0100000000002"/>
    <n v="2728.02"/>
    <n v="2907.72"/>
    <n v="3219.36"/>
  </r>
  <r>
    <x v="5"/>
    <x v="9"/>
    <x v="0"/>
    <n v="2216.66"/>
    <n v="2667.45"/>
    <n v="2901.65"/>
    <n v="3146.38"/>
  </r>
  <r>
    <x v="5"/>
    <x v="10"/>
    <x v="0"/>
    <n v="2025.13"/>
    <n v="2764.53"/>
    <n v="3267.14"/>
    <n v="3474.79"/>
  </r>
  <r>
    <x v="5"/>
    <x v="11"/>
    <x v="0"/>
    <n v="1429.2"/>
    <n v="2506.71"/>
    <n v="2565.64"/>
    <n v="2810.48"/>
  </r>
  <r>
    <x v="5"/>
    <x v="12"/>
    <x v="0"/>
    <n v="1394.45"/>
    <n v="1921.52"/>
    <n v="1932.48"/>
    <n v="2734.96"/>
  </r>
  <r>
    <x v="5"/>
    <x v="13"/>
    <x v="0"/>
    <n v="1541.91"/>
    <n v="2084.35"/>
    <n v="2385.89"/>
    <n v="2670.83"/>
  </r>
  <r>
    <x v="5"/>
    <x v="14"/>
    <x v="0"/>
    <n v="1667.43"/>
    <n v="1987"/>
    <n v="2220.88"/>
    <n v="2193.29"/>
  </r>
  <r>
    <x v="5"/>
    <x v="15"/>
    <x v="0"/>
    <n v="1750.28"/>
    <n v="1954.94"/>
    <n v="1998.56"/>
    <n v="2695.81"/>
  </r>
  <r>
    <x v="5"/>
    <x v="16"/>
    <x v="0"/>
    <n v="2755.17"/>
    <n v="3063.27"/>
    <n v="2793.75"/>
    <n v="2596.69"/>
  </r>
  <r>
    <x v="5"/>
    <x v="17"/>
    <x v="0"/>
    <n v="3005.55"/>
    <n v="3387.99"/>
    <n v="3524.75"/>
    <n v="2353.5700000000002"/>
  </r>
  <r>
    <x v="5"/>
    <x v="18"/>
    <x v="0"/>
    <n v="2693.81"/>
    <n v="3231.87"/>
    <n v="3467.88"/>
    <n v="2214.6799999999998"/>
  </r>
  <r>
    <x v="5"/>
    <x v="19"/>
    <x v="0"/>
    <n v="2098.25"/>
    <n v="2598.61"/>
    <n v="2391.9899999999998"/>
    <n v="2162.83"/>
  </r>
  <r>
    <x v="5"/>
    <x v="20"/>
    <x v="0"/>
    <n v="1769.39"/>
    <n v="2045.13"/>
    <n v="1939.91"/>
    <n v="1431.94"/>
  </r>
  <r>
    <x v="5"/>
    <x v="21"/>
    <x v="0"/>
    <n v="1604.84"/>
    <n v="1883.56"/>
    <n v="1927.69"/>
    <n v="1226.8699999999999"/>
  </r>
  <r>
    <x v="5"/>
    <x v="22"/>
    <x v="0"/>
    <n v="1566.97"/>
    <n v="1831.12"/>
    <n v="2016.9"/>
    <n v="1098.02"/>
  </r>
  <r>
    <x v="5"/>
    <x v="23"/>
    <x v="0"/>
    <n v="1453.97"/>
    <n v="1644.52"/>
    <n v="1744.55"/>
    <n v="907.8"/>
  </r>
  <r>
    <x v="6"/>
    <x v="0"/>
    <x v="0"/>
    <n v="1172.77"/>
    <n v="1172.77"/>
    <n v="1235.68"/>
    <n v="796.92"/>
  </r>
  <r>
    <x v="6"/>
    <x v="1"/>
    <x v="0"/>
    <n v="1064.03"/>
    <n v="1064.03"/>
    <n v="1064.03"/>
    <n v="772.25"/>
  </r>
  <r>
    <x v="6"/>
    <x v="2"/>
    <x v="0"/>
    <n v="1069.0899999999999"/>
    <n v="1069.0899999999999"/>
    <n v="1230.1300000000001"/>
    <n v="751.13"/>
  </r>
  <r>
    <x v="6"/>
    <x v="3"/>
    <x v="0"/>
    <n v="1049.94"/>
    <n v="1049.94"/>
    <n v="1526.84"/>
    <n v="796.1"/>
  </r>
  <r>
    <x v="6"/>
    <x v="4"/>
    <x v="0"/>
    <n v="1026.33"/>
    <n v="1071.3900000000001"/>
    <n v="1834.01"/>
    <n v="805.92"/>
  </r>
  <r>
    <x v="6"/>
    <x v="5"/>
    <x v="0"/>
    <n v="1088.4000000000001"/>
    <n v="1359.37"/>
    <n v="1605.52"/>
    <n v="917.95"/>
  </r>
  <r>
    <x v="6"/>
    <x v="6"/>
    <x v="0"/>
    <n v="1107.53"/>
    <n v="1511.65"/>
    <n v="1819.01"/>
    <n v="1637.58"/>
  </r>
  <r>
    <x v="6"/>
    <x v="7"/>
    <x v="0"/>
    <n v="2016.94"/>
    <n v="2395.4899999999998"/>
    <n v="2477.08"/>
    <n v="2566.12"/>
  </r>
  <r>
    <x v="6"/>
    <x v="8"/>
    <x v="0"/>
    <n v="2302.96"/>
    <n v="2681.26"/>
    <n v="3078.9"/>
    <n v="4093.86"/>
  </r>
  <r>
    <x v="6"/>
    <x v="9"/>
    <x v="0"/>
    <n v="2339.84"/>
    <n v="2772.7"/>
    <n v="2940.73"/>
    <n v="4062.99"/>
  </r>
  <r>
    <x v="6"/>
    <x v="10"/>
    <x v="0"/>
    <n v="2050.12"/>
    <n v="2416.54"/>
    <n v="2511.5300000000002"/>
    <n v="4141.6899999999996"/>
  </r>
  <r>
    <x v="6"/>
    <x v="11"/>
    <x v="0"/>
    <n v="1605.03"/>
    <n v="1958.77"/>
    <n v="1888.79"/>
    <n v="3957.8"/>
  </r>
  <r>
    <x v="6"/>
    <x v="12"/>
    <x v="0"/>
    <n v="1471.64"/>
    <n v="1736.38"/>
    <n v="2033.88"/>
    <n v="3499.45"/>
  </r>
  <r>
    <x v="6"/>
    <x v="13"/>
    <x v="0"/>
    <n v="1595.36"/>
    <n v="1602.51"/>
    <n v="1603.81"/>
    <n v="3549.48"/>
  </r>
  <r>
    <x v="6"/>
    <x v="14"/>
    <x v="0"/>
    <n v="1685.7"/>
    <n v="1891.2"/>
    <n v="1896.15"/>
    <n v="3341.84"/>
  </r>
  <r>
    <x v="6"/>
    <x v="15"/>
    <x v="0"/>
    <n v="1841.7"/>
    <n v="2037.77"/>
    <n v="2099.94"/>
    <n v="3759.33"/>
  </r>
  <r>
    <x v="6"/>
    <x v="16"/>
    <x v="0"/>
    <n v="2074.92"/>
    <n v="2499.1999999999998"/>
    <n v="2428.27"/>
    <n v="3922.68"/>
  </r>
  <r>
    <x v="6"/>
    <x v="17"/>
    <x v="0"/>
    <n v="1990.45"/>
    <n v="2343.8000000000002"/>
    <n v="2492.06"/>
    <n v="3815.45"/>
  </r>
  <r>
    <x v="6"/>
    <x v="18"/>
    <x v="0"/>
    <n v="1738.94"/>
    <n v="2169.7600000000002"/>
    <n v="2258.7399999999998"/>
    <n v="3136.33"/>
  </r>
  <r>
    <x v="6"/>
    <x v="19"/>
    <x v="0"/>
    <n v="1836.25"/>
    <n v="1864.83"/>
    <n v="1924.29"/>
    <n v="2009.46"/>
  </r>
  <r>
    <x v="6"/>
    <x v="20"/>
    <x v="0"/>
    <n v="1892.8"/>
    <n v="1892.8"/>
    <n v="1892.8"/>
    <n v="1772.48"/>
  </r>
  <r>
    <x v="6"/>
    <x v="21"/>
    <x v="0"/>
    <n v="1695.64"/>
    <n v="1695.64"/>
    <n v="1695.64"/>
    <n v="1644.23"/>
  </r>
  <r>
    <x v="6"/>
    <x v="22"/>
    <x v="0"/>
    <n v="1519.48"/>
    <n v="1519.48"/>
    <n v="1519.48"/>
    <n v="1153.31"/>
  </r>
  <r>
    <x v="6"/>
    <x v="23"/>
    <x v="0"/>
    <n v="1296.98"/>
    <n v="1296.98"/>
    <n v="1296.98"/>
    <n v="986.68"/>
  </r>
  <r>
    <x v="7"/>
    <x v="0"/>
    <x v="0"/>
    <n v="1316.03"/>
    <n v="1316.03"/>
    <n v="1316.03"/>
    <n v="897.79"/>
  </r>
  <r>
    <x v="7"/>
    <x v="1"/>
    <x v="0"/>
    <n v="1241.27"/>
    <n v="1241.27"/>
    <n v="1241.27"/>
    <n v="857.63"/>
  </r>
  <r>
    <x v="7"/>
    <x v="2"/>
    <x v="0"/>
    <n v="1174.1600000000001"/>
    <n v="1174.1600000000001"/>
    <n v="1174.1600000000001"/>
    <n v="878.61"/>
  </r>
  <r>
    <x v="7"/>
    <x v="3"/>
    <x v="0"/>
    <n v="1128.8599999999999"/>
    <n v="1128.8599999999999"/>
    <n v="1167.22"/>
    <n v="852.63"/>
  </r>
  <r>
    <x v="7"/>
    <x v="4"/>
    <x v="0"/>
    <n v="1161.77"/>
    <n v="1161.77"/>
    <n v="1214.78"/>
    <n v="868.39"/>
  </r>
  <r>
    <x v="7"/>
    <x v="5"/>
    <x v="0"/>
    <n v="1211.94"/>
    <n v="1211.94"/>
    <n v="1275.83"/>
    <n v="882.29"/>
  </r>
  <r>
    <x v="7"/>
    <x v="6"/>
    <x v="0"/>
    <n v="1265.7"/>
    <n v="1265.7"/>
    <n v="1265.7"/>
    <n v="1464.52"/>
  </r>
  <r>
    <x v="7"/>
    <x v="7"/>
    <x v="0"/>
    <n v="1269.5999999999999"/>
    <n v="1356.7"/>
    <n v="1700.78"/>
    <n v="1766.77"/>
  </r>
  <r>
    <x v="7"/>
    <x v="8"/>
    <x v="0"/>
    <n v="1203.51"/>
    <n v="1728.42"/>
    <n v="2155.0300000000002"/>
    <n v="3201.58"/>
  </r>
  <r>
    <x v="7"/>
    <x v="9"/>
    <x v="0"/>
    <n v="1409.39"/>
    <n v="1997"/>
    <n v="2517.87"/>
    <n v="2973.73"/>
  </r>
  <r>
    <x v="7"/>
    <x v="10"/>
    <x v="0"/>
    <n v="1519.44"/>
    <n v="2084.1999999999998"/>
    <n v="2634.92"/>
    <n v="3768.92"/>
  </r>
  <r>
    <x v="7"/>
    <x v="11"/>
    <x v="0"/>
    <n v="1434.29"/>
    <n v="1891.91"/>
    <n v="2004.54"/>
    <n v="3666.2"/>
  </r>
  <r>
    <x v="7"/>
    <x v="12"/>
    <x v="0"/>
    <n v="1671.79"/>
    <n v="1671.79"/>
    <n v="1694.71"/>
    <n v="3215.54"/>
  </r>
  <r>
    <x v="7"/>
    <x v="13"/>
    <x v="0"/>
    <n v="1816.87"/>
    <n v="1816.87"/>
    <n v="1816.87"/>
    <n v="3016.46"/>
  </r>
  <r>
    <x v="7"/>
    <x v="14"/>
    <x v="0"/>
    <n v="1880.84"/>
    <n v="1880.84"/>
    <n v="1880.84"/>
    <n v="2804.99"/>
  </r>
  <r>
    <x v="7"/>
    <x v="15"/>
    <x v="0"/>
    <n v="1933.59"/>
    <n v="2134.6"/>
    <n v="2076.64"/>
    <n v="3051.34"/>
  </r>
  <r>
    <x v="7"/>
    <x v="16"/>
    <x v="0"/>
    <n v="2152.2800000000002"/>
    <n v="2394.2199999999998"/>
    <n v="2286.2199999999998"/>
    <n v="3364.73"/>
  </r>
  <r>
    <x v="7"/>
    <x v="17"/>
    <x v="0"/>
    <n v="2335.81"/>
    <n v="2486.98"/>
    <n v="2528.8200000000002"/>
    <n v="3735.5"/>
  </r>
  <r>
    <x v="7"/>
    <x v="18"/>
    <x v="0"/>
    <n v="1998.5"/>
    <n v="2089.3000000000002"/>
    <n v="2113.6999999999998"/>
    <n v="2569.86"/>
  </r>
  <r>
    <x v="7"/>
    <x v="19"/>
    <x v="0"/>
    <n v="2118.7399999999998"/>
    <n v="2118.7399999999998"/>
    <n v="2118.7399999999998"/>
    <n v="1547.76"/>
  </r>
  <r>
    <x v="7"/>
    <x v="20"/>
    <x v="0"/>
    <n v="2095.29"/>
    <n v="2095.29"/>
    <n v="2095.29"/>
    <n v="1870.77"/>
  </r>
  <r>
    <x v="7"/>
    <x v="21"/>
    <x v="0"/>
    <n v="1908"/>
    <n v="1908"/>
    <n v="1908"/>
    <n v="1590.87"/>
  </r>
  <r>
    <x v="7"/>
    <x v="22"/>
    <x v="0"/>
    <n v="1678.34"/>
    <n v="1678.34"/>
    <n v="1678.34"/>
    <n v="1366.95"/>
  </r>
  <r>
    <x v="7"/>
    <x v="23"/>
    <x v="0"/>
    <n v="1461.64"/>
    <n v="1461.64"/>
    <n v="1461.64"/>
    <n v="1186.42"/>
  </r>
  <r>
    <x v="8"/>
    <x v="0"/>
    <x v="0"/>
    <n v="1149.57"/>
    <n v="1149.57"/>
    <n v="1429.94"/>
    <n v="895.8"/>
  </r>
  <r>
    <x v="8"/>
    <x v="1"/>
    <x v="0"/>
    <n v="1069.02"/>
    <n v="1069.02"/>
    <n v="1316.95"/>
    <n v="903.53"/>
  </r>
  <r>
    <x v="8"/>
    <x v="2"/>
    <x v="0"/>
    <n v="1051.25"/>
    <n v="1051.25"/>
    <n v="1221.8"/>
    <n v="822.12"/>
  </r>
  <r>
    <x v="8"/>
    <x v="3"/>
    <x v="0"/>
    <n v="1042.49"/>
    <n v="1042.49"/>
    <n v="1658.08"/>
    <n v="814.03"/>
  </r>
  <r>
    <x v="8"/>
    <x v="4"/>
    <x v="0"/>
    <n v="1044.1300000000001"/>
    <n v="1044.1300000000001"/>
    <n v="1749.65"/>
    <n v="805.22"/>
  </r>
  <r>
    <x v="8"/>
    <x v="5"/>
    <x v="0"/>
    <n v="1083.02"/>
    <n v="1083.02"/>
    <n v="1621.63"/>
    <n v="855.71"/>
  </r>
  <r>
    <x v="8"/>
    <x v="6"/>
    <x v="0"/>
    <n v="1171.32"/>
    <n v="1171.32"/>
    <n v="1388.8"/>
    <n v="974.48"/>
  </r>
  <r>
    <x v="8"/>
    <x v="7"/>
    <x v="0"/>
    <n v="1192.03"/>
    <n v="1192.03"/>
    <n v="1420.41"/>
    <n v="1056.8699999999999"/>
  </r>
  <r>
    <x v="8"/>
    <x v="8"/>
    <x v="0"/>
    <n v="1311.13"/>
    <n v="1605.28"/>
    <n v="1934.99"/>
    <n v="2496.29"/>
  </r>
  <r>
    <x v="8"/>
    <x v="9"/>
    <x v="0"/>
    <n v="1554.5"/>
    <n v="1773.32"/>
    <n v="2164.75"/>
    <n v="2356.3000000000002"/>
  </r>
  <r>
    <x v="8"/>
    <x v="10"/>
    <x v="0"/>
    <n v="1408.22"/>
    <n v="1673.59"/>
    <n v="2182.5700000000002"/>
    <n v="1207.5"/>
  </r>
  <r>
    <x v="8"/>
    <x v="11"/>
    <x v="0"/>
    <n v="1226.03"/>
    <n v="1609.35"/>
    <n v="1919.35"/>
    <n v="1096.0899999999999"/>
  </r>
  <r>
    <x v="8"/>
    <x v="12"/>
    <x v="0"/>
    <n v="1375.44"/>
    <n v="1589.68"/>
    <n v="1955.39"/>
    <n v="1299.24"/>
  </r>
  <r>
    <x v="8"/>
    <x v="13"/>
    <x v="0"/>
    <n v="1481.4"/>
    <n v="1481.4"/>
    <n v="1583.31"/>
    <n v="1407.79"/>
  </r>
  <r>
    <x v="8"/>
    <x v="14"/>
    <x v="0"/>
    <n v="1557.35"/>
    <n v="1557.35"/>
    <n v="1609.09"/>
    <n v="1687.01"/>
  </r>
  <r>
    <x v="8"/>
    <x v="15"/>
    <x v="0"/>
    <n v="1619.78"/>
    <n v="1621.2"/>
    <n v="1705.32"/>
    <n v="1874.86"/>
  </r>
  <r>
    <x v="8"/>
    <x v="16"/>
    <x v="0"/>
    <n v="1656.42"/>
    <n v="1762.71"/>
    <n v="1682.89"/>
    <n v="2208.16"/>
  </r>
  <r>
    <x v="8"/>
    <x v="17"/>
    <x v="0"/>
    <n v="1731.65"/>
    <n v="1737.83"/>
    <n v="1821.58"/>
    <n v="2636.59"/>
  </r>
  <r>
    <x v="8"/>
    <x v="18"/>
    <x v="0"/>
    <n v="1822.84"/>
    <n v="1822.84"/>
    <n v="1822.84"/>
    <n v="2520.31"/>
  </r>
  <r>
    <x v="8"/>
    <x v="19"/>
    <x v="0"/>
    <n v="1919.3"/>
    <n v="1919.3"/>
    <n v="1919.3"/>
    <n v="1671.17"/>
  </r>
  <r>
    <x v="8"/>
    <x v="20"/>
    <x v="0"/>
    <n v="1787.67"/>
    <n v="1787.67"/>
    <n v="1787.67"/>
    <n v="1455.32"/>
  </r>
  <r>
    <x v="8"/>
    <x v="21"/>
    <x v="0"/>
    <n v="1607.21"/>
    <n v="1607.21"/>
    <n v="1607.21"/>
    <n v="1317.75"/>
  </r>
  <r>
    <x v="8"/>
    <x v="22"/>
    <x v="0"/>
    <n v="1462.2"/>
    <n v="1462.2"/>
    <n v="1462.2"/>
    <n v="1207.42"/>
  </r>
  <r>
    <x v="8"/>
    <x v="23"/>
    <x v="0"/>
    <n v="1265.98"/>
    <n v="1265.98"/>
    <n v="1412.24"/>
    <n v="1012.73"/>
  </r>
  <r>
    <x v="9"/>
    <x v="0"/>
    <x v="0"/>
    <n v="888.94"/>
    <n v="888.94"/>
    <n v="1525.88"/>
    <n v="597.44000000000005"/>
  </r>
  <r>
    <x v="9"/>
    <x v="1"/>
    <x v="0"/>
    <n v="836.32"/>
    <n v="836.32"/>
    <n v="1501.09"/>
    <n v="604.24"/>
  </r>
  <r>
    <x v="9"/>
    <x v="2"/>
    <x v="0"/>
    <n v="805.56"/>
    <n v="805.56"/>
    <n v="1340.11"/>
    <n v="868.37"/>
  </r>
  <r>
    <x v="9"/>
    <x v="3"/>
    <x v="0"/>
    <n v="803.18"/>
    <n v="803.18"/>
    <n v="1270.3900000000001"/>
    <n v="571.80999999999995"/>
  </r>
  <r>
    <x v="9"/>
    <x v="4"/>
    <x v="0"/>
    <n v="825.75"/>
    <n v="825.75"/>
    <n v="1564.37"/>
    <n v="867.77"/>
  </r>
  <r>
    <x v="9"/>
    <x v="5"/>
    <x v="0"/>
    <n v="903.32"/>
    <n v="1043.5"/>
    <n v="1728.26"/>
    <n v="696.17"/>
  </r>
  <r>
    <x v="9"/>
    <x v="6"/>
    <x v="0"/>
    <n v="1004.86"/>
    <n v="1290"/>
    <n v="1382.54"/>
    <n v="1104.8399999999999"/>
  </r>
  <r>
    <x v="9"/>
    <x v="7"/>
    <x v="0"/>
    <n v="1084.33"/>
    <n v="1478.37"/>
    <n v="1525.53"/>
    <n v="1052.8599999999999"/>
  </r>
  <r>
    <x v="9"/>
    <x v="8"/>
    <x v="0"/>
    <n v="1447.13"/>
    <n v="2075.79"/>
    <n v="2341.39"/>
    <n v="2442.58"/>
  </r>
  <r>
    <x v="9"/>
    <x v="9"/>
    <x v="0"/>
    <n v="1730.46"/>
    <n v="2507.7199999999998"/>
    <n v="2834.22"/>
    <n v="3638.87"/>
  </r>
  <r>
    <x v="9"/>
    <x v="10"/>
    <x v="0"/>
    <n v="1382.83"/>
    <n v="2155.44"/>
    <n v="2387.09"/>
    <n v="1064.54"/>
  </r>
  <r>
    <x v="9"/>
    <x v="11"/>
    <x v="0"/>
    <n v="1152.6600000000001"/>
    <n v="1906.31"/>
    <n v="2051.9299999999998"/>
    <n v="1222.72"/>
  </r>
  <r>
    <x v="9"/>
    <x v="12"/>
    <x v="0"/>
    <n v="1058.2"/>
    <n v="1469.64"/>
    <n v="1807.52"/>
    <n v="1483.3"/>
  </r>
  <r>
    <x v="9"/>
    <x v="13"/>
    <x v="0"/>
    <n v="1162.9100000000001"/>
    <n v="1399.14"/>
    <n v="1576.18"/>
    <n v="1377.51"/>
  </r>
  <r>
    <x v="9"/>
    <x v="14"/>
    <x v="0"/>
    <n v="1260.74"/>
    <n v="1463.24"/>
    <n v="1617.28"/>
    <n v="1281.1199999999999"/>
  </r>
  <r>
    <x v="9"/>
    <x v="15"/>
    <x v="0"/>
    <n v="1364.26"/>
    <n v="1628.43"/>
    <n v="1445.5"/>
    <n v="1306.75"/>
  </r>
  <r>
    <x v="9"/>
    <x v="16"/>
    <x v="0"/>
    <n v="1500.54"/>
    <n v="1804.34"/>
    <n v="1864.35"/>
    <n v="1374.07"/>
  </r>
  <r>
    <x v="9"/>
    <x v="17"/>
    <x v="0"/>
    <n v="1513.88"/>
    <n v="1737.92"/>
    <n v="1833.68"/>
    <n v="1435.57"/>
  </r>
  <r>
    <x v="9"/>
    <x v="18"/>
    <x v="0"/>
    <n v="1723.78"/>
    <n v="1723.78"/>
    <n v="1723.78"/>
    <n v="1447.5"/>
  </r>
  <r>
    <x v="9"/>
    <x v="19"/>
    <x v="0"/>
    <n v="1686.69"/>
    <n v="1686.69"/>
    <n v="1686.69"/>
    <n v="1620.08"/>
  </r>
  <r>
    <x v="9"/>
    <x v="20"/>
    <x v="0"/>
    <n v="1491.08"/>
    <n v="1491.08"/>
    <n v="1491.08"/>
    <n v="1237.71"/>
  </r>
  <r>
    <x v="9"/>
    <x v="21"/>
    <x v="0"/>
    <n v="1277.67"/>
    <n v="1371.17"/>
    <n v="1305.28"/>
    <n v="1186.49"/>
  </r>
  <r>
    <x v="9"/>
    <x v="22"/>
    <x v="0"/>
    <n v="1228.3599999999999"/>
    <n v="1228.3599999999999"/>
    <n v="1228.3599999999999"/>
    <n v="976.77"/>
  </r>
  <r>
    <x v="9"/>
    <x v="23"/>
    <x v="0"/>
    <n v="1035.3800000000001"/>
    <n v="1035.3800000000001"/>
    <n v="1250.19"/>
    <n v="813.56"/>
  </r>
  <r>
    <x v="10"/>
    <x v="0"/>
    <x v="0"/>
    <n v="1022.38"/>
    <n v="1022.38"/>
    <n v="1465.87"/>
    <n v="757.36"/>
  </r>
  <r>
    <x v="10"/>
    <x v="1"/>
    <x v="0"/>
    <n v="968.62"/>
    <n v="968.62"/>
    <n v="1289.47"/>
    <n v="646.03"/>
  </r>
  <r>
    <x v="10"/>
    <x v="2"/>
    <x v="0"/>
    <n v="996.46"/>
    <n v="996.46"/>
    <n v="1401.1"/>
    <n v="856.05"/>
  </r>
  <r>
    <x v="10"/>
    <x v="3"/>
    <x v="0"/>
    <n v="999.93"/>
    <n v="999.93"/>
    <n v="1417.86"/>
    <n v="945.69"/>
  </r>
  <r>
    <x v="10"/>
    <x v="4"/>
    <x v="0"/>
    <n v="1007.39"/>
    <n v="1007.39"/>
    <n v="1596.75"/>
    <n v="1153.21"/>
  </r>
  <r>
    <x v="10"/>
    <x v="5"/>
    <x v="0"/>
    <n v="1068.42"/>
    <n v="1379.38"/>
    <n v="1755.11"/>
    <n v="855.91"/>
  </r>
  <r>
    <x v="10"/>
    <x v="6"/>
    <x v="0"/>
    <n v="1117.3399999999999"/>
    <n v="1456.1"/>
    <n v="1645.03"/>
    <n v="883.98"/>
  </r>
  <r>
    <x v="10"/>
    <x v="7"/>
    <x v="0"/>
    <n v="1142.81"/>
    <n v="1476.86"/>
    <n v="1544.93"/>
    <n v="1338.86"/>
  </r>
  <r>
    <x v="10"/>
    <x v="8"/>
    <x v="0"/>
    <n v="2084.0300000000002"/>
    <n v="3007.13"/>
    <n v="2959.2"/>
    <n v="2393.0100000000002"/>
  </r>
  <r>
    <x v="10"/>
    <x v="9"/>
    <x v="0"/>
    <n v="2006.39"/>
    <n v="2900.39"/>
    <n v="3162.69"/>
    <n v="1818.74"/>
  </r>
  <r>
    <x v="10"/>
    <x v="10"/>
    <x v="0"/>
    <n v="1848.25"/>
    <n v="2544.6999999999998"/>
    <n v="2760.14"/>
    <n v="1213.29"/>
  </r>
  <r>
    <x v="10"/>
    <x v="11"/>
    <x v="0"/>
    <n v="1652.42"/>
    <n v="2141.98"/>
    <n v="2131.62"/>
    <n v="1106.6600000000001"/>
  </r>
  <r>
    <x v="10"/>
    <x v="12"/>
    <x v="0"/>
    <n v="1189.58"/>
    <n v="1737.39"/>
    <n v="1743.09"/>
    <n v="1059.8399999999999"/>
  </r>
  <r>
    <x v="10"/>
    <x v="13"/>
    <x v="0"/>
    <n v="1312.94"/>
    <n v="1988.16"/>
    <n v="2197.96"/>
    <n v="1432.13"/>
  </r>
  <r>
    <x v="10"/>
    <x v="14"/>
    <x v="0"/>
    <n v="1429.15"/>
    <n v="2102.8200000000002"/>
    <n v="2324.85"/>
    <n v="2327"/>
  </r>
  <r>
    <x v="10"/>
    <x v="15"/>
    <x v="0"/>
    <n v="1713.56"/>
    <n v="2309.34"/>
    <n v="2292.54"/>
    <n v="2730.28"/>
  </r>
  <r>
    <x v="10"/>
    <x v="16"/>
    <x v="0"/>
    <n v="1819.2"/>
    <n v="2437.58"/>
    <n v="2544.15"/>
    <n v="2125.58"/>
  </r>
  <r>
    <x v="10"/>
    <x v="17"/>
    <x v="0"/>
    <n v="1535.46"/>
    <n v="2119.29"/>
    <n v="2077.9499999999998"/>
    <n v="1508.89"/>
  </r>
  <r>
    <x v="10"/>
    <x v="18"/>
    <x v="0"/>
    <n v="1328.58"/>
    <n v="1328.58"/>
    <n v="1328.58"/>
    <n v="1127.33"/>
  </r>
  <r>
    <x v="10"/>
    <x v="19"/>
    <x v="0"/>
    <n v="1271.55"/>
    <n v="1271.55"/>
    <n v="1271.55"/>
    <n v="952.37"/>
  </r>
  <r>
    <x v="10"/>
    <x v="20"/>
    <x v="0"/>
    <n v="1199.82"/>
    <n v="1199.82"/>
    <n v="1199.82"/>
    <n v="954.78"/>
  </r>
  <r>
    <x v="10"/>
    <x v="21"/>
    <x v="0"/>
    <n v="1129.68"/>
    <n v="1129.68"/>
    <n v="1240.81"/>
    <n v="793.98"/>
  </r>
  <r>
    <x v="10"/>
    <x v="22"/>
    <x v="0"/>
    <n v="1136.3900000000001"/>
    <n v="1136.3900000000001"/>
    <n v="1448.51"/>
    <n v="855.66"/>
  </r>
  <r>
    <x v="10"/>
    <x v="23"/>
    <x v="0"/>
    <n v="1057.72"/>
    <n v="1073.42"/>
    <n v="1363.66"/>
    <n v="738.65"/>
  </r>
  <r>
    <x v="11"/>
    <x v="0"/>
    <x v="0"/>
    <n v="1040.04"/>
    <n v="1225.69"/>
    <n v="1380.6"/>
    <n v="850.97"/>
  </r>
  <r>
    <x v="11"/>
    <x v="1"/>
    <x v="0"/>
    <n v="932.58"/>
    <n v="932.58"/>
    <n v="1160.77"/>
    <n v="731.87"/>
  </r>
  <r>
    <x v="11"/>
    <x v="2"/>
    <x v="0"/>
    <n v="940.33"/>
    <n v="940.33"/>
    <n v="1127.2"/>
    <n v="857.62"/>
  </r>
  <r>
    <x v="11"/>
    <x v="3"/>
    <x v="0"/>
    <n v="914.42"/>
    <n v="914.42"/>
    <n v="1274.7"/>
    <n v="725.1"/>
  </r>
  <r>
    <x v="11"/>
    <x v="4"/>
    <x v="0"/>
    <n v="971.69"/>
    <n v="971.69"/>
    <n v="1174.3900000000001"/>
    <n v="824.38"/>
  </r>
  <r>
    <x v="11"/>
    <x v="5"/>
    <x v="0"/>
    <n v="1091.3399999999999"/>
    <n v="1091.3399999999999"/>
    <n v="1168.71"/>
    <n v="772.83"/>
  </r>
  <r>
    <x v="11"/>
    <x v="6"/>
    <x v="0"/>
    <n v="1227.1600000000001"/>
    <n v="1420.08"/>
    <n v="1411.3"/>
    <n v="1045.96"/>
  </r>
  <r>
    <x v="11"/>
    <x v="7"/>
    <x v="0"/>
    <n v="1266.1199999999999"/>
    <n v="1620.28"/>
    <n v="1797.72"/>
    <n v="1292.27"/>
  </r>
  <r>
    <x v="11"/>
    <x v="8"/>
    <x v="0"/>
    <n v="1590.23"/>
    <n v="2162.8000000000002"/>
    <n v="2400.67"/>
    <n v="1779.74"/>
  </r>
  <r>
    <x v="11"/>
    <x v="9"/>
    <x v="0"/>
    <n v="1535.16"/>
    <n v="2021.26"/>
    <n v="2052.77"/>
    <n v="1840.99"/>
  </r>
  <r>
    <x v="11"/>
    <x v="10"/>
    <x v="0"/>
    <n v="840.09"/>
    <n v="1218.55"/>
    <n v="1446.72"/>
    <n v="1738.5"/>
  </r>
  <r>
    <x v="11"/>
    <x v="11"/>
    <x v="0"/>
    <n v="814.75"/>
    <n v="1095.9100000000001"/>
    <n v="1429.19"/>
    <n v="1137.8499999999999"/>
  </r>
  <r>
    <x v="11"/>
    <x v="12"/>
    <x v="0"/>
    <n v="770.58"/>
    <n v="1074.05"/>
    <n v="1332.74"/>
    <n v="1222.8499999999999"/>
  </r>
  <r>
    <x v="11"/>
    <x v="13"/>
    <x v="0"/>
    <n v="885.05"/>
    <n v="1572.83"/>
    <n v="1766.72"/>
    <n v="1385.13"/>
  </r>
  <r>
    <x v="11"/>
    <x v="14"/>
    <x v="0"/>
    <n v="1070.08"/>
    <n v="1873.77"/>
    <n v="2348.08"/>
    <n v="2262.7199999999998"/>
  </r>
  <r>
    <x v="11"/>
    <x v="15"/>
    <x v="0"/>
    <n v="963.75"/>
    <n v="1608.6"/>
    <n v="1818.65"/>
    <n v="2498.17"/>
  </r>
  <r>
    <x v="11"/>
    <x v="16"/>
    <x v="0"/>
    <n v="984.03"/>
    <n v="1440.51"/>
    <n v="1636.64"/>
    <n v="1928.05"/>
  </r>
  <r>
    <x v="11"/>
    <x v="17"/>
    <x v="0"/>
    <n v="1304.6500000000001"/>
    <n v="1600.26"/>
    <n v="1608.65"/>
    <n v="1779.87"/>
  </r>
  <r>
    <x v="11"/>
    <x v="18"/>
    <x v="0"/>
    <n v="1304.8599999999999"/>
    <n v="1304.8599999999999"/>
    <n v="1304.8599999999999"/>
    <n v="1089.6199999999999"/>
  </r>
  <r>
    <x v="11"/>
    <x v="19"/>
    <x v="0"/>
    <n v="1223.5"/>
    <n v="1325.43"/>
    <n v="1416.21"/>
    <n v="958.15"/>
  </r>
  <r>
    <x v="11"/>
    <x v="20"/>
    <x v="0"/>
    <n v="1166.94"/>
    <n v="1196.8699999999999"/>
    <n v="1281.1300000000001"/>
    <n v="879.27"/>
  </r>
  <r>
    <x v="11"/>
    <x v="21"/>
    <x v="0"/>
    <n v="1095.72"/>
    <n v="1169.95"/>
    <n v="1351.19"/>
    <n v="791.89"/>
  </r>
  <r>
    <x v="11"/>
    <x v="22"/>
    <x v="0"/>
    <n v="1064.95"/>
    <n v="1288.8800000000001"/>
    <n v="1856.98"/>
    <n v="875.55"/>
  </r>
  <r>
    <x v="11"/>
    <x v="23"/>
    <x v="0"/>
    <n v="1110.0899999999999"/>
    <n v="1362.62"/>
    <n v="1742.09"/>
    <n v="918.05"/>
  </r>
  <r>
    <x v="12"/>
    <x v="24"/>
    <x v="1"/>
    <m/>
    <m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9">
  <r>
    <x v="0"/>
    <s v="a. HE1-2 &amp; HE23-24"/>
    <x v="0"/>
    <x v="0"/>
    <n v="1141.94"/>
    <n v="2266.12"/>
    <n v="4218.47"/>
    <n v="2313.7800000000002"/>
  </r>
  <r>
    <x v="0"/>
    <s v="a. HE1-2 &amp; HE23-24"/>
    <x v="1"/>
    <x v="0"/>
    <n v="1871.1"/>
    <n v="2959.97"/>
    <n v="4464.7700000000004"/>
    <n v="2313.7800000000002"/>
  </r>
  <r>
    <x v="0"/>
    <s v="b. HE3-6"/>
    <x v="2"/>
    <x v="0"/>
    <n v="1924.94"/>
    <n v="3019.9"/>
    <n v="4883.2299999999996"/>
    <n v="2835.36"/>
  </r>
  <r>
    <x v="0"/>
    <s v="b. HE3-6"/>
    <x v="3"/>
    <x v="0"/>
    <n v="1862.97"/>
    <n v="2889.25"/>
    <n v="4490.67"/>
    <n v="2835.36"/>
  </r>
  <r>
    <x v="0"/>
    <s v="b. HE3-6"/>
    <x v="4"/>
    <x v="0"/>
    <n v="1462.35"/>
    <n v="2520.7600000000002"/>
    <n v="4113.08"/>
    <n v="2835.36"/>
  </r>
  <r>
    <x v="0"/>
    <s v="b. HE3-6"/>
    <x v="5"/>
    <x v="0"/>
    <n v="1895.49"/>
    <n v="2821.79"/>
    <n v="4239.18"/>
    <n v="2835.36"/>
  </r>
  <r>
    <x v="0"/>
    <s v="c. HE7-10"/>
    <x v="6"/>
    <x v="0"/>
    <n v="2652.08"/>
    <n v="3492.94"/>
    <n v="3410.98"/>
    <n v="3605.35"/>
  </r>
  <r>
    <x v="0"/>
    <s v="c. HE7-10"/>
    <x v="7"/>
    <x v="0"/>
    <n v="3671.69"/>
    <n v="4602.96"/>
    <n v="4330.37"/>
    <n v="3605.35"/>
  </r>
  <r>
    <x v="0"/>
    <s v="c. HE7-10"/>
    <x v="8"/>
    <x v="0"/>
    <n v="2998.35"/>
    <n v="4187.45"/>
    <n v="4604.4799999999996"/>
    <n v="3605.35"/>
  </r>
  <r>
    <x v="0"/>
    <s v="c. HE7-10"/>
    <x v="9"/>
    <x v="0"/>
    <n v="2799.08"/>
    <n v="3667.89"/>
    <n v="3530.53"/>
    <n v="3605.35"/>
  </r>
  <r>
    <x v="0"/>
    <s v="d. HE11-14"/>
    <x v="10"/>
    <x v="0"/>
    <n v="2021.23"/>
    <n v="3054.21"/>
    <n v="3176.6"/>
    <n v="3786.47"/>
  </r>
  <r>
    <x v="0"/>
    <s v="d. HE11-14"/>
    <x v="11"/>
    <x v="0"/>
    <n v="1784.38"/>
    <n v="3061.12"/>
    <n v="3366.57"/>
    <n v="3786.47"/>
  </r>
  <r>
    <x v="0"/>
    <s v="d. HE11-14"/>
    <x v="12"/>
    <x v="0"/>
    <n v="2184.12"/>
    <n v="3837.31"/>
    <n v="4082.98"/>
    <n v="3718.47"/>
  </r>
  <r>
    <x v="0"/>
    <s v="d. HE11-14"/>
    <x v="13"/>
    <x v="0"/>
    <n v="2407.9499999999998"/>
    <n v="3897.04"/>
    <n v="4438.55"/>
    <n v="3718.47"/>
  </r>
  <r>
    <x v="0"/>
    <s v="e. HE15-18"/>
    <x v="14"/>
    <x v="0"/>
    <n v="2346.38"/>
    <n v="4076.32"/>
    <n v="4702.58"/>
    <n v="3893.79"/>
  </r>
  <r>
    <x v="0"/>
    <s v="e. HE15-18"/>
    <x v="15"/>
    <x v="0"/>
    <n v="2611.5700000000002"/>
    <n v="4215.16"/>
    <n v="4984.59"/>
    <n v="3893.79"/>
  </r>
  <r>
    <x v="0"/>
    <s v="e. HE15-18"/>
    <x v="16"/>
    <x v="0"/>
    <n v="2816.17"/>
    <n v="4335.3"/>
    <n v="4912.6499999999996"/>
    <n v="3893.79"/>
  </r>
  <r>
    <x v="0"/>
    <s v="e. HE15-18"/>
    <x v="17"/>
    <x v="0"/>
    <n v="3398.34"/>
    <n v="4444.82"/>
    <n v="4550"/>
    <n v="3893.79"/>
  </r>
  <r>
    <x v="0"/>
    <s v="f. HE19-22"/>
    <x v="18"/>
    <x v="0"/>
    <n v="3932.31"/>
    <n v="4989.83"/>
    <n v="5373.07"/>
    <n v="3432.94"/>
  </r>
  <r>
    <x v="0"/>
    <s v="f. HE19-22"/>
    <x v="19"/>
    <x v="0"/>
    <n v="3998.91"/>
    <n v="4952.93"/>
    <n v="4646.8999999999996"/>
    <n v="3432.94"/>
  </r>
  <r>
    <x v="0"/>
    <s v="f. HE19-22"/>
    <x v="20"/>
    <x v="0"/>
    <n v="3220.15"/>
    <n v="4189.7700000000004"/>
    <n v="4585.2299999999996"/>
    <n v="3432.94"/>
  </r>
  <r>
    <x v="0"/>
    <s v="f. HE19-22"/>
    <x v="21"/>
    <x v="0"/>
    <n v="3183.31"/>
    <n v="3961.82"/>
    <n v="4440.12"/>
    <n v="3432.94"/>
  </r>
  <r>
    <x v="0"/>
    <s v="a. HE1-2 &amp; HE23-24"/>
    <x v="22"/>
    <x v="0"/>
    <n v="2625.68"/>
    <n v="3737.4"/>
    <n v="4214.6899999999996"/>
    <n v="2636.78"/>
  </r>
  <r>
    <x v="0"/>
    <s v="a. HE1-2 &amp; HE23-24"/>
    <x v="23"/>
    <x v="0"/>
    <n v="1491.46"/>
    <n v="2242.7600000000002"/>
    <n v="4235.57"/>
    <n v="2636.78"/>
  </r>
  <r>
    <x v="1"/>
    <s v="a. HE1-2 &amp; HE23-24"/>
    <x v="0"/>
    <x v="0"/>
    <n v="1036.81"/>
    <n v="1813.96"/>
    <n v="3241.47"/>
    <n v="2009.73"/>
  </r>
  <r>
    <x v="1"/>
    <s v="a. HE1-2 &amp; HE23-24"/>
    <x v="1"/>
    <x v="0"/>
    <n v="1514.57"/>
    <n v="2064.62"/>
    <n v="4065.57"/>
    <n v="2009.73"/>
  </r>
  <r>
    <x v="1"/>
    <s v="b. HE3-6"/>
    <x v="2"/>
    <x v="0"/>
    <n v="1533.9"/>
    <n v="2500.8200000000002"/>
    <n v="3929.81"/>
    <n v="2055.11"/>
  </r>
  <r>
    <x v="1"/>
    <s v="b. HE3-6"/>
    <x v="3"/>
    <x v="0"/>
    <n v="1554.19"/>
    <n v="2526.92"/>
    <n v="4401.58"/>
    <n v="2055.11"/>
  </r>
  <r>
    <x v="1"/>
    <s v="b. HE3-6"/>
    <x v="4"/>
    <x v="0"/>
    <n v="1422.15"/>
    <n v="2499.4899999999998"/>
    <n v="4157.87"/>
    <n v="2055.11"/>
  </r>
  <r>
    <x v="1"/>
    <s v="b. HE3-6"/>
    <x v="5"/>
    <x v="0"/>
    <n v="1346.92"/>
    <n v="2199.65"/>
    <n v="3532.19"/>
    <n v="2055.11"/>
  </r>
  <r>
    <x v="1"/>
    <s v="c. HE7-10"/>
    <x v="6"/>
    <x v="0"/>
    <n v="2167.13"/>
    <n v="2666.26"/>
    <n v="2725.28"/>
    <n v="2937.6"/>
  </r>
  <r>
    <x v="1"/>
    <s v="c. HE7-10"/>
    <x v="7"/>
    <x v="0"/>
    <n v="2925.99"/>
    <n v="3353.67"/>
    <n v="3103.26"/>
    <n v="2937.6"/>
  </r>
  <r>
    <x v="1"/>
    <s v="c. HE7-10"/>
    <x v="8"/>
    <x v="0"/>
    <n v="2530.23"/>
    <n v="2863.96"/>
    <n v="2881.64"/>
    <n v="2937.6"/>
  </r>
  <r>
    <x v="1"/>
    <s v="c. HE7-10"/>
    <x v="9"/>
    <x v="0"/>
    <n v="2697.21"/>
    <n v="3363.92"/>
    <n v="3509.11"/>
    <n v="2937.6"/>
  </r>
  <r>
    <x v="1"/>
    <s v="d. HE11-14"/>
    <x v="10"/>
    <x v="0"/>
    <n v="3054.32"/>
    <n v="4195.37"/>
    <n v="4792.45"/>
    <n v="2696.17"/>
  </r>
  <r>
    <x v="1"/>
    <s v="d. HE11-14"/>
    <x v="11"/>
    <x v="0"/>
    <n v="2852.55"/>
    <n v="4329.55"/>
    <n v="4827.68"/>
    <n v="2696.17"/>
  </r>
  <r>
    <x v="1"/>
    <s v="d. HE11-14"/>
    <x v="12"/>
    <x v="0"/>
    <n v="2684.26"/>
    <n v="4114"/>
    <n v="4648.42"/>
    <n v="2725.17"/>
  </r>
  <r>
    <x v="1"/>
    <s v="d. HE11-14"/>
    <x v="13"/>
    <x v="0"/>
    <n v="2484.33"/>
    <n v="3748.11"/>
    <n v="3992.84"/>
    <n v="2725.17"/>
  </r>
  <r>
    <x v="1"/>
    <s v="e. HE15-18"/>
    <x v="14"/>
    <x v="0"/>
    <n v="2180.69"/>
    <n v="2744.41"/>
    <n v="3128.86"/>
    <n v="3396.51"/>
  </r>
  <r>
    <x v="1"/>
    <s v="e. HE15-18"/>
    <x v="15"/>
    <x v="0"/>
    <n v="2306.77"/>
    <n v="3538.5"/>
    <n v="3768.76"/>
    <n v="3396.51"/>
  </r>
  <r>
    <x v="1"/>
    <s v="e. HE15-18"/>
    <x v="16"/>
    <x v="0"/>
    <n v="3140.45"/>
    <n v="4362.25"/>
    <n v="4619.5"/>
    <n v="3396.51"/>
  </r>
  <r>
    <x v="1"/>
    <s v="e. HE15-18"/>
    <x v="17"/>
    <x v="0"/>
    <n v="3512.89"/>
    <n v="5153.91"/>
    <n v="5450.35"/>
    <n v="3396.51"/>
  </r>
  <r>
    <x v="1"/>
    <s v="f. HE19-22"/>
    <x v="18"/>
    <x v="0"/>
    <n v="3594.18"/>
    <n v="4936.16"/>
    <n v="5164.8100000000004"/>
    <n v="3046.54"/>
  </r>
  <r>
    <x v="1"/>
    <s v="f. HE19-22"/>
    <x v="19"/>
    <x v="0"/>
    <n v="3384.49"/>
    <n v="4717.12"/>
    <n v="4664.42"/>
    <n v="3046.54"/>
  </r>
  <r>
    <x v="1"/>
    <s v="f. HE19-22"/>
    <x v="20"/>
    <x v="0"/>
    <n v="3195.56"/>
    <n v="3968.36"/>
    <n v="4080.05"/>
    <n v="3046.54"/>
  </r>
  <r>
    <x v="1"/>
    <s v="f. HE19-22"/>
    <x v="21"/>
    <x v="0"/>
    <n v="3310.96"/>
    <n v="4139.6099999999997"/>
    <n v="4445.93"/>
    <n v="3046.54"/>
  </r>
  <r>
    <x v="1"/>
    <s v="a. HE1-2 &amp; HE23-24"/>
    <x v="22"/>
    <x v="0"/>
    <n v="3180.66"/>
    <n v="3994.15"/>
    <n v="3805.76"/>
    <n v="2310.73"/>
  </r>
  <r>
    <x v="1"/>
    <s v="a. HE1-2 &amp; HE23-24"/>
    <x v="23"/>
    <x v="0"/>
    <n v="1645.82"/>
    <n v="2312.7600000000002"/>
    <n v="3134.13"/>
    <n v="2310.73"/>
  </r>
  <r>
    <x v="2"/>
    <s v="a. HE1-2 &amp; HE23-24"/>
    <x v="0"/>
    <x v="0"/>
    <n v="891.25"/>
    <n v="1538.52"/>
    <n v="2501.3000000000002"/>
    <n v="1758.38"/>
  </r>
  <r>
    <x v="2"/>
    <s v="a. HE1-2 &amp; HE23-24"/>
    <x v="1"/>
    <x v="0"/>
    <n v="2445.35"/>
    <n v="2951.2"/>
    <n v="3866.96"/>
    <n v="1758.38"/>
  </r>
  <r>
    <x v="2"/>
    <s v="b. HE3-6"/>
    <x v="2"/>
    <x v="0"/>
    <n v="2497.85"/>
    <n v="3228.54"/>
    <n v="4376.72"/>
    <n v="1714.39"/>
  </r>
  <r>
    <x v="2"/>
    <s v="b. HE3-6"/>
    <x v="3"/>
    <x v="0"/>
    <n v="2524.9899999999998"/>
    <n v="3089.47"/>
    <n v="4204.0200000000004"/>
    <n v="1714.39"/>
  </r>
  <r>
    <x v="2"/>
    <s v="b. HE3-6"/>
    <x v="4"/>
    <x v="0"/>
    <n v="2066.17"/>
    <n v="2836.42"/>
    <n v="4240.4399999999996"/>
    <n v="1714.39"/>
  </r>
  <r>
    <x v="2"/>
    <s v="b. HE3-6"/>
    <x v="5"/>
    <x v="0"/>
    <n v="2297.12"/>
    <n v="3122.79"/>
    <n v="3633.61"/>
    <n v="1714.39"/>
  </r>
  <r>
    <x v="2"/>
    <s v="c. HE7-10"/>
    <x v="6"/>
    <x v="0"/>
    <n v="2811.12"/>
    <n v="3346.99"/>
    <n v="3445.55"/>
    <n v="3177.94"/>
  </r>
  <r>
    <x v="2"/>
    <s v="c. HE7-10"/>
    <x v="7"/>
    <x v="0"/>
    <n v="2623.81"/>
    <n v="3226.44"/>
    <n v="3461.55"/>
    <n v="3177.94"/>
  </r>
  <r>
    <x v="2"/>
    <s v="c. HE7-10"/>
    <x v="8"/>
    <x v="0"/>
    <n v="2247.15"/>
    <n v="2876.37"/>
    <n v="2934.2"/>
    <n v="3177.94"/>
  </r>
  <r>
    <x v="2"/>
    <s v="c. HE7-10"/>
    <x v="9"/>
    <x v="0"/>
    <n v="1904"/>
    <n v="2550.44"/>
    <n v="2576.89"/>
    <n v="3177.94"/>
  </r>
  <r>
    <x v="2"/>
    <s v="d. HE11-14"/>
    <x v="10"/>
    <x v="0"/>
    <n v="2000.25"/>
    <n v="2459.75"/>
    <n v="2764.03"/>
    <n v="3560.75"/>
  </r>
  <r>
    <x v="2"/>
    <s v="d. HE11-14"/>
    <x v="11"/>
    <x v="0"/>
    <n v="1765.05"/>
    <n v="2480.1"/>
    <n v="2641.98"/>
    <n v="3560.75"/>
  </r>
  <r>
    <x v="2"/>
    <s v="d. HE11-14"/>
    <x v="12"/>
    <x v="0"/>
    <n v="1819.73"/>
    <n v="2493.66"/>
    <n v="2880.86"/>
    <n v="3396.75"/>
  </r>
  <r>
    <x v="2"/>
    <s v="d. HE11-14"/>
    <x v="13"/>
    <x v="0"/>
    <n v="1874.84"/>
    <n v="2574.1999999999998"/>
    <n v="2820.23"/>
    <n v="3396.75"/>
  </r>
  <r>
    <x v="2"/>
    <s v="e. HE15-18"/>
    <x v="14"/>
    <x v="0"/>
    <n v="2459.6"/>
    <n v="3412.43"/>
    <n v="3527.05"/>
    <n v="3815.87"/>
  </r>
  <r>
    <x v="2"/>
    <s v="e. HE15-18"/>
    <x v="15"/>
    <x v="0"/>
    <n v="2357.1999999999998"/>
    <n v="3385.86"/>
    <n v="3530.98"/>
    <n v="3815.87"/>
  </r>
  <r>
    <x v="2"/>
    <s v="e. HE15-18"/>
    <x v="16"/>
    <x v="0"/>
    <n v="2245.2800000000002"/>
    <n v="3200.85"/>
    <n v="3305.31"/>
    <n v="3815.87"/>
  </r>
  <r>
    <x v="2"/>
    <s v="e. HE15-18"/>
    <x v="17"/>
    <x v="0"/>
    <n v="2034.16"/>
    <n v="2647.47"/>
    <n v="2711.74"/>
    <n v="3815.87"/>
  </r>
  <r>
    <x v="2"/>
    <s v="f. HE19-22"/>
    <x v="18"/>
    <x v="0"/>
    <n v="2357.7600000000002"/>
    <n v="3034.25"/>
    <n v="3267.98"/>
    <n v="3192.45"/>
  </r>
  <r>
    <x v="2"/>
    <s v="f. HE19-22"/>
    <x v="19"/>
    <x v="0"/>
    <n v="2297.88"/>
    <n v="3167.19"/>
    <n v="3230.73"/>
    <n v="3192.45"/>
  </r>
  <r>
    <x v="2"/>
    <s v="f. HE19-22"/>
    <x v="20"/>
    <x v="0"/>
    <n v="2103.29"/>
    <n v="2711.86"/>
    <n v="2579.96"/>
    <n v="3192.45"/>
  </r>
  <r>
    <x v="2"/>
    <s v="f. HE19-22"/>
    <x v="21"/>
    <x v="0"/>
    <n v="1290"/>
    <n v="1831.17"/>
    <n v="2003.58"/>
    <n v="3192.45"/>
  </r>
  <r>
    <x v="2"/>
    <s v="a. HE1-2 &amp; HE23-24"/>
    <x v="22"/>
    <x v="0"/>
    <n v="1151.82"/>
    <n v="1749.7"/>
    <n v="1877"/>
    <n v="2004.38"/>
  </r>
  <r>
    <x v="2"/>
    <s v="a. HE1-2 &amp; HE23-24"/>
    <x v="23"/>
    <x v="0"/>
    <n v="749.23"/>
    <n v="1294.24"/>
    <n v="2278.88"/>
    <n v="2004.38"/>
  </r>
  <r>
    <x v="3"/>
    <s v="a. HE1-2 &amp; HE23-24"/>
    <x v="0"/>
    <x v="0"/>
    <n v="1073.82"/>
    <n v="1778.91"/>
    <n v="3137.59"/>
    <n v="1768.86"/>
  </r>
  <r>
    <x v="3"/>
    <s v="a. HE1-2 &amp; HE23-24"/>
    <x v="1"/>
    <x v="0"/>
    <n v="1756.67"/>
    <n v="2646.65"/>
    <n v="3571.58"/>
    <n v="1768.86"/>
  </r>
  <r>
    <x v="3"/>
    <s v="b. HE3-6"/>
    <x v="2"/>
    <x v="0"/>
    <n v="1745.05"/>
    <n v="2619.8200000000002"/>
    <n v="4129"/>
    <n v="2160.94"/>
  </r>
  <r>
    <x v="3"/>
    <s v="b. HE3-6"/>
    <x v="3"/>
    <x v="0"/>
    <n v="1744.05"/>
    <n v="2617.69"/>
    <n v="3537.47"/>
    <n v="2160.94"/>
  </r>
  <r>
    <x v="3"/>
    <s v="b. HE3-6"/>
    <x v="4"/>
    <x v="0"/>
    <n v="1155.74"/>
    <n v="1978.15"/>
    <n v="3670.38"/>
    <n v="2160.94"/>
  </r>
  <r>
    <x v="3"/>
    <s v="b. HE3-6"/>
    <x v="5"/>
    <x v="0"/>
    <n v="2057.4499999999998"/>
    <n v="3303.46"/>
    <n v="3282.78"/>
    <n v="2160.94"/>
  </r>
  <r>
    <x v="3"/>
    <s v="c. HE7-10"/>
    <x v="6"/>
    <x v="0"/>
    <n v="2544.34"/>
    <n v="3408.16"/>
    <n v="3902.72"/>
    <n v="3074.43"/>
  </r>
  <r>
    <x v="3"/>
    <s v="c. HE7-10"/>
    <x v="7"/>
    <x v="0"/>
    <n v="2361.0300000000002"/>
    <n v="3455.09"/>
    <n v="3780.03"/>
    <n v="3074.43"/>
  </r>
  <r>
    <x v="3"/>
    <s v="c. HE7-10"/>
    <x v="8"/>
    <x v="0"/>
    <n v="1930.64"/>
    <n v="2690.25"/>
    <n v="2678.6"/>
    <n v="3074.43"/>
  </r>
  <r>
    <x v="3"/>
    <s v="c. HE7-10"/>
    <x v="9"/>
    <x v="0"/>
    <n v="2490.62"/>
    <n v="3801.7"/>
    <n v="3813.37"/>
    <n v="3074.43"/>
  </r>
  <r>
    <x v="3"/>
    <s v="d. HE11-14"/>
    <x v="10"/>
    <x v="0"/>
    <n v="2694.44"/>
    <n v="4225.8999999999996"/>
    <n v="4669.62"/>
    <n v="3538.55"/>
  </r>
  <r>
    <x v="3"/>
    <s v="d. HE11-14"/>
    <x v="11"/>
    <x v="0"/>
    <n v="2786.79"/>
    <n v="4123.76"/>
    <n v="4538.24"/>
    <n v="3538.55"/>
  </r>
  <r>
    <x v="3"/>
    <s v="d. HE11-14"/>
    <x v="12"/>
    <x v="0"/>
    <n v="2865.56"/>
    <n v="4075.44"/>
    <n v="4025.04"/>
    <n v="3477.05"/>
  </r>
  <r>
    <x v="3"/>
    <s v="d. HE11-14"/>
    <x v="13"/>
    <x v="0"/>
    <n v="2982.84"/>
    <n v="4196.6899999999996"/>
    <n v="4368.71"/>
    <n v="3477.05"/>
  </r>
  <r>
    <x v="3"/>
    <s v="e. HE15-18"/>
    <x v="14"/>
    <x v="0"/>
    <n v="3055.5"/>
    <n v="4363.57"/>
    <n v="4792.66"/>
    <n v="3190.97"/>
  </r>
  <r>
    <x v="3"/>
    <s v="e. HE15-18"/>
    <x v="15"/>
    <x v="0"/>
    <n v="2662.56"/>
    <n v="3940.62"/>
    <n v="3922.58"/>
    <n v="3190.97"/>
  </r>
  <r>
    <x v="3"/>
    <s v="e. HE15-18"/>
    <x v="16"/>
    <x v="0"/>
    <n v="2070.06"/>
    <n v="3307.48"/>
    <n v="3331.68"/>
    <n v="3190.97"/>
  </r>
  <r>
    <x v="3"/>
    <s v="e. HE15-18"/>
    <x v="17"/>
    <x v="0"/>
    <n v="2027.56"/>
    <n v="2954.43"/>
    <n v="3049.6"/>
    <n v="3190.97"/>
  </r>
  <r>
    <x v="3"/>
    <s v="f. HE19-22"/>
    <x v="18"/>
    <x v="0"/>
    <n v="2119.4699999999998"/>
    <n v="2583.92"/>
    <n v="2826.94"/>
    <n v="3051.42"/>
  </r>
  <r>
    <x v="3"/>
    <s v="f. HE19-22"/>
    <x v="19"/>
    <x v="0"/>
    <n v="2362.35"/>
    <n v="2765.18"/>
    <n v="2788.85"/>
    <n v="3051.42"/>
  </r>
  <r>
    <x v="3"/>
    <s v="f. HE19-22"/>
    <x v="20"/>
    <x v="0"/>
    <n v="1819.38"/>
    <n v="2519.6999999999998"/>
    <n v="2479.81"/>
    <n v="3051.42"/>
  </r>
  <r>
    <x v="3"/>
    <s v="f. HE19-22"/>
    <x v="21"/>
    <x v="0"/>
    <n v="1729.91"/>
    <n v="2075.1999999999998"/>
    <n v="1967.56"/>
    <n v="3051.42"/>
  </r>
  <r>
    <x v="3"/>
    <s v="a. HE1-2 &amp; HE23-24"/>
    <x v="22"/>
    <x v="0"/>
    <n v="1273.98"/>
    <n v="1419.26"/>
    <n v="1935.96"/>
    <n v="1879.36"/>
  </r>
  <r>
    <x v="3"/>
    <s v="a. HE1-2 &amp; HE23-24"/>
    <x v="23"/>
    <x v="0"/>
    <n v="1238.17"/>
    <n v="1706.15"/>
    <n v="2717.15"/>
    <n v="1879.36"/>
  </r>
  <r>
    <x v="4"/>
    <s v="a. HE1-2 &amp; HE23-24"/>
    <x v="0"/>
    <x v="0"/>
    <n v="2638.19"/>
    <n v="3379.7"/>
    <n v="4128.76"/>
    <n v="1827.86"/>
  </r>
  <r>
    <x v="4"/>
    <s v="a. HE1-2 &amp; HE23-24"/>
    <x v="1"/>
    <x v="0"/>
    <n v="2815.43"/>
    <n v="3715.23"/>
    <n v="5084.8500000000004"/>
    <n v="1827.86"/>
  </r>
  <r>
    <x v="4"/>
    <s v="b. HE3-6"/>
    <x v="2"/>
    <x v="0"/>
    <n v="2696.97"/>
    <n v="3496"/>
    <n v="5201.99"/>
    <n v="2619.79"/>
  </r>
  <r>
    <x v="4"/>
    <s v="b. HE3-6"/>
    <x v="3"/>
    <x v="0"/>
    <n v="2806.81"/>
    <n v="3742.69"/>
    <n v="5306.78"/>
    <n v="2619.79"/>
  </r>
  <r>
    <x v="4"/>
    <s v="b. HE3-6"/>
    <x v="4"/>
    <x v="0"/>
    <n v="3362.69"/>
    <n v="3979.26"/>
    <n v="5191.57"/>
    <n v="2619.79"/>
  </r>
  <r>
    <x v="4"/>
    <s v="b. HE3-6"/>
    <x v="5"/>
    <x v="0"/>
    <n v="3489.35"/>
    <n v="4454.3500000000004"/>
    <n v="5565.64"/>
    <n v="2619.79"/>
  </r>
  <r>
    <x v="4"/>
    <s v="c. HE7-10"/>
    <x v="6"/>
    <x v="0"/>
    <n v="3250.24"/>
    <n v="4457.21"/>
    <n v="4997.2299999999996"/>
    <n v="4738.88"/>
  </r>
  <r>
    <x v="4"/>
    <s v="c. HE7-10"/>
    <x v="7"/>
    <x v="0"/>
    <n v="2816.35"/>
    <n v="3631.45"/>
    <n v="3923.64"/>
    <n v="4738.88"/>
  </r>
  <r>
    <x v="4"/>
    <s v="c. HE7-10"/>
    <x v="8"/>
    <x v="0"/>
    <n v="2424.7600000000002"/>
    <n v="3342.42"/>
    <n v="3260.27"/>
    <n v="4738.88"/>
  </r>
  <r>
    <x v="4"/>
    <s v="c. HE7-10"/>
    <x v="9"/>
    <x v="0"/>
    <n v="3433.35"/>
    <n v="4711.8999999999996"/>
    <n v="4491.8500000000004"/>
    <n v="4738.88"/>
  </r>
  <r>
    <x v="4"/>
    <s v="d. HE11-14"/>
    <x v="10"/>
    <x v="0"/>
    <n v="4579.6899999999996"/>
    <n v="5594.11"/>
    <n v="5869.07"/>
    <n v="5053.3"/>
  </r>
  <r>
    <x v="4"/>
    <s v="d. HE11-14"/>
    <x v="11"/>
    <x v="0"/>
    <n v="4941.18"/>
    <n v="6127.39"/>
    <n v="6622.74"/>
    <n v="5053.3"/>
  </r>
  <r>
    <x v="4"/>
    <s v="d. HE11-14"/>
    <x v="12"/>
    <x v="0"/>
    <n v="4587.68"/>
    <n v="5535.58"/>
    <n v="5286.13"/>
    <n v="5117.3"/>
  </r>
  <r>
    <x v="4"/>
    <s v="d. HE11-14"/>
    <x v="13"/>
    <x v="0"/>
    <n v="2636.31"/>
    <n v="3605.25"/>
    <n v="3734.63"/>
    <n v="5117.3"/>
  </r>
  <r>
    <x v="4"/>
    <s v="e. HE15-18"/>
    <x v="14"/>
    <x v="0"/>
    <n v="2235.39"/>
    <n v="2988.92"/>
    <n v="3124.65"/>
    <n v="4260.3"/>
  </r>
  <r>
    <x v="4"/>
    <s v="e. HE15-18"/>
    <x v="15"/>
    <x v="0"/>
    <n v="2155.62"/>
    <n v="2638.34"/>
    <n v="2647"/>
    <n v="4260.3"/>
  </r>
  <r>
    <x v="4"/>
    <s v="e. HE15-18"/>
    <x v="16"/>
    <x v="0"/>
    <n v="2442.9"/>
    <n v="2603.84"/>
    <n v="2432.4299999999998"/>
    <n v="4260.3"/>
  </r>
  <r>
    <x v="4"/>
    <s v="e. HE15-18"/>
    <x v="17"/>
    <x v="0"/>
    <n v="2542.86"/>
    <n v="2731.74"/>
    <n v="2837.26"/>
    <n v="4260.3"/>
  </r>
  <r>
    <x v="4"/>
    <s v="f. HE19-22"/>
    <x v="18"/>
    <x v="0"/>
    <n v="3152.18"/>
    <n v="3604.73"/>
    <n v="3343.37"/>
    <n v="4149.4799999999996"/>
  </r>
  <r>
    <x v="4"/>
    <s v="f. HE19-22"/>
    <x v="19"/>
    <x v="0"/>
    <n v="3913.19"/>
    <n v="4462.5"/>
    <n v="4725.3100000000004"/>
    <n v="4149.4799999999996"/>
  </r>
  <r>
    <x v="4"/>
    <s v="f. HE19-22"/>
    <x v="20"/>
    <x v="0"/>
    <n v="5044.6899999999996"/>
    <n v="5422.04"/>
    <n v="4775.18"/>
    <n v="4149.4799999999996"/>
  </r>
  <r>
    <x v="4"/>
    <s v="f. HE19-22"/>
    <x v="21"/>
    <x v="0"/>
    <n v="5640.29"/>
    <n v="6136.11"/>
    <n v="6208.52"/>
    <n v="4149.4799999999996"/>
  </r>
  <r>
    <x v="4"/>
    <s v="a. HE1-2 &amp; HE23-24"/>
    <x v="22"/>
    <x v="0"/>
    <n v="5237.88"/>
    <n v="5575.66"/>
    <n v="4932.46"/>
    <n v="2068.86"/>
  </r>
  <r>
    <x v="4"/>
    <s v="a. HE1-2 &amp; HE23-24"/>
    <x v="23"/>
    <x v="0"/>
    <n v="3128.64"/>
    <n v="3458.76"/>
    <n v="3635.1"/>
    <n v="2068.86"/>
  </r>
  <r>
    <x v="5"/>
    <s v="a. HE1-2 &amp; HE23-24"/>
    <x v="0"/>
    <x v="0"/>
    <n v="1437.65"/>
    <n v="2245.02"/>
    <n v="3169.18"/>
    <n v="1799.99"/>
  </r>
  <r>
    <x v="5"/>
    <s v="a. HE1-2 &amp; HE23-24"/>
    <x v="1"/>
    <x v="0"/>
    <n v="726.68"/>
    <n v="2047.95"/>
    <n v="3523.53"/>
    <n v="1799.99"/>
  </r>
  <r>
    <x v="5"/>
    <s v="b. HE3-6"/>
    <x v="2"/>
    <x v="0"/>
    <n v="1298.55"/>
    <n v="2528.64"/>
    <n v="4472.38"/>
    <n v="2085.27"/>
  </r>
  <r>
    <x v="5"/>
    <s v="b. HE3-6"/>
    <x v="3"/>
    <x v="0"/>
    <n v="1506.61"/>
    <n v="2908.93"/>
    <n v="5120.41"/>
    <n v="2085.27"/>
  </r>
  <r>
    <x v="5"/>
    <s v="b. HE3-6"/>
    <x v="4"/>
    <x v="0"/>
    <n v="1587.53"/>
    <n v="2929.15"/>
    <n v="5117.3599999999997"/>
    <n v="2085.27"/>
  </r>
  <r>
    <x v="5"/>
    <s v="b. HE3-6"/>
    <x v="5"/>
    <x v="0"/>
    <n v="1452.37"/>
    <n v="2814.24"/>
    <n v="3905.68"/>
    <n v="2085.27"/>
  </r>
  <r>
    <x v="5"/>
    <s v="c. HE7-10"/>
    <x v="6"/>
    <x v="0"/>
    <n v="1466.03"/>
    <n v="3127.32"/>
    <n v="3708.97"/>
    <n v="3660.41"/>
  </r>
  <r>
    <x v="5"/>
    <s v="c. HE7-10"/>
    <x v="7"/>
    <x v="0"/>
    <n v="3047.91"/>
    <n v="3586.07"/>
    <n v="3162.55"/>
    <n v="3660.41"/>
  </r>
  <r>
    <x v="5"/>
    <s v="c. HE7-10"/>
    <x v="8"/>
    <x v="0"/>
    <n v="2990.49"/>
    <n v="3683.09"/>
    <n v="3925.71"/>
    <n v="3660.41"/>
  </r>
  <r>
    <x v="5"/>
    <s v="c. HE7-10"/>
    <x v="9"/>
    <x v="0"/>
    <n v="2720.69"/>
    <n v="3273.98"/>
    <n v="3561.43"/>
    <n v="3660.41"/>
  </r>
  <r>
    <x v="5"/>
    <s v="d. HE11-14"/>
    <x v="10"/>
    <x v="0"/>
    <n v="2413.7800000000002"/>
    <n v="3295.08"/>
    <n v="3894.16"/>
    <n v="4266.3999999999996"/>
  </r>
  <r>
    <x v="5"/>
    <s v="d. HE11-14"/>
    <x v="11"/>
    <x v="0"/>
    <n v="1820.05"/>
    <n v="3192.23"/>
    <n v="3267.28"/>
    <n v="4266.3999999999996"/>
  </r>
  <r>
    <x v="5"/>
    <s v="d. HE11-14"/>
    <x v="12"/>
    <x v="0"/>
    <n v="1659.34"/>
    <n v="2387.79"/>
    <n v="2401.4"/>
    <n v="4355.8999999999996"/>
  </r>
  <r>
    <x v="5"/>
    <s v="d. HE11-14"/>
    <x v="13"/>
    <x v="0"/>
    <n v="1771.12"/>
    <n v="2563.21"/>
    <n v="2934.03"/>
    <n v="4355.8999999999996"/>
  </r>
  <r>
    <x v="5"/>
    <s v="e. HE15-18"/>
    <x v="14"/>
    <x v="0"/>
    <n v="1937.32"/>
    <n v="2308.62"/>
    <n v="2580.35"/>
    <n v="2603.2199999999998"/>
  </r>
  <r>
    <x v="5"/>
    <s v="e. HE15-18"/>
    <x v="15"/>
    <x v="0"/>
    <n v="2163.23"/>
    <n v="2416.17"/>
    <n v="2470.08"/>
    <n v="2603.2199999999998"/>
  </r>
  <r>
    <x v="5"/>
    <s v="e. HE15-18"/>
    <x v="16"/>
    <x v="0"/>
    <n v="3641.72"/>
    <n v="4048.97"/>
    <n v="3692.71"/>
    <n v="2603.2199999999998"/>
  </r>
  <r>
    <x v="5"/>
    <s v="e. HE15-18"/>
    <x v="17"/>
    <x v="0"/>
    <n v="3759.24"/>
    <n v="4237.58"/>
    <n v="4408.6499999999996"/>
    <n v="2603.2199999999998"/>
  </r>
  <r>
    <x v="5"/>
    <s v="f. HE19-22"/>
    <x v="18"/>
    <x v="0"/>
    <n v="3793.11"/>
    <n v="4550.75"/>
    <n v="4883.07"/>
    <n v="3680.08"/>
  </r>
  <r>
    <x v="5"/>
    <s v="f. HE19-22"/>
    <x v="19"/>
    <x v="0"/>
    <n v="3868.37"/>
    <n v="4790.84"/>
    <n v="4409.91"/>
    <n v="3680.08"/>
  </r>
  <r>
    <x v="5"/>
    <s v="f. HE19-22"/>
    <x v="20"/>
    <x v="0"/>
    <n v="4056.72"/>
    <n v="4688.8999999999996"/>
    <n v="4447.66"/>
    <n v="3680.08"/>
  </r>
  <r>
    <x v="5"/>
    <s v="f. HE19-22"/>
    <x v="21"/>
    <x v="0"/>
    <n v="4455.41"/>
    <n v="5396.63"/>
    <n v="5523.08"/>
    <n v="3680.08"/>
  </r>
  <r>
    <x v="5"/>
    <s v="a. HE1-2 &amp; HE23-24"/>
    <x v="22"/>
    <x v="0"/>
    <n v="4221.6899999999996"/>
    <n v="4933.3500000000004"/>
    <n v="5433.87"/>
    <n v="2258.4899999999998"/>
  </r>
  <r>
    <x v="5"/>
    <s v="a. HE1-2 &amp; HE23-24"/>
    <x v="23"/>
    <x v="0"/>
    <n v="3667.51"/>
    <n v="4148.1400000000003"/>
    <n v="4400.46"/>
    <n v="2258.4899999999998"/>
  </r>
  <r>
    <x v="6"/>
    <s v="a. HE1-2 &amp; HE23-24"/>
    <x v="0"/>
    <x v="0"/>
    <n v="692.6"/>
    <n v="1381.81"/>
    <n v="2988.57"/>
    <n v="2381.48"/>
  </r>
  <r>
    <x v="6"/>
    <s v="a. HE1-2 &amp; HE23-24"/>
    <x v="1"/>
    <x v="0"/>
    <n v="649.80999999999995"/>
    <n v="1211.79"/>
    <n v="2504.4899999999998"/>
    <n v="2381.48"/>
  </r>
  <r>
    <x v="6"/>
    <s v="b. HE3-6"/>
    <x v="2"/>
    <x v="0"/>
    <n v="589.49"/>
    <n v="1629.27"/>
    <n v="3117.29"/>
    <n v="2738.63"/>
  </r>
  <r>
    <x v="6"/>
    <s v="b. HE3-6"/>
    <x v="3"/>
    <x v="0"/>
    <n v="1638.82"/>
    <n v="2859.48"/>
    <n v="4301.8900000000003"/>
    <n v="2738.63"/>
  </r>
  <r>
    <x v="6"/>
    <s v="b. HE3-6"/>
    <x v="4"/>
    <x v="0"/>
    <n v="1763.91"/>
    <n v="3109.07"/>
    <n v="5322.14"/>
    <n v="2738.63"/>
  </r>
  <r>
    <x v="6"/>
    <s v="b. HE3-6"/>
    <x v="5"/>
    <x v="0"/>
    <n v="1734.2"/>
    <n v="3575.74"/>
    <n v="4223.21"/>
    <n v="2738.63"/>
  </r>
  <r>
    <x v="6"/>
    <s v="c. HE7-10"/>
    <x v="6"/>
    <x v="0"/>
    <n v="1613.3"/>
    <n v="3715.3"/>
    <n v="4470.71"/>
    <n v="4864.6400000000003"/>
  </r>
  <r>
    <x v="6"/>
    <s v="c. HE7-10"/>
    <x v="7"/>
    <x v="0"/>
    <n v="3144.58"/>
    <n v="3734.78"/>
    <n v="3861.98"/>
    <n v="4864.6400000000003"/>
  </r>
  <r>
    <x v="6"/>
    <s v="c. HE7-10"/>
    <x v="8"/>
    <x v="0"/>
    <n v="3227.3"/>
    <n v="3757.43"/>
    <n v="4314.66"/>
    <n v="4864.6400000000003"/>
  </r>
  <r>
    <x v="6"/>
    <s v="c. HE7-10"/>
    <x v="9"/>
    <x v="0"/>
    <n v="2969.38"/>
    <n v="3518.72"/>
    <n v="3731.96"/>
    <n v="4864.6400000000003"/>
  </r>
  <r>
    <x v="6"/>
    <s v="d. HE11-14"/>
    <x v="10"/>
    <x v="0"/>
    <n v="2504.56"/>
    <n v="2952.19"/>
    <n v="3068.24"/>
    <n v="4097.84"/>
  </r>
  <r>
    <x v="6"/>
    <s v="d. HE11-14"/>
    <x v="11"/>
    <x v="0"/>
    <n v="2113.5700000000002"/>
    <n v="2579.39"/>
    <n v="2487.2399999999998"/>
    <n v="4097.84"/>
  </r>
  <r>
    <x v="6"/>
    <s v="d. HE11-14"/>
    <x v="12"/>
    <x v="0"/>
    <n v="1693.16"/>
    <n v="2070.8200000000002"/>
    <n v="2425.62"/>
    <n v="3526.84"/>
  </r>
  <r>
    <x v="6"/>
    <s v="d. HE11-14"/>
    <x v="13"/>
    <x v="0"/>
    <n v="1737.3"/>
    <n v="2026.84"/>
    <n v="2028.48"/>
    <n v="3526.84"/>
  </r>
  <r>
    <x v="6"/>
    <s v="e. HE15-18"/>
    <x v="14"/>
    <x v="0"/>
    <n v="1907.76"/>
    <n v="2166.13"/>
    <n v="2171.79"/>
    <n v="2447.33"/>
  </r>
  <r>
    <x v="6"/>
    <s v="e. HE15-18"/>
    <x v="15"/>
    <x v="0"/>
    <n v="2126.63"/>
    <n v="2353.0300000000002"/>
    <n v="2424.8200000000002"/>
    <n v="2447.33"/>
  </r>
  <r>
    <x v="6"/>
    <s v="e. HE15-18"/>
    <x v="16"/>
    <x v="0"/>
    <n v="2118.86"/>
    <n v="2552.13"/>
    <n v="2479.69"/>
    <n v="2447.33"/>
  </r>
  <r>
    <x v="6"/>
    <s v="e. HE15-18"/>
    <x v="17"/>
    <x v="0"/>
    <n v="2438.88"/>
    <n v="2871.83"/>
    <n v="3053.49"/>
    <n v="2447.33"/>
  </r>
  <r>
    <x v="6"/>
    <s v="f. HE19-22"/>
    <x v="18"/>
    <x v="0"/>
    <n v="2601.8000000000002"/>
    <n v="3246.38"/>
    <n v="3379.52"/>
    <n v="2755.4"/>
  </r>
  <r>
    <x v="6"/>
    <s v="f. HE19-22"/>
    <x v="19"/>
    <x v="0"/>
    <n v="2855.11"/>
    <n v="3544.31"/>
    <n v="3657.31"/>
    <n v="2755.4"/>
  </r>
  <r>
    <x v="6"/>
    <s v="f. HE19-22"/>
    <x v="20"/>
    <x v="0"/>
    <n v="2739.08"/>
    <n v="3326.06"/>
    <n v="3010.28"/>
    <n v="2755.4"/>
  </r>
  <r>
    <x v="6"/>
    <s v="f. HE19-22"/>
    <x v="21"/>
    <x v="0"/>
    <n v="1630.7"/>
    <n v="1929.84"/>
    <n v="2107.64"/>
    <n v="2755.4"/>
  </r>
  <r>
    <x v="6"/>
    <s v="a. HE1-2 &amp; HE23-24"/>
    <x v="22"/>
    <x v="0"/>
    <n v="1539.45"/>
    <n v="1817.42"/>
    <n v="2402.4"/>
    <n v="2155.48"/>
  </r>
  <r>
    <x v="6"/>
    <s v="a. HE1-2 &amp; HE23-24"/>
    <x v="23"/>
    <x v="0"/>
    <n v="1120.1300000000001"/>
    <n v="1612.74"/>
    <n v="3091.4"/>
    <n v="2155.48"/>
  </r>
  <r>
    <x v="7"/>
    <s v="a. HE1-2 &amp; HE23-24"/>
    <x v="0"/>
    <x v="0"/>
    <n v="471.99"/>
    <n v="1076.75"/>
    <n v="1941.37"/>
    <n v="2200.8200000000002"/>
  </r>
  <r>
    <x v="7"/>
    <s v="a. HE1-2 &amp; HE23-24"/>
    <x v="1"/>
    <x v="0"/>
    <n v="526.84"/>
    <n v="1017.31"/>
    <n v="2875.15"/>
    <n v="2200.8200000000002"/>
  </r>
  <r>
    <x v="7"/>
    <s v="b. HE3-6"/>
    <x v="2"/>
    <x v="0"/>
    <n v="513.36"/>
    <n v="1277.05"/>
    <n v="3804.29"/>
    <n v="2287.3000000000002"/>
  </r>
  <r>
    <x v="7"/>
    <s v="b. HE3-6"/>
    <x v="3"/>
    <x v="0"/>
    <n v="156.69"/>
    <n v="1292.6300000000001"/>
    <n v="4015.16"/>
    <n v="2287.3000000000002"/>
  </r>
  <r>
    <x v="7"/>
    <s v="b. HE3-6"/>
    <x v="4"/>
    <x v="0"/>
    <n v="164.5"/>
    <n v="1275.32"/>
    <n v="3967.61"/>
    <n v="2287.3000000000002"/>
  </r>
  <r>
    <x v="7"/>
    <s v="b. HE3-6"/>
    <x v="5"/>
    <x v="0"/>
    <n v="396.76"/>
    <n v="2320.04"/>
    <n v="3579"/>
    <n v="2287.3000000000002"/>
  </r>
  <r>
    <x v="7"/>
    <s v="c. HE7-10"/>
    <x v="6"/>
    <x v="0"/>
    <n v="1007.48"/>
    <n v="2907.94"/>
    <n v="3419.01"/>
    <n v="3410.47"/>
  </r>
  <r>
    <x v="7"/>
    <s v="c. HE7-10"/>
    <x v="7"/>
    <x v="0"/>
    <n v="1226.8399999999999"/>
    <n v="2728.69"/>
    <n v="3420.74"/>
    <n v="3410.47"/>
  </r>
  <r>
    <x v="7"/>
    <s v="c. HE7-10"/>
    <x v="8"/>
    <x v="0"/>
    <n v="1513.68"/>
    <n v="2173.87"/>
    <n v="2710.42"/>
    <n v="3410.47"/>
  </r>
  <r>
    <x v="7"/>
    <s v="c. HE7-10"/>
    <x v="9"/>
    <x v="0"/>
    <n v="1451.21"/>
    <n v="2056.25"/>
    <n v="2592.58"/>
    <n v="3410.47"/>
  </r>
  <r>
    <x v="7"/>
    <s v="d. HE11-14"/>
    <x v="10"/>
    <x v="0"/>
    <n v="1427.53"/>
    <n v="1958.12"/>
    <n v="2475.54"/>
    <n v="2991.06"/>
  </r>
  <r>
    <x v="7"/>
    <s v="d. HE11-14"/>
    <x v="11"/>
    <x v="0"/>
    <n v="1511.44"/>
    <n v="1993.68"/>
    <n v="2112.38"/>
    <n v="2991.06"/>
  </r>
  <r>
    <x v="7"/>
    <s v="d. HE11-14"/>
    <x v="12"/>
    <x v="0"/>
    <n v="1306.51"/>
    <n v="1642.76"/>
    <n v="1780.16"/>
    <n v="2450.06"/>
  </r>
  <r>
    <x v="7"/>
    <s v="d. HE11-14"/>
    <x v="13"/>
    <x v="0"/>
    <n v="1509.25"/>
    <n v="1769.88"/>
    <n v="1590.34"/>
    <n v="2450.06"/>
  </r>
  <r>
    <x v="7"/>
    <s v="e. HE15-18"/>
    <x v="14"/>
    <x v="0"/>
    <n v="1809.26"/>
    <n v="1879.36"/>
    <n v="2016"/>
    <n v="2278.92"/>
  </r>
  <r>
    <x v="7"/>
    <s v="e. HE15-18"/>
    <x v="15"/>
    <x v="0"/>
    <n v="1826.06"/>
    <n v="2139.7199999999998"/>
    <n v="2081.61"/>
    <n v="2278.92"/>
  </r>
  <r>
    <x v="7"/>
    <s v="e. HE15-18"/>
    <x v="16"/>
    <x v="0"/>
    <n v="2304.5700000000002"/>
    <n v="2563.64"/>
    <n v="2447.9899999999998"/>
    <n v="2278.92"/>
  </r>
  <r>
    <x v="7"/>
    <s v="e. HE15-18"/>
    <x v="17"/>
    <x v="0"/>
    <n v="2683.67"/>
    <n v="2857.35"/>
    <n v="2905.42"/>
    <n v="2278.92"/>
  </r>
  <r>
    <x v="7"/>
    <s v="f. HE19-22"/>
    <x v="18"/>
    <x v="0"/>
    <n v="3088.99"/>
    <n v="3282.21"/>
    <n v="3320.54"/>
    <n v="1894.04"/>
  </r>
  <r>
    <x v="7"/>
    <s v="f. HE19-22"/>
    <x v="19"/>
    <x v="0"/>
    <n v="3223.84"/>
    <n v="3450.36"/>
    <n v="3324.14"/>
    <n v="1894.04"/>
  </r>
  <r>
    <x v="7"/>
    <s v="f. HE19-22"/>
    <x v="20"/>
    <x v="0"/>
    <n v="2734.79"/>
    <n v="2934.95"/>
    <n v="2550.89"/>
    <n v="1894.04"/>
  </r>
  <r>
    <x v="7"/>
    <s v="f. HE19-22"/>
    <x v="21"/>
    <x v="0"/>
    <n v="2164.0500000000002"/>
    <n v="2403.83"/>
    <n v="2224.39"/>
    <n v="1894.04"/>
  </r>
  <r>
    <x v="7"/>
    <s v="a. HE1-2 &amp; HE23-24"/>
    <x v="22"/>
    <x v="0"/>
    <n v="1817.1"/>
    <n v="2159.35"/>
    <n v="2663.04"/>
    <n v="1837.82"/>
  </r>
  <r>
    <x v="7"/>
    <s v="a. HE1-2 &amp; HE23-24"/>
    <x v="23"/>
    <x v="0"/>
    <n v="1621.36"/>
    <n v="1921.59"/>
    <n v="2411.27"/>
    <n v="1837.82"/>
  </r>
  <r>
    <x v="8"/>
    <s v="a. HE1-2 &amp; HE23-24"/>
    <x v="0"/>
    <x v="0"/>
    <n v="455.57"/>
    <n v="1843.72"/>
    <n v="4125.7700000000004"/>
    <n v="1922.84"/>
  </r>
  <r>
    <x v="8"/>
    <s v="a. HE1-2 &amp; HE23-24"/>
    <x v="1"/>
    <x v="0"/>
    <n v="310.64"/>
    <n v="1754.64"/>
    <n v="3960.98"/>
    <n v="1922.84"/>
  </r>
  <r>
    <x v="8"/>
    <s v="b. HE3-6"/>
    <x v="2"/>
    <x v="0"/>
    <n v="14.04"/>
    <n v="1174.21"/>
    <n v="3504.42"/>
    <n v="1802.19"/>
  </r>
  <r>
    <x v="8"/>
    <s v="b. HE3-6"/>
    <x v="3"/>
    <x v="0"/>
    <n v="14.13"/>
    <n v="1358.59"/>
    <n v="4069.07"/>
    <n v="1802.19"/>
  </r>
  <r>
    <x v="8"/>
    <s v="b. HE3-6"/>
    <x v="4"/>
    <x v="0"/>
    <n v="402.75"/>
    <n v="1441.15"/>
    <n v="4278.93"/>
    <n v="1802.19"/>
  </r>
  <r>
    <x v="8"/>
    <s v="b. HE3-6"/>
    <x v="5"/>
    <x v="0"/>
    <n v="458.62"/>
    <n v="2259"/>
    <n v="4105.51"/>
    <n v="1802.19"/>
  </r>
  <r>
    <x v="8"/>
    <s v="c. HE7-10"/>
    <x v="6"/>
    <x v="0"/>
    <n v="483.47"/>
    <n v="2441.75"/>
    <n v="3345"/>
    <n v="2358.7399999999998"/>
  </r>
  <r>
    <x v="8"/>
    <s v="c. HE7-10"/>
    <x v="7"/>
    <x v="0"/>
    <n v="2033.22"/>
    <n v="2514.14"/>
    <n v="3197.28"/>
    <n v="2358.7399999999998"/>
  </r>
  <r>
    <x v="8"/>
    <s v="c. HE7-10"/>
    <x v="8"/>
    <x v="0"/>
    <n v="1982.43"/>
    <n v="2427.1999999999998"/>
    <n v="2925.73"/>
    <n v="2358.7399999999998"/>
  </r>
  <r>
    <x v="8"/>
    <s v="c. HE7-10"/>
    <x v="9"/>
    <x v="0"/>
    <n v="1935.97"/>
    <n v="2208.4899999999998"/>
    <n v="2695.97"/>
    <n v="2358.7399999999998"/>
  </r>
  <r>
    <x v="8"/>
    <s v="d. HE11-14"/>
    <x v="10"/>
    <x v="0"/>
    <n v="1738.45"/>
    <n v="2066.0500000000002"/>
    <n v="2694.39"/>
    <n v="2576.16"/>
  </r>
  <r>
    <x v="8"/>
    <s v="d. HE11-14"/>
    <x v="11"/>
    <x v="0"/>
    <n v="1584.13"/>
    <n v="2116.42"/>
    <n v="2524.1"/>
    <n v="2576.16"/>
  </r>
  <r>
    <x v="8"/>
    <s v="d. HE11-14"/>
    <x v="12"/>
    <x v="0"/>
    <n v="1310.6600000000001"/>
    <n v="1747.97"/>
    <n v="2150.1"/>
    <n v="2287.16"/>
  </r>
  <r>
    <x v="8"/>
    <s v="d. HE11-14"/>
    <x v="13"/>
    <x v="0"/>
    <n v="1282.71"/>
    <n v="1514.46"/>
    <n v="1694.24"/>
    <n v="2287.16"/>
  </r>
  <r>
    <x v="8"/>
    <s v="e. HE15-18"/>
    <x v="14"/>
    <x v="0"/>
    <n v="1293.02"/>
    <n v="1483.17"/>
    <n v="1718.7"/>
    <n v="1980.93"/>
  </r>
  <r>
    <x v="8"/>
    <s v="e. HE15-18"/>
    <x v="15"/>
    <x v="0"/>
    <n v="1501.85"/>
    <n v="1663.53"/>
    <n v="1749.84"/>
    <n v="1980.93"/>
  </r>
  <r>
    <x v="8"/>
    <s v="e. HE15-18"/>
    <x v="16"/>
    <x v="0"/>
    <n v="1720.28"/>
    <n v="1926.89"/>
    <n v="1839.64"/>
    <n v="1980.93"/>
  </r>
  <r>
    <x v="8"/>
    <s v="e. HE15-18"/>
    <x v="17"/>
    <x v="0"/>
    <n v="2015.48"/>
    <n v="2273.0500000000002"/>
    <n v="2382.59"/>
    <n v="1980.93"/>
  </r>
  <r>
    <x v="8"/>
    <s v="f. HE19-22"/>
    <x v="18"/>
    <x v="0"/>
    <n v="2202.44"/>
    <n v="2459.4299999999998"/>
    <n v="2587.35"/>
    <n v="2161.23"/>
  </r>
  <r>
    <x v="8"/>
    <s v="f. HE19-22"/>
    <x v="19"/>
    <x v="0"/>
    <n v="2317.14"/>
    <n v="2570.9"/>
    <n v="2497.8000000000002"/>
    <n v="2161.23"/>
  </r>
  <r>
    <x v="8"/>
    <s v="f. HE19-22"/>
    <x v="20"/>
    <x v="0"/>
    <n v="1923.79"/>
    <n v="2352.2800000000002"/>
    <n v="2254.84"/>
    <n v="2161.23"/>
  </r>
  <r>
    <x v="8"/>
    <s v="f. HE19-22"/>
    <x v="21"/>
    <x v="0"/>
    <n v="1292.74"/>
    <n v="1957.82"/>
    <n v="2615.08"/>
    <n v="2161.23"/>
  </r>
  <r>
    <x v="8"/>
    <s v="a. HE1-2 &amp; HE23-24"/>
    <x v="22"/>
    <x v="0"/>
    <n v="1498.46"/>
    <n v="1960.72"/>
    <n v="3532.39"/>
    <n v="1788.84"/>
  </r>
  <r>
    <x v="8"/>
    <s v="a. HE1-2 &amp; HE23-24"/>
    <x v="23"/>
    <x v="0"/>
    <n v="1465.94"/>
    <n v="1751.86"/>
    <n v="3865.69"/>
    <n v="1788.84"/>
  </r>
  <r>
    <x v="9"/>
    <s v="a. HE1-2 &amp; HE23-24"/>
    <x v="0"/>
    <x v="0"/>
    <n v="1536.89"/>
    <n v="2375.44"/>
    <n v="4220.99"/>
    <n v="2006.39"/>
  </r>
  <r>
    <x v="9"/>
    <s v="a. HE1-2 &amp; HE23-24"/>
    <x v="1"/>
    <x v="0"/>
    <n v="1583.24"/>
    <n v="2449.4299999999998"/>
    <n v="4548.25"/>
    <n v="2006.39"/>
  </r>
  <r>
    <x v="9"/>
    <s v="b. HE3-6"/>
    <x v="2"/>
    <x v="0"/>
    <n v="733.02"/>
    <n v="2088.59"/>
    <n v="3587.11"/>
    <n v="1948.73"/>
  </r>
  <r>
    <x v="9"/>
    <s v="b. HE3-6"/>
    <x v="3"/>
    <x v="0"/>
    <n v="372.93"/>
    <n v="1699.99"/>
    <n v="3661.62"/>
    <n v="1948.73"/>
  </r>
  <r>
    <x v="9"/>
    <s v="b. HE3-6"/>
    <x v="4"/>
    <x v="0"/>
    <n v="777.81"/>
    <n v="2089.64"/>
    <n v="4107.58"/>
    <n v="1948.73"/>
  </r>
  <r>
    <x v="9"/>
    <s v="b. HE3-6"/>
    <x v="5"/>
    <x v="0"/>
    <n v="1126.0999999999999"/>
    <n v="2561.38"/>
    <n v="4242.21"/>
    <n v="1948.73"/>
  </r>
  <r>
    <x v="9"/>
    <s v="c. HE7-10"/>
    <x v="6"/>
    <x v="0"/>
    <n v="1890.39"/>
    <n v="3247.48"/>
    <n v="3480.45"/>
    <n v="3171.63"/>
  </r>
  <r>
    <x v="9"/>
    <s v="c. HE7-10"/>
    <x v="7"/>
    <x v="0"/>
    <n v="2959.18"/>
    <n v="4143.41"/>
    <n v="4275.6099999999997"/>
    <n v="3171.63"/>
  </r>
  <r>
    <x v="9"/>
    <s v="c. HE7-10"/>
    <x v="8"/>
    <x v="0"/>
    <n v="2583.77"/>
    <n v="3706.22"/>
    <n v="4180.43"/>
    <n v="3171.63"/>
  </r>
  <r>
    <x v="9"/>
    <s v="c. HE7-10"/>
    <x v="9"/>
    <x v="0"/>
    <n v="2052.39"/>
    <n v="2974.26"/>
    <n v="3361.51"/>
    <n v="3171.63"/>
  </r>
  <r>
    <x v="9"/>
    <s v="d. HE11-14"/>
    <x v="10"/>
    <x v="0"/>
    <n v="2206.31"/>
    <n v="3439.02"/>
    <n v="3808.63"/>
    <n v="3277.27"/>
  </r>
  <r>
    <x v="9"/>
    <s v="d. HE11-14"/>
    <x v="11"/>
    <x v="0"/>
    <n v="1778.07"/>
    <n v="2940.62"/>
    <n v="3165.25"/>
    <n v="3277.27"/>
  </r>
  <r>
    <x v="9"/>
    <s v="d. HE11-14"/>
    <x v="12"/>
    <x v="0"/>
    <n v="1616.29"/>
    <n v="2244.71"/>
    <n v="2760.78"/>
    <n v="3193.27"/>
  </r>
  <r>
    <x v="9"/>
    <s v="d. HE11-14"/>
    <x v="13"/>
    <x v="0"/>
    <n v="1726.88"/>
    <n v="2077.67"/>
    <n v="2340.5700000000002"/>
    <n v="3193.27"/>
  </r>
  <r>
    <x v="9"/>
    <s v="e. HE15-18"/>
    <x v="14"/>
    <x v="0"/>
    <n v="1568.1"/>
    <n v="1902.1"/>
    <n v="2102.34"/>
    <n v="2497.7800000000002"/>
  </r>
  <r>
    <x v="9"/>
    <s v="e. HE15-18"/>
    <x v="15"/>
    <x v="0"/>
    <n v="1712.38"/>
    <n v="2043.96"/>
    <n v="1814.34"/>
    <n v="2497.7800000000002"/>
  </r>
  <r>
    <x v="9"/>
    <s v="e. HE15-18"/>
    <x v="16"/>
    <x v="0"/>
    <n v="1890.92"/>
    <n v="2273.7600000000002"/>
    <n v="2349.39"/>
    <n v="2497.7800000000002"/>
  </r>
  <r>
    <x v="9"/>
    <s v="e. HE15-18"/>
    <x v="17"/>
    <x v="0"/>
    <n v="2119.39"/>
    <n v="2472.41"/>
    <n v="2608.65"/>
    <n v="2497.7800000000002"/>
  </r>
  <r>
    <x v="9"/>
    <s v="f. HE19-22"/>
    <x v="18"/>
    <x v="0"/>
    <n v="2394.86"/>
    <n v="2810.11"/>
    <n v="2921.88"/>
    <n v="2591.5"/>
  </r>
  <r>
    <x v="9"/>
    <s v="f. HE19-22"/>
    <x v="19"/>
    <x v="0"/>
    <n v="2822.33"/>
    <n v="3390.97"/>
    <n v="3069.85"/>
    <n v="2591.5"/>
  </r>
  <r>
    <x v="9"/>
    <s v="f. HE19-22"/>
    <x v="20"/>
    <x v="0"/>
    <n v="3141.71"/>
    <n v="3645.42"/>
    <n v="3910.56"/>
    <n v="2591.5"/>
  </r>
  <r>
    <x v="9"/>
    <s v="f. HE19-22"/>
    <x v="21"/>
    <x v="0"/>
    <n v="2841.97"/>
    <n v="3397.71"/>
    <n v="3234.42"/>
    <n v="2591.5"/>
  </r>
  <r>
    <x v="9"/>
    <s v="a. HE1-2 &amp; HE23-24"/>
    <x v="22"/>
    <x v="0"/>
    <n v="1723.43"/>
    <n v="2581.5300000000002"/>
    <n v="3264.9"/>
    <n v="2162.39"/>
  </r>
  <r>
    <x v="9"/>
    <s v="a. HE1-2 &amp; HE23-24"/>
    <x v="23"/>
    <x v="0"/>
    <n v="1575.66"/>
    <n v="2341.86"/>
    <n v="3553.98"/>
    <n v="2162.39"/>
  </r>
  <r>
    <x v="10"/>
    <s v="a. HE1-2 &amp; HE23-24"/>
    <x v="0"/>
    <x v="0"/>
    <n v="1015.7"/>
    <n v="1786.39"/>
    <n v="3063.37"/>
    <n v="2194.4299999999998"/>
  </r>
  <r>
    <x v="10"/>
    <s v="a. HE1-2 &amp; HE23-24"/>
    <x v="1"/>
    <x v="0"/>
    <n v="738.86"/>
    <n v="1571.75"/>
    <n v="2625.03"/>
    <n v="2194.4299999999998"/>
  </r>
  <r>
    <x v="10"/>
    <s v="b. HE3-6"/>
    <x v="2"/>
    <x v="0"/>
    <n v="505.43"/>
    <n v="1444.12"/>
    <n v="3164.58"/>
    <n v="2075.59"/>
  </r>
  <r>
    <x v="10"/>
    <s v="b. HE3-6"/>
    <x v="3"/>
    <x v="0"/>
    <n v="1214.21"/>
    <n v="2111.4299999999998"/>
    <n v="3216.61"/>
    <n v="2075.59"/>
  </r>
  <r>
    <x v="10"/>
    <s v="b. HE3-6"/>
    <x v="4"/>
    <x v="0"/>
    <n v="1294.83"/>
    <n v="2165.86"/>
    <n v="3808.66"/>
    <n v="2075.59"/>
  </r>
  <r>
    <x v="10"/>
    <s v="b. HE3-6"/>
    <x v="5"/>
    <x v="0"/>
    <n v="1658.46"/>
    <n v="2868.86"/>
    <n v="3650.3"/>
    <n v="2075.59"/>
  </r>
  <r>
    <x v="10"/>
    <s v="c. HE7-10"/>
    <x v="6"/>
    <x v="0"/>
    <n v="1898.52"/>
    <n v="3007.47"/>
    <n v="3397.68"/>
    <n v="3396.71"/>
  </r>
  <r>
    <x v="10"/>
    <s v="c. HE7-10"/>
    <x v="7"/>
    <x v="0"/>
    <n v="2033.02"/>
    <n v="2756.16"/>
    <n v="2883.18"/>
    <n v="3396.71"/>
  </r>
  <r>
    <x v="10"/>
    <s v="c. HE7-10"/>
    <x v="8"/>
    <x v="0"/>
    <n v="2546"/>
    <n v="3673.71"/>
    <n v="3615.16"/>
    <n v="3396.71"/>
  </r>
  <r>
    <x v="10"/>
    <s v="c. HE7-10"/>
    <x v="9"/>
    <x v="0"/>
    <n v="2858.16"/>
    <n v="4131.6899999999996"/>
    <n v="4505.33"/>
    <n v="3396.71"/>
  </r>
  <r>
    <x v="10"/>
    <s v="d. HE11-14"/>
    <x v="10"/>
    <x v="0"/>
    <n v="3029.69"/>
    <n v="4171.34"/>
    <n v="4524.4799999999996"/>
    <n v="3378.35"/>
  </r>
  <r>
    <x v="10"/>
    <s v="d. HE11-14"/>
    <x v="11"/>
    <x v="0"/>
    <n v="3171.82"/>
    <n v="4111.54"/>
    <n v="4091.65"/>
    <n v="3378.35"/>
  </r>
  <r>
    <x v="10"/>
    <s v="d. HE11-14"/>
    <x v="12"/>
    <x v="0"/>
    <n v="2246.2800000000002"/>
    <n v="3280.73"/>
    <n v="3291.48"/>
    <n v="3176.35"/>
  </r>
  <r>
    <x v="10"/>
    <s v="d. HE11-14"/>
    <x v="13"/>
    <x v="0"/>
    <n v="2039.89"/>
    <n v="3088.96"/>
    <n v="3414.93"/>
    <n v="3176.35"/>
  </r>
  <r>
    <x v="10"/>
    <s v="e. HE15-18"/>
    <x v="14"/>
    <x v="0"/>
    <n v="2202.84"/>
    <n v="3241.22"/>
    <n v="3583.45"/>
    <n v="3019.65"/>
  </r>
  <r>
    <x v="10"/>
    <s v="e. HE15-18"/>
    <x v="15"/>
    <x v="0"/>
    <n v="2509.59"/>
    <n v="3382.13"/>
    <n v="3357.53"/>
    <n v="3019.65"/>
  </r>
  <r>
    <x v="10"/>
    <s v="e. HE15-18"/>
    <x v="16"/>
    <x v="0"/>
    <n v="2657.36"/>
    <n v="3560.64"/>
    <n v="3716.31"/>
    <n v="3019.65"/>
  </r>
  <r>
    <x v="10"/>
    <s v="e. HE15-18"/>
    <x v="17"/>
    <x v="0"/>
    <n v="2639.54"/>
    <n v="3643.17"/>
    <n v="3572.11"/>
    <n v="3019.65"/>
  </r>
  <r>
    <x v="10"/>
    <s v="f. HE19-22"/>
    <x v="18"/>
    <x v="0"/>
    <n v="2479.27"/>
    <n v="3058.94"/>
    <n v="2865.49"/>
    <n v="2645.25"/>
  </r>
  <r>
    <x v="10"/>
    <s v="f. HE19-22"/>
    <x v="19"/>
    <x v="0"/>
    <n v="1508.8"/>
    <n v="1919.51"/>
    <n v="1873.45"/>
    <n v="2645.25"/>
  </r>
  <r>
    <x v="10"/>
    <s v="f. HE19-22"/>
    <x v="20"/>
    <x v="0"/>
    <n v="1594.14"/>
    <n v="2162.98"/>
    <n v="2158.7800000000002"/>
    <n v="2645.25"/>
  </r>
  <r>
    <x v="10"/>
    <s v="f. HE19-22"/>
    <x v="21"/>
    <x v="0"/>
    <n v="1981.19"/>
    <n v="2531.39"/>
    <n v="3106.13"/>
    <n v="2645.25"/>
  </r>
  <r>
    <x v="10"/>
    <s v="a. HE1-2 &amp; HE23-24"/>
    <x v="22"/>
    <x v="0"/>
    <n v="2178.9699999999998"/>
    <n v="2468.15"/>
    <n v="3621.54"/>
    <n v="2509.4299999999998"/>
  </r>
  <r>
    <x v="10"/>
    <s v="a. HE1-2 &amp; HE23-24"/>
    <x v="23"/>
    <x v="0"/>
    <n v="1965.97"/>
    <n v="2348.3200000000002"/>
    <n v="2983.28"/>
    <n v="2509.4299999999998"/>
  </r>
  <r>
    <x v="11"/>
    <s v="a. HE1-2 &amp; HE23-24"/>
    <x v="0"/>
    <x v="0"/>
    <n v="2989.9"/>
    <n v="3523.59"/>
    <n v="3968.92"/>
    <n v="2445.79"/>
  </r>
  <r>
    <x v="11"/>
    <s v="a. HE1-2 &amp; HE23-24"/>
    <x v="1"/>
    <x v="0"/>
    <n v="641.59"/>
    <n v="1869.3"/>
    <n v="3187.78"/>
    <n v="2445.79"/>
  </r>
  <r>
    <x v="11"/>
    <s v="b. HE3-6"/>
    <x v="2"/>
    <x v="0"/>
    <n v="964.18"/>
    <n v="1941.24"/>
    <n v="3230.23"/>
    <n v="3222.32"/>
  </r>
  <r>
    <x v="11"/>
    <s v="b. HE3-6"/>
    <x v="3"/>
    <x v="0"/>
    <n v="1504.01"/>
    <n v="2151.62"/>
    <n v="3807.59"/>
    <n v="3222.32"/>
  </r>
  <r>
    <x v="11"/>
    <s v="b. HE3-6"/>
    <x v="4"/>
    <x v="0"/>
    <n v="1677.27"/>
    <n v="2277"/>
    <n v="3653.78"/>
    <n v="3222.32"/>
  </r>
  <r>
    <x v="11"/>
    <s v="b. HE3-6"/>
    <x v="5"/>
    <x v="0"/>
    <n v="1789.59"/>
    <n v="2695.55"/>
    <n v="3126.33"/>
    <n v="3222.32"/>
  </r>
  <r>
    <x v="11"/>
    <s v="c. HE7-10"/>
    <x v="6"/>
    <x v="0"/>
    <n v="2494.52"/>
    <n v="3492.47"/>
    <n v="3470.89"/>
    <n v="3335.89"/>
  </r>
  <r>
    <x v="11"/>
    <s v="c. HE7-10"/>
    <x v="7"/>
    <x v="0"/>
    <n v="2669.19"/>
    <n v="3678.72"/>
    <n v="4081.57"/>
    <n v="3335.89"/>
  </r>
  <r>
    <x v="11"/>
    <s v="c. HE7-10"/>
    <x v="8"/>
    <x v="0"/>
    <n v="2304.27"/>
    <n v="3133.94"/>
    <n v="3478.62"/>
    <n v="3335.89"/>
  </r>
  <r>
    <x v="11"/>
    <s v="c. HE7-10"/>
    <x v="9"/>
    <x v="0"/>
    <n v="2234.5700000000002"/>
    <n v="2942.13"/>
    <n v="2987.99"/>
    <n v="3335.89"/>
  </r>
  <r>
    <x v="11"/>
    <s v="d. HE11-14"/>
    <x v="10"/>
    <x v="0"/>
    <n v="1334.15"/>
    <n v="2171.4"/>
    <n v="2577.9899999999998"/>
    <n v="3180.85"/>
  </r>
  <r>
    <x v="11"/>
    <s v="d. HE11-14"/>
    <x v="11"/>
    <x v="0"/>
    <n v="1173.82"/>
    <n v="2503.64"/>
    <n v="3265.03"/>
    <n v="3180.85"/>
  </r>
  <r>
    <x v="11"/>
    <s v="d. HE11-14"/>
    <x v="12"/>
    <x v="0"/>
    <n v="1246.81"/>
    <n v="2340.17"/>
    <n v="2903.8"/>
    <n v="3493.1"/>
  </r>
  <r>
    <x v="11"/>
    <s v="d. HE11-14"/>
    <x v="13"/>
    <x v="0"/>
    <n v="1634.01"/>
    <n v="2903.8"/>
    <n v="3261.78"/>
    <n v="3493.1"/>
  </r>
  <r>
    <x v="11"/>
    <s v="e. HE15-18"/>
    <x v="14"/>
    <x v="0"/>
    <n v="1602.74"/>
    <n v="2806.5"/>
    <n v="3516.91"/>
    <n v="4467.21"/>
  </r>
  <r>
    <x v="11"/>
    <s v="e. HE15-18"/>
    <x v="15"/>
    <x v="0"/>
    <n v="1700.97"/>
    <n v="2839.12"/>
    <n v="3209.85"/>
    <n v="4467.21"/>
  </r>
  <r>
    <x v="11"/>
    <s v="e. HE15-18"/>
    <x v="16"/>
    <x v="0"/>
    <n v="1846.53"/>
    <n v="2779.77"/>
    <n v="3158.24"/>
    <n v="4467.21"/>
  </r>
  <r>
    <x v="11"/>
    <s v="e. HE15-18"/>
    <x v="17"/>
    <x v="0"/>
    <n v="2965.06"/>
    <n v="3643.51"/>
    <n v="3662.61"/>
    <n v="4467.21"/>
  </r>
  <r>
    <x v="11"/>
    <s v="f. HE19-22"/>
    <x v="18"/>
    <x v="0"/>
    <n v="3767.3"/>
    <n v="4600.55"/>
    <n v="4870.1099999999997"/>
    <n v="3512.06"/>
  </r>
  <r>
    <x v="11"/>
    <s v="f. HE19-22"/>
    <x v="19"/>
    <x v="0"/>
    <n v="3282.64"/>
    <n v="4140.8900000000003"/>
    <n v="4424.53"/>
    <n v="3512.06"/>
  </r>
  <r>
    <x v="11"/>
    <s v="f. HE19-22"/>
    <x v="20"/>
    <x v="0"/>
    <n v="2700.13"/>
    <n v="3687.1"/>
    <n v="3946.68"/>
    <n v="3512.06"/>
  </r>
  <r>
    <x v="11"/>
    <s v="f. HE19-22"/>
    <x v="21"/>
    <x v="0"/>
    <n v="2729.39"/>
    <n v="3968.47"/>
    <n v="4583.22"/>
    <n v="3512.06"/>
  </r>
  <r>
    <x v="11"/>
    <s v="a. HE1-2 &amp; HE23-24"/>
    <x v="22"/>
    <x v="0"/>
    <n v="2946.12"/>
    <n v="3768.05"/>
    <n v="5428.91"/>
    <n v="2451.29"/>
  </r>
  <r>
    <x v="11"/>
    <s v="a. HE1-2 &amp; HE23-24"/>
    <x v="23"/>
    <x v="0"/>
    <n v="3079.93"/>
    <n v="3780.6"/>
    <n v="4833.43"/>
    <n v="2451.29"/>
  </r>
  <r>
    <x v="12"/>
    <m/>
    <x v="24"/>
    <x v="1"/>
    <m/>
    <m/>
    <m/>
    <m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76">
  <r>
    <x v="0"/>
    <x v="0"/>
    <x v="0"/>
    <n v="309"/>
    <n v="371.44963732295213"/>
  </r>
  <r>
    <x v="0"/>
    <x v="1"/>
    <x v="0"/>
    <n v="266"/>
    <n v="335.77461160987122"/>
  </r>
  <r>
    <x v="0"/>
    <x v="2"/>
    <x v="0"/>
    <n v="234"/>
    <n v="344.31255527271162"/>
  </r>
  <r>
    <x v="0"/>
    <x v="3"/>
    <x v="0"/>
    <n v="279"/>
    <n v="348.9962873708015"/>
  </r>
  <r>
    <x v="0"/>
    <x v="4"/>
    <x v="0"/>
    <n v="278"/>
    <n v="336.23241606641358"/>
  </r>
  <r>
    <x v="0"/>
    <x v="5"/>
    <x v="0"/>
    <n v="282"/>
    <n v="361.96145993692107"/>
  </r>
  <r>
    <x v="0"/>
    <x v="6"/>
    <x v="0"/>
    <n v="304"/>
    <n v="347.18342365558271"/>
  </r>
  <r>
    <x v="0"/>
    <x v="7"/>
    <x v="0"/>
    <n v="356"/>
    <n v="381.1002566024294"/>
  </r>
  <r>
    <x v="0"/>
    <x v="8"/>
    <x v="0"/>
    <n v="353"/>
    <n v="466.27351909633973"/>
  </r>
  <r>
    <x v="0"/>
    <x v="9"/>
    <x v="0"/>
    <n v="588"/>
    <n v="592.92008755779057"/>
  </r>
  <r>
    <x v="0"/>
    <x v="10"/>
    <x v="0"/>
    <n v="508"/>
    <n v="505.82837807784517"/>
  </r>
  <r>
    <x v="0"/>
    <x v="11"/>
    <x v="0"/>
    <n v="464"/>
    <n v="502.06382091608771"/>
  </r>
  <r>
    <x v="0"/>
    <x v="12"/>
    <x v="0"/>
    <n v="420"/>
    <n v="529.48800175944461"/>
  </r>
  <r>
    <x v="0"/>
    <x v="13"/>
    <x v="0"/>
    <n v="489"/>
    <n v="543.5223003021573"/>
  </r>
  <r>
    <x v="0"/>
    <x v="14"/>
    <x v="0"/>
    <n v="493"/>
    <n v="595.22461212063183"/>
  </r>
  <r>
    <x v="0"/>
    <x v="15"/>
    <x v="0"/>
    <n v="487"/>
    <n v="584.51249637347928"/>
  </r>
  <r>
    <x v="0"/>
    <x v="16"/>
    <x v="0"/>
    <n v="714"/>
    <n v="662.20807657998239"/>
  </r>
  <r>
    <x v="0"/>
    <x v="17"/>
    <x v="0"/>
    <n v="682"/>
    <n v="700.38718805970018"/>
  </r>
  <r>
    <x v="0"/>
    <x v="18"/>
    <x v="0"/>
    <n v="259"/>
    <n v="297.70420674367892"/>
  </r>
  <r>
    <x v="0"/>
    <x v="19"/>
    <x v="0"/>
    <n v="259"/>
    <n v="266.93809360542451"/>
  </r>
  <r>
    <x v="0"/>
    <x v="20"/>
    <x v="0"/>
    <n v="267"/>
    <n v="297.23663691290028"/>
  </r>
  <r>
    <x v="0"/>
    <x v="21"/>
    <x v="0"/>
    <n v="284"/>
    <n v="315.50238269419589"/>
  </r>
  <r>
    <x v="0"/>
    <x v="22"/>
    <x v="0"/>
    <n v="270"/>
    <n v="297.48500084911927"/>
  </r>
  <r>
    <x v="0"/>
    <x v="23"/>
    <x v="0"/>
    <n v="256"/>
    <n v="316.08893180295121"/>
  </r>
  <r>
    <x v="0"/>
    <x v="0"/>
    <x v="1"/>
    <n v="339"/>
    <n v="325"/>
  </r>
  <r>
    <x v="0"/>
    <x v="1"/>
    <x v="1"/>
    <n v="246"/>
    <n v="279"/>
  </r>
  <r>
    <x v="0"/>
    <x v="2"/>
    <x v="1"/>
    <n v="227"/>
    <n v="287"/>
  </r>
  <r>
    <x v="0"/>
    <x v="3"/>
    <x v="1"/>
    <n v="280"/>
    <n v="291"/>
  </r>
  <r>
    <x v="0"/>
    <x v="4"/>
    <x v="1"/>
    <n v="257"/>
    <n v="300"/>
  </r>
  <r>
    <x v="0"/>
    <x v="5"/>
    <x v="1"/>
    <n v="288"/>
    <n v="312"/>
  </r>
  <r>
    <x v="0"/>
    <x v="6"/>
    <x v="1"/>
    <n v="299"/>
    <n v="293"/>
  </r>
  <r>
    <x v="0"/>
    <x v="7"/>
    <x v="1"/>
    <n v="337"/>
    <n v="278"/>
  </r>
  <r>
    <x v="0"/>
    <x v="8"/>
    <x v="1"/>
    <n v="674"/>
    <n v="607"/>
  </r>
  <r>
    <x v="0"/>
    <x v="9"/>
    <x v="1"/>
    <n v="503"/>
    <n v="519"/>
  </r>
  <r>
    <x v="0"/>
    <x v="10"/>
    <x v="1"/>
    <n v="440"/>
    <n v="498"/>
  </r>
  <r>
    <x v="0"/>
    <x v="11"/>
    <x v="1"/>
    <n v="429"/>
    <n v="489"/>
  </r>
  <r>
    <x v="0"/>
    <x v="12"/>
    <x v="1"/>
    <n v="407"/>
    <n v="429"/>
  </r>
  <r>
    <x v="0"/>
    <x v="13"/>
    <x v="1"/>
    <n v="469"/>
    <n v="459"/>
  </r>
  <r>
    <x v="0"/>
    <x v="14"/>
    <x v="1"/>
    <n v="461"/>
    <n v="485"/>
  </r>
  <r>
    <x v="0"/>
    <x v="15"/>
    <x v="1"/>
    <n v="442"/>
    <n v="459"/>
  </r>
  <r>
    <x v="0"/>
    <x v="16"/>
    <x v="1"/>
    <n v="429"/>
    <n v="490"/>
  </r>
  <r>
    <x v="0"/>
    <x v="17"/>
    <x v="1"/>
    <n v="429"/>
    <n v="385"/>
  </r>
  <r>
    <x v="0"/>
    <x v="18"/>
    <x v="1"/>
    <n v="392"/>
    <n v="330"/>
  </r>
  <r>
    <x v="0"/>
    <x v="19"/>
    <x v="1"/>
    <n v="309"/>
    <n v="291"/>
  </r>
  <r>
    <x v="0"/>
    <x v="20"/>
    <x v="1"/>
    <n v="298"/>
    <n v="267"/>
  </r>
  <r>
    <x v="0"/>
    <x v="21"/>
    <x v="1"/>
    <n v="259"/>
    <n v="269"/>
  </r>
  <r>
    <x v="0"/>
    <x v="22"/>
    <x v="1"/>
    <n v="292"/>
    <n v="290"/>
  </r>
  <r>
    <x v="0"/>
    <x v="23"/>
    <x v="1"/>
    <n v="297"/>
    <n v="327"/>
  </r>
  <r>
    <x v="1"/>
    <x v="0"/>
    <x v="0"/>
    <n v="367"/>
    <n v="391.44768705667252"/>
  </r>
  <r>
    <x v="1"/>
    <x v="1"/>
    <x v="0"/>
    <n v="265"/>
    <n v="321.47637278995887"/>
  </r>
  <r>
    <x v="1"/>
    <x v="2"/>
    <x v="0"/>
    <n v="299"/>
    <n v="356.84636942917609"/>
  </r>
  <r>
    <x v="1"/>
    <x v="3"/>
    <x v="0"/>
    <n v="274"/>
    <n v="354.03555298945707"/>
  </r>
  <r>
    <x v="1"/>
    <x v="4"/>
    <x v="0"/>
    <n v="286"/>
    <n v="329.57493643705021"/>
  </r>
  <r>
    <x v="1"/>
    <x v="5"/>
    <x v="0"/>
    <n v="352"/>
    <n v="350.12530881194141"/>
  </r>
  <r>
    <x v="1"/>
    <x v="6"/>
    <x v="0"/>
    <n v="360"/>
    <n v="388.83860871742007"/>
  </r>
  <r>
    <x v="1"/>
    <x v="7"/>
    <x v="0"/>
    <n v="358"/>
    <n v="414.81087639098121"/>
  </r>
  <r>
    <x v="1"/>
    <x v="8"/>
    <x v="0"/>
    <n v="580"/>
    <n v="635.58857088554475"/>
  </r>
  <r>
    <x v="1"/>
    <x v="9"/>
    <x v="0"/>
    <n v="638"/>
    <n v="646.08959638718898"/>
  </r>
  <r>
    <x v="1"/>
    <x v="10"/>
    <x v="0"/>
    <n v="522"/>
    <n v="522.0845105202086"/>
  </r>
  <r>
    <x v="1"/>
    <x v="11"/>
    <x v="0"/>
    <n v="523"/>
    <n v="590.04929528849379"/>
  </r>
  <r>
    <x v="1"/>
    <x v="12"/>
    <x v="0"/>
    <n v="552"/>
    <n v="570.80930586191857"/>
  </r>
  <r>
    <x v="1"/>
    <x v="13"/>
    <x v="0"/>
    <n v="613"/>
    <n v="687.32338666025998"/>
  </r>
  <r>
    <x v="1"/>
    <x v="14"/>
    <x v="0"/>
    <n v="587"/>
    <n v="634.49433267132838"/>
  </r>
  <r>
    <x v="1"/>
    <x v="15"/>
    <x v="0"/>
    <n v="580"/>
    <n v="622.39098644531646"/>
  </r>
  <r>
    <x v="1"/>
    <x v="16"/>
    <x v="0"/>
    <n v="623"/>
    <n v="648.5952166339614"/>
  </r>
  <r>
    <x v="1"/>
    <x v="17"/>
    <x v="0"/>
    <n v="815"/>
    <n v="710.9885228737237"/>
  </r>
  <r>
    <x v="1"/>
    <x v="18"/>
    <x v="0"/>
    <n v="536"/>
    <n v="386.72440968874582"/>
  </r>
  <r>
    <x v="1"/>
    <x v="19"/>
    <x v="0"/>
    <n v="332"/>
    <n v="327.30226195005957"/>
  </r>
  <r>
    <x v="1"/>
    <x v="20"/>
    <x v="0"/>
    <n v="277"/>
    <n v="333.23047730107811"/>
  </r>
  <r>
    <x v="1"/>
    <x v="21"/>
    <x v="0"/>
    <n v="287"/>
    <n v="341.6304178575482"/>
  </r>
  <r>
    <x v="1"/>
    <x v="22"/>
    <x v="0"/>
    <n v="261"/>
    <n v="312.83285348532911"/>
  </r>
  <r>
    <x v="1"/>
    <x v="23"/>
    <x v="0"/>
    <n v="266"/>
    <n v="355.15853476372553"/>
  </r>
  <r>
    <x v="1"/>
    <x v="0"/>
    <x v="1"/>
    <n v="318"/>
    <n v="335"/>
  </r>
  <r>
    <x v="1"/>
    <x v="1"/>
    <x v="1"/>
    <n v="277"/>
    <n v="287"/>
  </r>
  <r>
    <x v="1"/>
    <x v="2"/>
    <x v="1"/>
    <n v="305"/>
    <n v="300"/>
  </r>
  <r>
    <x v="1"/>
    <x v="3"/>
    <x v="1"/>
    <n v="271"/>
    <n v="294"/>
  </r>
  <r>
    <x v="1"/>
    <x v="4"/>
    <x v="1"/>
    <n v="253"/>
    <n v="272"/>
  </r>
  <r>
    <x v="1"/>
    <x v="5"/>
    <x v="1"/>
    <n v="286"/>
    <n v="275"/>
  </r>
  <r>
    <x v="1"/>
    <x v="6"/>
    <x v="1"/>
    <n v="346"/>
    <n v="357"/>
  </r>
  <r>
    <x v="1"/>
    <x v="7"/>
    <x v="1"/>
    <n v="415"/>
    <n v="407"/>
  </r>
  <r>
    <x v="1"/>
    <x v="8"/>
    <x v="1"/>
    <n v="672"/>
    <n v="627"/>
  </r>
  <r>
    <x v="1"/>
    <x v="9"/>
    <x v="1"/>
    <n v="476"/>
    <n v="527"/>
  </r>
  <r>
    <x v="1"/>
    <x v="10"/>
    <x v="1"/>
    <n v="532"/>
    <n v="614"/>
  </r>
  <r>
    <x v="1"/>
    <x v="11"/>
    <x v="1"/>
    <n v="505"/>
    <n v="561"/>
  </r>
  <r>
    <x v="1"/>
    <x v="12"/>
    <x v="1"/>
    <n v="523"/>
    <n v="537"/>
  </r>
  <r>
    <x v="1"/>
    <x v="13"/>
    <x v="1"/>
    <n v="508"/>
    <n v="502"/>
  </r>
  <r>
    <x v="1"/>
    <x v="14"/>
    <x v="1"/>
    <n v="496"/>
    <n v="484"/>
  </r>
  <r>
    <x v="1"/>
    <x v="15"/>
    <x v="1"/>
    <n v="512"/>
    <n v="548"/>
  </r>
  <r>
    <x v="1"/>
    <x v="16"/>
    <x v="1"/>
    <n v="554"/>
    <n v="593"/>
  </r>
  <r>
    <x v="1"/>
    <x v="17"/>
    <x v="1"/>
    <n v="379"/>
    <n v="463"/>
  </r>
  <r>
    <x v="1"/>
    <x v="18"/>
    <x v="1"/>
    <n v="516"/>
    <n v="475"/>
  </r>
  <r>
    <x v="1"/>
    <x v="19"/>
    <x v="1"/>
    <n v="397"/>
    <n v="390"/>
  </r>
  <r>
    <x v="1"/>
    <x v="20"/>
    <x v="1"/>
    <n v="317"/>
    <n v="325"/>
  </r>
  <r>
    <x v="1"/>
    <x v="21"/>
    <x v="1"/>
    <n v="333"/>
    <n v="314"/>
  </r>
  <r>
    <x v="1"/>
    <x v="22"/>
    <x v="1"/>
    <n v="272"/>
    <n v="272"/>
  </r>
  <r>
    <x v="1"/>
    <x v="23"/>
    <x v="1"/>
    <n v="292"/>
    <n v="310"/>
  </r>
  <r>
    <x v="2"/>
    <x v="0"/>
    <x v="0"/>
    <n v="362"/>
    <n v="392.31255802812109"/>
  </r>
  <r>
    <x v="2"/>
    <x v="1"/>
    <x v="0"/>
    <n v="361"/>
    <n v="372.66555897048181"/>
  </r>
  <r>
    <x v="2"/>
    <x v="2"/>
    <x v="0"/>
    <n v="288"/>
    <n v="390.45450339913481"/>
  </r>
  <r>
    <x v="2"/>
    <x v="3"/>
    <x v="0"/>
    <n v="309"/>
    <n v="374.42572611460361"/>
  </r>
  <r>
    <x v="2"/>
    <x v="4"/>
    <x v="0"/>
    <n v="302"/>
    <n v="343.64272718884388"/>
  </r>
  <r>
    <x v="2"/>
    <x v="5"/>
    <x v="0"/>
    <n v="318"/>
    <n v="317.65202083689059"/>
  </r>
  <r>
    <x v="2"/>
    <x v="6"/>
    <x v="0"/>
    <n v="295"/>
    <n v="337.1447458527731"/>
  </r>
  <r>
    <x v="2"/>
    <x v="7"/>
    <x v="0"/>
    <n v="348"/>
    <n v="447.03530428557082"/>
  </r>
  <r>
    <x v="2"/>
    <x v="8"/>
    <x v="0"/>
    <n v="500"/>
    <n v="659.06556900429734"/>
  </r>
  <r>
    <x v="2"/>
    <x v="9"/>
    <x v="0"/>
    <n v="650"/>
    <n v="741.23189613593217"/>
  </r>
  <r>
    <x v="2"/>
    <x v="10"/>
    <x v="0"/>
    <n v="557"/>
    <n v="649.36204926237838"/>
  </r>
  <r>
    <x v="2"/>
    <x v="11"/>
    <x v="0"/>
    <n v="558"/>
    <n v="620.52375161483053"/>
  </r>
  <r>
    <x v="2"/>
    <x v="12"/>
    <x v="0"/>
    <n v="571"/>
    <n v="606.13242053468468"/>
  </r>
  <r>
    <x v="2"/>
    <x v="13"/>
    <x v="0"/>
    <n v="529"/>
    <n v="649.82284594429848"/>
  </r>
  <r>
    <x v="2"/>
    <x v="14"/>
    <x v="0"/>
    <n v="626"/>
    <n v="729.34240665471623"/>
  </r>
  <r>
    <x v="2"/>
    <x v="15"/>
    <x v="0"/>
    <n v="609"/>
    <n v="818.56291776629848"/>
  </r>
  <r>
    <x v="2"/>
    <x v="16"/>
    <x v="0"/>
    <n v="660"/>
    <n v="904.2734964104194"/>
  </r>
  <r>
    <x v="2"/>
    <x v="17"/>
    <x v="0"/>
    <n v="745"/>
    <n v="908.62816479106198"/>
  </r>
  <r>
    <x v="2"/>
    <x v="18"/>
    <x v="0"/>
    <n v="739"/>
    <n v="725.62022344875982"/>
  </r>
  <r>
    <x v="2"/>
    <x v="19"/>
    <x v="0"/>
    <n v="549"/>
    <n v="471.71581385349288"/>
  </r>
  <r>
    <x v="2"/>
    <x v="20"/>
    <x v="0"/>
    <n v="341"/>
    <n v="306.87383046669157"/>
  </r>
  <r>
    <x v="2"/>
    <x v="21"/>
    <x v="0"/>
    <n v="309"/>
    <n v="320.53875619841199"/>
  </r>
  <r>
    <x v="2"/>
    <x v="22"/>
    <x v="0"/>
    <n v="294"/>
    <n v="280.98141499298572"/>
  </r>
  <r>
    <x v="2"/>
    <x v="23"/>
    <x v="0"/>
    <n v="271"/>
    <n v="368.45890300530709"/>
  </r>
  <r>
    <x v="2"/>
    <x v="0"/>
    <x v="1"/>
    <n v="378"/>
    <n v="392"/>
  </r>
  <r>
    <x v="2"/>
    <x v="1"/>
    <x v="1"/>
    <n v="318"/>
    <n v="295"/>
  </r>
  <r>
    <x v="2"/>
    <x v="2"/>
    <x v="1"/>
    <n v="273"/>
    <n v="343"/>
  </r>
  <r>
    <x v="2"/>
    <x v="3"/>
    <x v="1"/>
    <n v="311"/>
    <n v="349"/>
  </r>
  <r>
    <x v="2"/>
    <x v="4"/>
    <x v="1"/>
    <n v="281"/>
    <n v="298"/>
  </r>
  <r>
    <x v="2"/>
    <x v="5"/>
    <x v="1"/>
    <n v="307"/>
    <n v="316"/>
  </r>
  <r>
    <x v="2"/>
    <x v="6"/>
    <x v="1"/>
    <n v="310"/>
    <n v="308"/>
  </r>
  <r>
    <x v="2"/>
    <x v="7"/>
    <x v="1"/>
    <n v="418"/>
    <n v="359"/>
  </r>
  <r>
    <x v="2"/>
    <x v="8"/>
    <x v="1"/>
    <n v="676"/>
    <n v="617"/>
  </r>
  <r>
    <x v="2"/>
    <x v="9"/>
    <x v="1"/>
    <n v="556"/>
    <n v="618"/>
  </r>
  <r>
    <x v="2"/>
    <x v="10"/>
    <x v="1"/>
    <n v="483"/>
    <n v="563"/>
  </r>
  <r>
    <x v="2"/>
    <x v="11"/>
    <x v="1"/>
    <n v="541"/>
    <n v="622"/>
  </r>
  <r>
    <x v="2"/>
    <x v="12"/>
    <x v="1"/>
    <n v="454"/>
    <n v="532"/>
  </r>
  <r>
    <x v="2"/>
    <x v="13"/>
    <x v="1"/>
    <n v="498"/>
    <n v="534"/>
  </r>
  <r>
    <x v="2"/>
    <x v="14"/>
    <x v="1"/>
    <n v="510"/>
    <n v="604"/>
  </r>
  <r>
    <x v="2"/>
    <x v="15"/>
    <x v="1"/>
    <n v="547"/>
    <n v="569"/>
  </r>
  <r>
    <x v="2"/>
    <x v="16"/>
    <x v="1"/>
    <n v="501"/>
    <n v="528"/>
  </r>
  <r>
    <x v="2"/>
    <x v="17"/>
    <x v="1"/>
    <n v="606"/>
    <n v="573"/>
  </r>
  <r>
    <x v="2"/>
    <x v="18"/>
    <x v="1"/>
    <n v="556"/>
    <n v="546"/>
  </r>
  <r>
    <x v="2"/>
    <x v="19"/>
    <x v="1"/>
    <n v="458"/>
    <n v="463"/>
  </r>
  <r>
    <x v="2"/>
    <x v="20"/>
    <x v="1"/>
    <n v="415"/>
    <n v="437"/>
  </r>
  <r>
    <x v="2"/>
    <x v="21"/>
    <x v="1"/>
    <n v="311"/>
    <n v="360"/>
  </r>
  <r>
    <x v="2"/>
    <x v="22"/>
    <x v="1"/>
    <n v="343"/>
    <n v="337"/>
  </r>
  <r>
    <x v="2"/>
    <x v="23"/>
    <x v="1"/>
    <n v="318"/>
    <n v="318"/>
  </r>
  <r>
    <x v="3"/>
    <x v="0"/>
    <x v="0"/>
    <n v="374"/>
    <n v="444.22697094152011"/>
  </r>
  <r>
    <x v="3"/>
    <x v="1"/>
    <x v="0"/>
    <n v="345"/>
    <n v="413.16211859595421"/>
  </r>
  <r>
    <x v="3"/>
    <x v="2"/>
    <x v="0"/>
    <n v="280"/>
    <n v="426.99492439236781"/>
  </r>
  <r>
    <x v="3"/>
    <x v="3"/>
    <x v="0"/>
    <n v="289"/>
    <n v="371.60330618743842"/>
  </r>
  <r>
    <x v="3"/>
    <x v="4"/>
    <x v="0"/>
    <n v="269"/>
    <n v="362.17800163514067"/>
  </r>
  <r>
    <x v="3"/>
    <x v="5"/>
    <x v="0"/>
    <n v="328"/>
    <n v="390.96963034579278"/>
  </r>
  <r>
    <x v="3"/>
    <x v="6"/>
    <x v="0"/>
    <n v="322"/>
    <n v="366.77636436111328"/>
  </r>
  <r>
    <x v="3"/>
    <x v="7"/>
    <x v="0"/>
    <n v="324"/>
    <n v="464.55135217975561"/>
  </r>
  <r>
    <x v="3"/>
    <x v="8"/>
    <x v="0"/>
    <n v="432"/>
    <n v="795.8594164421047"/>
  </r>
  <r>
    <x v="3"/>
    <x v="9"/>
    <x v="0"/>
    <n v="614"/>
    <n v="672.79494075490993"/>
  </r>
  <r>
    <x v="3"/>
    <x v="10"/>
    <x v="0"/>
    <n v="562"/>
    <n v="567.03058595845266"/>
  </r>
  <r>
    <x v="3"/>
    <x v="11"/>
    <x v="0"/>
    <n v="505"/>
    <n v="599.5966351571343"/>
  </r>
  <r>
    <x v="3"/>
    <x v="12"/>
    <x v="0"/>
    <n v="580"/>
    <n v="702.54522676888519"/>
  </r>
  <r>
    <x v="3"/>
    <x v="13"/>
    <x v="0"/>
    <n v="527"/>
    <n v="682.42282395772258"/>
  </r>
  <r>
    <x v="3"/>
    <x v="14"/>
    <x v="0"/>
    <n v="569"/>
    <n v="675.38512159958259"/>
  </r>
  <r>
    <x v="3"/>
    <x v="15"/>
    <x v="0"/>
    <n v="650"/>
    <n v="830.79982899462345"/>
  </r>
  <r>
    <x v="3"/>
    <x v="16"/>
    <x v="0"/>
    <n v="593"/>
    <n v="800.77110027467722"/>
  </r>
  <r>
    <x v="3"/>
    <x v="17"/>
    <x v="0"/>
    <n v="655"/>
    <n v="891.44344455062549"/>
  </r>
  <r>
    <x v="3"/>
    <x v="18"/>
    <x v="0"/>
    <n v="753"/>
    <n v="720.19975554723737"/>
  </r>
  <r>
    <x v="3"/>
    <x v="19"/>
    <x v="0"/>
    <n v="742"/>
    <n v="602.2270783449884"/>
  </r>
  <r>
    <x v="3"/>
    <x v="20"/>
    <x v="0"/>
    <n v="337"/>
    <n v="339.03446506551848"/>
  </r>
  <r>
    <x v="3"/>
    <x v="21"/>
    <x v="0"/>
    <n v="308"/>
    <n v="313.55600841195388"/>
  </r>
  <r>
    <x v="3"/>
    <x v="22"/>
    <x v="0"/>
    <n v="295"/>
    <n v="375.70702588458857"/>
  </r>
  <r>
    <x v="3"/>
    <x v="23"/>
    <x v="0"/>
    <n v="346"/>
    <n v="405.34053830496327"/>
  </r>
  <r>
    <x v="3"/>
    <x v="0"/>
    <x v="1"/>
    <n v="354"/>
    <n v="394"/>
  </r>
  <r>
    <x v="3"/>
    <x v="1"/>
    <x v="1"/>
    <n v="296"/>
    <n v="347"/>
  </r>
  <r>
    <x v="3"/>
    <x v="2"/>
    <x v="1"/>
    <n v="301"/>
    <n v="338"/>
  </r>
  <r>
    <x v="3"/>
    <x v="3"/>
    <x v="1"/>
    <n v="294"/>
    <n v="345"/>
  </r>
  <r>
    <x v="3"/>
    <x v="4"/>
    <x v="1"/>
    <n v="273"/>
    <n v="314"/>
  </r>
  <r>
    <x v="3"/>
    <x v="5"/>
    <x v="1"/>
    <n v="309"/>
    <n v="293"/>
  </r>
  <r>
    <x v="3"/>
    <x v="6"/>
    <x v="1"/>
    <n v="267"/>
    <n v="279"/>
  </r>
  <r>
    <x v="3"/>
    <x v="7"/>
    <x v="1"/>
    <n v="495"/>
    <n v="436"/>
  </r>
  <r>
    <x v="3"/>
    <x v="8"/>
    <x v="1"/>
    <n v="670"/>
    <n v="597"/>
  </r>
  <r>
    <x v="3"/>
    <x v="9"/>
    <x v="1"/>
    <n v="528"/>
    <n v="657"/>
  </r>
  <r>
    <x v="3"/>
    <x v="10"/>
    <x v="1"/>
    <n v="469"/>
    <n v="623"/>
  </r>
  <r>
    <x v="3"/>
    <x v="11"/>
    <x v="1"/>
    <n v="471"/>
    <n v="624"/>
  </r>
  <r>
    <x v="3"/>
    <x v="12"/>
    <x v="1"/>
    <n v="485"/>
    <n v="657"/>
  </r>
  <r>
    <x v="3"/>
    <x v="13"/>
    <x v="1"/>
    <n v="512"/>
    <n v="600"/>
  </r>
  <r>
    <x v="3"/>
    <x v="14"/>
    <x v="1"/>
    <n v="569"/>
    <n v="646"/>
  </r>
  <r>
    <x v="3"/>
    <x v="15"/>
    <x v="1"/>
    <n v="602"/>
    <n v="629"/>
  </r>
  <r>
    <x v="3"/>
    <x v="16"/>
    <x v="1"/>
    <n v="549"/>
    <n v="569"/>
  </r>
  <r>
    <x v="3"/>
    <x v="17"/>
    <x v="1"/>
    <n v="576"/>
    <n v="588"/>
  </r>
  <r>
    <x v="3"/>
    <x v="18"/>
    <x v="1"/>
    <n v="497"/>
    <n v="616"/>
  </r>
  <r>
    <x v="3"/>
    <x v="19"/>
    <x v="1"/>
    <n v="601"/>
    <n v="538"/>
  </r>
  <r>
    <x v="3"/>
    <x v="20"/>
    <x v="1"/>
    <n v="508"/>
    <n v="495"/>
  </r>
  <r>
    <x v="3"/>
    <x v="21"/>
    <x v="1"/>
    <n v="345"/>
    <n v="374"/>
  </r>
  <r>
    <x v="3"/>
    <x v="22"/>
    <x v="1"/>
    <n v="309"/>
    <n v="297"/>
  </r>
  <r>
    <x v="3"/>
    <x v="23"/>
    <x v="1"/>
    <n v="304"/>
    <n v="346"/>
  </r>
  <r>
    <x v="4"/>
    <x v="0"/>
    <x v="0"/>
    <n v="370"/>
    <n v="413.90365137294992"/>
  </r>
  <r>
    <x v="4"/>
    <x v="1"/>
    <x v="0"/>
    <n v="296"/>
    <n v="381.52934703383022"/>
  </r>
  <r>
    <x v="4"/>
    <x v="2"/>
    <x v="0"/>
    <n v="359"/>
    <n v="441.01239915568169"/>
  </r>
  <r>
    <x v="4"/>
    <x v="3"/>
    <x v="0"/>
    <n v="317"/>
    <n v="353.91537922468171"/>
  </r>
  <r>
    <x v="4"/>
    <x v="4"/>
    <x v="0"/>
    <n v="282"/>
    <n v="305.49283682553431"/>
  </r>
  <r>
    <x v="4"/>
    <x v="5"/>
    <x v="0"/>
    <n v="336"/>
    <n v="348.60638511326368"/>
  </r>
  <r>
    <x v="4"/>
    <x v="6"/>
    <x v="0"/>
    <n v="376"/>
    <n v="418.88229733453579"/>
  </r>
  <r>
    <x v="4"/>
    <x v="7"/>
    <x v="0"/>
    <n v="363"/>
    <n v="507.67935685334339"/>
  </r>
  <r>
    <x v="4"/>
    <x v="8"/>
    <x v="0"/>
    <n v="494"/>
    <n v="670.16281671411741"/>
  </r>
  <r>
    <x v="4"/>
    <x v="9"/>
    <x v="0"/>
    <n v="539"/>
    <n v="605.36886159388359"/>
  </r>
  <r>
    <x v="4"/>
    <x v="10"/>
    <x v="0"/>
    <n v="528"/>
    <n v="604.78790260609958"/>
  </r>
  <r>
    <x v="4"/>
    <x v="11"/>
    <x v="0"/>
    <n v="509"/>
    <n v="537.77175295110783"/>
  </r>
  <r>
    <x v="4"/>
    <x v="12"/>
    <x v="0"/>
    <n v="610"/>
    <n v="683.72353595526283"/>
  </r>
  <r>
    <x v="4"/>
    <x v="13"/>
    <x v="0"/>
    <n v="521"/>
    <n v="644.80061040810449"/>
  </r>
  <r>
    <x v="4"/>
    <x v="14"/>
    <x v="0"/>
    <n v="604"/>
    <n v="805.77897390879662"/>
  </r>
  <r>
    <x v="4"/>
    <x v="15"/>
    <x v="0"/>
    <n v="622"/>
    <n v="751.33980069943937"/>
  </r>
  <r>
    <x v="4"/>
    <x v="16"/>
    <x v="0"/>
    <n v="617"/>
    <n v="840.48171397136116"/>
  </r>
  <r>
    <x v="4"/>
    <x v="17"/>
    <x v="0"/>
    <n v="670"/>
    <n v="947.22417241477524"/>
  </r>
  <r>
    <x v="4"/>
    <x v="18"/>
    <x v="0"/>
    <n v="578"/>
    <n v="711.306244422232"/>
  </r>
  <r>
    <x v="4"/>
    <x v="19"/>
    <x v="0"/>
    <n v="637"/>
    <n v="609.62570637817646"/>
  </r>
  <r>
    <x v="4"/>
    <x v="20"/>
    <x v="0"/>
    <n v="417"/>
    <n v="409.10538482728651"/>
  </r>
  <r>
    <x v="4"/>
    <x v="21"/>
    <x v="0"/>
    <n v="344"/>
    <n v="382.82769889090372"/>
  </r>
  <r>
    <x v="4"/>
    <x v="22"/>
    <x v="0"/>
    <n v="359"/>
    <n v="394.30188666729032"/>
  </r>
  <r>
    <x v="4"/>
    <x v="23"/>
    <x v="0"/>
    <n v="339"/>
    <n v="387.22715090352659"/>
  </r>
  <r>
    <x v="4"/>
    <x v="0"/>
    <x v="1"/>
    <n v="337"/>
    <n v="376"/>
  </r>
  <r>
    <x v="4"/>
    <x v="1"/>
    <x v="1"/>
    <n v="295"/>
    <n v="306"/>
  </r>
  <r>
    <x v="4"/>
    <x v="2"/>
    <x v="1"/>
    <n v="262"/>
    <n v="262"/>
  </r>
  <r>
    <x v="4"/>
    <x v="3"/>
    <x v="1"/>
    <n v="254"/>
    <n v="276"/>
  </r>
  <r>
    <x v="4"/>
    <x v="4"/>
    <x v="1"/>
    <n v="273"/>
    <n v="313"/>
  </r>
  <r>
    <x v="4"/>
    <x v="5"/>
    <x v="1"/>
    <n v="328"/>
    <n v="354"/>
  </r>
  <r>
    <x v="4"/>
    <x v="6"/>
    <x v="1"/>
    <n v="309"/>
    <n v="333"/>
  </r>
  <r>
    <x v="4"/>
    <x v="7"/>
    <x v="1"/>
    <n v="486"/>
    <n v="442"/>
  </r>
  <r>
    <x v="4"/>
    <x v="8"/>
    <x v="1"/>
    <n v="577"/>
    <n v="644"/>
  </r>
  <r>
    <x v="4"/>
    <x v="9"/>
    <x v="1"/>
    <n v="482"/>
    <n v="650"/>
  </r>
  <r>
    <x v="4"/>
    <x v="10"/>
    <x v="1"/>
    <n v="532"/>
    <n v="702"/>
  </r>
  <r>
    <x v="4"/>
    <x v="11"/>
    <x v="1"/>
    <n v="492"/>
    <n v="697"/>
  </r>
  <r>
    <x v="4"/>
    <x v="12"/>
    <x v="1"/>
    <n v="531"/>
    <n v="718"/>
  </r>
  <r>
    <x v="4"/>
    <x v="13"/>
    <x v="1"/>
    <n v="464"/>
    <n v="565"/>
  </r>
  <r>
    <x v="4"/>
    <x v="14"/>
    <x v="1"/>
    <n v="545"/>
    <n v="628"/>
  </r>
  <r>
    <x v="4"/>
    <x v="15"/>
    <x v="1"/>
    <n v="543"/>
    <n v="604"/>
  </r>
  <r>
    <x v="4"/>
    <x v="16"/>
    <x v="1"/>
    <n v="558"/>
    <n v="595"/>
  </r>
  <r>
    <x v="4"/>
    <x v="17"/>
    <x v="1"/>
    <n v="561"/>
    <n v="732"/>
  </r>
  <r>
    <x v="4"/>
    <x v="18"/>
    <x v="1"/>
    <n v="541"/>
    <n v="623"/>
  </r>
  <r>
    <x v="4"/>
    <x v="19"/>
    <x v="1"/>
    <n v="408"/>
    <n v="533"/>
  </r>
  <r>
    <x v="4"/>
    <x v="20"/>
    <x v="1"/>
    <n v="463"/>
    <n v="473"/>
  </r>
  <r>
    <x v="4"/>
    <x v="21"/>
    <x v="1"/>
    <n v="407"/>
    <n v="449"/>
  </r>
  <r>
    <x v="4"/>
    <x v="22"/>
    <x v="1"/>
    <n v="327"/>
    <n v="374"/>
  </r>
  <r>
    <x v="4"/>
    <x v="23"/>
    <x v="1"/>
    <n v="315"/>
    <n v="320"/>
  </r>
  <r>
    <x v="5"/>
    <x v="0"/>
    <x v="0"/>
    <n v="334"/>
    <n v="461.36202593427328"/>
  </r>
  <r>
    <x v="5"/>
    <x v="1"/>
    <x v="0"/>
    <n v="300"/>
    <n v="387.64806882386557"/>
  </r>
  <r>
    <x v="5"/>
    <x v="2"/>
    <x v="0"/>
    <n v="290"/>
    <n v="420.14550504126532"/>
  </r>
  <r>
    <x v="5"/>
    <x v="3"/>
    <x v="0"/>
    <n v="333"/>
    <n v="367.39007823875841"/>
  </r>
  <r>
    <x v="5"/>
    <x v="4"/>
    <x v="0"/>
    <n v="290"/>
    <n v="380.31592929115538"/>
  </r>
  <r>
    <x v="5"/>
    <x v="5"/>
    <x v="0"/>
    <n v="274"/>
    <n v="419.94201922332712"/>
  </r>
  <r>
    <x v="5"/>
    <x v="6"/>
    <x v="0"/>
    <n v="357"/>
    <n v="438.14526018783693"/>
  </r>
  <r>
    <x v="5"/>
    <x v="7"/>
    <x v="0"/>
    <n v="352"/>
    <n v="543.98257822391747"/>
  </r>
  <r>
    <x v="5"/>
    <x v="8"/>
    <x v="0"/>
    <n v="551"/>
    <n v="655.37835617436963"/>
  </r>
  <r>
    <x v="5"/>
    <x v="9"/>
    <x v="0"/>
    <n v="597"/>
    <n v="652.59974307380844"/>
  </r>
  <r>
    <x v="5"/>
    <x v="10"/>
    <x v="0"/>
    <n v="545"/>
    <n v="689.76477243133411"/>
  </r>
  <r>
    <x v="5"/>
    <x v="11"/>
    <x v="0"/>
    <n v="581"/>
    <n v="664.62026168496982"/>
  </r>
  <r>
    <x v="5"/>
    <x v="12"/>
    <x v="0"/>
    <n v="544"/>
    <n v="698.1181841973837"/>
  </r>
  <r>
    <x v="5"/>
    <x v="13"/>
    <x v="0"/>
    <n v="535"/>
    <n v="760.1373126818894"/>
  </r>
  <r>
    <x v="5"/>
    <x v="14"/>
    <x v="0"/>
    <n v="522"/>
    <n v="774.49546390213834"/>
  </r>
  <r>
    <x v="5"/>
    <x v="15"/>
    <x v="0"/>
    <n v="570"/>
    <n v="857.3793056686842"/>
  </r>
  <r>
    <x v="5"/>
    <x v="16"/>
    <x v="0"/>
    <n v="566"/>
    <n v="821.06770618177211"/>
  </r>
  <r>
    <x v="5"/>
    <x v="17"/>
    <x v="0"/>
    <n v="622"/>
    <n v="824.04072830184418"/>
  </r>
  <r>
    <x v="5"/>
    <x v="18"/>
    <x v="0"/>
    <n v="633"/>
    <n v="724.28347438350625"/>
  </r>
  <r>
    <x v="5"/>
    <x v="19"/>
    <x v="0"/>
    <n v="666"/>
    <n v="651.25324273577689"/>
  </r>
  <r>
    <x v="5"/>
    <x v="20"/>
    <x v="0"/>
    <n v="407"/>
    <n v="492.38345316881868"/>
  </r>
  <r>
    <x v="5"/>
    <x v="21"/>
    <x v="0"/>
    <n v="348"/>
    <n v="379.61606484930951"/>
  </r>
  <r>
    <x v="5"/>
    <x v="22"/>
    <x v="0"/>
    <n v="322"/>
    <n v="381.98366275373968"/>
  </r>
  <r>
    <x v="5"/>
    <x v="23"/>
    <x v="0"/>
    <n v="314"/>
    <n v="382.10606576633592"/>
  </r>
  <r>
    <x v="5"/>
    <x v="0"/>
    <x v="1"/>
    <n v="329"/>
    <n v="398.68758391333381"/>
  </r>
  <r>
    <x v="5"/>
    <x v="1"/>
    <x v="1"/>
    <n v="302"/>
    <n v="305.32630089844167"/>
  </r>
  <r>
    <x v="5"/>
    <x v="2"/>
    <x v="1"/>
    <n v="304"/>
    <n v="289.71543583983703"/>
  </r>
  <r>
    <x v="5"/>
    <x v="3"/>
    <x v="1"/>
    <n v="283"/>
    <n v="300.51654330994592"/>
  </r>
  <r>
    <x v="5"/>
    <x v="4"/>
    <x v="1"/>
    <n v="278"/>
    <n v="278.0769528329522"/>
  </r>
  <r>
    <x v="5"/>
    <x v="5"/>
    <x v="1"/>
    <n v="240"/>
    <n v="243.83759851850411"/>
  </r>
  <r>
    <x v="5"/>
    <x v="6"/>
    <x v="1"/>
    <n v="224"/>
    <n v="233.9280466015139"/>
  </r>
  <r>
    <x v="5"/>
    <x v="7"/>
    <x v="1"/>
    <n v="500"/>
    <n v="483.01451935022681"/>
  </r>
  <r>
    <x v="5"/>
    <x v="8"/>
    <x v="1"/>
    <n v="566"/>
    <n v="553.3620865845246"/>
  </r>
  <r>
    <x v="5"/>
    <x v="9"/>
    <x v="1"/>
    <n v="438"/>
    <n v="623.07752306922066"/>
  </r>
  <r>
    <x v="5"/>
    <x v="10"/>
    <x v="1"/>
    <n v="431"/>
    <n v="593.21149956956776"/>
  </r>
  <r>
    <x v="5"/>
    <x v="11"/>
    <x v="1"/>
    <n v="488"/>
    <n v="720.44177871730824"/>
  </r>
  <r>
    <x v="5"/>
    <x v="12"/>
    <x v="1"/>
    <n v="430"/>
    <n v="565.56756438211767"/>
  </r>
  <r>
    <x v="5"/>
    <x v="13"/>
    <x v="1"/>
    <n v="512"/>
    <n v="639.27891390637637"/>
  </r>
  <r>
    <x v="5"/>
    <x v="14"/>
    <x v="1"/>
    <n v="508"/>
    <n v="710.13739122750485"/>
  </r>
  <r>
    <x v="5"/>
    <x v="15"/>
    <x v="1"/>
    <n v="601"/>
    <n v="700.6055809859123"/>
  </r>
  <r>
    <x v="5"/>
    <x v="16"/>
    <x v="1"/>
    <n v="586"/>
    <n v="651.92181099377535"/>
  </r>
  <r>
    <x v="5"/>
    <x v="17"/>
    <x v="1"/>
    <n v="614"/>
    <n v="663.73568828891837"/>
  </r>
  <r>
    <x v="5"/>
    <x v="18"/>
    <x v="1"/>
    <n v="545"/>
    <n v="583.35362131706233"/>
  </r>
  <r>
    <x v="5"/>
    <x v="19"/>
    <x v="1"/>
    <n v="451"/>
    <n v="441.93669460345308"/>
  </r>
  <r>
    <x v="5"/>
    <x v="20"/>
    <x v="1"/>
    <n v="426"/>
    <n v="420.55599999059291"/>
  </r>
  <r>
    <x v="5"/>
    <x v="21"/>
    <x v="1"/>
    <n v="363"/>
    <n v="350.40926472248231"/>
  </r>
  <r>
    <x v="5"/>
    <x v="22"/>
    <x v="1"/>
    <n v="343"/>
    <n v="306.62958750282462"/>
  </r>
  <r>
    <x v="5"/>
    <x v="23"/>
    <x v="1"/>
    <n v="316"/>
    <n v="304.62313023386781"/>
  </r>
  <r>
    <x v="6"/>
    <x v="0"/>
    <x v="0"/>
    <n v="312"/>
    <n v="437.29216456077529"/>
  </r>
  <r>
    <x v="6"/>
    <x v="1"/>
    <x v="0"/>
    <n v="295"/>
    <n v="365.00693756557519"/>
  </r>
  <r>
    <x v="6"/>
    <x v="2"/>
    <x v="0"/>
    <n v="285"/>
    <n v="375.98118248695528"/>
  </r>
  <r>
    <x v="6"/>
    <x v="3"/>
    <x v="0"/>
    <n v="250"/>
    <n v="378.64321143276482"/>
  </r>
  <r>
    <x v="6"/>
    <x v="4"/>
    <x v="0"/>
    <n v="299"/>
    <n v="383.86837100105618"/>
  </r>
  <r>
    <x v="6"/>
    <x v="5"/>
    <x v="0"/>
    <n v="270"/>
    <n v="326.89232056158232"/>
  </r>
  <r>
    <x v="6"/>
    <x v="6"/>
    <x v="0"/>
    <n v="411"/>
    <n v="401.10626453333941"/>
  </r>
  <r>
    <x v="6"/>
    <x v="7"/>
    <x v="0"/>
    <n v="297"/>
    <n v="514.96621395784427"/>
  </r>
  <r>
    <x v="6"/>
    <x v="8"/>
    <x v="0"/>
    <n v="497"/>
    <n v="714.68100191548319"/>
  </r>
  <r>
    <x v="6"/>
    <x v="9"/>
    <x v="0"/>
    <n v="609"/>
    <n v="661.77055124227331"/>
  </r>
  <r>
    <x v="6"/>
    <x v="10"/>
    <x v="0"/>
    <n v="496"/>
    <n v="561.09815170851653"/>
  </r>
  <r>
    <x v="6"/>
    <x v="11"/>
    <x v="0"/>
    <n v="477"/>
    <n v="585.81219700277666"/>
  </r>
  <r>
    <x v="6"/>
    <x v="12"/>
    <x v="0"/>
    <n v="478"/>
    <n v="657.85509636753955"/>
  </r>
  <r>
    <x v="6"/>
    <x v="13"/>
    <x v="0"/>
    <n v="472"/>
    <n v="630.25781358556901"/>
  </r>
  <r>
    <x v="6"/>
    <x v="14"/>
    <x v="0"/>
    <n v="522"/>
    <n v="642.28216884946346"/>
  </r>
  <r>
    <x v="6"/>
    <x v="15"/>
    <x v="0"/>
    <n v="645"/>
    <n v="779.15801590210549"/>
  </r>
  <r>
    <x v="6"/>
    <x v="16"/>
    <x v="0"/>
    <n v="645"/>
    <n v="816.45869120188172"/>
  </r>
  <r>
    <x v="6"/>
    <x v="17"/>
    <x v="0"/>
    <n v="627"/>
    <n v="800.96293766552503"/>
  </r>
  <r>
    <x v="6"/>
    <x v="18"/>
    <x v="0"/>
    <n v="548"/>
    <n v="745.32739115208517"/>
  </r>
  <r>
    <x v="6"/>
    <x v="19"/>
    <x v="0"/>
    <n v="600"/>
    <n v="677.24400135829694"/>
  </r>
  <r>
    <x v="6"/>
    <x v="20"/>
    <x v="0"/>
    <n v="328"/>
    <n v="438.02479645778772"/>
  </r>
  <r>
    <x v="6"/>
    <x v="21"/>
    <x v="0"/>
    <n v="295"/>
    <n v="341.76133238163641"/>
  </r>
  <r>
    <x v="6"/>
    <x v="22"/>
    <x v="0"/>
    <n v="261"/>
    <n v="349.71064228484443"/>
  </r>
  <r>
    <x v="6"/>
    <x v="23"/>
    <x v="0"/>
    <n v="254"/>
    <n v="343.92453941897497"/>
  </r>
  <r>
    <x v="6"/>
    <x v="0"/>
    <x v="1"/>
    <n v="285"/>
    <n v="382.56953456142111"/>
  </r>
  <r>
    <x v="6"/>
    <x v="1"/>
    <x v="1"/>
    <n v="262"/>
    <n v="258.98947689324677"/>
  </r>
  <r>
    <x v="6"/>
    <x v="2"/>
    <x v="1"/>
    <n v="253"/>
    <n v="273.42043140015079"/>
  </r>
  <r>
    <x v="6"/>
    <x v="3"/>
    <x v="1"/>
    <n v="233"/>
    <n v="240.65005365447499"/>
  </r>
  <r>
    <x v="6"/>
    <x v="4"/>
    <x v="1"/>
    <n v="262"/>
    <n v="290.03547003532219"/>
  </r>
  <r>
    <x v="6"/>
    <x v="5"/>
    <x v="1"/>
    <n v="261"/>
    <n v="277.07924907819671"/>
  </r>
  <r>
    <x v="6"/>
    <x v="6"/>
    <x v="1"/>
    <n v="255"/>
    <n v="292.22878904198978"/>
  </r>
  <r>
    <x v="6"/>
    <x v="7"/>
    <x v="1"/>
    <n v="377"/>
    <n v="375.06767051737012"/>
  </r>
  <r>
    <x v="6"/>
    <x v="8"/>
    <x v="1"/>
    <n v="528"/>
    <n v="582.84349964504486"/>
  </r>
  <r>
    <x v="6"/>
    <x v="9"/>
    <x v="1"/>
    <n v="514"/>
    <n v="709.72943831317116"/>
  </r>
  <r>
    <x v="6"/>
    <x v="10"/>
    <x v="1"/>
    <n v="450"/>
    <n v="679.33339309470227"/>
  </r>
  <r>
    <x v="6"/>
    <x v="11"/>
    <x v="1"/>
    <n v="435"/>
    <n v="547.70340852042852"/>
  </r>
  <r>
    <x v="6"/>
    <x v="12"/>
    <x v="1"/>
    <n v="447"/>
    <n v="544.05466985936016"/>
  </r>
  <r>
    <x v="6"/>
    <x v="13"/>
    <x v="1"/>
    <n v="451"/>
    <n v="562.92882155203233"/>
  </r>
  <r>
    <x v="6"/>
    <x v="14"/>
    <x v="1"/>
    <n v="457"/>
    <n v="585.29489588570027"/>
  </r>
  <r>
    <x v="6"/>
    <x v="15"/>
    <x v="1"/>
    <n v="555"/>
    <n v="609.09450991931794"/>
  </r>
  <r>
    <x v="6"/>
    <x v="16"/>
    <x v="1"/>
    <n v="542"/>
    <n v="665.02975248327652"/>
  </r>
  <r>
    <x v="6"/>
    <x v="17"/>
    <x v="1"/>
    <n v="549"/>
    <n v="605.77909440825022"/>
  </r>
  <r>
    <x v="6"/>
    <x v="18"/>
    <x v="1"/>
    <n v="502"/>
    <n v="522.62064937454033"/>
  </r>
  <r>
    <x v="6"/>
    <x v="19"/>
    <x v="1"/>
    <n v="350"/>
    <n v="488.17264385579131"/>
  </r>
  <r>
    <x v="6"/>
    <x v="20"/>
    <x v="1"/>
    <n v="435"/>
    <n v="441.72627577319349"/>
  </r>
  <r>
    <x v="6"/>
    <x v="21"/>
    <x v="1"/>
    <n v="353"/>
    <n v="391.72262154290212"/>
  </r>
  <r>
    <x v="6"/>
    <x v="22"/>
    <x v="1"/>
    <n v="290"/>
    <n v="306.44223305031801"/>
  </r>
  <r>
    <x v="6"/>
    <x v="23"/>
    <x v="1"/>
    <n v="281"/>
    <n v="280.65303419262699"/>
  </r>
  <r>
    <x v="7"/>
    <x v="0"/>
    <x v="0"/>
    <n v="299"/>
    <n v="340.23067676848052"/>
  </r>
  <r>
    <x v="7"/>
    <x v="1"/>
    <x v="0"/>
    <n v="248"/>
    <n v="282.43205956566823"/>
  </r>
  <r>
    <x v="7"/>
    <x v="2"/>
    <x v="0"/>
    <n v="240"/>
    <n v="243.68393297277399"/>
  </r>
  <r>
    <x v="7"/>
    <x v="3"/>
    <x v="0"/>
    <n v="243"/>
    <n v="254.3237695301153"/>
  </r>
  <r>
    <x v="7"/>
    <x v="4"/>
    <x v="0"/>
    <n v="264"/>
    <n v="257.38805261140737"/>
  </r>
  <r>
    <x v="7"/>
    <x v="5"/>
    <x v="0"/>
    <n v="285"/>
    <n v="298.65577828746677"/>
  </r>
  <r>
    <x v="7"/>
    <x v="6"/>
    <x v="0"/>
    <n v="318"/>
    <n v="328.021276108216"/>
  </r>
  <r>
    <x v="7"/>
    <x v="7"/>
    <x v="0"/>
    <n v="283"/>
    <n v="302.06254742566188"/>
  </r>
  <r>
    <x v="7"/>
    <x v="8"/>
    <x v="0"/>
    <n v="366"/>
    <n v="375.26919986179507"/>
  </r>
  <r>
    <x v="7"/>
    <x v="9"/>
    <x v="0"/>
    <n v="520"/>
    <n v="533.66624730463491"/>
  </r>
  <r>
    <x v="7"/>
    <x v="10"/>
    <x v="0"/>
    <n v="509"/>
    <n v="500.91455827847278"/>
  </r>
  <r>
    <x v="7"/>
    <x v="11"/>
    <x v="0"/>
    <n v="474"/>
    <n v="447.80207661672478"/>
  </r>
  <r>
    <x v="7"/>
    <x v="12"/>
    <x v="0"/>
    <n v="459"/>
    <n v="438.35104507196428"/>
  </r>
  <r>
    <x v="7"/>
    <x v="13"/>
    <x v="0"/>
    <n v="472"/>
    <n v="494.71422655914472"/>
  </r>
  <r>
    <x v="7"/>
    <x v="14"/>
    <x v="0"/>
    <n v="574"/>
    <n v="630.18952777975267"/>
  </r>
  <r>
    <x v="7"/>
    <x v="15"/>
    <x v="0"/>
    <n v="565"/>
    <n v="661.96212434788754"/>
  </r>
  <r>
    <x v="7"/>
    <x v="16"/>
    <x v="0"/>
    <n v="593"/>
    <n v="648.40182054678587"/>
  </r>
  <r>
    <x v="7"/>
    <x v="17"/>
    <x v="0"/>
    <n v="614"/>
    <n v="657.80140933558891"/>
  </r>
  <r>
    <x v="7"/>
    <x v="18"/>
    <x v="0"/>
    <n v="624"/>
    <n v="640.22177269465635"/>
  </r>
  <r>
    <x v="7"/>
    <x v="19"/>
    <x v="0"/>
    <n v="598"/>
    <n v="595.1268903219493"/>
  </r>
  <r>
    <x v="7"/>
    <x v="20"/>
    <x v="0"/>
    <n v="294"/>
    <n v="224.6167857329834"/>
  </r>
  <r>
    <x v="7"/>
    <x v="21"/>
    <x v="0"/>
    <n v="389"/>
    <n v="289.5707462960907"/>
  </r>
  <r>
    <x v="7"/>
    <x v="22"/>
    <x v="0"/>
    <n v="314"/>
    <n v="279.33793013022802"/>
  </r>
  <r>
    <x v="7"/>
    <x v="23"/>
    <x v="0"/>
    <n v="258"/>
    <n v="247.41988434355861"/>
  </r>
  <r>
    <x v="7"/>
    <x v="0"/>
    <x v="1"/>
    <n v="286"/>
    <n v="287.63006224696107"/>
  </r>
  <r>
    <x v="7"/>
    <x v="1"/>
    <x v="1"/>
    <n v="235"/>
    <n v="244.03585119153851"/>
  </r>
  <r>
    <x v="7"/>
    <x v="2"/>
    <x v="1"/>
    <n v="264"/>
    <n v="230.5268007948701"/>
  </r>
  <r>
    <x v="7"/>
    <x v="3"/>
    <x v="1"/>
    <n v="279"/>
    <n v="272.44207261827239"/>
  </r>
  <r>
    <x v="7"/>
    <x v="4"/>
    <x v="1"/>
    <n v="256"/>
    <n v="239.00717225286209"/>
  </r>
  <r>
    <x v="7"/>
    <x v="5"/>
    <x v="1"/>
    <n v="270"/>
    <n v="325.36273971713848"/>
  </r>
  <r>
    <x v="7"/>
    <x v="6"/>
    <x v="1"/>
    <n v="291"/>
    <n v="237.34010338819701"/>
  </r>
  <r>
    <x v="7"/>
    <x v="7"/>
    <x v="1"/>
    <n v="372"/>
    <n v="379.10184913870029"/>
  </r>
  <r>
    <x v="7"/>
    <x v="8"/>
    <x v="1"/>
    <n v="506"/>
    <n v="563.01586492337526"/>
  </r>
  <r>
    <x v="7"/>
    <x v="9"/>
    <x v="1"/>
    <n v="448"/>
    <n v="499.23698817067589"/>
  </r>
  <r>
    <x v="7"/>
    <x v="10"/>
    <x v="1"/>
    <n v="430"/>
    <n v="504.7813931332675"/>
  </r>
  <r>
    <x v="7"/>
    <x v="11"/>
    <x v="1"/>
    <n v="452"/>
    <n v="481.43359128269009"/>
  </r>
  <r>
    <x v="7"/>
    <x v="12"/>
    <x v="1"/>
    <n v="502"/>
    <n v="531.46983228229237"/>
  </r>
  <r>
    <x v="7"/>
    <x v="13"/>
    <x v="1"/>
    <n v="480"/>
    <n v="549.201901737458"/>
  </r>
  <r>
    <x v="7"/>
    <x v="14"/>
    <x v="1"/>
    <n v="547"/>
    <n v="557.03174649033986"/>
  </r>
  <r>
    <x v="7"/>
    <x v="15"/>
    <x v="1"/>
    <n v="575"/>
    <n v="609.59282871423318"/>
  </r>
  <r>
    <x v="7"/>
    <x v="16"/>
    <x v="1"/>
    <n v="574"/>
    <n v="575.47222026777524"/>
  </r>
  <r>
    <x v="7"/>
    <x v="17"/>
    <x v="1"/>
    <n v="621"/>
    <n v="684.24639665375366"/>
  </r>
  <r>
    <x v="7"/>
    <x v="18"/>
    <x v="1"/>
    <n v="558"/>
    <n v="590.20841449038448"/>
  </r>
  <r>
    <x v="7"/>
    <x v="19"/>
    <x v="1"/>
    <n v="382"/>
    <n v="379.37475881256631"/>
  </r>
  <r>
    <x v="7"/>
    <x v="20"/>
    <x v="1"/>
    <n v="446"/>
    <n v="481.11226626230132"/>
  </r>
  <r>
    <x v="7"/>
    <x v="21"/>
    <x v="1"/>
    <n v="301"/>
    <n v="299.86185339032698"/>
  </r>
  <r>
    <x v="7"/>
    <x v="22"/>
    <x v="1"/>
    <n v="266"/>
    <n v="264.35134469802028"/>
  </r>
  <r>
    <x v="7"/>
    <x v="23"/>
    <x v="1"/>
    <n v="246"/>
    <n v="260.03120998269702"/>
  </r>
  <r>
    <x v="8"/>
    <x v="0"/>
    <x v="0"/>
    <n v="307"/>
    <n v="310.58020907842001"/>
  </r>
  <r>
    <x v="8"/>
    <x v="1"/>
    <x v="0"/>
    <n v="267"/>
    <n v="223.72642144829641"/>
  </r>
  <r>
    <x v="8"/>
    <x v="2"/>
    <x v="0"/>
    <n v="253"/>
    <n v="244.94714996838101"/>
  </r>
  <r>
    <x v="8"/>
    <x v="3"/>
    <x v="0"/>
    <n v="258"/>
    <n v="245.31508178682901"/>
  </r>
  <r>
    <x v="8"/>
    <x v="4"/>
    <x v="0"/>
    <n v="268"/>
    <n v="247.06494462782791"/>
  </r>
  <r>
    <x v="8"/>
    <x v="5"/>
    <x v="0"/>
    <n v="259"/>
    <n v="246.57322230349001"/>
  </r>
  <r>
    <x v="8"/>
    <x v="6"/>
    <x v="0"/>
    <n v="272"/>
    <n v="227.5033207698433"/>
  </r>
  <r>
    <x v="8"/>
    <x v="7"/>
    <x v="0"/>
    <n v="364"/>
    <n v="286.95587253569619"/>
  </r>
  <r>
    <x v="8"/>
    <x v="8"/>
    <x v="0"/>
    <n v="506"/>
    <n v="569.42143900359122"/>
  </r>
  <r>
    <x v="8"/>
    <x v="9"/>
    <x v="0"/>
    <n v="502"/>
    <n v="506.67101757365509"/>
  </r>
  <r>
    <x v="8"/>
    <x v="10"/>
    <x v="0"/>
    <n v="505"/>
    <n v="354.90544290702042"/>
  </r>
  <r>
    <x v="8"/>
    <x v="11"/>
    <x v="0"/>
    <n v="467"/>
    <n v="465.493937204644"/>
  </r>
  <r>
    <x v="8"/>
    <x v="12"/>
    <x v="0"/>
    <n v="548"/>
    <n v="530.23483059431521"/>
  </r>
  <r>
    <x v="8"/>
    <x v="13"/>
    <x v="0"/>
    <n v="530"/>
    <n v="544.38949434656229"/>
  </r>
  <r>
    <x v="8"/>
    <x v="14"/>
    <x v="0"/>
    <n v="630"/>
    <n v="636.64879488851329"/>
  </r>
  <r>
    <x v="8"/>
    <x v="15"/>
    <x v="0"/>
    <n v="634"/>
    <n v="678.72718025959568"/>
  </r>
  <r>
    <x v="8"/>
    <x v="16"/>
    <x v="0"/>
    <n v="665"/>
    <n v="779.55095512943853"/>
  </r>
  <r>
    <x v="8"/>
    <x v="17"/>
    <x v="0"/>
    <n v="694"/>
    <n v="796.94286407014215"/>
  </r>
  <r>
    <x v="8"/>
    <x v="18"/>
    <x v="0"/>
    <n v="637"/>
    <n v="642.81467554995334"/>
  </r>
  <r>
    <x v="8"/>
    <x v="19"/>
    <x v="0"/>
    <n v="440"/>
    <n v="427.69611666554681"/>
  </r>
  <r>
    <x v="8"/>
    <x v="20"/>
    <x v="0"/>
    <n v="321"/>
    <n v="308.27369064276007"/>
  </r>
  <r>
    <x v="8"/>
    <x v="21"/>
    <x v="0"/>
    <n v="259"/>
    <n v="247.13085770313589"/>
  </r>
  <r>
    <x v="8"/>
    <x v="22"/>
    <x v="0"/>
    <n v="266"/>
    <n v="246.51337289308981"/>
  </r>
  <r>
    <x v="8"/>
    <x v="23"/>
    <x v="0"/>
    <n v="259"/>
    <n v="269.26866011835642"/>
  </r>
  <r>
    <x v="8"/>
    <x v="0"/>
    <x v="1"/>
    <n v="302"/>
    <n v="319.74906399247158"/>
  </r>
  <r>
    <x v="8"/>
    <x v="1"/>
    <x v="1"/>
    <n v="230"/>
    <n v="209.00768639950209"/>
  </r>
  <r>
    <x v="8"/>
    <x v="2"/>
    <x v="1"/>
    <n v="254"/>
    <n v="253.54409638586631"/>
  </r>
  <r>
    <x v="8"/>
    <x v="3"/>
    <x v="1"/>
    <n v="264"/>
    <n v="197.05555803294411"/>
  </r>
  <r>
    <x v="8"/>
    <x v="4"/>
    <x v="1"/>
    <n v="222"/>
    <n v="234.8197055551849"/>
  </r>
  <r>
    <x v="8"/>
    <x v="5"/>
    <x v="1"/>
    <n v="227"/>
    <n v="215.14861916022869"/>
  </r>
  <r>
    <x v="8"/>
    <x v="6"/>
    <x v="1"/>
    <n v="254"/>
    <n v="225.61013672889979"/>
  </r>
  <r>
    <x v="8"/>
    <x v="7"/>
    <x v="1"/>
    <n v="326"/>
    <n v="309.18783797218458"/>
  </r>
  <r>
    <x v="8"/>
    <x v="8"/>
    <x v="1"/>
    <n v="564"/>
    <n v="517.37119291728118"/>
  </r>
  <r>
    <x v="8"/>
    <x v="9"/>
    <x v="1"/>
    <n v="543"/>
    <n v="619.93678646734361"/>
  </r>
  <r>
    <x v="8"/>
    <x v="10"/>
    <x v="1"/>
    <n v="511"/>
    <n v="555.86983703393037"/>
  </r>
  <r>
    <x v="8"/>
    <x v="11"/>
    <x v="1"/>
    <n v="535"/>
    <n v="564.9189912276513"/>
  </r>
  <r>
    <x v="8"/>
    <x v="12"/>
    <x v="1"/>
    <n v="491"/>
    <n v="543.07702076321743"/>
  </r>
  <r>
    <x v="8"/>
    <x v="13"/>
    <x v="1"/>
    <n v="465"/>
    <n v="487.79521235239349"/>
  </r>
  <r>
    <x v="8"/>
    <x v="14"/>
    <x v="1"/>
    <n v="518"/>
    <n v="534.78295448865401"/>
  </r>
  <r>
    <x v="8"/>
    <x v="15"/>
    <x v="1"/>
    <n v="555"/>
    <n v="582.41994102434137"/>
  </r>
  <r>
    <x v="8"/>
    <x v="16"/>
    <x v="1"/>
    <n v="504"/>
    <n v="490.38986861185367"/>
  </r>
  <r>
    <x v="8"/>
    <x v="17"/>
    <x v="1"/>
    <n v="507"/>
    <n v="477.6671871351416"/>
  </r>
  <r>
    <x v="8"/>
    <x v="18"/>
    <x v="1"/>
    <n v="432"/>
    <n v="452.5691200277567"/>
  </r>
  <r>
    <x v="8"/>
    <x v="19"/>
    <x v="1"/>
    <n v="443"/>
    <n v="382.46769092036971"/>
  </r>
  <r>
    <x v="8"/>
    <x v="20"/>
    <x v="1"/>
    <n v="358"/>
    <n v="291.08692888324822"/>
  </r>
  <r>
    <x v="8"/>
    <x v="21"/>
    <x v="1"/>
    <n v="285"/>
    <n v="256.59489836068968"/>
  </r>
  <r>
    <x v="8"/>
    <x v="22"/>
    <x v="1"/>
    <n v="301"/>
    <n v="292.22279021404597"/>
  </r>
  <r>
    <x v="8"/>
    <x v="23"/>
    <x v="1"/>
    <n v="234"/>
    <n v="215.88415606632699"/>
  </r>
  <r>
    <x v="9"/>
    <x v="0"/>
    <x v="0"/>
    <n v="367"/>
    <n v="427.6965469211591"/>
  </r>
  <r>
    <x v="9"/>
    <x v="1"/>
    <x v="0"/>
    <n v="284"/>
    <n v="351.9235439615552"/>
  </r>
  <r>
    <x v="9"/>
    <x v="2"/>
    <x v="0"/>
    <n v="283"/>
    <n v="328.40024534252632"/>
  </r>
  <r>
    <x v="9"/>
    <x v="3"/>
    <x v="0"/>
    <n v="306"/>
    <n v="389.78403354398938"/>
  </r>
  <r>
    <x v="9"/>
    <x v="4"/>
    <x v="0"/>
    <n v="336"/>
    <n v="450.41982409076019"/>
  </r>
  <r>
    <x v="9"/>
    <x v="5"/>
    <x v="0"/>
    <n v="333"/>
    <n v="393.90454650839342"/>
  </r>
  <r>
    <x v="9"/>
    <x v="6"/>
    <x v="0"/>
    <n v="345"/>
    <n v="354.61575938553011"/>
  </r>
  <r>
    <x v="9"/>
    <x v="7"/>
    <x v="0"/>
    <n v="335"/>
    <n v="298.72725871454452"/>
  </r>
  <r>
    <x v="9"/>
    <x v="8"/>
    <x v="0"/>
    <n v="475"/>
    <n v="548.94272732966783"/>
  </r>
  <r>
    <x v="9"/>
    <x v="9"/>
    <x v="0"/>
    <n v="745"/>
    <n v="910.5114372504612"/>
  </r>
  <r>
    <x v="9"/>
    <x v="10"/>
    <x v="0"/>
    <n v="535"/>
    <n v="559.16958203926356"/>
  </r>
  <r>
    <x v="9"/>
    <x v="11"/>
    <x v="0"/>
    <n v="555"/>
    <n v="589.14130780841936"/>
  </r>
  <r>
    <x v="9"/>
    <x v="12"/>
    <x v="0"/>
    <n v="496"/>
    <n v="492.7137237437654"/>
  </r>
  <r>
    <x v="9"/>
    <x v="13"/>
    <x v="0"/>
    <n v="552"/>
    <n v="556.55613710511159"/>
  </r>
  <r>
    <x v="9"/>
    <x v="14"/>
    <x v="0"/>
    <n v="570"/>
    <n v="704.98135247376581"/>
  </r>
  <r>
    <x v="9"/>
    <x v="15"/>
    <x v="0"/>
    <n v="588"/>
    <n v="582.09558291914072"/>
  </r>
  <r>
    <x v="9"/>
    <x v="16"/>
    <x v="0"/>
    <n v="660"/>
    <n v="698.61805539178522"/>
  </r>
  <r>
    <x v="9"/>
    <x v="17"/>
    <x v="0"/>
    <n v="736"/>
    <n v="585.16772480110944"/>
  </r>
  <r>
    <x v="9"/>
    <x v="18"/>
    <x v="0"/>
    <n v="617"/>
    <n v="521.57378569266052"/>
  </r>
  <r>
    <x v="9"/>
    <x v="19"/>
    <x v="0"/>
    <n v="314"/>
    <n v="281.38589942246949"/>
  </r>
  <r>
    <x v="9"/>
    <x v="20"/>
    <x v="0"/>
    <n v="342"/>
    <n v="449.67558162673879"/>
  </r>
  <r>
    <x v="9"/>
    <x v="21"/>
    <x v="0"/>
    <n v="275"/>
    <n v="306.33312657502051"/>
  </r>
  <r>
    <x v="9"/>
    <x v="22"/>
    <x v="0"/>
    <n v="303"/>
    <n v="328.2840071721451"/>
  </r>
  <r>
    <x v="9"/>
    <x v="23"/>
    <x v="0"/>
    <n v="287"/>
    <n v="269.6213859566019"/>
  </r>
  <r>
    <x v="9"/>
    <x v="0"/>
    <x v="1"/>
    <n v="344"/>
    <n v="350.62740920340309"/>
  </r>
  <r>
    <x v="9"/>
    <x v="1"/>
    <x v="1"/>
    <n v="232"/>
    <n v="262.24285457652991"/>
  </r>
  <r>
    <x v="9"/>
    <x v="2"/>
    <x v="1"/>
    <n v="247"/>
    <n v="280.43785383817033"/>
  </r>
  <r>
    <x v="9"/>
    <x v="3"/>
    <x v="1"/>
    <n v="201"/>
    <n v="203.9293953136029"/>
  </r>
  <r>
    <x v="9"/>
    <x v="4"/>
    <x v="1"/>
    <n v="240"/>
    <n v="254.94816038950111"/>
  </r>
  <r>
    <x v="9"/>
    <x v="5"/>
    <x v="1"/>
    <n v="238"/>
    <n v="256.56340530844722"/>
  </r>
  <r>
    <x v="9"/>
    <x v="6"/>
    <x v="1"/>
    <n v="255"/>
    <n v="257.47864226606072"/>
  </r>
  <r>
    <x v="9"/>
    <x v="7"/>
    <x v="1"/>
    <n v="276"/>
    <n v="261.65055755335698"/>
  </r>
  <r>
    <x v="9"/>
    <x v="8"/>
    <x v="1"/>
    <n v="522"/>
    <n v="321.03746034349422"/>
  </r>
  <r>
    <x v="9"/>
    <x v="9"/>
    <x v="1"/>
    <n v="579"/>
    <n v="636.1924808405447"/>
  </r>
  <r>
    <x v="9"/>
    <x v="10"/>
    <x v="1"/>
    <n v="520"/>
    <n v="527.90290216180199"/>
  </r>
  <r>
    <x v="9"/>
    <x v="11"/>
    <x v="1"/>
    <n v="505"/>
    <n v="578.6632614514059"/>
  </r>
  <r>
    <x v="9"/>
    <x v="12"/>
    <x v="1"/>
    <n v="501"/>
    <n v="533.83532139631757"/>
  </r>
  <r>
    <x v="9"/>
    <x v="13"/>
    <x v="1"/>
    <n v="476"/>
    <n v="496.79012821609308"/>
  </r>
  <r>
    <x v="9"/>
    <x v="14"/>
    <x v="1"/>
    <n v="461"/>
    <n v="505.59855737069472"/>
  </r>
  <r>
    <x v="9"/>
    <x v="15"/>
    <x v="1"/>
    <n v="529"/>
    <n v="525.25487438409141"/>
  </r>
  <r>
    <x v="9"/>
    <x v="16"/>
    <x v="1"/>
    <n v="589"/>
    <n v="565.83601297829046"/>
  </r>
  <r>
    <x v="9"/>
    <x v="17"/>
    <x v="1"/>
    <n v="569"/>
    <n v="556.55097367441795"/>
  </r>
  <r>
    <x v="9"/>
    <x v="18"/>
    <x v="1"/>
    <n v="533"/>
    <n v="428.5053681724342"/>
  </r>
  <r>
    <x v="9"/>
    <x v="19"/>
    <x v="1"/>
    <n v="459"/>
    <n v="485.27133175807847"/>
  </r>
  <r>
    <x v="9"/>
    <x v="20"/>
    <x v="1"/>
    <n v="446"/>
    <n v="466.38909097135712"/>
  </r>
  <r>
    <x v="9"/>
    <x v="21"/>
    <x v="1"/>
    <n v="274"/>
    <n v="284.52987809856768"/>
  </r>
  <r>
    <x v="9"/>
    <x v="22"/>
    <x v="1"/>
    <n v="264"/>
    <n v="269.23306479369728"/>
  </r>
  <r>
    <x v="9"/>
    <x v="23"/>
    <x v="1"/>
    <n v="215"/>
    <n v="238.6227770205202"/>
  </r>
  <r>
    <x v="10"/>
    <x v="0"/>
    <x v="0"/>
    <n v="393"/>
    <n v="426.94466703732797"/>
  </r>
  <r>
    <x v="10"/>
    <x v="1"/>
    <x v="0"/>
    <n v="348"/>
    <n v="369.22558078169823"/>
  </r>
  <r>
    <x v="10"/>
    <x v="2"/>
    <x v="0"/>
    <n v="352"/>
    <n v="397.07926576137498"/>
  </r>
  <r>
    <x v="10"/>
    <x v="3"/>
    <x v="0"/>
    <n v="311"/>
    <n v="398.75147074460978"/>
  </r>
  <r>
    <x v="10"/>
    <x v="4"/>
    <x v="0"/>
    <n v="325"/>
    <n v="382.32087266445137"/>
  </r>
  <r>
    <x v="10"/>
    <x v="5"/>
    <x v="0"/>
    <n v="317"/>
    <n v="342.01569461822521"/>
  </r>
  <r>
    <x v="10"/>
    <x v="6"/>
    <x v="0"/>
    <n v="366"/>
    <n v="367.46542940437791"/>
  </r>
  <r>
    <x v="10"/>
    <x v="7"/>
    <x v="0"/>
    <n v="473"/>
    <n v="503.66625703175862"/>
  </r>
  <r>
    <x v="10"/>
    <x v="8"/>
    <x v="0"/>
    <n v="720"/>
    <n v="748.74177258014663"/>
  </r>
  <r>
    <x v="10"/>
    <x v="9"/>
    <x v="0"/>
    <n v="647"/>
    <n v="643.57163157065702"/>
  </r>
  <r>
    <x v="10"/>
    <x v="10"/>
    <x v="0"/>
    <n v="575"/>
    <n v="615.72339409589767"/>
  </r>
  <r>
    <x v="10"/>
    <x v="11"/>
    <x v="0"/>
    <n v="653"/>
    <n v="751.26920630137113"/>
  </r>
  <r>
    <x v="10"/>
    <x v="12"/>
    <x v="0"/>
    <n v="591"/>
    <n v="535.34487165510654"/>
  </r>
  <r>
    <x v="10"/>
    <x v="13"/>
    <x v="0"/>
    <n v="624"/>
    <n v="673.11720372835794"/>
  </r>
  <r>
    <x v="10"/>
    <x v="14"/>
    <x v="0"/>
    <n v="660"/>
    <n v="632.81766390999155"/>
  </r>
  <r>
    <x v="10"/>
    <x v="15"/>
    <x v="0"/>
    <n v="626"/>
    <n v="639.7107399344444"/>
  </r>
  <r>
    <x v="10"/>
    <x v="16"/>
    <x v="0"/>
    <n v="897"/>
    <n v="863.35265281274917"/>
  </r>
  <r>
    <x v="10"/>
    <x v="17"/>
    <x v="0"/>
    <n v="541"/>
    <n v="505.08296194076507"/>
  </r>
  <r>
    <x v="10"/>
    <x v="18"/>
    <x v="0"/>
    <n v="366"/>
    <n v="307.038241147995"/>
  </r>
  <r>
    <x v="10"/>
    <x v="19"/>
    <x v="0"/>
    <n v="341"/>
    <n v="348.76689116954799"/>
  </r>
  <r>
    <x v="10"/>
    <x v="20"/>
    <x v="0"/>
    <n v="356"/>
    <n v="381.98349529902129"/>
  </r>
  <r>
    <x v="10"/>
    <x v="21"/>
    <x v="0"/>
    <n v="344"/>
    <n v="354.70091915130621"/>
  </r>
  <r>
    <x v="10"/>
    <x v="22"/>
    <x v="0"/>
    <n v="309"/>
    <n v="328.56800060272229"/>
  </r>
  <r>
    <x v="10"/>
    <x v="23"/>
    <x v="0"/>
    <n v="325"/>
    <n v="379.02889976501399"/>
  </r>
  <r>
    <x v="10"/>
    <x v="0"/>
    <x v="1"/>
    <n v="334"/>
    <n v="332.13084602355963"/>
  </r>
  <r>
    <x v="10"/>
    <x v="1"/>
    <x v="1"/>
    <n v="323"/>
    <n v="313.30630024671558"/>
  </r>
  <r>
    <x v="10"/>
    <x v="2"/>
    <x v="1"/>
    <n v="302"/>
    <n v="389.66718101501471"/>
  </r>
  <r>
    <x v="10"/>
    <x v="3"/>
    <x v="1"/>
    <n v="293"/>
    <n v="281.61767908334718"/>
  </r>
  <r>
    <x v="10"/>
    <x v="4"/>
    <x v="1"/>
    <n v="264"/>
    <n v="254.4698759913444"/>
  </r>
  <r>
    <x v="10"/>
    <x v="5"/>
    <x v="1"/>
    <n v="312"/>
    <n v="352.6147476673126"/>
  </r>
  <r>
    <x v="10"/>
    <x v="6"/>
    <x v="1"/>
    <n v="308"/>
    <n v="335.84225612878788"/>
  </r>
  <r>
    <x v="10"/>
    <x v="7"/>
    <x v="1"/>
    <n v="324"/>
    <n v="311.17255190014839"/>
  </r>
  <r>
    <x v="10"/>
    <x v="8"/>
    <x v="1"/>
    <n v="546"/>
    <n v="551.30809053778648"/>
  </r>
  <r>
    <x v="10"/>
    <x v="9"/>
    <x v="1"/>
    <n v="632"/>
    <n v="623.60387935759502"/>
  </r>
  <r>
    <x v="10"/>
    <x v="10"/>
    <x v="1"/>
    <n v="563"/>
    <n v="574.96050089709456"/>
  </r>
  <r>
    <x v="10"/>
    <x v="11"/>
    <x v="1"/>
    <n v="548"/>
    <n v="531.600779736042"/>
  </r>
  <r>
    <x v="10"/>
    <x v="12"/>
    <x v="1"/>
    <n v="463"/>
    <n v="547.11877012252808"/>
  </r>
  <r>
    <x v="10"/>
    <x v="13"/>
    <x v="1"/>
    <n v="452"/>
    <n v="505.02752016484732"/>
  </r>
  <r>
    <x v="10"/>
    <x v="14"/>
    <x v="1"/>
    <n v="511"/>
    <n v="515.36330685615542"/>
  </r>
  <r>
    <x v="10"/>
    <x v="15"/>
    <x v="1"/>
    <n v="496"/>
    <n v="448.64355850219732"/>
  </r>
  <r>
    <x v="10"/>
    <x v="16"/>
    <x v="1"/>
    <n v="425"/>
    <n v="367.11152238212532"/>
  </r>
  <r>
    <x v="10"/>
    <x v="17"/>
    <x v="1"/>
    <n v="590"/>
    <n v="470.11893414705997"/>
  </r>
  <r>
    <x v="10"/>
    <x v="18"/>
    <x v="1"/>
    <n v="447"/>
    <n v="511.65050118565563"/>
  </r>
  <r>
    <x v="10"/>
    <x v="19"/>
    <x v="1"/>
    <n v="338"/>
    <n v="375.20176243782038"/>
  </r>
  <r>
    <x v="10"/>
    <x v="20"/>
    <x v="1"/>
    <n v="272"/>
    <n v="275.98929996490477"/>
  </r>
  <r>
    <x v="10"/>
    <x v="21"/>
    <x v="1"/>
    <n v="273"/>
    <n v="297.68632576465609"/>
  </r>
  <r>
    <x v="10"/>
    <x v="22"/>
    <x v="1"/>
    <n v="257"/>
    <n v="249.41558742523191"/>
  </r>
  <r>
    <x v="10"/>
    <x v="23"/>
    <x v="1"/>
    <n v="251"/>
    <n v="270.8155139327049"/>
  </r>
  <r>
    <x v="11"/>
    <x v="0"/>
    <x v="0"/>
    <n v="369"/>
    <n v="369.66228570169022"/>
  </r>
  <r>
    <x v="11"/>
    <x v="1"/>
    <x v="0"/>
    <n v="298"/>
    <n v="331.11699190139768"/>
  </r>
  <r>
    <x v="11"/>
    <x v="2"/>
    <x v="0"/>
    <n v="301"/>
    <n v="332.06963959047857"/>
  </r>
  <r>
    <x v="11"/>
    <x v="3"/>
    <x v="0"/>
    <n v="283"/>
    <n v="350.62986558675772"/>
  </r>
  <r>
    <x v="11"/>
    <x v="4"/>
    <x v="0"/>
    <n v="333"/>
    <n v="375.59171719551091"/>
  </r>
  <r>
    <x v="11"/>
    <x v="5"/>
    <x v="0"/>
    <n v="339"/>
    <n v="340.93219325157889"/>
  </r>
  <r>
    <x v="11"/>
    <x v="6"/>
    <x v="0"/>
    <n v="361"/>
    <n v="332.33716945725109"/>
  </r>
  <r>
    <x v="11"/>
    <x v="7"/>
    <x v="0"/>
    <n v="395"/>
    <n v="394.05026409779822"/>
  </r>
  <r>
    <x v="11"/>
    <x v="8"/>
    <x v="0"/>
    <n v="446"/>
    <n v="533.50528641939161"/>
  </r>
  <r>
    <x v="11"/>
    <x v="9"/>
    <x v="0"/>
    <n v="575"/>
    <n v="520.25391407012921"/>
  </r>
  <r>
    <x v="11"/>
    <x v="10"/>
    <x v="0"/>
    <n v="486"/>
    <n v="513.68232803344711"/>
  </r>
  <r>
    <x v="11"/>
    <x v="11"/>
    <x v="0"/>
    <n v="407"/>
    <n v="485.95669460296631"/>
  </r>
  <r>
    <x v="11"/>
    <x v="12"/>
    <x v="0"/>
    <n v="448"/>
    <n v="508.35371842384342"/>
  </r>
  <r>
    <x v="11"/>
    <x v="13"/>
    <x v="0"/>
    <n v="568"/>
    <n v="580.59563547843834"/>
  </r>
  <r>
    <x v="11"/>
    <x v="14"/>
    <x v="0"/>
    <n v="602"/>
    <n v="708.70875257676641"/>
  </r>
  <r>
    <x v="11"/>
    <x v="15"/>
    <x v="0"/>
    <n v="638"/>
    <n v="655.33300803601742"/>
  </r>
  <r>
    <x v="11"/>
    <x v="16"/>
    <x v="0"/>
    <n v="738"/>
    <n v="612.20417327073289"/>
  </r>
  <r>
    <x v="11"/>
    <x v="17"/>
    <x v="0"/>
    <n v="439"/>
    <n v="366.06041193008417"/>
  </r>
  <r>
    <x v="11"/>
    <x v="18"/>
    <x v="0"/>
    <n v="244"/>
    <n v="238.99424545094371"/>
  </r>
  <r>
    <x v="11"/>
    <x v="19"/>
    <x v="0"/>
    <n v="284"/>
    <n v="277.37383986067402"/>
  </r>
  <r>
    <x v="11"/>
    <x v="20"/>
    <x v="0"/>
    <n v="300"/>
    <n v="297.54057168960571"/>
  </r>
  <r>
    <x v="11"/>
    <x v="21"/>
    <x v="0"/>
    <n v="296"/>
    <n v="313.74526337135211"/>
  </r>
  <r>
    <x v="11"/>
    <x v="22"/>
    <x v="0"/>
    <n v="327"/>
    <n v="360.06584017940099"/>
  </r>
  <r>
    <x v="11"/>
    <x v="23"/>
    <x v="0"/>
    <n v="339"/>
    <n v="355.12932398021212"/>
  </r>
  <r>
    <x v="11"/>
    <x v="0"/>
    <x v="1"/>
    <n v="315"/>
    <n v="382.3037198066711"/>
  </r>
  <r>
    <x v="11"/>
    <x v="1"/>
    <x v="1"/>
    <n v="245"/>
    <n v="276.62806344032288"/>
  </r>
  <r>
    <x v="11"/>
    <x v="2"/>
    <x v="1"/>
    <n v="255"/>
    <n v="252.69309937953949"/>
  </r>
  <r>
    <x v="11"/>
    <x v="3"/>
    <x v="1"/>
    <n v="242"/>
    <n v="287.5166163444519"/>
  </r>
  <r>
    <x v="11"/>
    <x v="4"/>
    <x v="1"/>
    <n v="270"/>
    <n v="297.76933813095093"/>
  </r>
  <r>
    <x v="11"/>
    <x v="5"/>
    <x v="1"/>
    <n v="257"/>
    <n v="280.82295827865602"/>
  </r>
  <r>
    <x v="11"/>
    <x v="6"/>
    <x v="1"/>
    <n v="269"/>
    <n v="308.72680687904358"/>
  </r>
  <r>
    <x v="11"/>
    <x v="7"/>
    <x v="1"/>
    <n v="324"/>
    <n v="279.07660555243501"/>
  </r>
  <r>
    <x v="11"/>
    <x v="8"/>
    <x v="1"/>
    <n v="642"/>
    <n v="420.84434709548941"/>
  </r>
  <r>
    <x v="11"/>
    <x v="9"/>
    <x v="1"/>
    <n v="632"/>
    <n v="572.39296450614927"/>
  </r>
  <r>
    <x v="11"/>
    <x v="10"/>
    <x v="1"/>
    <n v="519"/>
    <n v="508.2330672264099"/>
  </r>
  <r>
    <x v="11"/>
    <x v="11"/>
    <x v="1"/>
    <n v="455"/>
    <n v="461.10572230815887"/>
  </r>
  <r>
    <x v="11"/>
    <x v="12"/>
    <x v="1"/>
    <n v="411"/>
    <n v="430.87485208511362"/>
  </r>
  <r>
    <x v="11"/>
    <x v="13"/>
    <x v="1"/>
    <n v="468"/>
    <n v="538.5316387891769"/>
  </r>
  <r>
    <x v="11"/>
    <x v="14"/>
    <x v="1"/>
    <n v="474"/>
    <n v="491.94208867549901"/>
  </r>
  <r>
    <x v="11"/>
    <x v="15"/>
    <x v="1"/>
    <n v="464"/>
    <n v="524.36767530441284"/>
  </r>
  <r>
    <x v="11"/>
    <x v="16"/>
    <x v="1"/>
    <n v="385"/>
    <n v="509.65758228600032"/>
  </r>
  <r>
    <x v="11"/>
    <x v="17"/>
    <x v="1"/>
    <n v="459"/>
    <n v="372.38470891118061"/>
  </r>
  <r>
    <x v="11"/>
    <x v="18"/>
    <x v="1"/>
    <n v="345"/>
    <n v="359.14804033786061"/>
  </r>
  <r>
    <x v="11"/>
    <x v="19"/>
    <x v="1"/>
    <n v="267"/>
    <n v="327.22392809092997"/>
  </r>
  <r>
    <x v="11"/>
    <x v="20"/>
    <x v="1"/>
    <n v="224"/>
    <n v="295.9169363379479"/>
  </r>
  <r>
    <x v="11"/>
    <x v="21"/>
    <x v="1"/>
    <n v="267"/>
    <n v="339.17731415629379"/>
  </r>
  <r>
    <x v="11"/>
    <x v="22"/>
    <x v="1"/>
    <n v="235"/>
    <n v="291.87450320720671"/>
  </r>
  <r>
    <x v="11"/>
    <x v="23"/>
    <x v="1"/>
    <n v="263"/>
    <n v="280.54404134750371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8">
  <r>
    <x v="0"/>
    <x v="0"/>
    <n v="1"/>
    <x v="0"/>
    <n v="3031"/>
    <n v="2648"/>
  </r>
  <r>
    <x v="0"/>
    <x v="0"/>
    <n v="2"/>
    <x v="0"/>
    <n v="3031"/>
    <n v="2648"/>
  </r>
  <r>
    <x v="0"/>
    <x v="1"/>
    <n v="3"/>
    <x v="0"/>
    <n v="2982"/>
    <n v="2770"/>
  </r>
  <r>
    <x v="0"/>
    <x v="1"/>
    <n v="4"/>
    <x v="0"/>
    <n v="2982"/>
    <n v="2770"/>
  </r>
  <r>
    <x v="0"/>
    <x v="1"/>
    <n v="5"/>
    <x v="0"/>
    <n v="2982"/>
    <n v="2770"/>
  </r>
  <r>
    <x v="0"/>
    <x v="1"/>
    <n v="6"/>
    <x v="0"/>
    <n v="2982"/>
    <n v="2770"/>
  </r>
  <r>
    <x v="0"/>
    <x v="2"/>
    <n v="7"/>
    <x v="0"/>
    <n v="2863"/>
    <n v="2702"/>
  </r>
  <r>
    <x v="0"/>
    <x v="2"/>
    <n v="8"/>
    <x v="0"/>
    <n v="2863"/>
    <n v="2702"/>
  </r>
  <r>
    <x v="0"/>
    <x v="2"/>
    <n v="9"/>
    <x v="0"/>
    <n v="2863"/>
    <n v="2702"/>
  </r>
  <r>
    <x v="0"/>
    <x v="2"/>
    <n v="10"/>
    <x v="0"/>
    <n v="2863"/>
    <n v="2702"/>
  </r>
  <r>
    <x v="0"/>
    <x v="3"/>
    <n v="11"/>
    <x v="0"/>
    <n v="2941"/>
    <n v="2770"/>
  </r>
  <r>
    <x v="0"/>
    <x v="3"/>
    <n v="12"/>
    <x v="0"/>
    <n v="2941"/>
    <n v="2770"/>
  </r>
  <r>
    <x v="0"/>
    <x v="3"/>
    <n v="13"/>
    <x v="0"/>
    <n v="2941"/>
    <n v="2770"/>
  </r>
  <r>
    <x v="0"/>
    <x v="3"/>
    <n v="14"/>
    <x v="0"/>
    <n v="2941"/>
    <n v="2770"/>
  </r>
  <r>
    <x v="0"/>
    <x v="4"/>
    <n v="15"/>
    <x v="0"/>
    <n v="2767"/>
    <n v="2648"/>
  </r>
  <r>
    <x v="0"/>
    <x v="4"/>
    <n v="16"/>
    <x v="0"/>
    <n v="2767"/>
    <n v="2648"/>
  </r>
  <r>
    <x v="0"/>
    <x v="4"/>
    <n v="17"/>
    <x v="0"/>
    <n v="2767"/>
    <n v="2648"/>
  </r>
  <r>
    <x v="0"/>
    <x v="4"/>
    <n v="18"/>
    <x v="0"/>
    <n v="2767"/>
    <n v="2648"/>
  </r>
  <r>
    <x v="0"/>
    <x v="5"/>
    <n v="19"/>
    <x v="0"/>
    <n v="2767"/>
    <n v="2597"/>
  </r>
  <r>
    <x v="0"/>
    <x v="5"/>
    <n v="20"/>
    <x v="0"/>
    <n v="2767"/>
    <n v="2597"/>
  </r>
  <r>
    <x v="0"/>
    <x v="5"/>
    <n v="21"/>
    <x v="0"/>
    <n v="2767"/>
    <n v="2597"/>
  </r>
  <r>
    <x v="0"/>
    <x v="5"/>
    <n v="22"/>
    <x v="0"/>
    <n v="2767"/>
    <n v="2597"/>
  </r>
  <r>
    <x v="0"/>
    <x v="0"/>
    <n v="23"/>
    <x v="0"/>
    <n v="3031"/>
    <n v="2648"/>
  </r>
  <r>
    <x v="0"/>
    <x v="0"/>
    <n v="24"/>
    <x v="0"/>
    <n v="3031"/>
    <n v="2648"/>
  </r>
  <r>
    <x v="1"/>
    <x v="0"/>
    <n v="1"/>
    <x v="0"/>
    <n v="3145"/>
    <n v="3036"/>
  </r>
  <r>
    <x v="1"/>
    <x v="0"/>
    <n v="2"/>
    <x v="0"/>
    <n v="3145"/>
    <n v="3036"/>
  </r>
  <r>
    <x v="1"/>
    <x v="1"/>
    <n v="3"/>
    <x v="0"/>
    <n v="3145"/>
    <n v="3073"/>
  </r>
  <r>
    <x v="1"/>
    <x v="1"/>
    <n v="4"/>
    <x v="0"/>
    <n v="3145"/>
    <n v="3073"/>
  </r>
  <r>
    <x v="1"/>
    <x v="1"/>
    <n v="5"/>
    <x v="0"/>
    <n v="3145"/>
    <n v="3073"/>
  </r>
  <r>
    <x v="1"/>
    <x v="1"/>
    <n v="6"/>
    <x v="0"/>
    <n v="3145"/>
    <n v="3073"/>
  </r>
  <r>
    <x v="1"/>
    <x v="2"/>
    <n v="7"/>
    <x v="0"/>
    <n v="3068"/>
    <n v="3036"/>
  </r>
  <r>
    <x v="1"/>
    <x v="2"/>
    <n v="8"/>
    <x v="0"/>
    <n v="3068"/>
    <n v="3036"/>
  </r>
  <r>
    <x v="1"/>
    <x v="2"/>
    <n v="9"/>
    <x v="0"/>
    <n v="3068"/>
    <n v="3036"/>
  </r>
  <r>
    <x v="1"/>
    <x v="2"/>
    <n v="10"/>
    <x v="0"/>
    <n v="3068"/>
    <n v="3036"/>
  </r>
  <r>
    <x v="1"/>
    <x v="3"/>
    <n v="11"/>
    <x v="0"/>
    <n v="3068"/>
    <n v="3073"/>
  </r>
  <r>
    <x v="1"/>
    <x v="3"/>
    <n v="12"/>
    <x v="0"/>
    <n v="3068"/>
    <n v="3073"/>
  </r>
  <r>
    <x v="1"/>
    <x v="3"/>
    <n v="13"/>
    <x v="0"/>
    <n v="3068"/>
    <n v="3073"/>
  </r>
  <r>
    <x v="1"/>
    <x v="3"/>
    <n v="14"/>
    <x v="0"/>
    <n v="3068"/>
    <n v="3073"/>
  </r>
  <r>
    <x v="1"/>
    <x v="4"/>
    <n v="15"/>
    <x v="0"/>
    <n v="3031"/>
    <n v="2986"/>
  </r>
  <r>
    <x v="1"/>
    <x v="4"/>
    <n v="16"/>
    <x v="0"/>
    <n v="3031"/>
    <n v="2986"/>
  </r>
  <r>
    <x v="1"/>
    <x v="4"/>
    <n v="17"/>
    <x v="0"/>
    <n v="3031"/>
    <n v="2986"/>
  </r>
  <r>
    <x v="1"/>
    <x v="4"/>
    <n v="18"/>
    <x v="0"/>
    <n v="3031"/>
    <n v="2986"/>
  </r>
  <r>
    <x v="1"/>
    <x v="5"/>
    <n v="19"/>
    <x v="0"/>
    <n v="2982"/>
    <n v="2945"/>
  </r>
  <r>
    <x v="1"/>
    <x v="5"/>
    <n v="20"/>
    <x v="0"/>
    <n v="2982"/>
    <n v="2945"/>
  </r>
  <r>
    <x v="1"/>
    <x v="5"/>
    <n v="21"/>
    <x v="0"/>
    <n v="2982"/>
    <n v="2945"/>
  </r>
  <r>
    <x v="1"/>
    <x v="5"/>
    <n v="22"/>
    <x v="0"/>
    <n v="2982"/>
    <n v="2945"/>
  </r>
  <r>
    <x v="1"/>
    <x v="0"/>
    <n v="23"/>
    <x v="0"/>
    <n v="3145"/>
    <n v="3036"/>
  </r>
  <r>
    <x v="1"/>
    <x v="0"/>
    <n v="24"/>
    <x v="0"/>
    <n v="3145"/>
    <n v="3036"/>
  </r>
  <r>
    <x v="2"/>
    <x v="0"/>
    <n v="1"/>
    <x v="0"/>
    <n v="3145"/>
    <n v="3073"/>
  </r>
  <r>
    <x v="2"/>
    <x v="0"/>
    <n v="2"/>
    <x v="0"/>
    <n v="3145"/>
    <n v="3073"/>
  </r>
  <r>
    <x v="2"/>
    <x v="1"/>
    <n v="3"/>
    <x v="0"/>
    <n v="3145"/>
    <n v="3150"/>
  </r>
  <r>
    <x v="2"/>
    <x v="1"/>
    <n v="4"/>
    <x v="0"/>
    <n v="3145"/>
    <n v="3150"/>
  </r>
  <r>
    <x v="2"/>
    <x v="1"/>
    <n v="5"/>
    <x v="0"/>
    <n v="3145"/>
    <n v="3150"/>
  </r>
  <r>
    <x v="2"/>
    <x v="1"/>
    <n v="6"/>
    <x v="0"/>
    <n v="3145"/>
    <n v="3150"/>
  </r>
  <r>
    <x v="2"/>
    <x v="2"/>
    <n v="7"/>
    <x v="0"/>
    <n v="3068"/>
    <n v="3150"/>
  </r>
  <r>
    <x v="2"/>
    <x v="2"/>
    <n v="8"/>
    <x v="0"/>
    <n v="3068"/>
    <n v="3150"/>
  </r>
  <r>
    <x v="2"/>
    <x v="2"/>
    <n v="9"/>
    <x v="0"/>
    <n v="3068"/>
    <n v="3150"/>
  </r>
  <r>
    <x v="2"/>
    <x v="2"/>
    <n v="10"/>
    <x v="0"/>
    <n v="3068"/>
    <n v="3150"/>
  </r>
  <r>
    <x v="2"/>
    <x v="3"/>
    <n v="11"/>
    <x v="0"/>
    <n v="3068"/>
    <n v="3189"/>
  </r>
  <r>
    <x v="2"/>
    <x v="3"/>
    <n v="12"/>
    <x v="0"/>
    <n v="3068"/>
    <n v="3189"/>
  </r>
  <r>
    <x v="2"/>
    <x v="3"/>
    <n v="13"/>
    <x v="0"/>
    <n v="3068"/>
    <n v="3189"/>
  </r>
  <r>
    <x v="2"/>
    <x v="3"/>
    <n v="14"/>
    <x v="0"/>
    <n v="3068"/>
    <n v="3189"/>
  </r>
  <r>
    <x v="2"/>
    <x v="4"/>
    <n v="15"/>
    <x v="0"/>
    <n v="2982"/>
    <n v="3073"/>
  </r>
  <r>
    <x v="2"/>
    <x v="4"/>
    <n v="16"/>
    <x v="0"/>
    <n v="2982"/>
    <n v="3073"/>
  </r>
  <r>
    <x v="2"/>
    <x v="4"/>
    <n v="17"/>
    <x v="0"/>
    <n v="2982"/>
    <n v="3073"/>
  </r>
  <r>
    <x v="2"/>
    <x v="4"/>
    <n v="18"/>
    <x v="0"/>
    <n v="2982"/>
    <n v="3073"/>
  </r>
  <r>
    <x v="2"/>
    <x v="5"/>
    <n v="19"/>
    <x v="0"/>
    <n v="2982"/>
    <n v="2986"/>
  </r>
  <r>
    <x v="2"/>
    <x v="5"/>
    <n v="20"/>
    <x v="0"/>
    <n v="2982"/>
    <n v="2986"/>
  </r>
  <r>
    <x v="2"/>
    <x v="5"/>
    <n v="21"/>
    <x v="0"/>
    <n v="2982"/>
    <n v="2986"/>
  </r>
  <r>
    <x v="2"/>
    <x v="5"/>
    <n v="22"/>
    <x v="0"/>
    <n v="2982"/>
    <n v="2986"/>
  </r>
  <r>
    <x v="2"/>
    <x v="0"/>
    <n v="23"/>
    <x v="0"/>
    <n v="3145"/>
    <n v="3073"/>
  </r>
  <r>
    <x v="2"/>
    <x v="0"/>
    <n v="24"/>
    <x v="0"/>
    <n v="3145"/>
    <n v="3073"/>
  </r>
  <r>
    <x v="3"/>
    <x v="0"/>
    <n v="1"/>
    <x v="0"/>
    <n v="3068"/>
    <n v="3036"/>
  </r>
  <r>
    <x v="3"/>
    <x v="0"/>
    <n v="2"/>
    <x v="0"/>
    <n v="3068"/>
    <n v="3036"/>
  </r>
  <r>
    <x v="3"/>
    <x v="1"/>
    <n v="3"/>
    <x v="0"/>
    <n v="3145"/>
    <n v="3073"/>
  </r>
  <r>
    <x v="3"/>
    <x v="1"/>
    <n v="4"/>
    <x v="0"/>
    <n v="3145"/>
    <n v="3073"/>
  </r>
  <r>
    <x v="3"/>
    <x v="1"/>
    <n v="5"/>
    <x v="0"/>
    <n v="3145"/>
    <n v="3073"/>
  </r>
  <r>
    <x v="3"/>
    <x v="1"/>
    <n v="6"/>
    <x v="0"/>
    <n v="3145"/>
    <n v="3073"/>
  </r>
  <r>
    <x v="3"/>
    <x v="2"/>
    <n v="7"/>
    <x v="0"/>
    <n v="3068"/>
    <n v="3073"/>
  </r>
  <r>
    <x v="3"/>
    <x v="2"/>
    <n v="8"/>
    <x v="0"/>
    <n v="3068"/>
    <n v="3073"/>
  </r>
  <r>
    <x v="3"/>
    <x v="2"/>
    <n v="9"/>
    <x v="0"/>
    <n v="3068"/>
    <n v="3073"/>
  </r>
  <r>
    <x v="3"/>
    <x v="2"/>
    <n v="10"/>
    <x v="0"/>
    <n v="3068"/>
    <n v="3073"/>
  </r>
  <r>
    <x v="3"/>
    <x v="3"/>
    <n v="11"/>
    <x v="0"/>
    <n v="3068"/>
    <n v="3150"/>
  </r>
  <r>
    <x v="3"/>
    <x v="3"/>
    <n v="12"/>
    <x v="0"/>
    <n v="3068"/>
    <n v="3150"/>
  </r>
  <r>
    <x v="3"/>
    <x v="3"/>
    <n v="13"/>
    <x v="0"/>
    <n v="3068"/>
    <n v="3150"/>
  </r>
  <r>
    <x v="3"/>
    <x v="3"/>
    <n v="14"/>
    <x v="0"/>
    <n v="3068"/>
    <n v="3150"/>
  </r>
  <r>
    <x v="3"/>
    <x v="4"/>
    <n v="15"/>
    <x v="0"/>
    <n v="2982"/>
    <n v="2986"/>
  </r>
  <r>
    <x v="3"/>
    <x v="4"/>
    <n v="16"/>
    <x v="0"/>
    <n v="2982"/>
    <n v="2986"/>
  </r>
  <r>
    <x v="3"/>
    <x v="4"/>
    <n v="17"/>
    <x v="0"/>
    <n v="2982"/>
    <n v="2986"/>
  </r>
  <r>
    <x v="3"/>
    <x v="4"/>
    <n v="18"/>
    <x v="0"/>
    <n v="2982"/>
    <n v="2986"/>
  </r>
  <r>
    <x v="3"/>
    <x v="5"/>
    <n v="19"/>
    <x v="0"/>
    <n v="2941"/>
    <n v="2867"/>
  </r>
  <r>
    <x v="3"/>
    <x v="5"/>
    <n v="20"/>
    <x v="0"/>
    <n v="2941"/>
    <n v="2867"/>
  </r>
  <r>
    <x v="3"/>
    <x v="5"/>
    <n v="21"/>
    <x v="0"/>
    <n v="2941"/>
    <n v="2867"/>
  </r>
  <r>
    <x v="3"/>
    <x v="5"/>
    <n v="22"/>
    <x v="0"/>
    <n v="2941"/>
    <n v="2867"/>
  </r>
  <r>
    <x v="3"/>
    <x v="0"/>
    <n v="23"/>
    <x v="0"/>
    <n v="3068"/>
    <n v="3036"/>
  </r>
  <r>
    <x v="3"/>
    <x v="0"/>
    <n v="24"/>
    <x v="0"/>
    <n v="3068"/>
    <n v="3036"/>
  </r>
  <r>
    <x v="4"/>
    <x v="0"/>
    <n v="1"/>
    <x v="0"/>
    <n v="2699"/>
    <n v="2648"/>
  </r>
  <r>
    <x v="4"/>
    <x v="0"/>
    <n v="2"/>
    <x v="0"/>
    <n v="2699"/>
    <n v="2648"/>
  </r>
  <r>
    <x v="4"/>
    <x v="1"/>
    <n v="3"/>
    <x v="0"/>
    <n v="2699"/>
    <n v="2702"/>
  </r>
  <r>
    <x v="4"/>
    <x v="1"/>
    <n v="4"/>
    <x v="0"/>
    <n v="2699"/>
    <n v="2702"/>
  </r>
  <r>
    <x v="4"/>
    <x v="1"/>
    <n v="5"/>
    <x v="0"/>
    <n v="2699"/>
    <n v="2702"/>
  </r>
  <r>
    <x v="4"/>
    <x v="1"/>
    <n v="6"/>
    <x v="0"/>
    <n v="2699"/>
    <n v="2702"/>
  </r>
  <r>
    <x v="4"/>
    <x v="2"/>
    <n v="7"/>
    <x v="0"/>
    <n v="2699"/>
    <n v="2702"/>
  </r>
  <r>
    <x v="4"/>
    <x v="2"/>
    <n v="8"/>
    <x v="0"/>
    <n v="2699"/>
    <n v="2702"/>
  </r>
  <r>
    <x v="4"/>
    <x v="2"/>
    <n v="9"/>
    <x v="0"/>
    <n v="2699"/>
    <n v="2702"/>
  </r>
  <r>
    <x v="4"/>
    <x v="2"/>
    <n v="10"/>
    <x v="0"/>
    <n v="2699"/>
    <n v="2702"/>
  </r>
  <r>
    <x v="4"/>
    <x v="3"/>
    <n v="11"/>
    <x v="0"/>
    <n v="2595"/>
    <n v="2702"/>
  </r>
  <r>
    <x v="4"/>
    <x v="3"/>
    <n v="12"/>
    <x v="0"/>
    <n v="2595"/>
    <n v="2702"/>
  </r>
  <r>
    <x v="4"/>
    <x v="3"/>
    <n v="13"/>
    <x v="0"/>
    <n v="2595"/>
    <n v="2702"/>
  </r>
  <r>
    <x v="4"/>
    <x v="3"/>
    <n v="14"/>
    <x v="0"/>
    <n v="2595"/>
    <n v="2702"/>
  </r>
  <r>
    <x v="4"/>
    <x v="4"/>
    <n v="15"/>
    <x v="0"/>
    <n v="2558"/>
    <n v="2597"/>
  </r>
  <r>
    <x v="4"/>
    <x v="4"/>
    <n v="16"/>
    <x v="0"/>
    <n v="2558"/>
    <n v="2597"/>
  </r>
  <r>
    <x v="4"/>
    <x v="4"/>
    <n v="17"/>
    <x v="0"/>
    <n v="2558"/>
    <n v="2597"/>
  </r>
  <r>
    <x v="4"/>
    <x v="4"/>
    <n v="18"/>
    <x v="0"/>
    <n v="2558"/>
    <n v="2597"/>
  </r>
  <r>
    <x v="4"/>
    <x v="5"/>
    <n v="19"/>
    <x v="0"/>
    <n v="2558"/>
    <n v="2560"/>
  </r>
  <r>
    <x v="4"/>
    <x v="5"/>
    <n v="20"/>
    <x v="0"/>
    <n v="2558"/>
    <n v="2560"/>
  </r>
  <r>
    <x v="4"/>
    <x v="5"/>
    <n v="21"/>
    <x v="0"/>
    <n v="2558"/>
    <n v="2560"/>
  </r>
  <r>
    <x v="4"/>
    <x v="5"/>
    <n v="22"/>
    <x v="0"/>
    <n v="2558"/>
    <n v="2560"/>
  </r>
  <r>
    <x v="4"/>
    <x v="0"/>
    <n v="23"/>
    <x v="0"/>
    <n v="2699"/>
    <n v="2648"/>
  </r>
  <r>
    <x v="4"/>
    <x v="0"/>
    <n v="24"/>
    <x v="0"/>
    <n v="2699"/>
    <n v="2648"/>
  </r>
  <r>
    <x v="5"/>
    <x v="0"/>
    <n v="1"/>
    <x v="0"/>
    <n v="2463"/>
    <n v="2516"/>
  </r>
  <r>
    <x v="5"/>
    <x v="0"/>
    <n v="2"/>
    <x v="0"/>
    <n v="2463"/>
    <n v="2516"/>
  </r>
  <r>
    <x v="5"/>
    <x v="1"/>
    <n v="3"/>
    <x v="0"/>
    <n v="2514"/>
    <n v="2597"/>
  </r>
  <r>
    <x v="5"/>
    <x v="1"/>
    <n v="4"/>
    <x v="0"/>
    <n v="2514"/>
    <n v="2597"/>
  </r>
  <r>
    <x v="5"/>
    <x v="1"/>
    <n v="5"/>
    <x v="0"/>
    <n v="2514"/>
    <n v="2597"/>
  </r>
  <r>
    <x v="5"/>
    <x v="1"/>
    <n v="6"/>
    <x v="0"/>
    <n v="2514"/>
    <n v="2597"/>
  </r>
  <r>
    <x v="5"/>
    <x v="2"/>
    <n v="7"/>
    <x v="0"/>
    <n v="2514"/>
    <n v="2597"/>
  </r>
  <r>
    <x v="5"/>
    <x v="2"/>
    <n v="8"/>
    <x v="0"/>
    <n v="2514"/>
    <n v="2597"/>
  </r>
  <r>
    <x v="5"/>
    <x v="2"/>
    <n v="9"/>
    <x v="0"/>
    <n v="2514"/>
    <n v="2597"/>
  </r>
  <r>
    <x v="5"/>
    <x v="2"/>
    <n v="10"/>
    <x v="0"/>
    <n v="2514"/>
    <n v="2597"/>
  </r>
  <r>
    <x v="5"/>
    <x v="3"/>
    <n v="11"/>
    <x v="0"/>
    <n v="2425"/>
    <n v="2516"/>
  </r>
  <r>
    <x v="5"/>
    <x v="3"/>
    <n v="12"/>
    <x v="0"/>
    <n v="2425"/>
    <n v="2516"/>
  </r>
  <r>
    <x v="5"/>
    <x v="3"/>
    <n v="13"/>
    <x v="0"/>
    <n v="2425"/>
    <n v="2516"/>
  </r>
  <r>
    <x v="5"/>
    <x v="3"/>
    <n v="14"/>
    <x v="0"/>
    <n v="2425"/>
    <n v="2516"/>
  </r>
  <r>
    <x v="5"/>
    <x v="4"/>
    <n v="15"/>
    <x v="0"/>
    <n v="2380"/>
    <n v="2465"/>
  </r>
  <r>
    <x v="5"/>
    <x v="4"/>
    <n v="16"/>
    <x v="0"/>
    <n v="2380"/>
    <n v="2465"/>
  </r>
  <r>
    <x v="5"/>
    <x v="4"/>
    <n v="17"/>
    <x v="0"/>
    <n v="2380"/>
    <n v="2465"/>
  </r>
  <r>
    <x v="5"/>
    <x v="4"/>
    <n v="18"/>
    <x v="0"/>
    <n v="2380"/>
    <n v="2465"/>
  </r>
  <r>
    <x v="5"/>
    <x v="5"/>
    <n v="19"/>
    <x v="0"/>
    <n v="2343"/>
    <n v="2426"/>
  </r>
  <r>
    <x v="5"/>
    <x v="5"/>
    <n v="20"/>
    <x v="0"/>
    <n v="2343"/>
    <n v="2426"/>
  </r>
  <r>
    <x v="5"/>
    <x v="5"/>
    <n v="21"/>
    <x v="0"/>
    <n v="2343"/>
    <n v="2426"/>
  </r>
  <r>
    <x v="5"/>
    <x v="5"/>
    <n v="22"/>
    <x v="0"/>
    <n v="2343"/>
    <n v="2426"/>
  </r>
  <r>
    <x v="5"/>
    <x v="0"/>
    <n v="23"/>
    <x v="0"/>
    <n v="2463"/>
    <n v="2516"/>
  </r>
  <r>
    <x v="5"/>
    <x v="0"/>
    <n v="24"/>
    <x v="0"/>
    <n v="2463"/>
    <n v="2516"/>
  </r>
  <r>
    <x v="6"/>
    <x v="0"/>
    <n v="1"/>
    <x v="0"/>
    <n v="2425"/>
    <n v="2426"/>
  </r>
  <r>
    <x v="6"/>
    <x v="0"/>
    <n v="2"/>
    <x v="0"/>
    <n v="2425"/>
    <n v="2426"/>
  </r>
  <r>
    <x v="6"/>
    <x v="1"/>
    <n v="3"/>
    <x v="0"/>
    <n v="2463"/>
    <n v="2465"/>
  </r>
  <r>
    <x v="6"/>
    <x v="1"/>
    <n v="4"/>
    <x v="0"/>
    <n v="2463"/>
    <n v="2465"/>
  </r>
  <r>
    <x v="6"/>
    <x v="1"/>
    <n v="5"/>
    <x v="0"/>
    <n v="2463"/>
    <n v="2465"/>
  </r>
  <r>
    <x v="6"/>
    <x v="1"/>
    <n v="6"/>
    <x v="0"/>
    <n v="2463"/>
    <n v="2465"/>
  </r>
  <r>
    <x v="6"/>
    <x v="2"/>
    <n v="7"/>
    <x v="0"/>
    <n v="2463"/>
    <n v="2465"/>
  </r>
  <r>
    <x v="6"/>
    <x v="2"/>
    <n v="8"/>
    <x v="0"/>
    <n v="2463"/>
    <n v="2465"/>
  </r>
  <r>
    <x v="6"/>
    <x v="2"/>
    <n v="9"/>
    <x v="0"/>
    <n v="2463"/>
    <n v="2465"/>
  </r>
  <r>
    <x v="6"/>
    <x v="2"/>
    <n v="10"/>
    <x v="0"/>
    <n v="2463"/>
    <n v="2465"/>
  </r>
  <r>
    <x v="6"/>
    <x v="3"/>
    <n v="11"/>
    <x v="0"/>
    <n v="2380"/>
    <n v="2426"/>
  </r>
  <r>
    <x v="6"/>
    <x v="3"/>
    <n v="12"/>
    <x v="0"/>
    <n v="2380"/>
    <n v="2426"/>
  </r>
  <r>
    <x v="6"/>
    <x v="3"/>
    <n v="13"/>
    <x v="0"/>
    <n v="2380"/>
    <n v="2426"/>
  </r>
  <r>
    <x v="6"/>
    <x v="3"/>
    <n v="14"/>
    <x v="0"/>
    <n v="2380"/>
    <n v="2426"/>
  </r>
  <r>
    <x v="6"/>
    <x v="4"/>
    <n v="15"/>
    <x v="0"/>
    <n v="2343"/>
    <n v="2381"/>
  </r>
  <r>
    <x v="6"/>
    <x v="4"/>
    <n v="16"/>
    <x v="0"/>
    <n v="2343"/>
    <n v="2381"/>
  </r>
  <r>
    <x v="6"/>
    <x v="4"/>
    <n v="17"/>
    <x v="0"/>
    <n v="2343"/>
    <n v="2381"/>
  </r>
  <r>
    <x v="6"/>
    <x v="4"/>
    <n v="18"/>
    <x v="0"/>
    <n v="2343"/>
    <n v="2381"/>
  </r>
  <r>
    <x v="6"/>
    <x v="5"/>
    <n v="19"/>
    <x v="0"/>
    <n v="2300"/>
    <n v="2381"/>
  </r>
  <r>
    <x v="6"/>
    <x v="5"/>
    <n v="20"/>
    <x v="0"/>
    <n v="2300"/>
    <n v="2381"/>
  </r>
  <r>
    <x v="6"/>
    <x v="5"/>
    <n v="21"/>
    <x v="0"/>
    <n v="2300"/>
    <n v="2381"/>
  </r>
  <r>
    <x v="6"/>
    <x v="5"/>
    <n v="22"/>
    <x v="0"/>
    <n v="2300"/>
    <n v="2381"/>
  </r>
  <r>
    <x v="6"/>
    <x v="0"/>
    <n v="23"/>
    <x v="0"/>
    <n v="2425"/>
    <n v="2426"/>
  </r>
  <r>
    <x v="6"/>
    <x v="0"/>
    <n v="24"/>
    <x v="0"/>
    <n v="2425"/>
    <n v="2426"/>
  </r>
  <r>
    <x v="7"/>
    <x v="0"/>
    <n v="1"/>
    <x v="0"/>
    <n v="2300"/>
    <n v="2300"/>
  </r>
  <r>
    <x v="7"/>
    <x v="0"/>
    <n v="2"/>
    <x v="0"/>
    <n v="2300"/>
    <n v="2300"/>
  </r>
  <r>
    <x v="7"/>
    <x v="1"/>
    <n v="3"/>
    <x v="0"/>
    <n v="2300"/>
    <n v="2300"/>
  </r>
  <r>
    <x v="7"/>
    <x v="1"/>
    <n v="4"/>
    <x v="0"/>
    <n v="2300"/>
    <n v="2300"/>
  </r>
  <r>
    <x v="7"/>
    <x v="1"/>
    <n v="5"/>
    <x v="0"/>
    <n v="2300"/>
    <n v="2300"/>
  </r>
  <r>
    <x v="7"/>
    <x v="1"/>
    <n v="6"/>
    <x v="0"/>
    <n v="2300"/>
    <n v="2300"/>
  </r>
  <r>
    <x v="7"/>
    <x v="2"/>
    <n v="7"/>
    <x v="0"/>
    <n v="2300"/>
    <n v="2344"/>
  </r>
  <r>
    <x v="7"/>
    <x v="2"/>
    <n v="8"/>
    <x v="0"/>
    <n v="2300"/>
    <n v="2344"/>
  </r>
  <r>
    <x v="7"/>
    <x v="2"/>
    <n v="9"/>
    <x v="0"/>
    <n v="2300"/>
    <n v="2344"/>
  </r>
  <r>
    <x v="7"/>
    <x v="2"/>
    <n v="10"/>
    <x v="0"/>
    <n v="2300"/>
    <n v="2344"/>
  </r>
  <r>
    <x v="7"/>
    <x v="3"/>
    <n v="11"/>
    <x v="0"/>
    <n v="2300"/>
    <n v="2300"/>
  </r>
  <r>
    <x v="7"/>
    <x v="3"/>
    <n v="12"/>
    <x v="0"/>
    <n v="2300"/>
    <n v="2300"/>
  </r>
  <r>
    <x v="7"/>
    <x v="3"/>
    <n v="13"/>
    <x v="0"/>
    <n v="2300"/>
    <n v="2300"/>
  </r>
  <r>
    <x v="7"/>
    <x v="3"/>
    <n v="14"/>
    <x v="0"/>
    <n v="2300"/>
    <n v="2300"/>
  </r>
  <r>
    <x v="7"/>
    <x v="4"/>
    <n v="15"/>
    <x v="0"/>
    <n v="2300"/>
    <n v="2300"/>
  </r>
  <r>
    <x v="7"/>
    <x v="4"/>
    <n v="16"/>
    <x v="0"/>
    <n v="2300"/>
    <n v="2300"/>
  </r>
  <r>
    <x v="7"/>
    <x v="4"/>
    <n v="17"/>
    <x v="0"/>
    <n v="2300"/>
    <n v="2300"/>
  </r>
  <r>
    <x v="7"/>
    <x v="4"/>
    <n v="18"/>
    <x v="0"/>
    <n v="2300"/>
    <n v="2300"/>
  </r>
  <r>
    <x v="7"/>
    <x v="5"/>
    <n v="19"/>
    <x v="0"/>
    <n v="2300"/>
    <n v="2300"/>
  </r>
  <r>
    <x v="7"/>
    <x v="5"/>
    <n v="20"/>
    <x v="0"/>
    <n v="2300"/>
    <n v="2300"/>
  </r>
  <r>
    <x v="7"/>
    <x v="5"/>
    <n v="21"/>
    <x v="0"/>
    <n v="2300"/>
    <n v="2300"/>
  </r>
  <r>
    <x v="7"/>
    <x v="5"/>
    <n v="22"/>
    <x v="0"/>
    <n v="2300"/>
    <n v="2300"/>
  </r>
  <r>
    <x v="7"/>
    <x v="0"/>
    <n v="23"/>
    <x v="0"/>
    <n v="2300"/>
    <n v="2300"/>
  </r>
  <r>
    <x v="7"/>
    <x v="0"/>
    <n v="24"/>
    <x v="0"/>
    <n v="2300"/>
    <n v="2300"/>
  </r>
  <r>
    <x v="8"/>
    <x v="0"/>
    <n v="1"/>
    <x v="0"/>
    <n v="2425"/>
    <n v="2426"/>
  </r>
  <r>
    <x v="8"/>
    <x v="0"/>
    <n v="2"/>
    <x v="0"/>
    <n v="2425"/>
    <n v="2426"/>
  </r>
  <r>
    <x v="8"/>
    <x v="1"/>
    <n v="3"/>
    <x v="0"/>
    <n v="2463"/>
    <n v="2465"/>
  </r>
  <r>
    <x v="8"/>
    <x v="1"/>
    <n v="4"/>
    <x v="0"/>
    <n v="2463"/>
    <n v="2465"/>
  </r>
  <r>
    <x v="8"/>
    <x v="1"/>
    <n v="5"/>
    <x v="0"/>
    <n v="2463"/>
    <n v="2465"/>
  </r>
  <r>
    <x v="8"/>
    <x v="1"/>
    <n v="6"/>
    <x v="0"/>
    <n v="2463"/>
    <n v="2465"/>
  </r>
  <r>
    <x v="8"/>
    <x v="2"/>
    <n v="7"/>
    <x v="0"/>
    <n v="2425"/>
    <n v="2465"/>
  </r>
  <r>
    <x v="8"/>
    <x v="2"/>
    <n v="8"/>
    <x v="0"/>
    <n v="2425"/>
    <n v="2465"/>
  </r>
  <r>
    <x v="8"/>
    <x v="2"/>
    <n v="9"/>
    <x v="0"/>
    <n v="2425"/>
    <n v="2465"/>
  </r>
  <r>
    <x v="8"/>
    <x v="2"/>
    <n v="10"/>
    <x v="0"/>
    <n v="2425"/>
    <n v="2465"/>
  </r>
  <r>
    <x v="8"/>
    <x v="3"/>
    <n v="11"/>
    <x v="0"/>
    <n v="2380"/>
    <n v="2426"/>
  </r>
  <r>
    <x v="8"/>
    <x v="3"/>
    <n v="12"/>
    <x v="0"/>
    <n v="2380"/>
    <n v="2426"/>
  </r>
  <r>
    <x v="8"/>
    <x v="3"/>
    <n v="13"/>
    <x v="0"/>
    <n v="2380"/>
    <n v="2426"/>
  </r>
  <r>
    <x v="8"/>
    <x v="3"/>
    <n v="14"/>
    <x v="0"/>
    <n v="2380"/>
    <n v="2426"/>
  </r>
  <r>
    <x v="8"/>
    <x v="4"/>
    <n v="15"/>
    <x v="0"/>
    <n v="2343"/>
    <n v="2381"/>
  </r>
  <r>
    <x v="8"/>
    <x v="4"/>
    <n v="16"/>
    <x v="0"/>
    <n v="2343"/>
    <n v="2381"/>
  </r>
  <r>
    <x v="8"/>
    <x v="4"/>
    <n v="17"/>
    <x v="0"/>
    <n v="2343"/>
    <n v="2381"/>
  </r>
  <r>
    <x v="8"/>
    <x v="4"/>
    <n v="18"/>
    <x v="0"/>
    <n v="2343"/>
    <n v="2381"/>
  </r>
  <r>
    <x v="8"/>
    <x v="5"/>
    <n v="19"/>
    <x v="0"/>
    <n v="2300"/>
    <n v="2344"/>
  </r>
  <r>
    <x v="8"/>
    <x v="5"/>
    <n v="20"/>
    <x v="0"/>
    <n v="2300"/>
    <n v="2344"/>
  </r>
  <r>
    <x v="8"/>
    <x v="5"/>
    <n v="21"/>
    <x v="0"/>
    <n v="2300"/>
    <n v="2344"/>
  </r>
  <r>
    <x v="8"/>
    <x v="5"/>
    <n v="22"/>
    <x v="0"/>
    <n v="2300"/>
    <n v="2344"/>
  </r>
  <r>
    <x v="8"/>
    <x v="0"/>
    <n v="23"/>
    <x v="0"/>
    <n v="2425"/>
    <n v="2426"/>
  </r>
  <r>
    <x v="8"/>
    <x v="0"/>
    <n v="24"/>
    <x v="0"/>
    <n v="2425"/>
    <n v="2426"/>
  </r>
  <r>
    <x v="9"/>
    <x v="0"/>
    <n v="1"/>
    <x v="0"/>
    <n v="2863"/>
    <n v="2867"/>
  </r>
  <r>
    <x v="9"/>
    <x v="0"/>
    <n v="2"/>
    <x v="0"/>
    <n v="2863"/>
    <n v="2867"/>
  </r>
  <r>
    <x v="9"/>
    <x v="1"/>
    <n v="3"/>
    <x v="0"/>
    <n v="2863"/>
    <n v="2867"/>
  </r>
  <r>
    <x v="9"/>
    <x v="1"/>
    <n v="4"/>
    <x v="0"/>
    <n v="2863"/>
    <n v="2867"/>
  </r>
  <r>
    <x v="9"/>
    <x v="1"/>
    <n v="5"/>
    <x v="0"/>
    <n v="2863"/>
    <n v="2867"/>
  </r>
  <r>
    <x v="9"/>
    <x v="1"/>
    <n v="6"/>
    <x v="0"/>
    <n v="2863"/>
    <n v="2867"/>
  </r>
  <r>
    <x v="9"/>
    <x v="2"/>
    <n v="7"/>
    <x v="0"/>
    <n v="2863"/>
    <n v="2867"/>
  </r>
  <r>
    <x v="9"/>
    <x v="2"/>
    <n v="8"/>
    <x v="0"/>
    <n v="2863"/>
    <n v="2867"/>
  </r>
  <r>
    <x v="9"/>
    <x v="2"/>
    <n v="9"/>
    <x v="0"/>
    <n v="2863"/>
    <n v="2867"/>
  </r>
  <r>
    <x v="9"/>
    <x v="2"/>
    <n v="10"/>
    <x v="0"/>
    <n v="2863"/>
    <n v="2867"/>
  </r>
  <r>
    <x v="9"/>
    <x v="3"/>
    <n v="11"/>
    <x v="0"/>
    <n v="2767"/>
    <n v="2770"/>
  </r>
  <r>
    <x v="9"/>
    <x v="3"/>
    <n v="12"/>
    <x v="0"/>
    <n v="2767"/>
    <n v="2770"/>
  </r>
  <r>
    <x v="9"/>
    <x v="3"/>
    <n v="13"/>
    <x v="0"/>
    <n v="2767"/>
    <n v="2770"/>
  </r>
  <r>
    <x v="9"/>
    <x v="3"/>
    <n v="14"/>
    <x v="0"/>
    <n v="2767"/>
    <n v="2770"/>
  </r>
  <r>
    <x v="9"/>
    <x v="4"/>
    <n v="15"/>
    <x v="0"/>
    <n v="2645"/>
    <n v="2648"/>
  </r>
  <r>
    <x v="9"/>
    <x v="4"/>
    <n v="16"/>
    <x v="0"/>
    <n v="2645"/>
    <n v="2648"/>
  </r>
  <r>
    <x v="9"/>
    <x v="4"/>
    <n v="17"/>
    <x v="0"/>
    <n v="2645"/>
    <n v="2648"/>
  </r>
  <r>
    <x v="9"/>
    <x v="4"/>
    <n v="18"/>
    <x v="0"/>
    <n v="2645"/>
    <n v="2648"/>
  </r>
  <r>
    <x v="9"/>
    <x v="5"/>
    <n v="19"/>
    <x v="0"/>
    <n v="2595"/>
    <n v="2648"/>
  </r>
  <r>
    <x v="9"/>
    <x v="5"/>
    <n v="20"/>
    <x v="0"/>
    <n v="2595"/>
    <n v="2648"/>
  </r>
  <r>
    <x v="9"/>
    <x v="5"/>
    <n v="21"/>
    <x v="0"/>
    <n v="2595"/>
    <n v="2648"/>
  </r>
  <r>
    <x v="9"/>
    <x v="5"/>
    <n v="22"/>
    <x v="0"/>
    <n v="2595"/>
    <n v="2648"/>
  </r>
  <r>
    <x v="9"/>
    <x v="0"/>
    <n v="23"/>
    <x v="0"/>
    <n v="2863"/>
    <n v="2867"/>
  </r>
  <r>
    <x v="9"/>
    <x v="0"/>
    <n v="24"/>
    <x v="0"/>
    <n v="2863"/>
    <n v="2867"/>
  </r>
  <r>
    <x v="10"/>
    <x v="0"/>
    <n v="1"/>
    <x v="0"/>
    <n v="3031"/>
    <n v="3036"/>
  </r>
  <r>
    <x v="10"/>
    <x v="0"/>
    <n v="2"/>
    <x v="0"/>
    <n v="3031"/>
    <n v="3036"/>
  </r>
  <r>
    <x v="10"/>
    <x v="1"/>
    <n v="3"/>
    <x v="0"/>
    <n v="3068"/>
    <n v="3073"/>
  </r>
  <r>
    <x v="10"/>
    <x v="1"/>
    <n v="4"/>
    <x v="0"/>
    <n v="3068"/>
    <n v="3073"/>
  </r>
  <r>
    <x v="10"/>
    <x v="1"/>
    <n v="5"/>
    <x v="0"/>
    <n v="3068"/>
    <n v="3073"/>
  </r>
  <r>
    <x v="10"/>
    <x v="1"/>
    <n v="6"/>
    <x v="0"/>
    <n v="3068"/>
    <n v="3073"/>
  </r>
  <r>
    <x v="10"/>
    <x v="2"/>
    <n v="7"/>
    <x v="0"/>
    <n v="3031"/>
    <n v="3036"/>
  </r>
  <r>
    <x v="10"/>
    <x v="2"/>
    <n v="8"/>
    <x v="0"/>
    <n v="3031"/>
    <n v="3036"/>
  </r>
  <r>
    <x v="10"/>
    <x v="2"/>
    <n v="9"/>
    <x v="0"/>
    <n v="3031"/>
    <n v="3036"/>
  </r>
  <r>
    <x v="10"/>
    <x v="2"/>
    <n v="10"/>
    <x v="0"/>
    <n v="3031"/>
    <n v="3036"/>
  </r>
  <r>
    <x v="10"/>
    <x v="3"/>
    <n v="11"/>
    <x v="0"/>
    <n v="2982"/>
    <n v="3036"/>
  </r>
  <r>
    <x v="10"/>
    <x v="3"/>
    <n v="12"/>
    <x v="0"/>
    <n v="2982"/>
    <n v="3036"/>
  </r>
  <r>
    <x v="10"/>
    <x v="3"/>
    <n v="13"/>
    <x v="0"/>
    <n v="2982"/>
    <n v="3036"/>
  </r>
  <r>
    <x v="10"/>
    <x v="3"/>
    <n v="14"/>
    <x v="0"/>
    <n v="2982"/>
    <n v="3036"/>
  </r>
  <r>
    <x v="10"/>
    <x v="4"/>
    <n v="15"/>
    <x v="0"/>
    <n v="2941"/>
    <n v="2867"/>
  </r>
  <r>
    <x v="10"/>
    <x v="4"/>
    <n v="16"/>
    <x v="0"/>
    <n v="2941"/>
    <n v="2867"/>
  </r>
  <r>
    <x v="10"/>
    <x v="4"/>
    <n v="17"/>
    <x v="0"/>
    <n v="2941"/>
    <n v="2867"/>
  </r>
  <r>
    <x v="10"/>
    <x v="4"/>
    <n v="18"/>
    <x v="0"/>
    <n v="2941"/>
    <n v="2867"/>
  </r>
  <r>
    <x v="10"/>
    <x v="5"/>
    <n v="19"/>
    <x v="0"/>
    <n v="2863"/>
    <n v="2867"/>
  </r>
  <r>
    <x v="10"/>
    <x v="5"/>
    <n v="20"/>
    <x v="0"/>
    <n v="2863"/>
    <n v="2867"/>
  </r>
  <r>
    <x v="10"/>
    <x v="5"/>
    <n v="21"/>
    <x v="0"/>
    <n v="2863"/>
    <n v="2867"/>
  </r>
  <r>
    <x v="10"/>
    <x v="5"/>
    <n v="22"/>
    <x v="0"/>
    <n v="2863"/>
    <n v="2867"/>
  </r>
  <r>
    <x v="10"/>
    <x v="0"/>
    <n v="23"/>
    <x v="0"/>
    <n v="3031"/>
    <n v="3036"/>
  </r>
  <r>
    <x v="10"/>
    <x v="0"/>
    <n v="24"/>
    <x v="0"/>
    <n v="3031"/>
    <n v="3036"/>
  </r>
  <r>
    <x v="11"/>
    <x v="0"/>
    <n v="1"/>
    <x v="0"/>
    <n v="2982"/>
    <n v="2945"/>
  </r>
  <r>
    <x v="11"/>
    <x v="0"/>
    <n v="2"/>
    <x v="0"/>
    <n v="2982"/>
    <n v="2945"/>
  </r>
  <r>
    <x v="11"/>
    <x v="1"/>
    <n v="3"/>
    <x v="0"/>
    <n v="2941"/>
    <n v="2945"/>
  </r>
  <r>
    <x v="11"/>
    <x v="1"/>
    <n v="4"/>
    <x v="0"/>
    <n v="2941"/>
    <n v="2945"/>
  </r>
  <r>
    <x v="11"/>
    <x v="1"/>
    <n v="5"/>
    <x v="0"/>
    <n v="2941"/>
    <n v="2945"/>
  </r>
  <r>
    <x v="11"/>
    <x v="1"/>
    <n v="6"/>
    <x v="0"/>
    <n v="2941"/>
    <n v="2945"/>
  </r>
  <r>
    <x v="11"/>
    <x v="2"/>
    <n v="7"/>
    <x v="0"/>
    <n v="2863"/>
    <n v="2945"/>
  </r>
  <r>
    <x v="11"/>
    <x v="2"/>
    <n v="8"/>
    <x v="0"/>
    <n v="2863"/>
    <n v="2945"/>
  </r>
  <r>
    <x v="11"/>
    <x v="2"/>
    <n v="9"/>
    <x v="0"/>
    <n v="2863"/>
    <n v="2945"/>
  </r>
  <r>
    <x v="11"/>
    <x v="2"/>
    <n v="10"/>
    <x v="0"/>
    <n v="2863"/>
    <n v="2945"/>
  </r>
  <r>
    <x v="11"/>
    <x v="3"/>
    <n v="11"/>
    <x v="0"/>
    <n v="2982"/>
    <n v="2986"/>
  </r>
  <r>
    <x v="11"/>
    <x v="3"/>
    <n v="12"/>
    <x v="0"/>
    <n v="2982"/>
    <n v="2986"/>
  </r>
  <r>
    <x v="11"/>
    <x v="3"/>
    <n v="13"/>
    <x v="0"/>
    <n v="2982"/>
    <n v="2986"/>
  </r>
  <r>
    <x v="11"/>
    <x v="3"/>
    <n v="14"/>
    <x v="0"/>
    <n v="2982"/>
    <n v="2986"/>
  </r>
  <r>
    <x v="11"/>
    <x v="4"/>
    <n v="15"/>
    <x v="0"/>
    <n v="2863"/>
    <n v="2867"/>
  </r>
  <r>
    <x v="11"/>
    <x v="4"/>
    <n v="16"/>
    <x v="0"/>
    <n v="2863"/>
    <n v="2867"/>
  </r>
  <r>
    <x v="11"/>
    <x v="4"/>
    <n v="17"/>
    <x v="0"/>
    <n v="2863"/>
    <n v="2867"/>
  </r>
  <r>
    <x v="11"/>
    <x v="4"/>
    <n v="18"/>
    <x v="0"/>
    <n v="2863"/>
    <n v="2867"/>
  </r>
  <r>
    <x v="11"/>
    <x v="5"/>
    <n v="19"/>
    <x v="0"/>
    <n v="2863"/>
    <n v="2702"/>
  </r>
  <r>
    <x v="11"/>
    <x v="5"/>
    <n v="20"/>
    <x v="0"/>
    <n v="2863"/>
    <n v="2702"/>
  </r>
  <r>
    <x v="11"/>
    <x v="5"/>
    <n v="21"/>
    <x v="0"/>
    <n v="2863"/>
    <n v="2702"/>
  </r>
  <r>
    <x v="11"/>
    <x v="5"/>
    <n v="22"/>
    <x v="0"/>
    <n v="2863"/>
    <n v="2702"/>
  </r>
  <r>
    <x v="11"/>
    <x v="0"/>
    <n v="23"/>
    <x v="0"/>
    <n v="2982"/>
    <n v="2945"/>
  </r>
  <r>
    <x v="11"/>
    <x v="0"/>
    <n v="24"/>
    <x v="0"/>
    <n v="2982"/>
    <n v="2945"/>
  </r>
</pivotCacheRecords>
</file>

<file path=xl/pivotCache/pivotCacheRecords5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9">
  <r>
    <x v="0"/>
    <s v="a. HE1-2 &amp; HE23-24"/>
    <n v="1"/>
    <x v="0"/>
    <n v="3031"/>
    <n v="2647"/>
  </r>
  <r>
    <x v="0"/>
    <s v="a. HE1-2 &amp; HE23-24"/>
    <n v="2"/>
    <x v="0"/>
    <n v="3031"/>
    <n v="2647"/>
  </r>
  <r>
    <x v="0"/>
    <s v="b. HE3-6"/>
    <n v="3"/>
    <x v="0"/>
    <n v="2982"/>
    <n v="2769"/>
  </r>
  <r>
    <x v="0"/>
    <s v="b. HE3-6"/>
    <n v="4"/>
    <x v="0"/>
    <n v="2982"/>
    <n v="2769"/>
  </r>
  <r>
    <x v="0"/>
    <s v="b. HE3-6"/>
    <n v="5"/>
    <x v="0"/>
    <n v="2982"/>
    <n v="2769"/>
  </r>
  <r>
    <x v="0"/>
    <s v="b. HE3-6"/>
    <n v="6"/>
    <x v="0"/>
    <n v="2982"/>
    <n v="2769"/>
  </r>
  <r>
    <x v="0"/>
    <s v="c. HE7-10"/>
    <n v="7"/>
    <x v="0"/>
    <n v="2863"/>
    <n v="2701"/>
  </r>
  <r>
    <x v="0"/>
    <s v="c. HE7-10"/>
    <n v="8"/>
    <x v="0"/>
    <n v="2863"/>
    <n v="2701"/>
  </r>
  <r>
    <x v="0"/>
    <s v="c. HE7-10"/>
    <n v="9"/>
    <x v="0"/>
    <n v="2863"/>
    <n v="2701"/>
  </r>
  <r>
    <x v="0"/>
    <s v="c. HE7-10"/>
    <n v="10"/>
    <x v="0"/>
    <n v="2863"/>
    <n v="2701"/>
  </r>
  <r>
    <x v="0"/>
    <s v="d. HE11-14"/>
    <n v="11"/>
    <x v="0"/>
    <n v="2941"/>
    <n v="2769"/>
  </r>
  <r>
    <x v="0"/>
    <s v="d. HE11-14"/>
    <n v="12"/>
    <x v="0"/>
    <n v="2941"/>
    <n v="2769"/>
  </r>
  <r>
    <x v="0"/>
    <s v="d. HE11-14"/>
    <n v="13"/>
    <x v="0"/>
    <n v="2941"/>
    <n v="2769"/>
  </r>
  <r>
    <x v="0"/>
    <s v="d. HE11-14"/>
    <n v="14"/>
    <x v="0"/>
    <n v="2941"/>
    <n v="2769"/>
  </r>
  <r>
    <x v="0"/>
    <s v="e. HE15-18"/>
    <n v="15"/>
    <x v="0"/>
    <n v="2767"/>
    <n v="2647"/>
  </r>
  <r>
    <x v="0"/>
    <s v="e. HE15-18"/>
    <n v="16"/>
    <x v="0"/>
    <n v="2767"/>
    <n v="2647"/>
  </r>
  <r>
    <x v="0"/>
    <s v="e. HE15-18"/>
    <n v="17"/>
    <x v="0"/>
    <n v="2767"/>
    <n v="2647"/>
  </r>
  <r>
    <x v="0"/>
    <s v="e. HE15-18"/>
    <n v="18"/>
    <x v="0"/>
    <n v="2767"/>
    <n v="2647"/>
  </r>
  <r>
    <x v="0"/>
    <s v="f. HE19-22"/>
    <n v="19"/>
    <x v="0"/>
    <n v="2767"/>
    <n v="2596"/>
  </r>
  <r>
    <x v="0"/>
    <s v="f. HE19-22"/>
    <n v="20"/>
    <x v="0"/>
    <n v="2767"/>
    <n v="2596"/>
  </r>
  <r>
    <x v="0"/>
    <s v="f. HE19-22"/>
    <n v="21"/>
    <x v="0"/>
    <n v="2767"/>
    <n v="2596"/>
  </r>
  <r>
    <x v="0"/>
    <s v="f. HE19-22"/>
    <n v="22"/>
    <x v="0"/>
    <n v="2767"/>
    <n v="2596"/>
  </r>
  <r>
    <x v="0"/>
    <s v="a. HE1-2 &amp; HE23-24"/>
    <n v="23"/>
    <x v="0"/>
    <n v="3031"/>
    <n v="2647"/>
  </r>
  <r>
    <x v="0"/>
    <s v="a. HE1-2 &amp; HE23-24"/>
    <n v="24"/>
    <x v="0"/>
    <n v="3031"/>
    <n v="2647"/>
  </r>
  <r>
    <x v="1"/>
    <s v="a. HE1-2 &amp; HE23-24"/>
    <n v="1"/>
    <x v="0"/>
    <n v="3145"/>
    <n v="3034"/>
  </r>
  <r>
    <x v="1"/>
    <s v="a. HE1-2 &amp; HE23-24"/>
    <n v="2"/>
    <x v="0"/>
    <n v="3145"/>
    <n v="3034"/>
  </r>
  <r>
    <x v="1"/>
    <s v="b. HE3-6"/>
    <n v="3"/>
    <x v="0"/>
    <n v="3145"/>
    <n v="3071"/>
  </r>
  <r>
    <x v="1"/>
    <s v="b. HE3-6"/>
    <n v="4"/>
    <x v="0"/>
    <n v="3145"/>
    <n v="3071"/>
  </r>
  <r>
    <x v="1"/>
    <s v="b. HE3-6"/>
    <n v="5"/>
    <x v="0"/>
    <n v="3145"/>
    <n v="3071"/>
  </r>
  <r>
    <x v="1"/>
    <s v="b. HE3-6"/>
    <n v="6"/>
    <x v="0"/>
    <n v="3145"/>
    <n v="3071"/>
  </r>
  <r>
    <x v="1"/>
    <s v="c. HE7-10"/>
    <n v="7"/>
    <x v="0"/>
    <n v="3068"/>
    <n v="3034"/>
  </r>
  <r>
    <x v="1"/>
    <s v="c. HE7-10"/>
    <n v="8"/>
    <x v="0"/>
    <n v="3068"/>
    <n v="3034"/>
  </r>
  <r>
    <x v="1"/>
    <s v="c. HE7-10"/>
    <n v="9"/>
    <x v="0"/>
    <n v="3068"/>
    <n v="3034"/>
  </r>
  <r>
    <x v="1"/>
    <s v="c. HE7-10"/>
    <n v="10"/>
    <x v="0"/>
    <n v="3068"/>
    <n v="3034"/>
  </r>
  <r>
    <x v="1"/>
    <s v="d. HE11-14"/>
    <n v="11"/>
    <x v="0"/>
    <n v="3068"/>
    <n v="3071"/>
  </r>
  <r>
    <x v="1"/>
    <s v="d. HE11-14"/>
    <n v="12"/>
    <x v="0"/>
    <n v="3068"/>
    <n v="3071"/>
  </r>
  <r>
    <x v="1"/>
    <s v="d. HE11-14"/>
    <n v="13"/>
    <x v="0"/>
    <n v="3068"/>
    <n v="3071"/>
  </r>
  <r>
    <x v="1"/>
    <s v="d. HE11-14"/>
    <n v="14"/>
    <x v="0"/>
    <n v="3068"/>
    <n v="3071"/>
  </r>
  <r>
    <x v="1"/>
    <s v="e. HE15-18"/>
    <n v="15"/>
    <x v="0"/>
    <n v="3031"/>
    <n v="2985"/>
  </r>
  <r>
    <x v="1"/>
    <s v="e. HE15-18"/>
    <n v="16"/>
    <x v="0"/>
    <n v="3031"/>
    <n v="2985"/>
  </r>
  <r>
    <x v="1"/>
    <s v="e. HE15-18"/>
    <n v="17"/>
    <x v="0"/>
    <n v="3031"/>
    <n v="2985"/>
  </r>
  <r>
    <x v="1"/>
    <s v="e. HE15-18"/>
    <n v="18"/>
    <x v="0"/>
    <n v="3031"/>
    <n v="2985"/>
  </r>
  <r>
    <x v="1"/>
    <s v="f. HE19-22"/>
    <n v="19"/>
    <x v="0"/>
    <n v="2982"/>
    <n v="2943"/>
  </r>
  <r>
    <x v="1"/>
    <s v="f. HE19-22"/>
    <n v="20"/>
    <x v="0"/>
    <n v="2982"/>
    <n v="2943"/>
  </r>
  <r>
    <x v="1"/>
    <s v="f. HE19-22"/>
    <n v="21"/>
    <x v="0"/>
    <n v="2982"/>
    <n v="2943"/>
  </r>
  <r>
    <x v="1"/>
    <s v="f. HE19-22"/>
    <n v="22"/>
    <x v="0"/>
    <n v="2982"/>
    <n v="2943"/>
  </r>
  <r>
    <x v="1"/>
    <s v="a. HE1-2 &amp; HE23-24"/>
    <n v="23"/>
    <x v="0"/>
    <n v="3145"/>
    <n v="3034"/>
  </r>
  <r>
    <x v="1"/>
    <s v="a. HE1-2 &amp; HE23-24"/>
    <n v="24"/>
    <x v="0"/>
    <n v="3145"/>
    <n v="3034"/>
  </r>
  <r>
    <x v="2"/>
    <s v="a. HE1-2 &amp; HE23-24"/>
    <n v="1"/>
    <x v="0"/>
    <n v="3145"/>
    <n v="3071"/>
  </r>
  <r>
    <x v="2"/>
    <s v="a. HE1-2 &amp; HE23-24"/>
    <n v="2"/>
    <x v="0"/>
    <n v="3145"/>
    <n v="3071"/>
  </r>
  <r>
    <x v="2"/>
    <s v="b. HE3-6"/>
    <n v="3"/>
    <x v="0"/>
    <n v="3145"/>
    <n v="3148"/>
  </r>
  <r>
    <x v="2"/>
    <s v="b. HE3-6"/>
    <n v="4"/>
    <x v="0"/>
    <n v="3145"/>
    <n v="3148"/>
  </r>
  <r>
    <x v="2"/>
    <s v="b. HE3-6"/>
    <n v="5"/>
    <x v="0"/>
    <n v="3145"/>
    <n v="3148"/>
  </r>
  <r>
    <x v="2"/>
    <s v="b. HE3-6"/>
    <n v="6"/>
    <x v="0"/>
    <n v="3145"/>
    <n v="3148"/>
  </r>
  <r>
    <x v="2"/>
    <s v="c. HE7-10"/>
    <n v="7"/>
    <x v="0"/>
    <n v="3068"/>
    <n v="3148"/>
  </r>
  <r>
    <x v="2"/>
    <s v="c. HE7-10"/>
    <n v="8"/>
    <x v="0"/>
    <n v="3068"/>
    <n v="3148"/>
  </r>
  <r>
    <x v="2"/>
    <s v="c. HE7-10"/>
    <n v="9"/>
    <x v="0"/>
    <n v="3068"/>
    <n v="3148"/>
  </r>
  <r>
    <x v="2"/>
    <s v="c. HE7-10"/>
    <n v="10"/>
    <x v="0"/>
    <n v="3068"/>
    <n v="3148"/>
  </r>
  <r>
    <x v="2"/>
    <s v="d. HE11-14"/>
    <n v="11"/>
    <x v="0"/>
    <n v="3068"/>
    <n v="3186"/>
  </r>
  <r>
    <x v="2"/>
    <s v="d. HE11-14"/>
    <n v="12"/>
    <x v="0"/>
    <n v="3068"/>
    <n v="3186"/>
  </r>
  <r>
    <x v="2"/>
    <s v="d. HE11-14"/>
    <n v="13"/>
    <x v="0"/>
    <n v="3068"/>
    <n v="3186"/>
  </r>
  <r>
    <x v="2"/>
    <s v="d. HE11-14"/>
    <n v="14"/>
    <x v="0"/>
    <n v="3068"/>
    <n v="3186"/>
  </r>
  <r>
    <x v="2"/>
    <s v="e. HE15-18"/>
    <n v="15"/>
    <x v="0"/>
    <n v="2982"/>
    <n v="3071"/>
  </r>
  <r>
    <x v="2"/>
    <s v="e. HE15-18"/>
    <n v="16"/>
    <x v="0"/>
    <n v="2982"/>
    <n v="3071"/>
  </r>
  <r>
    <x v="2"/>
    <s v="e. HE15-18"/>
    <n v="17"/>
    <x v="0"/>
    <n v="2982"/>
    <n v="3071"/>
  </r>
  <r>
    <x v="2"/>
    <s v="e. HE15-18"/>
    <n v="18"/>
    <x v="0"/>
    <n v="2982"/>
    <n v="3071"/>
  </r>
  <r>
    <x v="2"/>
    <s v="f. HE19-22"/>
    <n v="19"/>
    <x v="0"/>
    <n v="2982"/>
    <n v="2985"/>
  </r>
  <r>
    <x v="2"/>
    <s v="f. HE19-22"/>
    <n v="20"/>
    <x v="0"/>
    <n v="2982"/>
    <n v="2985"/>
  </r>
  <r>
    <x v="2"/>
    <s v="f. HE19-22"/>
    <n v="21"/>
    <x v="0"/>
    <n v="2982"/>
    <n v="2985"/>
  </r>
  <r>
    <x v="2"/>
    <s v="f. HE19-22"/>
    <n v="22"/>
    <x v="0"/>
    <n v="2982"/>
    <n v="2985"/>
  </r>
  <r>
    <x v="2"/>
    <s v="a. HE1-2 &amp; HE23-24"/>
    <n v="23"/>
    <x v="0"/>
    <n v="3145"/>
    <n v="3071"/>
  </r>
  <r>
    <x v="2"/>
    <s v="a. HE1-2 &amp; HE23-24"/>
    <n v="24"/>
    <x v="0"/>
    <n v="3145"/>
    <n v="3071"/>
  </r>
  <r>
    <x v="3"/>
    <s v="a. HE1-2 &amp; HE23-24"/>
    <n v="1"/>
    <x v="0"/>
    <n v="3068"/>
    <n v="3034"/>
  </r>
  <r>
    <x v="3"/>
    <s v="a. HE1-2 &amp; HE23-24"/>
    <n v="2"/>
    <x v="0"/>
    <n v="3068"/>
    <n v="3034"/>
  </r>
  <r>
    <x v="3"/>
    <s v="b. HE3-6"/>
    <n v="3"/>
    <x v="0"/>
    <n v="3145"/>
    <n v="3071"/>
  </r>
  <r>
    <x v="3"/>
    <s v="b. HE3-6"/>
    <n v="4"/>
    <x v="0"/>
    <n v="3145"/>
    <n v="3071"/>
  </r>
  <r>
    <x v="3"/>
    <s v="b. HE3-6"/>
    <n v="5"/>
    <x v="0"/>
    <n v="3145"/>
    <n v="3071"/>
  </r>
  <r>
    <x v="3"/>
    <s v="b. HE3-6"/>
    <n v="6"/>
    <x v="0"/>
    <n v="3145"/>
    <n v="3071"/>
  </r>
  <r>
    <x v="3"/>
    <s v="c. HE7-10"/>
    <n v="7"/>
    <x v="0"/>
    <n v="3068"/>
    <n v="3071"/>
  </r>
  <r>
    <x v="3"/>
    <s v="c. HE7-10"/>
    <n v="8"/>
    <x v="0"/>
    <n v="3068"/>
    <n v="3071"/>
  </r>
  <r>
    <x v="3"/>
    <s v="c. HE7-10"/>
    <n v="9"/>
    <x v="0"/>
    <n v="3068"/>
    <n v="3071"/>
  </r>
  <r>
    <x v="3"/>
    <s v="c. HE7-10"/>
    <n v="10"/>
    <x v="0"/>
    <n v="3068"/>
    <n v="3071"/>
  </r>
  <r>
    <x v="3"/>
    <s v="d. HE11-14"/>
    <n v="11"/>
    <x v="0"/>
    <n v="3068"/>
    <n v="3148"/>
  </r>
  <r>
    <x v="3"/>
    <s v="d. HE11-14"/>
    <n v="12"/>
    <x v="0"/>
    <n v="3068"/>
    <n v="3148"/>
  </r>
  <r>
    <x v="3"/>
    <s v="d. HE11-14"/>
    <n v="13"/>
    <x v="0"/>
    <n v="3068"/>
    <n v="3148"/>
  </r>
  <r>
    <x v="3"/>
    <s v="d. HE11-14"/>
    <n v="14"/>
    <x v="0"/>
    <n v="3068"/>
    <n v="3148"/>
  </r>
  <r>
    <x v="3"/>
    <s v="e. HE15-18"/>
    <n v="15"/>
    <x v="0"/>
    <n v="2982"/>
    <n v="2985"/>
  </r>
  <r>
    <x v="3"/>
    <s v="e. HE15-18"/>
    <n v="16"/>
    <x v="0"/>
    <n v="2982"/>
    <n v="2985"/>
  </r>
  <r>
    <x v="3"/>
    <s v="e. HE15-18"/>
    <n v="17"/>
    <x v="0"/>
    <n v="2982"/>
    <n v="2985"/>
  </r>
  <r>
    <x v="3"/>
    <s v="e. HE15-18"/>
    <n v="18"/>
    <x v="0"/>
    <n v="2982"/>
    <n v="2985"/>
  </r>
  <r>
    <x v="3"/>
    <s v="f. HE19-22"/>
    <n v="19"/>
    <x v="0"/>
    <n v="2941"/>
    <n v="2865"/>
  </r>
  <r>
    <x v="3"/>
    <s v="f. HE19-22"/>
    <n v="20"/>
    <x v="0"/>
    <n v="2941"/>
    <n v="2865"/>
  </r>
  <r>
    <x v="3"/>
    <s v="f. HE19-22"/>
    <n v="21"/>
    <x v="0"/>
    <n v="2941"/>
    <n v="2865"/>
  </r>
  <r>
    <x v="3"/>
    <s v="f. HE19-22"/>
    <n v="22"/>
    <x v="0"/>
    <n v="2941"/>
    <n v="2865"/>
  </r>
  <r>
    <x v="3"/>
    <s v="a. HE1-2 &amp; HE23-24"/>
    <n v="23"/>
    <x v="0"/>
    <n v="3068"/>
    <n v="3034"/>
  </r>
  <r>
    <x v="3"/>
    <s v="a. HE1-2 &amp; HE23-24"/>
    <n v="24"/>
    <x v="0"/>
    <n v="3068"/>
    <n v="3034"/>
  </r>
  <r>
    <x v="4"/>
    <s v="a. HE1-2 &amp; HE23-24"/>
    <n v="1"/>
    <x v="0"/>
    <n v="2699"/>
    <n v="2647"/>
  </r>
  <r>
    <x v="4"/>
    <s v="a. HE1-2 &amp; HE23-24"/>
    <n v="2"/>
    <x v="0"/>
    <n v="2699"/>
    <n v="2647"/>
  </r>
  <r>
    <x v="4"/>
    <s v="b. HE3-6"/>
    <n v="3"/>
    <x v="0"/>
    <n v="2699"/>
    <n v="2701"/>
  </r>
  <r>
    <x v="4"/>
    <s v="b. HE3-6"/>
    <n v="4"/>
    <x v="0"/>
    <n v="2699"/>
    <n v="2701"/>
  </r>
  <r>
    <x v="4"/>
    <s v="b. HE3-6"/>
    <n v="5"/>
    <x v="0"/>
    <n v="2699"/>
    <n v="2701"/>
  </r>
  <r>
    <x v="4"/>
    <s v="b. HE3-6"/>
    <n v="6"/>
    <x v="0"/>
    <n v="2699"/>
    <n v="2701"/>
  </r>
  <r>
    <x v="4"/>
    <s v="c. HE7-10"/>
    <n v="7"/>
    <x v="0"/>
    <n v="2699"/>
    <n v="2701"/>
  </r>
  <r>
    <x v="4"/>
    <s v="c. HE7-10"/>
    <n v="8"/>
    <x v="0"/>
    <n v="2699"/>
    <n v="2701"/>
  </r>
  <r>
    <x v="4"/>
    <s v="c. HE7-10"/>
    <n v="9"/>
    <x v="0"/>
    <n v="2699"/>
    <n v="2701"/>
  </r>
  <r>
    <x v="4"/>
    <s v="c. HE7-10"/>
    <n v="10"/>
    <x v="0"/>
    <n v="2699"/>
    <n v="2701"/>
  </r>
  <r>
    <x v="4"/>
    <s v="d. HE11-14"/>
    <n v="11"/>
    <x v="0"/>
    <n v="2595"/>
    <n v="2701"/>
  </r>
  <r>
    <x v="4"/>
    <s v="d. HE11-14"/>
    <n v="12"/>
    <x v="0"/>
    <n v="2595"/>
    <n v="2701"/>
  </r>
  <r>
    <x v="4"/>
    <s v="d. HE11-14"/>
    <n v="13"/>
    <x v="0"/>
    <n v="2595"/>
    <n v="2701"/>
  </r>
  <r>
    <x v="4"/>
    <s v="d. HE11-14"/>
    <n v="14"/>
    <x v="0"/>
    <n v="2595"/>
    <n v="2701"/>
  </r>
  <r>
    <x v="4"/>
    <s v="e. HE15-18"/>
    <n v="15"/>
    <x v="0"/>
    <n v="2558"/>
    <n v="2596"/>
  </r>
  <r>
    <x v="4"/>
    <s v="e. HE15-18"/>
    <n v="16"/>
    <x v="0"/>
    <n v="2558"/>
    <n v="2596"/>
  </r>
  <r>
    <x v="4"/>
    <s v="e. HE15-18"/>
    <n v="17"/>
    <x v="0"/>
    <n v="2558"/>
    <n v="2596"/>
  </r>
  <r>
    <x v="4"/>
    <s v="e. HE15-18"/>
    <n v="18"/>
    <x v="0"/>
    <n v="2558"/>
    <n v="2596"/>
  </r>
  <r>
    <x v="4"/>
    <s v="f. HE19-22"/>
    <n v="19"/>
    <x v="0"/>
    <n v="2558"/>
    <n v="2559"/>
  </r>
  <r>
    <x v="4"/>
    <s v="f. HE19-22"/>
    <n v="20"/>
    <x v="0"/>
    <n v="2558"/>
    <n v="2559"/>
  </r>
  <r>
    <x v="4"/>
    <s v="f. HE19-22"/>
    <n v="21"/>
    <x v="0"/>
    <n v="2558"/>
    <n v="2559"/>
  </r>
  <r>
    <x v="4"/>
    <s v="f. HE19-22"/>
    <n v="22"/>
    <x v="0"/>
    <n v="2558"/>
    <n v="2559"/>
  </r>
  <r>
    <x v="4"/>
    <s v="a. HE1-2 &amp; HE23-24"/>
    <n v="23"/>
    <x v="0"/>
    <n v="2699"/>
    <n v="2647"/>
  </r>
  <r>
    <x v="4"/>
    <s v="a. HE1-2 &amp; HE23-24"/>
    <n v="24"/>
    <x v="0"/>
    <n v="2699"/>
    <n v="2647"/>
  </r>
  <r>
    <x v="5"/>
    <s v="a. HE1-2 &amp; HE23-24"/>
    <n v="1"/>
    <x v="0"/>
    <n v="2463"/>
    <n v="2515"/>
  </r>
  <r>
    <x v="5"/>
    <s v="a. HE1-2 &amp; HE23-24"/>
    <n v="2"/>
    <x v="0"/>
    <n v="2463"/>
    <n v="2515"/>
  </r>
  <r>
    <x v="5"/>
    <s v="b. HE3-6"/>
    <n v="3"/>
    <x v="0"/>
    <n v="2514"/>
    <n v="2596"/>
  </r>
  <r>
    <x v="5"/>
    <s v="b. HE3-6"/>
    <n v="4"/>
    <x v="0"/>
    <n v="2514"/>
    <n v="2596"/>
  </r>
  <r>
    <x v="5"/>
    <s v="b. HE3-6"/>
    <n v="5"/>
    <x v="0"/>
    <n v="2514"/>
    <n v="2596"/>
  </r>
  <r>
    <x v="5"/>
    <s v="b. HE3-6"/>
    <n v="6"/>
    <x v="0"/>
    <n v="2514"/>
    <n v="2596"/>
  </r>
  <r>
    <x v="5"/>
    <s v="c. HE7-10"/>
    <n v="7"/>
    <x v="0"/>
    <n v="2514"/>
    <n v="2596"/>
  </r>
  <r>
    <x v="5"/>
    <s v="c. HE7-10"/>
    <n v="8"/>
    <x v="0"/>
    <n v="2514"/>
    <n v="2596"/>
  </r>
  <r>
    <x v="5"/>
    <s v="c. HE7-10"/>
    <n v="9"/>
    <x v="0"/>
    <n v="2514"/>
    <n v="2596"/>
  </r>
  <r>
    <x v="5"/>
    <s v="c. HE7-10"/>
    <n v="10"/>
    <x v="0"/>
    <n v="2514"/>
    <n v="2596"/>
  </r>
  <r>
    <x v="5"/>
    <s v="d. HE11-14"/>
    <n v="11"/>
    <x v="0"/>
    <n v="2425"/>
    <n v="2515"/>
  </r>
  <r>
    <x v="5"/>
    <s v="d. HE11-14"/>
    <n v="12"/>
    <x v="0"/>
    <n v="2425"/>
    <n v="2515"/>
  </r>
  <r>
    <x v="5"/>
    <s v="d. HE11-14"/>
    <n v="13"/>
    <x v="0"/>
    <n v="2425"/>
    <n v="2515"/>
  </r>
  <r>
    <x v="5"/>
    <s v="d. HE11-14"/>
    <n v="14"/>
    <x v="0"/>
    <n v="2425"/>
    <n v="2515"/>
  </r>
  <r>
    <x v="5"/>
    <s v="e. HE15-18"/>
    <n v="15"/>
    <x v="0"/>
    <n v="2380"/>
    <n v="2464"/>
  </r>
  <r>
    <x v="5"/>
    <s v="e. HE15-18"/>
    <n v="16"/>
    <x v="0"/>
    <n v="2380"/>
    <n v="2464"/>
  </r>
  <r>
    <x v="5"/>
    <s v="e. HE15-18"/>
    <n v="17"/>
    <x v="0"/>
    <n v="2380"/>
    <n v="2464"/>
  </r>
  <r>
    <x v="5"/>
    <s v="e. HE15-18"/>
    <n v="18"/>
    <x v="0"/>
    <n v="2380"/>
    <n v="2464"/>
  </r>
  <r>
    <x v="5"/>
    <s v="f. HE19-22"/>
    <n v="19"/>
    <x v="0"/>
    <n v="2343"/>
    <n v="2426"/>
  </r>
  <r>
    <x v="5"/>
    <s v="f. HE19-22"/>
    <n v="20"/>
    <x v="0"/>
    <n v="2343"/>
    <n v="2426"/>
  </r>
  <r>
    <x v="5"/>
    <s v="f. HE19-22"/>
    <n v="21"/>
    <x v="0"/>
    <n v="2343"/>
    <n v="2426"/>
  </r>
  <r>
    <x v="5"/>
    <s v="f. HE19-22"/>
    <n v="22"/>
    <x v="0"/>
    <n v="2343"/>
    <n v="2426"/>
  </r>
  <r>
    <x v="5"/>
    <s v="a. HE1-2 &amp; HE23-24"/>
    <n v="23"/>
    <x v="0"/>
    <n v="2463"/>
    <n v="2515"/>
  </r>
  <r>
    <x v="5"/>
    <s v="a. HE1-2 &amp; HE23-24"/>
    <n v="24"/>
    <x v="0"/>
    <n v="2463"/>
    <n v="2515"/>
  </r>
  <r>
    <x v="6"/>
    <s v="a. HE1-2 &amp; HE23-24"/>
    <n v="1"/>
    <x v="0"/>
    <n v="2425"/>
    <n v="2426"/>
  </r>
  <r>
    <x v="6"/>
    <s v="a. HE1-2 &amp; HE23-24"/>
    <n v="2"/>
    <x v="0"/>
    <n v="2425"/>
    <n v="2426"/>
  </r>
  <r>
    <x v="6"/>
    <s v="b. HE3-6"/>
    <n v="3"/>
    <x v="0"/>
    <n v="2463"/>
    <n v="2464"/>
  </r>
  <r>
    <x v="6"/>
    <s v="b. HE3-6"/>
    <n v="4"/>
    <x v="0"/>
    <n v="2463"/>
    <n v="2464"/>
  </r>
  <r>
    <x v="6"/>
    <s v="b. HE3-6"/>
    <n v="5"/>
    <x v="0"/>
    <n v="2463"/>
    <n v="2464"/>
  </r>
  <r>
    <x v="6"/>
    <s v="b. HE3-6"/>
    <n v="6"/>
    <x v="0"/>
    <n v="2463"/>
    <n v="2464"/>
  </r>
  <r>
    <x v="6"/>
    <s v="c. HE7-10"/>
    <n v="7"/>
    <x v="0"/>
    <n v="2463"/>
    <n v="2464"/>
  </r>
  <r>
    <x v="6"/>
    <s v="c. HE7-10"/>
    <n v="8"/>
    <x v="0"/>
    <n v="2463"/>
    <n v="2464"/>
  </r>
  <r>
    <x v="6"/>
    <s v="c. HE7-10"/>
    <n v="9"/>
    <x v="0"/>
    <n v="2463"/>
    <n v="2464"/>
  </r>
  <r>
    <x v="6"/>
    <s v="c. HE7-10"/>
    <n v="10"/>
    <x v="0"/>
    <n v="2463"/>
    <n v="2464"/>
  </r>
  <r>
    <x v="6"/>
    <s v="d. HE11-14"/>
    <n v="11"/>
    <x v="0"/>
    <n v="2380"/>
    <n v="2426"/>
  </r>
  <r>
    <x v="6"/>
    <s v="d. HE11-14"/>
    <n v="12"/>
    <x v="0"/>
    <n v="2380"/>
    <n v="2426"/>
  </r>
  <r>
    <x v="6"/>
    <s v="d. HE11-14"/>
    <n v="13"/>
    <x v="0"/>
    <n v="2380"/>
    <n v="2426"/>
  </r>
  <r>
    <x v="6"/>
    <s v="d. HE11-14"/>
    <n v="14"/>
    <x v="0"/>
    <n v="2380"/>
    <n v="2426"/>
  </r>
  <r>
    <x v="6"/>
    <s v="e. HE15-18"/>
    <n v="15"/>
    <x v="0"/>
    <n v="2343"/>
    <n v="2380"/>
  </r>
  <r>
    <x v="6"/>
    <s v="e. HE15-18"/>
    <n v="16"/>
    <x v="0"/>
    <n v="2343"/>
    <n v="2380"/>
  </r>
  <r>
    <x v="6"/>
    <s v="e. HE15-18"/>
    <n v="17"/>
    <x v="0"/>
    <n v="2343"/>
    <n v="2380"/>
  </r>
  <r>
    <x v="6"/>
    <s v="e. HE15-18"/>
    <n v="18"/>
    <x v="0"/>
    <n v="2343"/>
    <n v="2380"/>
  </r>
  <r>
    <x v="6"/>
    <s v="f. HE19-22"/>
    <n v="19"/>
    <x v="0"/>
    <n v="2300"/>
    <n v="2380"/>
  </r>
  <r>
    <x v="6"/>
    <s v="f. HE19-22"/>
    <n v="20"/>
    <x v="0"/>
    <n v="2300"/>
    <n v="2380"/>
  </r>
  <r>
    <x v="6"/>
    <s v="f. HE19-22"/>
    <n v="21"/>
    <x v="0"/>
    <n v="2300"/>
    <n v="2380"/>
  </r>
  <r>
    <x v="6"/>
    <s v="f. HE19-22"/>
    <n v="22"/>
    <x v="0"/>
    <n v="2300"/>
    <n v="2380"/>
  </r>
  <r>
    <x v="6"/>
    <s v="a. HE1-2 &amp; HE23-24"/>
    <n v="23"/>
    <x v="0"/>
    <n v="2425"/>
    <n v="2426"/>
  </r>
  <r>
    <x v="6"/>
    <s v="a. HE1-2 &amp; HE23-24"/>
    <n v="24"/>
    <x v="0"/>
    <n v="2425"/>
    <n v="2426"/>
  </r>
  <r>
    <x v="7"/>
    <s v="a. HE1-2 &amp; HE23-24"/>
    <n v="1"/>
    <x v="0"/>
    <n v="2300"/>
    <n v="2300"/>
  </r>
  <r>
    <x v="7"/>
    <s v="a. HE1-2 &amp; HE23-24"/>
    <n v="2"/>
    <x v="0"/>
    <n v="2300"/>
    <n v="2300"/>
  </r>
  <r>
    <x v="7"/>
    <s v="b. HE3-6"/>
    <n v="3"/>
    <x v="0"/>
    <n v="2300"/>
    <n v="2300"/>
  </r>
  <r>
    <x v="7"/>
    <s v="b. HE3-6"/>
    <n v="4"/>
    <x v="0"/>
    <n v="2300"/>
    <n v="2300"/>
  </r>
  <r>
    <x v="7"/>
    <s v="b. HE3-6"/>
    <n v="5"/>
    <x v="0"/>
    <n v="2300"/>
    <n v="2300"/>
  </r>
  <r>
    <x v="7"/>
    <s v="b. HE3-6"/>
    <n v="6"/>
    <x v="0"/>
    <n v="2300"/>
    <n v="2300"/>
  </r>
  <r>
    <x v="7"/>
    <s v="c. HE7-10"/>
    <n v="7"/>
    <x v="0"/>
    <n v="2300"/>
    <n v="2344"/>
  </r>
  <r>
    <x v="7"/>
    <s v="c. HE7-10"/>
    <n v="8"/>
    <x v="0"/>
    <n v="2300"/>
    <n v="2344"/>
  </r>
  <r>
    <x v="7"/>
    <s v="c. HE7-10"/>
    <n v="9"/>
    <x v="0"/>
    <n v="2300"/>
    <n v="2344"/>
  </r>
  <r>
    <x v="7"/>
    <s v="c. HE7-10"/>
    <n v="10"/>
    <x v="0"/>
    <n v="2300"/>
    <n v="2344"/>
  </r>
  <r>
    <x v="7"/>
    <s v="d. HE11-14"/>
    <n v="11"/>
    <x v="0"/>
    <n v="2300"/>
    <n v="2300"/>
  </r>
  <r>
    <x v="7"/>
    <s v="d. HE11-14"/>
    <n v="12"/>
    <x v="0"/>
    <n v="2300"/>
    <n v="2300"/>
  </r>
  <r>
    <x v="7"/>
    <s v="d. HE11-14"/>
    <n v="13"/>
    <x v="0"/>
    <n v="2300"/>
    <n v="2300"/>
  </r>
  <r>
    <x v="7"/>
    <s v="d. HE11-14"/>
    <n v="14"/>
    <x v="0"/>
    <n v="2300"/>
    <n v="2300"/>
  </r>
  <r>
    <x v="7"/>
    <s v="e. HE15-18"/>
    <n v="15"/>
    <x v="0"/>
    <n v="2300"/>
    <n v="2300"/>
  </r>
  <r>
    <x v="7"/>
    <s v="e. HE15-18"/>
    <n v="16"/>
    <x v="0"/>
    <n v="2300"/>
    <n v="2300"/>
  </r>
  <r>
    <x v="7"/>
    <s v="e. HE15-18"/>
    <n v="17"/>
    <x v="0"/>
    <n v="2300"/>
    <n v="2300"/>
  </r>
  <r>
    <x v="7"/>
    <s v="e. HE15-18"/>
    <n v="18"/>
    <x v="0"/>
    <n v="2300"/>
    <n v="2300"/>
  </r>
  <r>
    <x v="7"/>
    <s v="f. HE19-22"/>
    <n v="19"/>
    <x v="0"/>
    <n v="2300"/>
    <n v="2300"/>
  </r>
  <r>
    <x v="7"/>
    <s v="f. HE19-22"/>
    <n v="20"/>
    <x v="0"/>
    <n v="2300"/>
    <n v="2300"/>
  </r>
  <r>
    <x v="7"/>
    <s v="f. HE19-22"/>
    <n v="21"/>
    <x v="0"/>
    <n v="2300"/>
    <n v="2300"/>
  </r>
  <r>
    <x v="7"/>
    <s v="f. HE19-22"/>
    <n v="22"/>
    <x v="0"/>
    <n v="2300"/>
    <n v="2300"/>
  </r>
  <r>
    <x v="7"/>
    <s v="a. HE1-2 &amp; HE23-24"/>
    <n v="23"/>
    <x v="0"/>
    <n v="2300"/>
    <n v="2300"/>
  </r>
  <r>
    <x v="7"/>
    <s v="a. HE1-2 &amp; HE23-24"/>
    <n v="24"/>
    <x v="0"/>
    <n v="2300"/>
    <n v="2300"/>
  </r>
  <r>
    <x v="8"/>
    <s v="a. HE1-2 &amp; HE23-24"/>
    <n v="1"/>
    <x v="0"/>
    <n v="2425"/>
    <n v="2426"/>
  </r>
  <r>
    <x v="8"/>
    <s v="a. HE1-2 &amp; HE23-24"/>
    <n v="2"/>
    <x v="0"/>
    <n v="2425"/>
    <n v="2426"/>
  </r>
  <r>
    <x v="8"/>
    <s v="b. HE3-6"/>
    <n v="3"/>
    <x v="0"/>
    <n v="2463"/>
    <n v="2464"/>
  </r>
  <r>
    <x v="8"/>
    <s v="b. HE3-6"/>
    <n v="4"/>
    <x v="0"/>
    <n v="2463"/>
    <n v="2464"/>
  </r>
  <r>
    <x v="8"/>
    <s v="b. HE3-6"/>
    <n v="5"/>
    <x v="0"/>
    <n v="2463"/>
    <n v="2464"/>
  </r>
  <r>
    <x v="8"/>
    <s v="b. HE3-6"/>
    <n v="6"/>
    <x v="0"/>
    <n v="2463"/>
    <n v="2464"/>
  </r>
  <r>
    <x v="8"/>
    <s v="c. HE7-10"/>
    <n v="7"/>
    <x v="0"/>
    <n v="2425"/>
    <n v="2464"/>
  </r>
  <r>
    <x v="8"/>
    <s v="c. HE7-10"/>
    <n v="8"/>
    <x v="0"/>
    <n v="2425"/>
    <n v="2464"/>
  </r>
  <r>
    <x v="8"/>
    <s v="c. HE7-10"/>
    <n v="9"/>
    <x v="0"/>
    <n v="2425"/>
    <n v="2464"/>
  </r>
  <r>
    <x v="8"/>
    <s v="c. HE7-10"/>
    <n v="10"/>
    <x v="0"/>
    <n v="2425"/>
    <n v="2464"/>
  </r>
  <r>
    <x v="8"/>
    <s v="d. HE11-14"/>
    <n v="11"/>
    <x v="0"/>
    <n v="2380"/>
    <n v="2426"/>
  </r>
  <r>
    <x v="8"/>
    <s v="d. HE11-14"/>
    <n v="12"/>
    <x v="0"/>
    <n v="2380"/>
    <n v="2426"/>
  </r>
  <r>
    <x v="8"/>
    <s v="d. HE11-14"/>
    <n v="13"/>
    <x v="0"/>
    <n v="2380"/>
    <n v="2426"/>
  </r>
  <r>
    <x v="8"/>
    <s v="d. HE11-14"/>
    <n v="14"/>
    <x v="0"/>
    <n v="2380"/>
    <n v="2426"/>
  </r>
  <r>
    <x v="8"/>
    <s v="e. HE15-18"/>
    <n v="15"/>
    <x v="0"/>
    <n v="2343"/>
    <n v="2380"/>
  </r>
  <r>
    <x v="8"/>
    <s v="e. HE15-18"/>
    <n v="16"/>
    <x v="0"/>
    <n v="2343"/>
    <n v="2380"/>
  </r>
  <r>
    <x v="8"/>
    <s v="e. HE15-18"/>
    <n v="17"/>
    <x v="0"/>
    <n v="2343"/>
    <n v="2380"/>
  </r>
  <r>
    <x v="8"/>
    <s v="e. HE15-18"/>
    <n v="18"/>
    <x v="0"/>
    <n v="2343"/>
    <n v="2380"/>
  </r>
  <r>
    <x v="8"/>
    <s v="f. HE19-22"/>
    <n v="19"/>
    <x v="0"/>
    <n v="2300"/>
    <n v="2344"/>
  </r>
  <r>
    <x v="8"/>
    <s v="f. HE19-22"/>
    <n v="20"/>
    <x v="0"/>
    <n v="2300"/>
    <n v="2344"/>
  </r>
  <r>
    <x v="8"/>
    <s v="f. HE19-22"/>
    <n v="21"/>
    <x v="0"/>
    <n v="2300"/>
    <n v="2344"/>
  </r>
  <r>
    <x v="8"/>
    <s v="f. HE19-22"/>
    <n v="22"/>
    <x v="0"/>
    <n v="2300"/>
    <n v="2344"/>
  </r>
  <r>
    <x v="8"/>
    <s v="a. HE1-2 &amp; HE23-24"/>
    <n v="23"/>
    <x v="0"/>
    <n v="2425"/>
    <n v="2426"/>
  </r>
  <r>
    <x v="8"/>
    <s v="a. HE1-2 &amp; HE23-24"/>
    <n v="24"/>
    <x v="0"/>
    <n v="2425"/>
    <n v="2426"/>
  </r>
  <r>
    <x v="9"/>
    <s v="a. HE1-2 &amp; HE23-24"/>
    <n v="1"/>
    <x v="0"/>
    <n v="2863"/>
    <n v="2865"/>
  </r>
  <r>
    <x v="9"/>
    <s v="a. HE1-2 &amp; HE23-24"/>
    <n v="2"/>
    <x v="0"/>
    <n v="2863"/>
    <n v="2865"/>
  </r>
  <r>
    <x v="9"/>
    <s v="b. HE3-6"/>
    <n v="3"/>
    <x v="0"/>
    <n v="2863"/>
    <n v="2865"/>
  </r>
  <r>
    <x v="9"/>
    <s v="b. HE3-6"/>
    <n v="4"/>
    <x v="0"/>
    <n v="2863"/>
    <n v="2865"/>
  </r>
  <r>
    <x v="9"/>
    <s v="b. HE3-6"/>
    <n v="5"/>
    <x v="0"/>
    <n v="2863"/>
    <n v="2865"/>
  </r>
  <r>
    <x v="9"/>
    <s v="b. HE3-6"/>
    <n v="6"/>
    <x v="0"/>
    <n v="2863"/>
    <n v="2865"/>
  </r>
  <r>
    <x v="9"/>
    <s v="c. HE7-10"/>
    <n v="7"/>
    <x v="0"/>
    <n v="2863"/>
    <n v="2865"/>
  </r>
  <r>
    <x v="9"/>
    <s v="c. HE7-10"/>
    <n v="8"/>
    <x v="0"/>
    <n v="2863"/>
    <n v="2865"/>
  </r>
  <r>
    <x v="9"/>
    <s v="c. HE7-10"/>
    <n v="9"/>
    <x v="0"/>
    <n v="2863"/>
    <n v="2865"/>
  </r>
  <r>
    <x v="9"/>
    <s v="c. HE7-10"/>
    <n v="10"/>
    <x v="0"/>
    <n v="2863"/>
    <n v="2865"/>
  </r>
  <r>
    <x v="9"/>
    <s v="d. HE11-14"/>
    <n v="11"/>
    <x v="0"/>
    <n v="2767"/>
    <n v="2769"/>
  </r>
  <r>
    <x v="9"/>
    <s v="d. HE11-14"/>
    <n v="12"/>
    <x v="0"/>
    <n v="2767"/>
    <n v="2769"/>
  </r>
  <r>
    <x v="9"/>
    <s v="d. HE11-14"/>
    <n v="13"/>
    <x v="0"/>
    <n v="2767"/>
    <n v="2769"/>
  </r>
  <r>
    <x v="9"/>
    <s v="d. HE11-14"/>
    <n v="14"/>
    <x v="0"/>
    <n v="2767"/>
    <n v="2769"/>
  </r>
  <r>
    <x v="9"/>
    <s v="e. HE15-18"/>
    <n v="15"/>
    <x v="0"/>
    <n v="2645"/>
    <n v="2647"/>
  </r>
  <r>
    <x v="9"/>
    <s v="e. HE15-18"/>
    <n v="16"/>
    <x v="0"/>
    <n v="2645"/>
    <n v="2647"/>
  </r>
  <r>
    <x v="9"/>
    <s v="e. HE15-18"/>
    <n v="17"/>
    <x v="0"/>
    <n v="2645"/>
    <n v="2647"/>
  </r>
  <r>
    <x v="9"/>
    <s v="e. HE15-18"/>
    <n v="18"/>
    <x v="0"/>
    <n v="2645"/>
    <n v="2647"/>
  </r>
  <r>
    <x v="9"/>
    <s v="f. HE19-22"/>
    <n v="19"/>
    <x v="0"/>
    <n v="2595"/>
    <n v="2647"/>
  </r>
  <r>
    <x v="9"/>
    <s v="f. HE19-22"/>
    <n v="20"/>
    <x v="0"/>
    <n v="2595"/>
    <n v="2647"/>
  </r>
  <r>
    <x v="9"/>
    <s v="f. HE19-22"/>
    <n v="21"/>
    <x v="0"/>
    <n v="2595"/>
    <n v="2647"/>
  </r>
  <r>
    <x v="9"/>
    <s v="f. HE19-22"/>
    <n v="22"/>
    <x v="0"/>
    <n v="2595"/>
    <n v="2647"/>
  </r>
  <r>
    <x v="9"/>
    <s v="a. HE1-2 &amp; HE23-24"/>
    <n v="23"/>
    <x v="0"/>
    <n v="2863"/>
    <n v="2865"/>
  </r>
  <r>
    <x v="9"/>
    <s v="a. HE1-2 &amp; HE23-24"/>
    <n v="24"/>
    <x v="0"/>
    <n v="2863"/>
    <n v="2865"/>
  </r>
  <r>
    <x v="10"/>
    <s v="a. HE1-2 &amp; HE23-24"/>
    <n v="1"/>
    <x v="0"/>
    <n v="3031"/>
    <n v="3034"/>
  </r>
  <r>
    <x v="10"/>
    <s v="a. HE1-2 &amp; HE23-24"/>
    <n v="2"/>
    <x v="0"/>
    <n v="3031"/>
    <n v="3034"/>
  </r>
  <r>
    <x v="10"/>
    <s v="b. HE3-6"/>
    <n v="3"/>
    <x v="0"/>
    <n v="3068"/>
    <n v="3071"/>
  </r>
  <r>
    <x v="10"/>
    <s v="b. HE3-6"/>
    <n v="4"/>
    <x v="0"/>
    <n v="3068"/>
    <n v="3071"/>
  </r>
  <r>
    <x v="10"/>
    <s v="b. HE3-6"/>
    <n v="5"/>
    <x v="0"/>
    <n v="3068"/>
    <n v="3071"/>
  </r>
  <r>
    <x v="10"/>
    <s v="b. HE3-6"/>
    <n v="6"/>
    <x v="0"/>
    <n v="3068"/>
    <n v="3071"/>
  </r>
  <r>
    <x v="10"/>
    <s v="c. HE7-10"/>
    <n v="7"/>
    <x v="0"/>
    <n v="3031"/>
    <n v="3034"/>
  </r>
  <r>
    <x v="10"/>
    <s v="c. HE7-10"/>
    <n v="8"/>
    <x v="0"/>
    <n v="3031"/>
    <n v="3034"/>
  </r>
  <r>
    <x v="10"/>
    <s v="c. HE7-10"/>
    <n v="9"/>
    <x v="0"/>
    <n v="3031"/>
    <n v="3034"/>
  </r>
  <r>
    <x v="10"/>
    <s v="c. HE7-10"/>
    <n v="10"/>
    <x v="0"/>
    <n v="3031"/>
    <n v="3034"/>
  </r>
  <r>
    <x v="10"/>
    <s v="d. HE11-14"/>
    <n v="11"/>
    <x v="0"/>
    <n v="2982"/>
    <n v="3034"/>
  </r>
  <r>
    <x v="10"/>
    <s v="d. HE11-14"/>
    <n v="12"/>
    <x v="0"/>
    <n v="2982"/>
    <n v="3034"/>
  </r>
  <r>
    <x v="10"/>
    <s v="d. HE11-14"/>
    <n v="13"/>
    <x v="0"/>
    <n v="2982"/>
    <n v="3034"/>
  </r>
  <r>
    <x v="10"/>
    <s v="d. HE11-14"/>
    <n v="14"/>
    <x v="0"/>
    <n v="2982"/>
    <n v="3034"/>
  </r>
  <r>
    <x v="10"/>
    <s v="e. HE15-18"/>
    <n v="15"/>
    <x v="0"/>
    <n v="2941"/>
    <n v="2865"/>
  </r>
  <r>
    <x v="10"/>
    <s v="e. HE15-18"/>
    <n v="16"/>
    <x v="0"/>
    <n v="2941"/>
    <n v="2865"/>
  </r>
  <r>
    <x v="10"/>
    <s v="e. HE15-18"/>
    <n v="17"/>
    <x v="0"/>
    <n v="2941"/>
    <n v="2865"/>
  </r>
  <r>
    <x v="10"/>
    <s v="e. HE15-18"/>
    <n v="18"/>
    <x v="0"/>
    <n v="2941"/>
    <n v="2865"/>
  </r>
  <r>
    <x v="10"/>
    <s v="f. HE19-22"/>
    <n v="19"/>
    <x v="0"/>
    <n v="2863"/>
    <n v="2865"/>
  </r>
  <r>
    <x v="10"/>
    <s v="f. HE19-22"/>
    <n v="20"/>
    <x v="0"/>
    <n v="2863"/>
    <n v="2865"/>
  </r>
  <r>
    <x v="10"/>
    <s v="f. HE19-22"/>
    <n v="21"/>
    <x v="0"/>
    <n v="2863"/>
    <n v="2865"/>
  </r>
  <r>
    <x v="10"/>
    <s v="f. HE19-22"/>
    <n v="22"/>
    <x v="0"/>
    <n v="2863"/>
    <n v="2865"/>
  </r>
  <r>
    <x v="10"/>
    <s v="a. HE1-2 &amp; HE23-24"/>
    <n v="23"/>
    <x v="0"/>
    <n v="3031"/>
    <n v="3034"/>
  </r>
  <r>
    <x v="10"/>
    <s v="a. HE1-2 &amp; HE23-24"/>
    <n v="24"/>
    <x v="0"/>
    <n v="3031"/>
    <n v="3034"/>
  </r>
  <r>
    <x v="11"/>
    <s v="a. HE1-2 &amp; HE23-24"/>
    <n v="1"/>
    <x v="0"/>
    <n v="2982"/>
    <n v="2943"/>
  </r>
  <r>
    <x v="11"/>
    <s v="a. HE1-2 &amp; HE23-24"/>
    <n v="2"/>
    <x v="0"/>
    <n v="2982"/>
    <n v="2943"/>
  </r>
  <r>
    <x v="11"/>
    <s v="b. HE3-6"/>
    <n v="3"/>
    <x v="0"/>
    <n v="2941"/>
    <n v="2943"/>
  </r>
  <r>
    <x v="11"/>
    <s v="b. HE3-6"/>
    <n v="4"/>
    <x v="0"/>
    <n v="2941"/>
    <n v="2943"/>
  </r>
  <r>
    <x v="11"/>
    <s v="b. HE3-6"/>
    <n v="5"/>
    <x v="0"/>
    <n v="2941"/>
    <n v="2943"/>
  </r>
  <r>
    <x v="11"/>
    <s v="b. HE3-6"/>
    <n v="6"/>
    <x v="0"/>
    <n v="2941"/>
    <n v="2943"/>
  </r>
  <r>
    <x v="11"/>
    <s v="c. HE7-10"/>
    <n v="7"/>
    <x v="0"/>
    <n v="2863"/>
    <n v="2943"/>
  </r>
  <r>
    <x v="11"/>
    <s v="c. HE7-10"/>
    <n v="8"/>
    <x v="0"/>
    <n v="2863"/>
    <n v="2943"/>
  </r>
  <r>
    <x v="11"/>
    <s v="c. HE7-10"/>
    <n v="9"/>
    <x v="0"/>
    <n v="2863"/>
    <n v="2943"/>
  </r>
  <r>
    <x v="11"/>
    <s v="c. HE7-10"/>
    <n v="10"/>
    <x v="0"/>
    <n v="2863"/>
    <n v="2943"/>
  </r>
  <r>
    <x v="11"/>
    <s v="d. HE11-14"/>
    <n v="11"/>
    <x v="0"/>
    <n v="2982"/>
    <n v="2985"/>
  </r>
  <r>
    <x v="11"/>
    <s v="d. HE11-14"/>
    <n v="12"/>
    <x v="0"/>
    <n v="2982"/>
    <n v="2985"/>
  </r>
  <r>
    <x v="11"/>
    <s v="d. HE11-14"/>
    <n v="13"/>
    <x v="0"/>
    <n v="2982"/>
    <n v="2985"/>
  </r>
  <r>
    <x v="11"/>
    <s v="d. HE11-14"/>
    <n v="14"/>
    <x v="0"/>
    <n v="2982"/>
    <n v="2985"/>
  </r>
  <r>
    <x v="11"/>
    <s v="e. HE15-18"/>
    <n v="15"/>
    <x v="0"/>
    <n v="2863"/>
    <n v="2865"/>
  </r>
  <r>
    <x v="11"/>
    <s v="e. HE15-18"/>
    <n v="16"/>
    <x v="0"/>
    <n v="2863"/>
    <n v="2865"/>
  </r>
  <r>
    <x v="11"/>
    <s v="e. HE15-18"/>
    <n v="17"/>
    <x v="0"/>
    <n v="2863"/>
    <n v="2865"/>
  </r>
  <r>
    <x v="11"/>
    <s v="e. HE15-18"/>
    <n v="18"/>
    <x v="0"/>
    <n v="2863"/>
    <n v="2865"/>
  </r>
  <r>
    <x v="11"/>
    <s v="f. HE19-22"/>
    <n v="19"/>
    <x v="0"/>
    <n v="2863"/>
    <n v="2701"/>
  </r>
  <r>
    <x v="11"/>
    <s v="f. HE19-22"/>
    <n v="20"/>
    <x v="0"/>
    <n v="2863"/>
    <n v="2701"/>
  </r>
  <r>
    <x v="11"/>
    <s v="f. HE19-22"/>
    <n v="21"/>
    <x v="0"/>
    <n v="2863"/>
    <n v="2701"/>
  </r>
  <r>
    <x v="11"/>
    <s v="f. HE19-22"/>
    <n v="22"/>
    <x v="0"/>
    <n v="2863"/>
    <n v="2701"/>
  </r>
  <r>
    <x v="11"/>
    <s v="a. HE1-2 &amp; HE23-24"/>
    <n v="23"/>
    <x v="0"/>
    <n v="2982"/>
    <n v="2943"/>
  </r>
  <r>
    <x v="11"/>
    <s v="a. HE1-2 &amp; HE23-24"/>
    <n v="24"/>
    <x v="0"/>
    <n v="2982"/>
    <n v="2943"/>
  </r>
  <r>
    <x v="12"/>
    <m/>
    <m/>
    <x v="1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5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29D3F65-6636-481C-BAF6-AB1D008C8C4D}" name="PivotTable3" cacheId="2" applyNumberFormats="0" applyBorderFormats="0" applyFontFormats="0" applyPatternFormats="0" applyAlignmentFormats="0" applyWidthHeightFormats="1" dataCaption="Values" updatedVersion="8" minRefreshableVersion="3" useAutoFormatting="1" rowGrandTotals="0" colGrandTotals="0" itemPrintTitles="1" createdVersion="5" indent="0" outline="1" outlineData="1" multipleFieldFilters="0" chartFormat="123">
  <location ref="G34:I46" firstHeaderRow="0" firstDataRow="1" firstDataCol="1" rowPageCount="1" colPageCount="1"/>
  <pivotFields count="5">
    <pivotField axis="axisRow" multipleItemSelectionAllowed="1" showAll="0" defaultSubtotal="0">
      <items count="12">
        <item x="0"/>
        <item x="1"/>
        <item x="2"/>
        <item x="3"/>
        <item x="4"/>
        <item x="5"/>
        <item x="6"/>
        <item n="Aug*" x="7"/>
        <item n="Sep*" x="8"/>
        <item x="9"/>
        <item n="Nov*" x="10"/>
        <item n="Dec*" x="11"/>
      </items>
    </pivotField>
    <pivotField showAll="0" defaultSubtotal="0"/>
    <pivotField axis="axisPage" multipleItemSelectionAllowed="1" showAll="0" defaultSubtotal="0">
      <items count="2">
        <item h="1" x="1"/>
        <item x="0"/>
      </items>
    </pivotField>
    <pivotField dataField="1" numFmtId="1" showAll="0"/>
    <pivotField dataField="1" numFmtId="1" showAl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2">
    <i>
      <x/>
    </i>
    <i i="1">
      <x v="1"/>
    </i>
  </colItems>
  <pageFields count="1">
    <pageField fld="2" hier="-1"/>
  </pageFields>
  <dataFields count="2">
    <dataField name=" 2025" fld="3" subtotal="average" baseField="0" baseItem="0" numFmtId="1"/>
    <dataField name=" 2026" fld="4" subtotal="average" baseField="0" baseItem="0" numFmtId="1"/>
  </dataFields>
  <formats count="1">
    <format dxfId="1">
      <pivotArea outline="0" collapsedLevelsAreSubtotals="1" fieldPosition="0"/>
    </format>
  </formats>
  <chartFormats count="4">
    <chartFormat chart="98" format="4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8" format="47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22" format="4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22" format="49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E6035FC-369F-4CAE-A454-73545B42137A}" name="PivotTable1" cacheId="2" applyNumberFormats="0" applyBorderFormats="0" applyFontFormats="0" applyPatternFormats="0" applyAlignmentFormats="0" applyWidthHeightFormats="1" dataCaption="Values" updatedVersion="8" minRefreshableVersion="3" useAutoFormatting="1" rowGrandTotals="0" colGrandTotals="0" itemPrintTitles="1" createdVersion="5" indent="0" outline="1" outlineData="1" multipleFieldFilters="0" chartFormat="387">
  <location ref="G4:I28" firstHeaderRow="0" firstDataRow="1" firstDataCol="1" rowPageCount="2" colPageCount="1"/>
  <pivotFields count="5">
    <pivotField axis="axisPage" multipleItemSelectionAllowed="1" showAll="0">
      <items count="13">
        <item h="1" x="0"/>
        <item h="1" x="1"/>
        <item h="1" x="2"/>
        <item h="1" x="3"/>
        <item h="1" x="4"/>
        <item x="5"/>
        <item h="1" x="6"/>
        <item h="1" x="7"/>
        <item h="1" x="8"/>
        <item h="1" x="9"/>
        <item h="1" x="10"/>
        <item h="1" x="11"/>
        <item t="default"/>
      </items>
    </pivotField>
    <pivotField axis="axisRow" showAll="0" defaultSubtotal="0">
      <items count="2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</items>
    </pivotField>
    <pivotField axis="axisPage" multipleItemSelectionAllowed="1" showAll="0" defaultSubtotal="0">
      <items count="2">
        <item h="1" x="1"/>
        <item x="0"/>
      </items>
    </pivotField>
    <pivotField dataField="1" numFmtId="1" showAll="0"/>
    <pivotField dataField="1" numFmtId="1" showAll="0"/>
  </pivotFields>
  <rowFields count="1">
    <field x="1"/>
  </rowFields>
  <row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</rowItems>
  <colFields count="1">
    <field x="-2"/>
  </colFields>
  <colItems count="2">
    <i>
      <x/>
    </i>
    <i i="1">
      <x v="1"/>
    </i>
  </colItems>
  <pageFields count="2">
    <pageField fld="0" hier="-1"/>
    <pageField fld="2" hier="-1"/>
  </pageFields>
  <dataFields count="2">
    <dataField name=" 2025" fld="3" subtotal="average" baseField="1" baseItem="0" numFmtId="1"/>
    <dataField name=" 2026" fld="4" subtotal="average" baseField="1" baseItem="0" numFmtId="1"/>
  </dataFields>
  <formats count="1">
    <format dxfId="2">
      <pivotArea outline="0" collapsedLevelsAreSubtotals="1" fieldPosition="0"/>
    </format>
  </formats>
  <chartFormats count="4">
    <chartFormat chart="360" format="4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60" format="4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86" format="4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86" format="43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6404C89-4E6C-46A7-B39E-C8494E1336EA}" name="PivotTable2" cacheId="0" applyNumberFormats="0" applyBorderFormats="0" applyFontFormats="0" applyPatternFormats="0" applyAlignmentFormats="0" applyWidthHeightFormats="1" dataCaption="Values" updatedVersion="8" minRefreshableVersion="3" useAutoFormatting="1" rowGrandTotals="0" colGrandTotals="0" itemPrintTitles="1" createdVersion="5" indent="0" outline="1" outlineData="1" multipleFieldFilters="0" chartFormat="94">
  <location ref="I32:K44" firstHeaderRow="0" firstDataRow="1" firstDataCol="1" rowPageCount="1" colPageCount="1"/>
  <pivotFields count="6">
    <pivotField axis="axisRow" showAll="0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</pivotField>
    <pivotField showAll="0" defaultSubtotal="0"/>
    <pivotField showAll="0" defaultSubtotal="0"/>
    <pivotField axis="axisPage" multipleItemSelectionAllowed="1" showAll="0" defaultSubtotal="0">
      <items count="2">
        <item x="0"/>
        <item h="1" x="1"/>
      </items>
    </pivotField>
    <pivotField dataField="1" showAll="0"/>
    <pivotField dataField="1" showAl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2">
    <i>
      <x/>
    </i>
    <i i="1">
      <x v="1"/>
    </i>
  </colItems>
  <pageFields count="1">
    <pageField fld="3" hier="-1"/>
  </pageFields>
  <dataFields count="2">
    <dataField name="2025 RRS " fld="4" subtotal="average" baseField="0" baseItem="3"/>
    <dataField name="2026 RRS " fld="5" subtotal="average" baseField="0" baseItem="3"/>
  </dataFields>
  <formats count="1">
    <format dxfId="0">
      <pivotArea outline="0" collapsedLevelsAreSubtotals="1" fieldPosition="0"/>
    </format>
  </formats>
  <chartFormats count="4">
    <chartFormat chart="2" format="3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39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93" format="4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3" format="41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6609458-2F69-4F9E-B07A-C0A580F745D7}" name="PivotTable1" cacheId="1" applyNumberFormats="0" applyBorderFormats="0" applyFontFormats="0" applyPatternFormats="0" applyAlignmentFormats="0" applyWidthHeightFormats="1" dataCaption="Values" updatedVersion="8" minRefreshableVersion="3" useAutoFormatting="1" rowGrandTotals="0" colGrandTotals="0" itemPrintTitles="1" createdVersion="5" indent="0" outline="1" outlineData="1" multipleFieldFilters="0" chartFormat="313">
  <location ref="I4:K10" firstHeaderRow="0" firstDataRow="1" firstDataCol="1" rowPageCount="2" colPageCount="1"/>
  <pivotFields count="6">
    <pivotField axis="axisPage" multipleItemSelectionAllowed="1" showAll="0" defaultSubtotal="0">
      <items count="12">
        <item h="1" x="0"/>
        <item h="1" x="1"/>
        <item h="1" x="2"/>
        <item h="1" x="3"/>
        <item h="1" x="4"/>
        <item x="5"/>
        <item h="1" x="6"/>
        <item h="1" x="7"/>
        <item h="1" x="8"/>
        <item h="1" x="9"/>
        <item h="1" x="10"/>
        <item h="1" x="11"/>
      </items>
    </pivotField>
    <pivotField axis="axisRow" showAll="0" defaultSubtotal="0">
      <items count="6">
        <item x="0"/>
        <item x="1"/>
        <item x="2"/>
        <item x="3"/>
        <item x="4"/>
        <item x="5"/>
      </items>
    </pivotField>
    <pivotField showAll="0" defaultSubtotal="0"/>
    <pivotField axis="axisPage" multipleItemSelectionAllowed="1" showAll="0" defaultSubtotal="0">
      <items count="1">
        <item x="0"/>
      </items>
    </pivotField>
    <pivotField dataField="1" showAll="0"/>
    <pivotField dataField="1" showAll="0"/>
  </pivotFields>
  <rowFields count="1">
    <field x="1"/>
  </rowFields>
  <rowItems count="6">
    <i>
      <x/>
    </i>
    <i>
      <x v="1"/>
    </i>
    <i>
      <x v="2"/>
    </i>
    <i>
      <x v="3"/>
    </i>
    <i>
      <x v="4"/>
    </i>
    <i>
      <x v="5"/>
    </i>
  </rowItems>
  <colFields count="1">
    <field x="-2"/>
  </colFields>
  <colItems count="2">
    <i>
      <x/>
    </i>
    <i i="1">
      <x v="1"/>
    </i>
  </colItems>
  <pageFields count="2">
    <pageField fld="0" hier="-1"/>
    <pageField fld="3" hier="-1"/>
  </pageFields>
  <dataFields count="2">
    <dataField name="2025 RRS " fld="4" subtotal="average" baseField="1" baseItem="1"/>
    <dataField name="2026 RRS " fld="5" subtotal="average" baseField="1" baseItem="0"/>
  </dataFields>
  <chartFormats count="4">
    <chartFormat chart="7" format="4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43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12" format="4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12" format="45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A15948C-AD88-47B2-935B-B3CC2F959DB2}" name="PivotTable1" cacheId="4" applyNumberFormats="0" applyBorderFormats="0" applyFontFormats="0" applyPatternFormats="0" applyAlignmentFormats="0" applyWidthHeightFormats="1" dataCaption="Values" updatedVersion="8" minRefreshableVersion="3" useAutoFormatting="1" rowGrandTotals="0" colGrandTotals="0" itemPrintTitles="1" createdVersion="5" indent="0" outline="1" outlineData="1" multipleFieldFilters="0" chartFormat="422">
  <location ref="I4:M28" firstHeaderRow="0" firstDataRow="1" firstDataCol="1" rowPageCount="2" colPageCount="1"/>
  <pivotFields count="7">
    <pivotField axis="axisPage" multipleItemSelectionAllowed="1" showAll="0" defaultSubtotal="0">
      <items count="13">
        <item h="1" x="0"/>
        <item h="1" x="1"/>
        <item h="1" x="2"/>
        <item h="1" x="3"/>
        <item h="1" x="4"/>
        <item h="1" x="5"/>
        <item h="1" x="6"/>
        <item h="1" x="7"/>
        <item h="1" x="8"/>
        <item h="1" x="9"/>
        <item h="1" x="10"/>
        <item x="11"/>
        <item h="1" x="12"/>
      </items>
    </pivotField>
    <pivotField axis="axisRow" showAll="0" defaultSubtotal="0">
      <items count="2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</items>
    </pivotField>
    <pivotField axis="axisPage" multipleItemSelectionAllowed="1" showAll="0" defaultSubtotal="0">
      <items count="2">
        <item x="0"/>
        <item x="1"/>
      </items>
    </pivotField>
    <pivotField dataField="1" showAll="0"/>
    <pivotField dataField="1" showAll="0"/>
    <pivotField dataField="1" showAll="0"/>
    <pivotField dataField="1" showAll="0"/>
  </pivotFields>
  <rowFields count="1">
    <field x="1"/>
  </rowFields>
  <row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</rowItems>
  <colFields count="1">
    <field x="-2"/>
  </colFields>
  <colItems count="4">
    <i>
      <x/>
    </i>
    <i i="1">
      <x v="1"/>
    </i>
    <i i="2">
      <x v="2"/>
    </i>
    <i i="3">
      <x v="3"/>
    </i>
  </colItems>
  <pageFields count="2">
    <pageField fld="0" hier="-1"/>
    <pageField fld="2" hier="-1"/>
  </pageFields>
  <dataFields count="4">
    <dataField name="CASE A - 100%" fld="3" subtotal="average" baseField="1" baseItem="11"/>
    <dataField name="Case B - ERCOT Recommended" fld="4" subtotal="average" baseField="1" baseItem="11"/>
    <dataField name="Case C - 0%" fld="5" subtotal="average" baseField="1" baseItem="11"/>
    <dataField name="Statistical Approach " fld="6" subtotal="average" baseField="1" baseItem="23"/>
  </dataFields>
  <formats count="2">
    <format dxfId="12">
      <pivotArea outline="0" collapsedLevelsAreSubtotals="1" fieldPosition="0"/>
    </format>
    <format dxfId="11">
      <pivotArea dataOnly="0" labelOnly="1" fieldPosition="0">
        <references count="1">
          <reference field="1" count="24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</reference>
        </references>
      </pivotArea>
    </format>
  </formats>
  <chartFormats count="4">
    <chartFormat chart="263" format="9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63" format="9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63" format="9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63" format="93" series="1">
      <pivotArea type="data" outline="0" fieldPosition="0">
        <references count="1">
          <reference field="4294967294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6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F10476B-983D-4FBE-9F5E-D5DC8E291D5A}" name="PivotTable2" cacheId="4" applyNumberFormats="0" applyBorderFormats="0" applyFontFormats="0" applyPatternFormats="0" applyAlignmentFormats="0" applyWidthHeightFormats="1" dataCaption="Values" updatedVersion="8" minRefreshableVersion="3" useAutoFormatting="1" rowGrandTotals="0" colGrandTotals="0" itemPrintTitles="1" createdVersion="5" indent="0" outline="1" outlineData="1" multipleFieldFilters="0" chartFormat="132">
  <location ref="I33:M45" firstHeaderRow="0" firstDataRow="1" firstDataCol="1" rowPageCount="1" colPageCount="1"/>
  <pivotFields count="7">
    <pivotField axis="axisRow" showAll="0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</pivotField>
    <pivotField showAll="0" defaultSubtotal="0"/>
    <pivotField axis="axisPage" multipleItemSelectionAllowed="1" showAll="0" defaultSubtotal="0">
      <items count="2">
        <item h="1" x="1"/>
        <item x="0"/>
      </items>
    </pivotField>
    <pivotField dataField="1" showAll="0"/>
    <pivotField dataField="1" showAll="0"/>
    <pivotField dataField="1" showAll="0"/>
    <pivotField dataField="1" showAl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4">
    <i>
      <x/>
    </i>
    <i i="1">
      <x v="1"/>
    </i>
    <i i="2">
      <x v="2"/>
    </i>
    <i i="3">
      <x v="3"/>
    </i>
  </colItems>
  <pageFields count="1">
    <pageField fld="2" hier="-1"/>
  </pageFields>
  <dataFields count="4">
    <dataField name="Case A - 100%" fld="3" subtotal="average" baseField="0" baseItem="7"/>
    <dataField name="Case B - ERCOT Recommended" fld="4" subtotal="average" baseField="0" baseItem="7"/>
    <dataField name="Case C - 0%" fld="5" subtotal="average" baseField="0" baseItem="7"/>
    <dataField name="Statistical Approach " fld="6" subtotal="average" baseField="0" baseItem="7"/>
  </dataFields>
  <formats count="3">
    <format dxfId="15">
      <pivotArea collapsedLevelsAreSubtotals="1" fieldPosition="0">
        <references count="1">
          <reference field="0" count="7">
            <x v="0"/>
            <x v="1"/>
            <x v="2"/>
            <x v="3"/>
            <x v="4"/>
            <x v="5"/>
            <x v="6"/>
          </reference>
        </references>
      </pivotArea>
    </format>
    <format dxfId="14">
      <pivotArea outline="0" collapsedLevelsAreSubtotals="1" fieldPosition="0"/>
    </format>
    <format dxfId="13">
      <pivotArea dataOnly="0" labelOnly="1" fieldPosition="0">
        <references count="1">
          <reference field="0" count="12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</reference>
        </references>
      </pivotArea>
    </format>
  </formats>
  <chartFormats count="4">
    <chartFormat chart="59" format="8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9" format="84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59" format="85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59" format="86" series="1">
      <pivotArea type="data" outline="0" fieldPosition="0">
        <references count="1">
          <reference field="4294967294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7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65EF464-A261-4C6E-8934-5371105B2A1E}" name="PivotTable1" cacheId="3" applyNumberFormats="0" applyBorderFormats="0" applyFontFormats="0" applyPatternFormats="0" applyAlignmentFormats="0" applyWidthHeightFormats="1" dataCaption="Values" updatedVersion="8" minRefreshableVersion="3" showDrill="0" useAutoFormatting="1" rowGrandTotals="0" colGrandTotals="0" itemPrintTitles="1" createdVersion="5" indent="0" outline="1" outlineData="1" multipleFieldFilters="0" chartFormat="254">
  <location ref="J4:N28" firstHeaderRow="0" firstDataRow="1" firstDataCol="1" rowPageCount="2" colPageCount="1"/>
  <pivotFields count="8">
    <pivotField axis="axisPage" showAll="0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</pivotField>
    <pivotField showAll="0" defaultSubtotal="0"/>
    <pivotField axis="axisRow" showAll="0" defaultSubtotal="0">
      <items count="2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</items>
    </pivotField>
    <pivotField axis="axisPage" multipleItemSelectionAllowed="1" showAll="0" defaultSubtotal="0">
      <items count="2">
        <item x="0"/>
        <item h="1" x="1"/>
      </items>
    </pivotField>
    <pivotField dataField="1" showAll="0"/>
    <pivotField dataField="1" showAll="0"/>
    <pivotField dataField="1" showAll="0"/>
    <pivotField dataField="1" showAll="0"/>
  </pivotFields>
  <rowFields count="1">
    <field x="2"/>
  </rowFields>
  <row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</rowItems>
  <colFields count="1">
    <field x="-2"/>
  </colFields>
  <colItems count="4">
    <i>
      <x/>
    </i>
    <i i="1">
      <x v="1"/>
    </i>
    <i i="2">
      <x v="2"/>
    </i>
    <i i="3">
      <x v="3"/>
    </i>
  </colItems>
  <pageFields count="2">
    <pageField fld="0" item="11" hier="-1"/>
    <pageField fld="3" hier="-1"/>
  </pageFields>
  <dataFields count="4">
    <dataField name="Case A - 100%" fld="4" subtotal="average" baseField="2" baseItem="11"/>
    <dataField name="Case B - ERCOT Recommended" fld="5" subtotal="average" baseField="2" baseItem="11"/>
    <dataField name="Case C - 0%" fld="6" subtotal="average" baseField="2" baseItem="11"/>
    <dataField name="Statistical Approach" fld="7" subtotal="average" baseField="2" baseItem="11"/>
  </dataFields>
  <formats count="3">
    <format dxfId="3">
      <pivotArea outline="0" collapsedLevelsAreSubtotals="1" fieldPosition="0"/>
    </format>
    <format dxfId="4">
      <pivotArea outline="0" collapsedLevelsAreSubtotals="1" fieldPosition="0"/>
    </format>
    <format dxfId="5">
      <pivotArea outline="0" collapsedLevelsAreSubtotals="1" fieldPosition="0"/>
    </format>
  </formats>
  <chartFormats count="8">
    <chartFormat chart="0" format="4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45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46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47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253" format="4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53" format="49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53" format="50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53" format="51" series="1">
      <pivotArea type="data" outline="0" fieldPosition="0">
        <references count="1">
          <reference field="4294967294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8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F24567B-FE1A-49DB-9A02-4E94B4E20AD2}" name="PivotTable2" cacheId="3" applyNumberFormats="0" applyBorderFormats="0" applyFontFormats="0" applyPatternFormats="0" applyAlignmentFormats="0" applyWidthHeightFormats="1" dataCaption="Values" updatedVersion="8" minRefreshableVersion="3" useAutoFormatting="1" rowGrandTotals="0" colGrandTotals="0" itemPrintTitles="1" createdVersion="5" indent="0" outline="1" outlineData="1" multipleFieldFilters="0" chartFormat="82">
  <location ref="J32:N44" firstHeaderRow="0" firstDataRow="1" firstDataCol="1" rowPageCount="1" colPageCount="1"/>
  <pivotFields count="8">
    <pivotField axis="axisRow" showAll="0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</pivotField>
    <pivotField showAll="0" defaultSubtotal="0"/>
    <pivotField showAll="0" defaultSubtotal="0"/>
    <pivotField axis="axisPage" multipleItemSelectionAllowed="1" showAll="0" defaultSubtotal="0">
      <items count="2">
        <item x="0"/>
        <item h="1" x="1"/>
      </items>
    </pivotField>
    <pivotField dataField="1" showAll="0"/>
    <pivotField dataField="1" showAll="0"/>
    <pivotField dataField="1" showAll="0"/>
    <pivotField dataField="1" showAl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4">
    <i>
      <x/>
    </i>
    <i i="1">
      <x v="1"/>
    </i>
    <i i="2">
      <x v="2"/>
    </i>
    <i i="3">
      <x v="3"/>
    </i>
  </colItems>
  <pageFields count="1">
    <pageField fld="3" hier="-1"/>
  </pageFields>
  <dataFields count="4">
    <dataField name="Case A - 100%" fld="4" subtotal="average" baseField="0" baseItem="5"/>
    <dataField name="Case B - ERCOT Recommended" fld="5" subtotal="average" baseField="0" baseItem="5"/>
    <dataField name="Case C - 0%" fld="6" subtotal="average" baseField="0" baseItem="5"/>
    <dataField name="Statistical Approach" fld="7" subtotal="average" baseField="0" baseItem="5"/>
  </dataFields>
  <formats count="5">
    <format dxfId="6">
      <pivotArea outline="0" collapsedLevelsAreSubtotals="1" fieldPosition="0"/>
    </format>
    <format dxfId="7">
      <pivotArea outline="0" collapsedLevelsAreSubtotals="1" fieldPosition="0"/>
    </format>
    <format dxfId="8">
      <pivotArea dataOnly="0" labelOnly="1" outline="0" fieldPosition="0">
        <references count="1">
          <reference field="3" count="0"/>
        </references>
      </pivotArea>
    </format>
    <format dxfId="9">
      <pivotArea outline="0" collapsedLevelsAreSubtotals="1" fieldPosition="0"/>
    </format>
    <format dxfId="10">
      <pivotArea dataOnly="0" labelOnly="1" outline="0" fieldPosition="0">
        <references count="1">
          <reference field="3" count="0"/>
        </references>
      </pivotArea>
    </format>
  </formats>
  <chartFormats count="8">
    <chartFormat chart="42" format="4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2" format="44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42" format="45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42" format="46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81" format="4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1" format="48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81" format="49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81" format="50" series="1">
      <pivotArea type="data" outline="0" fieldPosition="0">
        <references count="1">
          <reference field="4294967294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16 by 9 PUBLIC PowerPoint Template">
  <a:themeElements>
    <a:clrScheme name="ERCOT Identity v.2">
      <a:dk1>
        <a:sysClr val="windowText" lastClr="000000"/>
      </a:dk1>
      <a:lt1>
        <a:srgbClr val="FFFFFF"/>
      </a:lt1>
      <a:dk2>
        <a:srgbClr val="5B6770"/>
      </a:dk2>
      <a:lt2>
        <a:srgbClr val="FFFFFF"/>
      </a:lt2>
      <a:accent1>
        <a:srgbClr val="00AEC7"/>
      </a:accent1>
      <a:accent2>
        <a:srgbClr val="5B6770"/>
      </a:accent2>
      <a:accent3>
        <a:srgbClr val="26D07C"/>
      </a:accent3>
      <a:accent4>
        <a:srgbClr val="003865"/>
      </a:accent4>
      <a:accent5>
        <a:srgbClr val="685BC7"/>
      </a:accent5>
      <a:accent6>
        <a:srgbClr val="890C58"/>
      </a:accent6>
      <a:hlink>
        <a:srgbClr val="0000FF"/>
      </a:hlink>
      <a:folHlink>
        <a:srgbClr val="800080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16 by 9 PUBLIC PowerPoint Template" id="{DB8D3E4C-6FF4-496E-9BF1-8649E08A3392}" vid="{F8602A06-3FD0-4FC7-A0F8-00C8DEA19F60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pivotTable" Target="../pivotTables/pivotTable4.xml"/><Relationship Id="rId1" Type="http://schemas.openxmlformats.org/officeDocument/2006/relationships/pivotTable" Target="../pivotTables/pivotTable3.xm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ivotTable" Target="../pivotTables/pivotTable6.xml"/><Relationship Id="rId1" Type="http://schemas.openxmlformats.org/officeDocument/2006/relationships/pivotTable" Target="../pivotTables/pivotTable5.xml"/><Relationship Id="rId4" Type="http://schemas.openxmlformats.org/officeDocument/2006/relationships/drawing" Target="../drawings/drawing7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ivotTable" Target="../pivotTables/pivotTable8.xml"/><Relationship Id="rId1" Type="http://schemas.openxmlformats.org/officeDocument/2006/relationships/pivotTable" Target="../pivotTables/pivotTable7.xml"/><Relationship Id="rId4" Type="http://schemas.openxmlformats.org/officeDocument/2006/relationships/drawing" Target="../drawings/drawing10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62BE1-6676-4666-B1AA-3A3EEA92D9C4}">
  <sheetPr codeName="Sheet1"/>
  <dimension ref="A1:M26"/>
  <sheetViews>
    <sheetView workbookViewId="0">
      <selection activeCell="B3" sqref="B3:M26"/>
    </sheetView>
  </sheetViews>
  <sheetFormatPr defaultRowHeight="14.25" x14ac:dyDescent="0.2"/>
  <sheetData>
    <row r="1" spans="1:13" ht="18" x14ac:dyDescent="0.2">
      <c r="G1" s="1" t="s">
        <v>26</v>
      </c>
    </row>
    <row r="2" spans="1:13" ht="18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ht="18" x14ac:dyDescent="0.2">
      <c r="A3" s="2">
        <v>1</v>
      </c>
      <c r="B3" s="3" t="e">
        <f>NA()</f>
        <v>#N/A</v>
      </c>
      <c r="C3" s="3" t="e">
        <f>NA()</f>
        <v>#N/A</v>
      </c>
      <c r="D3" s="3" t="e">
        <f>NA()</f>
        <v>#N/A</v>
      </c>
      <c r="E3" s="3" t="e">
        <f>NA()</f>
        <v>#N/A</v>
      </c>
      <c r="F3" s="3" t="e">
        <f>NA()</f>
        <v>#N/A</v>
      </c>
      <c r="G3" s="3" t="e">
        <f>NA()</f>
        <v>#N/A</v>
      </c>
      <c r="H3" s="3" t="e">
        <f>NA()</f>
        <v>#N/A</v>
      </c>
      <c r="I3" s="3" t="e">
        <f>NA()</f>
        <v>#N/A</v>
      </c>
      <c r="J3" s="3" t="e">
        <f>NA()</f>
        <v>#N/A</v>
      </c>
      <c r="K3" s="3" t="e">
        <f>NA()</f>
        <v>#N/A</v>
      </c>
      <c r="L3" s="3" t="e">
        <f>NA()</f>
        <v>#N/A</v>
      </c>
      <c r="M3" s="3" t="e">
        <f>NA()</f>
        <v>#N/A</v>
      </c>
    </row>
    <row r="4" spans="1:13" ht="18" x14ac:dyDescent="0.2">
      <c r="A4" s="2">
        <v>2</v>
      </c>
      <c r="B4" s="3" t="e">
        <f>NA()</f>
        <v>#N/A</v>
      </c>
      <c r="C4" s="3" t="e">
        <f>NA()</f>
        <v>#N/A</v>
      </c>
      <c r="D4" s="3" t="e">
        <f>NA()</f>
        <v>#N/A</v>
      </c>
      <c r="E4" s="3" t="e">
        <f>NA()</f>
        <v>#N/A</v>
      </c>
      <c r="F4" s="3" t="e">
        <f>NA()</f>
        <v>#N/A</v>
      </c>
      <c r="G4" s="3" t="e">
        <f>NA()</f>
        <v>#N/A</v>
      </c>
      <c r="H4" s="3" t="e">
        <f>NA()</f>
        <v>#N/A</v>
      </c>
      <c r="I4" s="3" t="e">
        <f>NA()</f>
        <v>#N/A</v>
      </c>
      <c r="J4" s="3" t="e">
        <f>NA()</f>
        <v>#N/A</v>
      </c>
      <c r="K4" s="3" t="e">
        <f>NA()</f>
        <v>#N/A</v>
      </c>
      <c r="L4" s="3" t="e">
        <f>NA()</f>
        <v>#N/A</v>
      </c>
      <c r="M4" s="3" t="e">
        <f>NA()</f>
        <v>#N/A</v>
      </c>
    </row>
    <row r="5" spans="1:13" ht="18" x14ac:dyDescent="0.2">
      <c r="A5" s="2">
        <v>3</v>
      </c>
      <c r="B5" s="3" t="e">
        <f>NA()</f>
        <v>#N/A</v>
      </c>
      <c r="C5" s="3" t="e">
        <f>NA()</f>
        <v>#N/A</v>
      </c>
      <c r="D5" s="3" t="e">
        <f>NA()</f>
        <v>#N/A</v>
      </c>
      <c r="E5" s="3" t="e">
        <f>NA()</f>
        <v>#N/A</v>
      </c>
      <c r="F5" s="3" t="e">
        <f>NA()</f>
        <v>#N/A</v>
      </c>
      <c r="G5" s="3" t="e">
        <f>NA()</f>
        <v>#N/A</v>
      </c>
      <c r="H5" s="3" t="e">
        <f>NA()</f>
        <v>#N/A</v>
      </c>
      <c r="I5" s="3" t="e">
        <f>NA()</f>
        <v>#N/A</v>
      </c>
      <c r="J5" s="3" t="e">
        <f>NA()</f>
        <v>#N/A</v>
      </c>
      <c r="K5" s="3" t="e">
        <f>NA()</f>
        <v>#N/A</v>
      </c>
      <c r="L5" s="3" t="e">
        <f>NA()</f>
        <v>#N/A</v>
      </c>
      <c r="M5" s="3" t="e">
        <f>NA()</f>
        <v>#N/A</v>
      </c>
    </row>
    <row r="6" spans="1:13" ht="18" x14ac:dyDescent="0.2">
      <c r="A6" s="2">
        <v>4</v>
      </c>
      <c r="B6" s="3" t="e">
        <f>NA()</f>
        <v>#N/A</v>
      </c>
      <c r="C6" s="3" t="e">
        <f>NA()</f>
        <v>#N/A</v>
      </c>
      <c r="D6" s="3" t="e">
        <f>NA()</f>
        <v>#N/A</v>
      </c>
      <c r="E6" s="3" t="e">
        <f>NA()</f>
        <v>#N/A</v>
      </c>
      <c r="F6" s="3" t="e">
        <f>NA()</f>
        <v>#N/A</v>
      </c>
      <c r="G6" s="3" t="e">
        <f>NA()</f>
        <v>#N/A</v>
      </c>
      <c r="H6" s="3" t="e">
        <f>NA()</f>
        <v>#N/A</v>
      </c>
      <c r="I6" s="3" t="e">
        <f>NA()</f>
        <v>#N/A</v>
      </c>
      <c r="J6" s="3" t="e">
        <f>NA()</f>
        <v>#N/A</v>
      </c>
      <c r="K6" s="3" t="e">
        <f>NA()</f>
        <v>#N/A</v>
      </c>
      <c r="L6" s="3" t="e">
        <f>NA()</f>
        <v>#N/A</v>
      </c>
      <c r="M6" s="3" t="e">
        <f>NA()</f>
        <v>#N/A</v>
      </c>
    </row>
    <row r="7" spans="1:13" ht="18" x14ac:dyDescent="0.2">
      <c r="A7" s="2">
        <v>5</v>
      </c>
      <c r="B7" s="3" t="e">
        <f>NA()</f>
        <v>#N/A</v>
      </c>
      <c r="C7" s="3" t="e">
        <f>NA()</f>
        <v>#N/A</v>
      </c>
      <c r="D7" s="3" t="e">
        <f>NA()</f>
        <v>#N/A</v>
      </c>
      <c r="E7" s="3" t="e">
        <f>NA()</f>
        <v>#N/A</v>
      </c>
      <c r="F7" s="3" t="e">
        <f>NA()</f>
        <v>#N/A</v>
      </c>
      <c r="G7" s="3" t="e">
        <f>NA()</f>
        <v>#N/A</v>
      </c>
      <c r="H7" s="3" t="e">
        <f>NA()</f>
        <v>#N/A</v>
      </c>
      <c r="I7" s="3" t="e">
        <f>NA()</f>
        <v>#N/A</v>
      </c>
      <c r="J7" s="3" t="e">
        <f>NA()</f>
        <v>#N/A</v>
      </c>
      <c r="K7" s="3" t="e">
        <f>NA()</f>
        <v>#N/A</v>
      </c>
      <c r="L7" s="3" t="e">
        <f>NA()</f>
        <v>#N/A</v>
      </c>
      <c r="M7" s="3" t="e">
        <f>NA()</f>
        <v>#N/A</v>
      </c>
    </row>
    <row r="8" spans="1:13" ht="18" x14ac:dyDescent="0.2">
      <c r="A8" s="2">
        <v>6</v>
      </c>
      <c r="B8" s="3" t="e">
        <f>NA()</f>
        <v>#N/A</v>
      </c>
      <c r="C8" s="3" t="e">
        <f>NA()</f>
        <v>#N/A</v>
      </c>
      <c r="D8" s="3" t="e">
        <f>NA()</f>
        <v>#N/A</v>
      </c>
      <c r="E8" s="3" t="e">
        <f>NA()</f>
        <v>#N/A</v>
      </c>
      <c r="F8" s="3" t="e">
        <f>NA()</f>
        <v>#N/A</v>
      </c>
      <c r="G8" s="3" t="e">
        <f>NA()</f>
        <v>#N/A</v>
      </c>
      <c r="H8" s="3" t="e">
        <f>NA()</f>
        <v>#N/A</v>
      </c>
      <c r="I8" s="3" t="e">
        <f>NA()</f>
        <v>#N/A</v>
      </c>
      <c r="J8" s="3" t="e">
        <f>NA()</f>
        <v>#N/A</v>
      </c>
      <c r="K8" s="3" t="e">
        <f>NA()</f>
        <v>#N/A</v>
      </c>
      <c r="L8" s="3" t="e">
        <f>NA()</f>
        <v>#N/A</v>
      </c>
      <c r="M8" s="3" t="e">
        <f>NA()</f>
        <v>#N/A</v>
      </c>
    </row>
    <row r="9" spans="1:13" ht="18" x14ac:dyDescent="0.2">
      <c r="A9" s="2">
        <v>7</v>
      </c>
      <c r="B9" s="3" t="e">
        <f>NA()</f>
        <v>#N/A</v>
      </c>
      <c r="C9" s="3" t="e">
        <f>NA()</f>
        <v>#N/A</v>
      </c>
      <c r="D9" s="3" t="e">
        <f>NA()</f>
        <v>#N/A</v>
      </c>
      <c r="E9" s="3" t="e">
        <f>NA()</f>
        <v>#N/A</v>
      </c>
      <c r="F9" s="3" t="e">
        <f>NA()</f>
        <v>#N/A</v>
      </c>
      <c r="G9" s="3" t="e">
        <f>NA()</f>
        <v>#N/A</v>
      </c>
      <c r="H9" s="3" t="e">
        <f>NA()</f>
        <v>#N/A</v>
      </c>
      <c r="I9" s="3" t="e">
        <f>NA()</f>
        <v>#N/A</v>
      </c>
      <c r="J9" s="3" t="e">
        <f>NA()</f>
        <v>#N/A</v>
      </c>
      <c r="K9" s="3" t="e">
        <f>NA()</f>
        <v>#N/A</v>
      </c>
      <c r="L9" s="3" t="e">
        <f>NA()</f>
        <v>#N/A</v>
      </c>
      <c r="M9" s="3" t="e">
        <f>NA()</f>
        <v>#N/A</v>
      </c>
    </row>
    <row r="10" spans="1:13" ht="18" x14ac:dyDescent="0.2">
      <c r="A10" s="2">
        <v>8</v>
      </c>
      <c r="B10" s="3" t="e">
        <f>NA()</f>
        <v>#N/A</v>
      </c>
      <c r="C10" s="3" t="e">
        <f>NA()</f>
        <v>#N/A</v>
      </c>
      <c r="D10" s="3" t="e">
        <f>NA()</f>
        <v>#N/A</v>
      </c>
      <c r="E10" s="3" t="e">
        <f>NA()</f>
        <v>#N/A</v>
      </c>
      <c r="F10" s="3" t="e">
        <f>NA()</f>
        <v>#N/A</v>
      </c>
      <c r="G10" s="3" t="e">
        <f>NA()</f>
        <v>#N/A</v>
      </c>
      <c r="H10" s="3" t="e">
        <f>NA()</f>
        <v>#N/A</v>
      </c>
      <c r="I10" s="3" t="e">
        <f>NA()</f>
        <v>#N/A</v>
      </c>
      <c r="J10" s="3" t="e">
        <f>NA()</f>
        <v>#N/A</v>
      </c>
      <c r="K10" s="3" t="e">
        <f>NA()</f>
        <v>#N/A</v>
      </c>
      <c r="L10" s="3" t="e">
        <f>NA()</f>
        <v>#N/A</v>
      </c>
      <c r="M10" s="3" t="e">
        <f>NA()</f>
        <v>#N/A</v>
      </c>
    </row>
    <row r="11" spans="1:13" ht="18" x14ac:dyDescent="0.2">
      <c r="A11" s="2">
        <v>9</v>
      </c>
      <c r="B11" s="3" t="e">
        <f>NA()</f>
        <v>#N/A</v>
      </c>
      <c r="C11" s="3" t="e">
        <f>NA()</f>
        <v>#N/A</v>
      </c>
      <c r="D11" s="3" t="e">
        <f>NA()</f>
        <v>#N/A</v>
      </c>
      <c r="E11" s="3" t="e">
        <f>NA()</f>
        <v>#N/A</v>
      </c>
      <c r="F11" s="3" t="e">
        <f>NA()</f>
        <v>#N/A</v>
      </c>
      <c r="G11" s="3" t="e">
        <f>NA()</f>
        <v>#N/A</v>
      </c>
      <c r="H11" s="3" t="e">
        <f>NA()</f>
        <v>#N/A</v>
      </c>
      <c r="I11" s="3" t="e">
        <f>NA()</f>
        <v>#N/A</v>
      </c>
      <c r="J11" s="3" t="e">
        <f>NA()</f>
        <v>#N/A</v>
      </c>
      <c r="K11" s="3" t="e">
        <f>NA()</f>
        <v>#N/A</v>
      </c>
      <c r="L11" s="3" t="e">
        <f>NA()</f>
        <v>#N/A</v>
      </c>
      <c r="M11" s="3" t="e">
        <f>NA()</f>
        <v>#N/A</v>
      </c>
    </row>
    <row r="12" spans="1:13" ht="18" x14ac:dyDescent="0.2">
      <c r="A12" s="2">
        <v>10</v>
      </c>
      <c r="B12" s="3" t="e">
        <f>NA()</f>
        <v>#N/A</v>
      </c>
      <c r="C12" s="3" t="e">
        <f>NA()</f>
        <v>#N/A</v>
      </c>
      <c r="D12" s="3" t="e">
        <f>NA()</f>
        <v>#N/A</v>
      </c>
      <c r="E12" s="3" t="e">
        <f>NA()</f>
        <v>#N/A</v>
      </c>
      <c r="F12" s="3" t="e">
        <f>NA()</f>
        <v>#N/A</v>
      </c>
      <c r="G12" s="3" t="e">
        <f>NA()</f>
        <v>#N/A</v>
      </c>
      <c r="H12" s="3" t="e">
        <f>NA()</f>
        <v>#N/A</v>
      </c>
      <c r="I12" s="3" t="e">
        <f>NA()</f>
        <v>#N/A</v>
      </c>
      <c r="J12" s="3" t="e">
        <f>NA()</f>
        <v>#N/A</v>
      </c>
      <c r="K12" s="3" t="e">
        <f>NA()</f>
        <v>#N/A</v>
      </c>
      <c r="L12" s="3" t="e">
        <f>NA()</f>
        <v>#N/A</v>
      </c>
      <c r="M12" s="3" t="e">
        <f>NA()</f>
        <v>#N/A</v>
      </c>
    </row>
    <row r="13" spans="1:13" ht="18" x14ac:dyDescent="0.2">
      <c r="A13" s="2">
        <v>11</v>
      </c>
      <c r="B13" s="3" t="e">
        <f>NA()</f>
        <v>#N/A</v>
      </c>
      <c r="C13" s="3" t="e">
        <f>NA()</f>
        <v>#N/A</v>
      </c>
      <c r="D13" s="3" t="e">
        <f>NA()</f>
        <v>#N/A</v>
      </c>
      <c r="E13" s="3" t="e">
        <f>NA()</f>
        <v>#N/A</v>
      </c>
      <c r="F13" s="3" t="e">
        <f>NA()</f>
        <v>#N/A</v>
      </c>
      <c r="G13" s="3" t="e">
        <f>NA()</f>
        <v>#N/A</v>
      </c>
      <c r="H13" s="3" t="e">
        <f>NA()</f>
        <v>#N/A</v>
      </c>
      <c r="I13" s="3" t="e">
        <f>NA()</f>
        <v>#N/A</v>
      </c>
      <c r="J13" s="3" t="e">
        <f>NA()</f>
        <v>#N/A</v>
      </c>
      <c r="K13" s="3" t="e">
        <f>NA()</f>
        <v>#N/A</v>
      </c>
      <c r="L13" s="3" t="e">
        <f>NA()</f>
        <v>#N/A</v>
      </c>
      <c r="M13" s="3" t="e">
        <f>NA()</f>
        <v>#N/A</v>
      </c>
    </row>
    <row r="14" spans="1:13" ht="18" x14ac:dyDescent="0.2">
      <c r="A14" s="2">
        <v>12</v>
      </c>
      <c r="B14" s="3" t="e">
        <f>NA()</f>
        <v>#N/A</v>
      </c>
      <c r="C14" s="3" t="e">
        <f>NA()</f>
        <v>#N/A</v>
      </c>
      <c r="D14" s="3" t="e">
        <f>NA()</f>
        <v>#N/A</v>
      </c>
      <c r="E14" s="3" t="e">
        <f>NA()</f>
        <v>#N/A</v>
      </c>
      <c r="F14" s="3" t="e">
        <f>NA()</f>
        <v>#N/A</v>
      </c>
      <c r="G14" s="3" t="e">
        <f>NA()</f>
        <v>#N/A</v>
      </c>
      <c r="H14" s="3" t="e">
        <f>NA()</f>
        <v>#N/A</v>
      </c>
      <c r="I14" s="3" t="e">
        <f>NA()</f>
        <v>#N/A</v>
      </c>
      <c r="J14" s="3" t="e">
        <f>NA()</f>
        <v>#N/A</v>
      </c>
      <c r="K14" s="3" t="e">
        <f>NA()</f>
        <v>#N/A</v>
      </c>
      <c r="L14" s="3" t="e">
        <f>NA()</f>
        <v>#N/A</v>
      </c>
      <c r="M14" s="3" t="e">
        <f>NA()</f>
        <v>#N/A</v>
      </c>
    </row>
    <row r="15" spans="1:13" ht="18" x14ac:dyDescent="0.2">
      <c r="A15" s="2">
        <v>13</v>
      </c>
      <c r="B15" s="3" t="e">
        <f>NA()</f>
        <v>#N/A</v>
      </c>
      <c r="C15" s="3" t="e">
        <f>NA()</f>
        <v>#N/A</v>
      </c>
      <c r="D15" s="3" t="e">
        <f>NA()</f>
        <v>#N/A</v>
      </c>
      <c r="E15" s="3" t="e">
        <f>NA()</f>
        <v>#N/A</v>
      </c>
      <c r="F15" s="3" t="e">
        <f>NA()</f>
        <v>#N/A</v>
      </c>
      <c r="G15" s="3" t="e">
        <f>NA()</f>
        <v>#N/A</v>
      </c>
      <c r="H15" s="3" t="e">
        <f>NA()</f>
        <v>#N/A</v>
      </c>
      <c r="I15" s="3" t="e">
        <f>NA()</f>
        <v>#N/A</v>
      </c>
      <c r="J15" s="3" t="e">
        <f>NA()</f>
        <v>#N/A</v>
      </c>
      <c r="K15" s="3" t="e">
        <f>NA()</f>
        <v>#N/A</v>
      </c>
      <c r="L15" s="3" t="e">
        <f>NA()</f>
        <v>#N/A</v>
      </c>
      <c r="M15" s="3" t="e">
        <f>NA()</f>
        <v>#N/A</v>
      </c>
    </row>
    <row r="16" spans="1:13" ht="18" x14ac:dyDescent="0.2">
      <c r="A16" s="2">
        <v>14</v>
      </c>
      <c r="B16" s="3" t="e">
        <f>NA()</f>
        <v>#N/A</v>
      </c>
      <c r="C16" s="3" t="e">
        <f>NA()</f>
        <v>#N/A</v>
      </c>
      <c r="D16" s="3" t="e">
        <f>NA()</f>
        <v>#N/A</v>
      </c>
      <c r="E16" s="3" t="e">
        <f>NA()</f>
        <v>#N/A</v>
      </c>
      <c r="F16" s="3" t="e">
        <f>NA()</f>
        <v>#N/A</v>
      </c>
      <c r="G16" s="3" t="e">
        <f>NA()</f>
        <v>#N/A</v>
      </c>
      <c r="H16" s="3" t="e">
        <f>NA()</f>
        <v>#N/A</v>
      </c>
      <c r="I16" s="3" t="e">
        <f>NA()</f>
        <v>#N/A</v>
      </c>
      <c r="J16" s="3" t="e">
        <f>NA()</f>
        <v>#N/A</v>
      </c>
      <c r="K16" s="3" t="e">
        <f>NA()</f>
        <v>#N/A</v>
      </c>
      <c r="L16" s="3" t="e">
        <f>NA()</f>
        <v>#N/A</v>
      </c>
      <c r="M16" s="3" t="e">
        <f>NA()</f>
        <v>#N/A</v>
      </c>
    </row>
    <row r="17" spans="1:13" ht="18" x14ac:dyDescent="0.2">
      <c r="A17" s="2">
        <v>15</v>
      </c>
      <c r="B17" s="3" t="e">
        <f>NA()</f>
        <v>#N/A</v>
      </c>
      <c r="C17" s="3" t="e">
        <f>NA()</f>
        <v>#N/A</v>
      </c>
      <c r="D17" s="3" t="e">
        <f>NA()</f>
        <v>#N/A</v>
      </c>
      <c r="E17" s="3" t="e">
        <f>NA()</f>
        <v>#N/A</v>
      </c>
      <c r="F17" s="3" t="e">
        <f>NA()</f>
        <v>#N/A</v>
      </c>
      <c r="G17" s="3" t="e">
        <f>NA()</f>
        <v>#N/A</v>
      </c>
      <c r="H17" s="3" t="e">
        <f>NA()</f>
        <v>#N/A</v>
      </c>
      <c r="I17" s="3" t="e">
        <f>NA()</f>
        <v>#N/A</v>
      </c>
      <c r="J17" s="3" t="e">
        <f>NA()</f>
        <v>#N/A</v>
      </c>
      <c r="K17" s="3" t="e">
        <f>NA()</f>
        <v>#N/A</v>
      </c>
      <c r="L17" s="3" t="e">
        <f>NA()</f>
        <v>#N/A</v>
      </c>
      <c r="M17" s="3" t="e">
        <f>NA()</f>
        <v>#N/A</v>
      </c>
    </row>
    <row r="18" spans="1:13" ht="18" x14ac:dyDescent="0.2">
      <c r="A18" s="2">
        <v>16</v>
      </c>
      <c r="B18" s="3" t="e">
        <f>NA()</f>
        <v>#N/A</v>
      </c>
      <c r="C18" s="3" t="e">
        <f>NA()</f>
        <v>#N/A</v>
      </c>
      <c r="D18" s="3" t="e">
        <f>NA()</f>
        <v>#N/A</v>
      </c>
      <c r="E18" s="3" t="e">
        <f>NA()</f>
        <v>#N/A</v>
      </c>
      <c r="F18" s="3" t="e">
        <f>NA()</f>
        <v>#N/A</v>
      </c>
      <c r="G18" s="3" t="e">
        <f>NA()</f>
        <v>#N/A</v>
      </c>
      <c r="H18" s="3" t="e">
        <f>NA()</f>
        <v>#N/A</v>
      </c>
      <c r="I18" s="3" t="e">
        <f>NA()</f>
        <v>#N/A</v>
      </c>
      <c r="J18" s="3" t="e">
        <f>NA()</f>
        <v>#N/A</v>
      </c>
      <c r="K18" s="3" t="e">
        <f>NA()</f>
        <v>#N/A</v>
      </c>
      <c r="L18" s="3" t="e">
        <f>NA()</f>
        <v>#N/A</v>
      </c>
      <c r="M18" s="3" t="e">
        <f>NA()</f>
        <v>#N/A</v>
      </c>
    </row>
    <row r="19" spans="1:13" ht="18" x14ac:dyDescent="0.2">
      <c r="A19" s="2">
        <v>17</v>
      </c>
      <c r="B19" s="3" t="e">
        <f>NA()</f>
        <v>#N/A</v>
      </c>
      <c r="C19" s="3" t="e">
        <f>NA()</f>
        <v>#N/A</v>
      </c>
      <c r="D19" s="3" t="e">
        <f>NA()</f>
        <v>#N/A</v>
      </c>
      <c r="E19" s="3" t="e">
        <f>NA()</f>
        <v>#N/A</v>
      </c>
      <c r="F19" s="3" t="e">
        <f>NA()</f>
        <v>#N/A</v>
      </c>
      <c r="G19" s="3" t="e">
        <f>NA()</f>
        <v>#N/A</v>
      </c>
      <c r="H19" s="3" t="e">
        <f>NA()</f>
        <v>#N/A</v>
      </c>
      <c r="I19" s="3" t="e">
        <f>NA()</f>
        <v>#N/A</v>
      </c>
      <c r="J19" s="3" t="e">
        <f>NA()</f>
        <v>#N/A</v>
      </c>
      <c r="K19" s="3" t="e">
        <f>NA()</f>
        <v>#N/A</v>
      </c>
      <c r="L19" s="3" t="e">
        <f>NA()</f>
        <v>#N/A</v>
      </c>
      <c r="M19" s="3" t="e">
        <f>NA()</f>
        <v>#N/A</v>
      </c>
    </row>
    <row r="20" spans="1:13" ht="18" x14ac:dyDescent="0.2">
      <c r="A20" s="2">
        <v>18</v>
      </c>
      <c r="B20" s="3" t="e">
        <f>NA()</f>
        <v>#N/A</v>
      </c>
      <c r="C20" s="3" t="e">
        <f>NA()</f>
        <v>#N/A</v>
      </c>
      <c r="D20" s="3" t="e">
        <f>NA()</f>
        <v>#N/A</v>
      </c>
      <c r="E20" s="3" t="e">
        <f>NA()</f>
        <v>#N/A</v>
      </c>
      <c r="F20" s="3" t="e">
        <f>NA()</f>
        <v>#N/A</v>
      </c>
      <c r="G20" s="3" t="e">
        <f>NA()</f>
        <v>#N/A</v>
      </c>
      <c r="H20" s="3" t="e">
        <f>NA()</f>
        <v>#N/A</v>
      </c>
      <c r="I20" s="3" t="e">
        <f>NA()</f>
        <v>#N/A</v>
      </c>
      <c r="J20" s="3" t="e">
        <f>NA()</f>
        <v>#N/A</v>
      </c>
      <c r="K20" s="3" t="e">
        <f>NA()</f>
        <v>#N/A</v>
      </c>
      <c r="L20" s="3" t="e">
        <f>NA()</f>
        <v>#N/A</v>
      </c>
      <c r="M20" s="3" t="e">
        <f>NA()</f>
        <v>#N/A</v>
      </c>
    </row>
    <row r="21" spans="1:13" ht="18" x14ac:dyDescent="0.2">
      <c r="A21" s="2">
        <v>19</v>
      </c>
      <c r="B21" s="3" t="e">
        <f>NA()</f>
        <v>#N/A</v>
      </c>
      <c r="C21" s="3" t="e">
        <f>NA()</f>
        <v>#N/A</v>
      </c>
      <c r="D21" s="3" t="e">
        <f>NA()</f>
        <v>#N/A</v>
      </c>
      <c r="E21" s="3" t="e">
        <f>NA()</f>
        <v>#N/A</v>
      </c>
      <c r="F21" s="3" t="e">
        <f>NA()</f>
        <v>#N/A</v>
      </c>
      <c r="G21" s="3" t="e">
        <f>NA()</f>
        <v>#N/A</v>
      </c>
      <c r="H21" s="3" t="e">
        <f>NA()</f>
        <v>#N/A</v>
      </c>
      <c r="I21" s="3" t="e">
        <f>NA()</f>
        <v>#N/A</v>
      </c>
      <c r="J21" s="3" t="e">
        <f>NA()</f>
        <v>#N/A</v>
      </c>
      <c r="K21" s="3" t="e">
        <f>NA()</f>
        <v>#N/A</v>
      </c>
      <c r="L21" s="3" t="e">
        <f>NA()</f>
        <v>#N/A</v>
      </c>
      <c r="M21" s="3" t="e">
        <f>NA()</f>
        <v>#N/A</v>
      </c>
    </row>
    <row r="22" spans="1:13" ht="18" x14ac:dyDescent="0.2">
      <c r="A22" s="2">
        <v>20</v>
      </c>
      <c r="B22" s="3" t="e">
        <f>NA()</f>
        <v>#N/A</v>
      </c>
      <c r="C22" s="3" t="e">
        <f>NA()</f>
        <v>#N/A</v>
      </c>
      <c r="D22" s="3" t="e">
        <f>NA()</f>
        <v>#N/A</v>
      </c>
      <c r="E22" s="3" t="e">
        <f>NA()</f>
        <v>#N/A</v>
      </c>
      <c r="F22" s="3" t="e">
        <f>NA()</f>
        <v>#N/A</v>
      </c>
      <c r="G22" s="3" t="e">
        <f>NA()</f>
        <v>#N/A</v>
      </c>
      <c r="H22" s="3" t="e">
        <f>NA()</f>
        <v>#N/A</v>
      </c>
      <c r="I22" s="3" t="e">
        <f>NA()</f>
        <v>#N/A</v>
      </c>
      <c r="J22" s="3" t="e">
        <f>NA()</f>
        <v>#N/A</v>
      </c>
      <c r="K22" s="3" t="e">
        <f>NA()</f>
        <v>#N/A</v>
      </c>
      <c r="L22" s="3" t="e">
        <f>NA()</f>
        <v>#N/A</v>
      </c>
      <c r="M22" s="3" t="e">
        <f>NA()</f>
        <v>#N/A</v>
      </c>
    </row>
    <row r="23" spans="1:13" ht="18" x14ac:dyDescent="0.2">
      <c r="A23" s="2">
        <v>21</v>
      </c>
      <c r="B23" s="3" t="e">
        <f>NA()</f>
        <v>#N/A</v>
      </c>
      <c r="C23" s="3" t="e">
        <f>NA()</f>
        <v>#N/A</v>
      </c>
      <c r="D23" s="3" t="e">
        <f>NA()</f>
        <v>#N/A</v>
      </c>
      <c r="E23" s="3" t="e">
        <f>NA()</f>
        <v>#N/A</v>
      </c>
      <c r="F23" s="3" t="e">
        <f>NA()</f>
        <v>#N/A</v>
      </c>
      <c r="G23" s="3" t="e">
        <f>NA()</f>
        <v>#N/A</v>
      </c>
      <c r="H23" s="3" t="e">
        <f>NA()</f>
        <v>#N/A</v>
      </c>
      <c r="I23" s="3" t="e">
        <f>NA()</f>
        <v>#N/A</v>
      </c>
      <c r="J23" s="3" t="e">
        <f>NA()</f>
        <v>#N/A</v>
      </c>
      <c r="K23" s="3" t="e">
        <f>NA()</f>
        <v>#N/A</v>
      </c>
      <c r="L23" s="3" t="e">
        <f>NA()</f>
        <v>#N/A</v>
      </c>
      <c r="M23" s="3" t="e">
        <f>NA()</f>
        <v>#N/A</v>
      </c>
    </row>
    <row r="24" spans="1:13" ht="18" x14ac:dyDescent="0.2">
      <c r="A24" s="2">
        <v>22</v>
      </c>
      <c r="B24" s="3" t="e">
        <f>NA()</f>
        <v>#N/A</v>
      </c>
      <c r="C24" s="3" t="e">
        <f>NA()</f>
        <v>#N/A</v>
      </c>
      <c r="D24" s="3" t="e">
        <f>NA()</f>
        <v>#N/A</v>
      </c>
      <c r="E24" s="3" t="e">
        <f>NA()</f>
        <v>#N/A</v>
      </c>
      <c r="F24" s="3" t="e">
        <f>NA()</f>
        <v>#N/A</v>
      </c>
      <c r="G24" s="3" t="e">
        <f>NA()</f>
        <v>#N/A</v>
      </c>
      <c r="H24" s="3" t="e">
        <f>NA()</f>
        <v>#N/A</v>
      </c>
      <c r="I24" s="3" t="e">
        <f>NA()</f>
        <v>#N/A</v>
      </c>
      <c r="J24" s="3" t="e">
        <f>NA()</f>
        <v>#N/A</v>
      </c>
      <c r="K24" s="3" t="e">
        <f>NA()</f>
        <v>#N/A</v>
      </c>
      <c r="L24" s="3" t="e">
        <f>NA()</f>
        <v>#N/A</v>
      </c>
      <c r="M24" s="3" t="e">
        <f>NA()</f>
        <v>#N/A</v>
      </c>
    </row>
    <row r="25" spans="1:13" ht="18" x14ac:dyDescent="0.2">
      <c r="A25" s="2">
        <v>23</v>
      </c>
      <c r="B25" s="3" t="e">
        <f>NA()</f>
        <v>#N/A</v>
      </c>
      <c r="C25" s="3" t="e">
        <f>NA()</f>
        <v>#N/A</v>
      </c>
      <c r="D25" s="3" t="e">
        <f>NA()</f>
        <v>#N/A</v>
      </c>
      <c r="E25" s="3" t="e">
        <f>NA()</f>
        <v>#N/A</v>
      </c>
      <c r="F25" s="3" t="e">
        <f>NA()</f>
        <v>#N/A</v>
      </c>
      <c r="G25" s="3" t="e">
        <f>NA()</f>
        <v>#N/A</v>
      </c>
      <c r="H25" s="3" t="e">
        <f>NA()</f>
        <v>#N/A</v>
      </c>
      <c r="I25" s="3" t="e">
        <f>NA()</f>
        <v>#N/A</v>
      </c>
      <c r="J25" s="3" t="e">
        <f>NA()</f>
        <v>#N/A</v>
      </c>
      <c r="K25" s="3" t="e">
        <f>NA()</f>
        <v>#N/A</v>
      </c>
      <c r="L25" s="3" t="e">
        <f>NA()</f>
        <v>#N/A</v>
      </c>
      <c r="M25" s="3" t="e">
        <f>NA()</f>
        <v>#N/A</v>
      </c>
    </row>
    <row r="26" spans="1:13" ht="18" x14ac:dyDescent="0.2">
      <c r="A26" s="2">
        <v>24</v>
      </c>
      <c r="B26" s="3" t="e">
        <f>NA()</f>
        <v>#N/A</v>
      </c>
      <c r="C26" s="3" t="e">
        <f>NA()</f>
        <v>#N/A</v>
      </c>
      <c r="D26" s="3" t="e">
        <f>NA()</f>
        <v>#N/A</v>
      </c>
      <c r="E26" s="3" t="e">
        <f>NA()</f>
        <v>#N/A</v>
      </c>
      <c r="F26" s="3" t="e">
        <f>NA()</f>
        <v>#N/A</v>
      </c>
      <c r="G26" s="3" t="e">
        <f>NA()</f>
        <v>#N/A</v>
      </c>
      <c r="H26" s="3" t="e">
        <f>NA()</f>
        <v>#N/A</v>
      </c>
      <c r="I26" s="3" t="e">
        <f>NA()</f>
        <v>#N/A</v>
      </c>
      <c r="J26" s="3" t="e">
        <f>NA()</f>
        <v>#N/A</v>
      </c>
      <c r="K26" s="3" t="e">
        <f>NA()</f>
        <v>#N/A</v>
      </c>
      <c r="L26" s="3" t="e">
        <f>NA()</f>
        <v>#N/A</v>
      </c>
      <c r="M26" s="3" t="e">
        <f>NA()</f>
        <v>#N/A</v>
      </c>
    </row>
  </sheetData>
  <conditionalFormatting sqref="B3:M2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FA7C6E-CAC7-4EF4-91A2-3C55BADC97FB}">
  <dimension ref="A1:BQ578"/>
  <sheetViews>
    <sheetView zoomScale="40" zoomScaleNormal="40" workbookViewId="0">
      <selection activeCell="N35" sqref="N35:N41"/>
    </sheetView>
  </sheetViews>
  <sheetFormatPr defaultRowHeight="15" x14ac:dyDescent="0.2"/>
  <cols>
    <col min="1" max="1" width="8.25" bestFit="1" customWidth="1"/>
    <col min="2" max="2" width="5.875" bestFit="1" customWidth="1"/>
    <col min="3" max="3" width="9.5" bestFit="1" customWidth="1"/>
    <col min="4" max="4" width="12.5" bestFit="1" customWidth="1"/>
    <col min="5" max="5" width="25.875" bestFit="1" customWidth="1"/>
    <col min="6" max="6" width="8.625" customWidth="1"/>
    <col min="7" max="7" width="13.125" bestFit="1" customWidth="1"/>
    <col min="8" max="8" width="9.5" bestFit="1" customWidth="1"/>
    <col min="9" max="9" width="5.625" bestFit="1" customWidth="1"/>
    <col min="10" max="10" width="15.875" bestFit="1" customWidth="1"/>
    <col min="11" max="12" width="5.625" customWidth="1"/>
    <col min="13" max="13" width="65.25" bestFit="1" customWidth="1"/>
    <col min="14" max="14" width="78.625" customWidth="1"/>
    <col min="15" max="15" width="4.875" bestFit="1" customWidth="1"/>
    <col min="16" max="16" width="12.75" bestFit="1" customWidth="1"/>
    <col min="17" max="17" width="12.875" bestFit="1" customWidth="1"/>
    <col min="18" max="18" width="5" bestFit="1" customWidth="1"/>
    <col min="19" max="19" width="3.5" customWidth="1"/>
    <col min="20" max="22" width="4.375" customWidth="1"/>
    <col min="23" max="23" width="4.625" customWidth="1"/>
    <col min="24" max="25" width="4.375" customWidth="1"/>
    <col min="26" max="30" width="4.625" customWidth="1"/>
    <col min="31" max="31" width="4.375" customWidth="1"/>
    <col min="32" max="32" width="4.625" customWidth="1"/>
    <col min="33" max="34" width="4.375" customWidth="1"/>
    <col min="41" max="41" width="20.625" customWidth="1"/>
    <col min="42" max="42" width="19.375" customWidth="1"/>
    <col min="43" max="43" width="10.375" style="14" customWidth="1"/>
    <col min="44" max="44" width="4.625" style="14" customWidth="1"/>
    <col min="45" max="46" width="5.5" style="14" customWidth="1"/>
    <col min="47" max="47" width="4.375" style="14" customWidth="1"/>
    <col min="48" max="48" width="5.5" style="14" customWidth="1"/>
    <col min="49" max="49" width="4.625" style="14" customWidth="1"/>
    <col min="50" max="50" width="5.5" style="14" customWidth="1"/>
    <col min="51" max="51" width="4.375" style="14" customWidth="1"/>
    <col min="52" max="52" width="5.5" style="14" customWidth="1"/>
    <col min="53" max="64" width="4.625" style="14" customWidth="1"/>
    <col min="65" max="67" width="5.5" style="14" customWidth="1"/>
    <col min="68" max="68" width="4.375" customWidth="1"/>
  </cols>
  <sheetData>
    <row r="1" spans="1:67" x14ac:dyDescent="0.2">
      <c r="A1" t="s">
        <v>13</v>
      </c>
      <c r="B1" t="s">
        <v>0</v>
      </c>
      <c r="C1" t="s">
        <v>14</v>
      </c>
      <c r="D1" t="s">
        <v>50</v>
      </c>
      <c r="E1" t="s">
        <v>51</v>
      </c>
      <c r="G1" t="s">
        <v>13</v>
      </c>
      <c r="H1" t="s">
        <v>6</v>
      </c>
    </row>
    <row r="2" spans="1:67" ht="15.75" x14ac:dyDescent="0.2">
      <c r="A2" t="s">
        <v>1</v>
      </c>
      <c r="B2">
        <v>1</v>
      </c>
      <c r="C2" t="s">
        <v>52</v>
      </c>
      <c r="D2" s="5">
        <v>309</v>
      </c>
      <c r="E2" s="5">
        <f>'[2]2026 Regulation Up'!B3</f>
        <v>371.44963732295213</v>
      </c>
      <c r="G2" t="s">
        <v>14</v>
      </c>
      <c r="H2" t="s">
        <v>52</v>
      </c>
      <c r="M2" t="str">
        <f>IF($H$2 = "Reg Up", "Regulation Up", IF($H$2 = "Reg Down", "Regulation Down", "")) &amp; " Requirement Comparison for " &amp; TEXT(DATEVALUE($H$1 &amp;" 1"), "Mmmm")</f>
        <v>Regulation Up Requirement Comparison for June</v>
      </c>
      <c r="AM2" s="15"/>
      <c r="AN2" s="15"/>
      <c r="AO2" s="15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  <c r="BO2" s="16"/>
    </row>
    <row r="3" spans="1:67" ht="14.25" x14ac:dyDescent="0.2">
      <c r="A3" t="s">
        <v>1</v>
      </c>
      <c r="B3">
        <v>2</v>
      </c>
      <c r="C3" t="s">
        <v>52</v>
      </c>
      <c r="D3" s="5">
        <v>266</v>
      </c>
      <c r="E3" s="5">
        <f>'[2]2026 Regulation Up'!B4</f>
        <v>335.77461160987122</v>
      </c>
      <c r="M3" t="str">
        <f>"Range: "&amp;O4&amp;" MW - "&amp;O5&amp;" MW;" &amp; CHAR(9) &amp; CHAR(10) &amp; "Avg: "&amp;O6&amp;" MW ("&amp;ABS(O7)&amp;" MW "&amp;IF(O7&lt;0,"decrease", "increase") &amp; " from prev year)"</f>
        <v>Range: 367 MW - 857 MW;	
Avg: 576 MW (124 MW increase from prev year)</v>
      </c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</row>
    <row r="4" spans="1:67" ht="14.25" x14ac:dyDescent="0.2">
      <c r="A4" t="s">
        <v>1</v>
      </c>
      <c r="B4">
        <v>3</v>
      </c>
      <c r="C4" t="s">
        <v>52</v>
      </c>
      <c r="D4" s="5">
        <v>234</v>
      </c>
      <c r="E4" s="5">
        <f>'[2]2026 Regulation Up'!B5</f>
        <v>344.31255527271162</v>
      </c>
      <c r="G4" t="s">
        <v>15</v>
      </c>
      <c r="H4" t="s">
        <v>53</v>
      </c>
      <c r="I4" t="s">
        <v>54</v>
      </c>
      <c r="N4" t="s">
        <v>16</v>
      </c>
      <c r="O4" s="5">
        <f>ROUND(MIN($I$5:$I$28), 0)</f>
        <v>367</v>
      </c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</row>
    <row r="5" spans="1:67" ht="14.25" x14ac:dyDescent="0.2">
      <c r="A5" t="s">
        <v>1</v>
      </c>
      <c r="B5">
        <v>4</v>
      </c>
      <c r="C5" t="s">
        <v>52</v>
      </c>
      <c r="D5" s="5">
        <v>279</v>
      </c>
      <c r="E5" s="5">
        <f>'[2]2026 Regulation Up'!B6</f>
        <v>348.9962873708015</v>
      </c>
      <c r="G5" s="11">
        <v>1</v>
      </c>
      <c r="H5" s="5">
        <v>334</v>
      </c>
      <c r="I5" s="5">
        <v>461.36202593427328</v>
      </c>
      <c r="N5" t="s">
        <v>17</v>
      </c>
      <c r="O5" s="5">
        <f>ROUND(MAX($I$5:$I$28), 0)</f>
        <v>857</v>
      </c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</row>
    <row r="6" spans="1:67" ht="14.25" x14ac:dyDescent="0.2">
      <c r="A6" t="s">
        <v>1</v>
      </c>
      <c r="B6">
        <v>5</v>
      </c>
      <c r="C6" t="s">
        <v>52</v>
      </c>
      <c r="D6" s="5">
        <v>278</v>
      </c>
      <c r="E6" s="5">
        <f>'[2]2026 Regulation Up'!B7</f>
        <v>336.23241606641358</v>
      </c>
      <c r="G6" s="11">
        <v>2</v>
      </c>
      <c r="H6" s="5">
        <v>300</v>
      </c>
      <c r="I6" s="5">
        <v>387.64806882386557</v>
      </c>
      <c r="N6" t="s">
        <v>18</v>
      </c>
      <c r="O6" s="5">
        <f>ROUND(AVERAGE($I$5:$I$28), 0)</f>
        <v>576</v>
      </c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</row>
    <row r="7" spans="1:67" ht="14.25" x14ac:dyDescent="0.2">
      <c r="A7" t="s">
        <v>1</v>
      </c>
      <c r="B7">
        <v>6</v>
      </c>
      <c r="C7" t="s">
        <v>52</v>
      </c>
      <c r="D7" s="5">
        <v>282</v>
      </c>
      <c r="E7" s="5">
        <f>'[2]2026 Regulation Up'!B8</f>
        <v>361.96145993692107</v>
      </c>
      <c r="G7" s="11">
        <v>3</v>
      </c>
      <c r="H7" s="5">
        <v>290</v>
      </c>
      <c r="I7" s="5">
        <v>420.14550504126532</v>
      </c>
      <c r="N7" t="s">
        <v>19</v>
      </c>
      <c r="O7" s="5">
        <f>ROUND(O6-AVERAGE(H5:H28), 0)</f>
        <v>124</v>
      </c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</row>
    <row r="8" spans="1:67" ht="14.25" x14ac:dyDescent="0.2">
      <c r="A8" t="s">
        <v>1</v>
      </c>
      <c r="B8">
        <v>7</v>
      </c>
      <c r="C8" t="s">
        <v>52</v>
      </c>
      <c r="D8" s="5">
        <v>304</v>
      </c>
      <c r="E8" s="5">
        <f>'[2]2026 Regulation Up'!B9</f>
        <v>347.18342365558271</v>
      </c>
      <c r="G8" s="11">
        <v>4</v>
      </c>
      <c r="H8" s="5">
        <v>333</v>
      </c>
      <c r="I8" s="5">
        <v>367.39007823875841</v>
      </c>
      <c r="J8" s="5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</row>
    <row r="9" spans="1:67" ht="14.25" x14ac:dyDescent="0.2">
      <c r="A9" t="s">
        <v>1</v>
      </c>
      <c r="B9">
        <v>8</v>
      </c>
      <c r="C9" t="s">
        <v>52</v>
      </c>
      <c r="D9" s="5">
        <v>356</v>
      </c>
      <c r="E9" s="5">
        <f>'[2]2026 Regulation Up'!B10</f>
        <v>381.1002566024294</v>
      </c>
      <c r="G9" s="11">
        <v>5</v>
      </c>
      <c r="H9" s="5">
        <v>290</v>
      </c>
      <c r="I9" s="5">
        <v>380.31592929115538</v>
      </c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</row>
    <row r="10" spans="1:67" ht="14.25" x14ac:dyDescent="0.2">
      <c r="A10" t="s">
        <v>1</v>
      </c>
      <c r="B10">
        <v>9</v>
      </c>
      <c r="C10" t="s">
        <v>52</v>
      </c>
      <c r="D10" s="5">
        <v>353</v>
      </c>
      <c r="E10" s="5">
        <f>'[2]2026 Regulation Up'!B11</f>
        <v>466.27351909633973</v>
      </c>
      <c r="G10" s="11">
        <v>6</v>
      </c>
      <c r="H10" s="5">
        <v>274</v>
      </c>
      <c r="I10" s="5">
        <v>419.94201922332712</v>
      </c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</row>
    <row r="11" spans="1:67" ht="14.25" x14ac:dyDescent="0.2">
      <c r="A11" t="s">
        <v>1</v>
      </c>
      <c r="B11">
        <v>10</v>
      </c>
      <c r="C11" t="s">
        <v>52</v>
      </c>
      <c r="D11" s="5">
        <v>588</v>
      </c>
      <c r="E11" s="5">
        <f>'[2]2026 Regulation Up'!B12</f>
        <v>592.92008755779057</v>
      </c>
      <c r="G11" s="11">
        <v>7</v>
      </c>
      <c r="H11" s="5">
        <v>357</v>
      </c>
      <c r="I11" s="5">
        <v>438.14526018783693</v>
      </c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</row>
    <row r="12" spans="1:67" x14ac:dyDescent="0.2">
      <c r="A12" t="s">
        <v>1</v>
      </c>
      <c r="B12">
        <v>11</v>
      </c>
      <c r="C12" t="s">
        <v>52</v>
      </c>
      <c r="D12" s="5">
        <v>508</v>
      </c>
      <c r="E12" s="5">
        <f>'[2]2026 Regulation Up'!B13</f>
        <v>505.82837807784517</v>
      </c>
      <c r="G12" s="11">
        <v>8</v>
      </c>
      <c r="H12" s="5">
        <v>352</v>
      </c>
      <c r="I12" s="5">
        <v>543.98257822391747</v>
      </c>
    </row>
    <row r="13" spans="1:67" x14ac:dyDescent="0.2">
      <c r="A13" t="s">
        <v>1</v>
      </c>
      <c r="B13">
        <v>12</v>
      </c>
      <c r="C13" t="s">
        <v>52</v>
      </c>
      <c r="D13" s="5">
        <v>464</v>
      </c>
      <c r="E13" s="5">
        <f>'[2]2026 Regulation Up'!B14</f>
        <v>502.06382091608771</v>
      </c>
      <c r="G13" s="11">
        <v>9</v>
      </c>
      <c r="H13" s="5">
        <v>551</v>
      </c>
      <c r="I13" s="5">
        <v>655.37835617436963</v>
      </c>
    </row>
    <row r="14" spans="1:67" x14ac:dyDescent="0.2">
      <c r="A14" t="s">
        <v>1</v>
      </c>
      <c r="B14">
        <v>13</v>
      </c>
      <c r="C14" t="s">
        <v>52</v>
      </c>
      <c r="D14" s="5">
        <v>420</v>
      </c>
      <c r="E14" s="5">
        <f>'[2]2026 Regulation Up'!B15</f>
        <v>529.48800175944461</v>
      </c>
      <c r="G14" s="11">
        <v>10</v>
      </c>
      <c r="H14" s="5">
        <v>597</v>
      </c>
      <c r="I14" s="5">
        <v>652.59974307380844</v>
      </c>
    </row>
    <row r="15" spans="1:67" x14ac:dyDescent="0.2">
      <c r="A15" t="s">
        <v>1</v>
      </c>
      <c r="B15">
        <v>14</v>
      </c>
      <c r="C15" t="s">
        <v>52</v>
      </c>
      <c r="D15" s="5">
        <v>489</v>
      </c>
      <c r="E15" s="5">
        <f>'[2]2026 Regulation Up'!B16</f>
        <v>543.5223003021573</v>
      </c>
      <c r="G15" s="11">
        <v>11</v>
      </c>
      <c r="H15" s="5">
        <v>545</v>
      </c>
      <c r="I15" s="5">
        <v>689.76477243133411</v>
      </c>
    </row>
    <row r="16" spans="1:67" x14ac:dyDescent="0.2">
      <c r="A16" t="s">
        <v>1</v>
      </c>
      <c r="B16">
        <v>15</v>
      </c>
      <c r="C16" t="s">
        <v>52</v>
      </c>
      <c r="D16" s="5">
        <v>493</v>
      </c>
      <c r="E16" s="5">
        <f>'[2]2026 Regulation Up'!B17</f>
        <v>595.22461212063183</v>
      </c>
      <c r="G16" s="11">
        <v>12</v>
      </c>
      <c r="H16" s="5">
        <v>581</v>
      </c>
      <c r="I16" s="5">
        <v>664.62026168496982</v>
      </c>
    </row>
    <row r="17" spans="1:14" x14ac:dyDescent="0.2">
      <c r="A17" t="s">
        <v>1</v>
      </c>
      <c r="B17">
        <v>16</v>
      </c>
      <c r="C17" t="s">
        <v>52</v>
      </c>
      <c r="D17" s="5">
        <v>487</v>
      </c>
      <c r="E17" s="5">
        <f>'[2]2026 Regulation Up'!B18</f>
        <v>584.51249637347928</v>
      </c>
      <c r="G17" s="11">
        <v>13</v>
      </c>
      <c r="H17" s="5">
        <v>544</v>
      </c>
      <c r="I17" s="5">
        <v>698.1181841973837</v>
      </c>
    </row>
    <row r="18" spans="1:14" x14ac:dyDescent="0.2">
      <c r="A18" t="s">
        <v>1</v>
      </c>
      <c r="B18">
        <v>17</v>
      </c>
      <c r="C18" t="s">
        <v>52</v>
      </c>
      <c r="D18" s="5">
        <v>714</v>
      </c>
      <c r="E18" s="5">
        <f>'[2]2026 Regulation Up'!B19</f>
        <v>662.20807657998239</v>
      </c>
      <c r="G18" s="11">
        <v>14</v>
      </c>
      <c r="H18" s="5">
        <v>535</v>
      </c>
      <c r="I18" s="5">
        <v>760.1373126818894</v>
      </c>
    </row>
    <row r="19" spans="1:14" x14ac:dyDescent="0.2">
      <c r="A19" t="s">
        <v>1</v>
      </c>
      <c r="B19">
        <v>18</v>
      </c>
      <c r="C19" t="s">
        <v>52</v>
      </c>
      <c r="D19" s="5">
        <v>682</v>
      </c>
      <c r="E19" s="5">
        <f>'[2]2026 Regulation Up'!B20</f>
        <v>700.38718805970018</v>
      </c>
      <c r="G19" s="11">
        <v>15</v>
      </c>
      <c r="H19" s="5">
        <v>522</v>
      </c>
      <c r="I19" s="5">
        <v>774.49546390213834</v>
      </c>
    </row>
    <row r="20" spans="1:14" x14ac:dyDescent="0.2">
      <c r="A20" t="s">
        <v>1</v>
      </c>
      <c r="B20">
        <v>19</v>
      </c>
      <c r="C20" t="s">
        <v>52</v>
      </c>
      <c r="D20" s="5">
        <v>259</v>
      </c>
      <c r="E20" s="5">
        <f>'[2]2026 Regulation Up'!B21</f>
        <v>297.70420674367892</v>
      </c>
      <c r="G20" s="11">
        <v>16</v>
      </c>
      <c r="H20" s="5">
        <v>570</v>
      </c>
      <c r="I20" s="5">
        <v>857.3793056686842</v>
      </c>
    </row>
    <row r="21" spans="1:14" x14ac:dyDescent="0.2">
      <c r="A21" t="s">
        <v>1</v>
      </c>
      <c r="B21">
        <v>20</v>
      </c>
      <c r="C21" t="s">
        <v>52</v>
      </c>
      <c r="D21" s="5">
        <v>259</v>
      </c>
      <c r="E21" s="5">
        <f>'[2]2026 Regulation Up'!B22</f>
        <v>266.93809360542451</v>
      </c>
      <c r="G21" s="11">
        <v>17</v>
      </c>
      <c r="H21" s="5">
        <v>566</v>
      </c>
      <c r="I21" s="5">
        <v>821.06770618177211</v>
      </c>
    </row>
    <row r="22" spans="1:14" x14ac:dyDescent="0.2">
      <c r="A22" t="s">
        <v>1</v>
      </c>
      <c r="B22">
        <v>21</v>
      </c>
      <c r="C22" t="s">
        <v>52</v>
      </c>
      <c r="D22" s="5">
        <v>267</v>
      </c>
      <c r="E22" s="5">
        <f>'[2]2026 Regulation Up'!B23</f>
        <v>297.23663691290028</v>
      </c>
      <c r="G22" s="11">
        <v>18</v>
      </c>
      <c r="H22" s="5">
        <v>622</v>
      </c>
      <c r="I22" s="5">
        <v>824.04072830184418</v>
      </c>
    </row>
    <row r="23" spans="1:14" x14ac:dyDescent="0.2">
      <c r="A23" t="s">
        <v>1</v>
      </c>
      <c r="B23">
        <v>22</v>
      </c>
      <c r="C23" t="s">
        <v>52</v>
      </c>
      <c r="D23" s="5">
        <v>284</v>
      </c>
      <c r="E23" s="5">
        <f>'[2]2026 Regulation Up'!B24</f>
        <v>315.50238269419589</v>
      </c>
      <c r="G23" s="11">
        <v>19</v>
      </c>
      <c r="H23" s="5">
        <v>633</v>
      </c>
      <c r="I23" s="5">
        <v>724.28347438350625</v>
      </c>
    </row>
    <row r="24" spans="1:14" x14ac:dyDescent="0.2">
      <c r="A24" t="s">
        <v>1</v>
      </c>
      <c r="B24">
        <v>23</v>
      </c>
      <c r="C24" t="s">
        <v>52</v>
      </c>
      <c r="D24" s="5">
        <v>270</v>
      </c>
      <c r="E24" s="5">
        <f>'[2]2026 Regulation Up'!B25</f>
        <v>297.48500084911927</v>
      </c>
      <c r="G24" s="11">
        <v>20</v>
      </c>
      <c r="H24" s="5">
        <v>666</v>
      </c>
      <c r="I24" s="5">
        <v>651.25324273577689</v>
      </c>
    </row>
    <row r="25" spans="1:14" x14ac:dyDescent="0.2">
      <c r="A25" t="s">
        <v>1</v>
      </c>
      <c r="B25">
        <v>24</v>
      </c>
      <c r="C25" t="s">
        <v>52</v>
      </c>
      <c r="D25" s="5">
        <v>256</v>
      </c>
      <c r="E25" s="5">
        <f>'[2]2026 Regulation Up'!B26</f>
        <v>316.08893180295121</v>
      </c>
      <c r="G25" s="11">
        <v>21</v>
      </c>
      <c r="H25" s="5">
        <v>407</v>
      </c>
      <c r="I25" s="5">
        <v>492.38345316881868</v>
      </c>
    </row>
    <row r="26" spans="1:14" ht="15.75" customHeight="1" x14ac:dyDescent="0.2">
      <c r="A26" t="s">
        <v>1</v>
      </c>
      <c r="B26">
        <v>1</v>
      </c>
      <c r="C26" t="s">
        <v>55</v>
      </c>
      <c r="D26" s="5">
        <v>339</v>
      </c>
      <c r="E26">
        <v>325</v>
      </c>
      <c r="F26" s="5"/>
      <c r="G26" s="11">
        <v>22</v>
      </c>
      <c r="H26" s="5">
        <v>348</v>
      </c>
      <c r="I26" s="5">
        <v>379.61606484930951</v>
      </c>
    </row>
    <row r="27" spans="1:14" ht="15.75" customHeight="1" x14ac:dyDescent="0.2">
      <c r="A27" t="s">
        <v>1</v>
      </c>
      <c r="B27">
        <v>2</v>
      </c>
      <c r="C27" t="s">
        <v>55</v>
      </c>
      <c r="D27" s="5">
        <v>246</v>
      </c>
      <c r="E27">
        <v>279</v>
      </c>
      <c r="F27" s="5"/>
      <c r="G27" s="11">
        <v>23</v>
      </c>
      <c r="H27" s="5">
        <v>322</v>
      </c>
      <c r="I27" s="5">
        <v>381.98366275373968</v>
      </c>
    </row>
    <row r="28" spans="1:14" ht="15.75" customHeight="1" x14ac:dyDescent="0.2">
      <c r="A28" t="s">
        <v>1</v>
      </c>
      <c r="B28">
        <v>3</v>
      </c>
      <c r="C28" t="s">
        <v>55</v>
      </c>
      <c r="D28" s="5">
        <v>227</v>
      </c>
      <c r="E28">
        <v>287</v>
      </c>
      <c r="F28" s="5"/>
      <c r="G28" s="11">
        <v>24</v>
      </c>
      <c r="H28" s="5">
        <v>314</v>
      </c>
      <c r="I28" s="5">
        <v>382.10606576633592</v>
      </c>
    </row>
    <row r="29" spans="1:14" ht="15.75" customHeight="1" x14ac:dyDescent="0.2">
      <c r="A29" t="s">
        <v>1</v>
      </c>
      <c r="B29">
        <v>4</v>
      </c>
      <c r="C29" t="s">
        <v>55</v>
      </c>
      <c r="D29" s="5">
        <v>280</v>
      </c>
      <c r="E29">
        <v>291</v>
      </c>
      <c r="F29" s="5"/>
    </row>
    <row r="30" spans="1:14" ht="15.75" customHeight="1" x14ac:dyDescent="0.2">
      <c r="A30" t="s">
        <v>1</v>
      </c>
      <c r="B30">
        <v>5</v>
      </c>
      <c r="C30" t="s">
        <v>55</v>
      </c>
      <c r="D30" s="5">
        <v>257</v>
      </c>
      <c r="E30">
        <v>300</v>
      </c>
      <c r="F30" s="5"/>
    </row>
    <row r="31" spans="1:14" ht="15.75" customHeight="1" x14ac:dyDescent="0.2">
      <c r="A31" t="s">
        <v>1</v>
      </c>
      <c r="B31">
        <v>6</v>
      </c>
      <c r="C31" t="s">
        <v>55</v>
      </c>
      <c r="D31" s="5">
        <v>288</v>
      </c>
      <c r="E31">
        <v>312</v>
      </c>
      <c r="F31" s="5"/>
    </row>
    <row r="32" spans="1:14" ht="15.75" customHeight="1" x14ac:dyDescent="0.2">
      <c r="A32" t="s">
        <v>1</v>
      </c>
      <c r="B32">
        <v>7</v>
      </c>
      <c r="C32" t="s">
        <v>55</v>
      </c>
      <c r="D32" s="5">
        <v>299</v>
      </c>
      <c r="E32">
        <v>293</v>
      </c>
      <c r="F32" s="5"/>
      <c r="G32" t="s">
        <v>14</v>
      </c>
      <c r="H32" t="s">
        <v>52</v>
      </c>
      <c r="N32" t="str">
        <f>"Average " &amp; IF($H$32 = "Reg Up", "Regulation Up", IF($H$32 = "Reg Down", "Regulation Down", "")) &amp; " Requirement Comparison"</f>
        <v>Average Regulation Up Requirement Comparison</v>
      </c>
    </row>
    <row r="33" spans="1:18" ht="15.75" customHeight="1" x14ac:dyDescent="0.2">
      <c r="A33" t="s">
        <v>1</v>
      </c>
      <c r="B33">
        <v>8</v>
      </c>
      <c r="C33" t="s">
        <v>55</v>
      </c>
      <c r="D33" s="5">
        <v>337</v>
      </c>
      <c r="E33">
        <v>278</v>
      </c>
      <c r="F33" s="5"/>
      <c r="N33" t="str">
        <f ca="1">"2025: On avg. "&amp;ROUND(ABS(Q36),0)&amp;" MW "&amp;IF(Q36&lt;0,"decrease","increase")&amp;" from prev year."&amp;CHAR(9)&amp;CHAR(10)&amp;"Largest increase is in "&amp;R35&amp;" by "&amp;ROUND(Q35,0)&amp;" MW." &amp; IF(ISNA(R34), "", CHAR(9)&amp;CHAR(10)&amp;"Largest decrease is in "&amp;R34&amp;" by "&amp;ABS(ROUND(Q34,0))&amp;" MW.")</f>
        <v>2025: On avg. 53 MW increase from prev year.	
Largest increase is in Jun by 124 MW.	
Largest decrease is in Sep* by 3 MW.</v>
      </c>
    </row>
    <row r="34" spans="1:18" ht="15.75" customHeight="1" x14ac:dyDescent="0.2">
      <c r="A34" t="s">
        <v>1</v>
      </c>
      <c r="B34">
        <v>9</v>
      </c>
      <c r="C34" t="s">
        <v>55</v>
      </c>
      <c r="D34" s="5">
        <v>674</v>
      </c>
      <c r="E34">
        <v>607</v>
      </c>
      <c r="F34" s="5"/>
      <c r="G34" t="s">
        <v>15</v>
      </c>
      <c r="H34" t="s">
        <v>53</v>
      </c>
      <c r="I34" t="s">
        <v>54</v>
      </c>
      <c r="P34" t="s">
        <v>23</v>
      </c>
      <c r="Q34">
        <f>_xlfn.MINIFS($N$35:$N$46, $N$35:$N$46, "&lt;&gt;#N/A", $N$35:$N$46, "&lt;0")</f>
        <v>-3.0687686637874094</v>
      </c>
      <c r="R34" t="str">
        <f ca="1">OFFSET($I$35,MATCH(Q34,$N$35:$N$46, 0)-1, -2)</f>
        <v>Sep*</v>
      </c>
    </row>
    <row r="35" spans="1:18" ht="15.75" customHeight="1" x14ac:dyDescent="0.2">
      <c r="A35" t="s">
        <v>1</v>
      </c>
      <c r="B35">
        <v>10</v>
      </c>
      <c r="C35" t="s">
        <v>55</v>
      </c>
      <c r="D35" s="5">
        <v>503</v>
      </c>
      <c r="E35">
        <v>519</v>
      </c>
      <c r="F35" s="5"/>
      <c r="G35" s="11" t="s">
        <v>1</v>
      </c>
      <c r="H35" s="5">
        <v>379.20833333333331</v>
      </c>
      <c r="I35" s="5">
        <v>429.18309922039208</v>
      </c>
      <c r="N35">
        <f t="shared" ref="N35:N46" si="0">IF(I35=0, NA(),I35-H35)</f>
        <v>49.974765887058766</v>
      </c>
      <c r="O35" t="e">
        <f t="shared" ref="O35:O46" si="1">IF(J35=0, NA(),J35-H35)</f>
        <v>#N/A</v>
      </c>
      <c r="P35" t="s">
        <v>24</v>
      </c>
      <c r="Q35">
        <f>_xlfn.MAXIFS($N$35:$N$46, $N$35:$N$46, "&lt;&gt;#N/A", $N$35:$N$46, "&gt;0")</f>
        <v>123.9649692883367</v>
      </c>
      <c r="R35" s="17" t="str">
        <f ca="1">OFFSET($I$35,MATCH(Q35,$N$35:$N$46, 0)-1, -2)</f>
        <v>Jun</v>
      </c>
    </row>
    <row r="36" spans="1:18" ht="15.75" customHeight="1" x14ac:dyDescent="0.2">
      <c r="A36" t="s">
        <v>1</v>
      </c>
      <c r="B36">
        <v>11</v>
      </c>
      <c r="C36" t="s">
        <v>55</v>
      </c>
      <c r="D36" s="5">
        <v>440</v>
      </c>
      <c r="E36">
        <v>498</v>
      </c>
      <c r="F36" s="5"/>
      <c r="G36" s="11" t="s">
        <v>2</v>
      </c>
      <c r="H36" s="5">
        <v>439.70833333333331</v>
      </c>
      <c r="I36" s="5">
        <v>468.01868299571203</v>
      </c>
      <c r="N36">
        <f t="shared" si="0"/>
        <v>28.310349662378712</v>
      </c>
      <c r="O36" t="e">
        <f t="shared" si="1"/>
        <v>#N/A</v>
      </c>
      <c r="P36" t="s">
        <v>25</v>
      </c>
      <c r="Q36">
        <f>AVERAGEIF($N$35:$N$46, "&lt;&gt;#N/A")</f>
        <v>52.616410244960171</v>
      </c>
    </row>
    <row r="37" spans="1:18" ht="15.75" customHeight="1" x14ac:dyDescent="0.2">
      <c r="A37" t="s">
        <v>1</v>
      </c>
      <c r="B37">
        <v>12</v>
      </c>
      <c r="C37" t="s">
        <v>55</v>
      </c>
      <c r="D37" s="5">
        <v>429</v>
      </c>
      <c r="E37">
        <v>489</v>
      </c>
      <c r="F37" s="5"/>
      <c r="G37" s="11" t="s">
        <v>3</v>
      </c>
      <c r="H37" s="5">
        <v>462.125</v>
      </c>
      <c r="I37" s="5">
        <v>530.68615019837432</v>
      </c>
      <c r="N37">
        <f t="shared" si="0"/>
        <v>68.561150198374321</v>
      </c>
      <c r="O37" t="e">
        <f t="shared" si="1"/>
        <v>#N/A</v>
      </c>
    </row>
    <row r="38" spans="1:18" ht="15.75" customHeight="1" x14ac:dyDescent="0.2">
      <c r="A38" t="s">
        <v>1</v>
      </c>
      <c r="B38">
        <v>13</v>
      </c>
      <c r="C38" t="s">
        <v>55</v>
      </c>
      <c r="D38" s="5">
        <v>407</v>
      </c>
      <c r="E38">
        <v>429</v>
      </c>
      <c r="F38" s="5"/>
      <c r="G38" s="11" t="s">
        <v>4</v>
      </c>
      <c r="H38" s="5">
        <v>458.29166666666669</v>
      </c>
      <c r="I38" s="5">
        <v>550.63236102737699</v>
      </c>
      <c r="N38">
        <f t="shared" si="0"/>
        <v>92.340694360710302</v>
      </c>
      <c r="O38" t="e">
        <f t="shared" si="1"/>
        <v>#N/A</v>
      </c>
    </row>
    <row r="39" spans="1:18" ht="15.75" customHeight="1" x14ac:dyDescent="0.2">
      <c r="A39" t="s">
        <v>1</v>
      </c>
      <c r="B39">
        <v>14</v>
      </c>
      <c r="C39" t="s">
        <v>55</v>
      </c>
      <c r="D39" s="5">
        <v>469</v>
      </c>
      <c r="E39">
        <v>459</v>
      </c>
      <c r="F39" s="5"/>
      <c r="G39" s="11" t="s">
        <v>5</v>
      </c>
      <c r="H39" s="5">
        <v>461.95833333333331</v>
      </c>
      <c r="I39" s="5">
        <v>548.20232775942441</v>
      </c>
      <c r="N39">
        <f t="shared" si="0"/>
        <v>86.243994426091092</v>
      </c>
      <c r="O39" t="e">
        <f t="shared" si="1"/>
        <v>#N/A</v>
      </c>
    </row>
    <row r="40" spans="1:18" ht="15.75" customHeight="1" x14ac:dyDescent="0.2">
      <c r="A40" t="s">
        <v>1</v>
      </c>
      <c r="B40">
        <v>15</v>
      </c>
      <c r="C40" t="s">
        <v>55</v>
      </c>
      <c r="D40" s="5">
        <v>461</v>
      </c>
      <c r="E40">
        <v>485</v>
      </c>
      <c r="F40" s="5"/>
      <c r="G40" s="11" t="s">
        <v>6</v>
      </c>
      <c r="H40" s="5">
        <v>452.20833333333331</v>
      </c>
      <c r="I40" s="5">
        <v>576.17330262167002</v>
      </c>
      <c r="N40">
        <f t="shared" si="0"/>
        <v>123.9649692883367</v>
      </c>
      <c r="O40" t="e">
        <f t="shared" si="1"/>
        <v>#N/A</v>
      </c>
    </row>
    <row r="41" spans="1:18" ht="15.75" customHeight="1" x14ac:dyDescent="0.2">
      <c r="A41" t="s">
        <v>1</v>
      </c>
      <c r="B41">
        <v>16</v>
      </c>
      <c r="C41" t="s">
        <v>55</v>
      </c>
      <c r="D41" s="5">
        <v>442</v>
      </c>
      <c r="E41">
        <v>459</v>
      </c>
      <c r="F41" s="5"/>
      <c r="G41" s="11" t="s">
        <v>7</v>
      </c>
      <c r="H41" s="5">
        <v>423.875</v>
      </c>
      <c r="I41" s="5">
        <v>538.75358310811055</v>
      </c>
      <c r="N41">
        <f t="shared" si="0"/>
        <v>114.87858310811055</v>
      </c>
      <c r="O41" t="e">
        <f t="shared" si="1"/>
        <v>#N/A</v>
      </c>
    </row>
    <row r="42" spans="1:18" ht="15.75" customHeight="1" x14ac:dyDescent="0.2">
      <c r="A42" t="s">
        <v>1</v>
      </c>
      <c r="B42">
        <v>17</v>
      </c>
      <c r="C42" t="s">
        <v>55</v>
      </c>
      <c r="D42" s="5">
        <v>429</v>
      </c>
      <c r="E42">
        <v>490</v>
      </c>
      <c r="F42" s="5"/>
      <c r="G42" s="11" t="s">
        <v>56</v>
      </c>
      <c r="H42" s="5">
        <v>408.45833333333331</v>
      </c>
      <c r="I42" s="5">
        <v>415.50684743716698</v>
      </c>
      <c r="N42">
        <f t="shared" si="0"/>
        <v>7.0485141038336678</v>
      </c>
      <c r="O42" t="e">
        <f t="shared" si="1"/>
        <v>#N/A</v>
      </c>
    </row>
    <row r="43" spans="1:18" ht="15.75" customHeight="1" x14ac:dyDescent="0.2">
      <c r="A43" t="s">
        <v>1</v>
      </c>
      <c r="B43">
        <v>18</v>
      </c>
      <c r="C43" t="s">
        <v>55</v>
      </c>
      <c r="D43" s="5">
        <v>429</v>
      </c>
      <c r="E43">
        <v>385</v>
      </c>
      <c r="F43" s="5"/>
      <c r="G43" s="11" t="s">
        <v>57</v>
      </c>
      <c r="H43" s="5">
        <v>421.29166666666669</v>
      </c>
      <c r="I43" s="5">
        <v>418.22289800287928</v>
      </c>
      <c r="N43">
        <f t="shared" si="0"/>
        <v>-3.0687686637874094</v>
      </c>
      <c r="O43" t="e">
        <f t="shared" si="1"/>
        <v>#N/A</v>
      </c>
    </row>
    <row r="44" spans="1:18" ht="15.75" customHeight="1" x14ac:dyDescent="0.2">
      <c r="A44" t="s">
        <v>1</v>
      </c>
      <c r="B44">
        <v>19</v>
      </c>
      <c r="C44" t="s">
        <v>55</v>
      </c>
      <c r="D44" s="5">
        <v>392</v>
      </c>
      <c r="E44">
        <v>330</v>
      </c>
      <c r="F44" s="5"/>
      <c r="G44" s="11" t="s">
        <v>20</v>
      </c>
      <c r="H44" s="5">
        <v>443.29166666666669</v>
      </c>
      <c r="I44" s="5">
        <v>474.17679899069094</v>
      </c>
      <c r="N44">
        <f t="shared" si="0"/>
        <v>30.885132324024255</v>
      </c>
      <c r="O44" t="e">
        <f t="shared" si="1"/>
        <v>#N/A</v>
      </c>
    </row>
    <row r="45" spans="1:18" ht="15.75" customHeight="1" x14ac:dyDescent="0.2">
      <c r="A45" t="s">
        <v>1</v>
      </c>
      <c r="B45">
        <v>20</v>
      </c>
      <c r="C45" t="s">
        <v>55</v>
      </c>
      <c r="D45" s="5">
        <v>309</v>
      </c>
      <c r="E45">
        <v>291</v>
      </c>
      <c r="F45" s="5"/>
      <c r="G45" s="11" t="s">
        <v>58</v>
      </c>
      <c r="H45" s="5">
        <v>477.5</v>
      </c>
      <c r="I45" s="5">
        <v>495.6786576545382</v>
      </c>
      <c r="N45">
        <f t="shared" si="0"/>
        <v>18.178657654538199</v>
      </c>
      <c r="O45" t="e">
        <f t="shared" si="1"/>
        <v>#N/A</v>
      </c>
    </row>
    <row r="46" spans="1:18" ht="15.75" customHeight="1" x14ac:dyDescent="0.2">
      <c r="A46" t="s">
        <v>1</v>
      </c>
      <c r="B46">
        <v>21</v>
      </c>
      <c r="C46" t="s">
        <v>55</v>
      </c>
      <c r="D46" s="5">
        <v>298</v>
      </c>
      <c r="E46">
        <v>267</v>
      </c>
      <c r="F46" s="5"/>
      <c r="G46" s="11" t="s">
        <v>59</v>
      </c>
      <c r="H46" s="5">
        <v>409</v>
      </c>
      <c r="I46" s="5">
        <v>423.07888058985287</v>
      </c>
      <c r="N46">
        <f t="shared" si="0"/>
        <v>14.078880589852872</v>
      </c>
      <c r="O46" t="e">
        <f t="shared" si="1"/>
        <v>#N/A</v>
      </c>
    </row>
    <row r="47" spans="1:18" ht="15.75" customHeight="1" x14ac:dyDescent="0.2">
      <c r="A47" t="s">
        <v>1</v>
      </c>
      <c r="B47">
        <v>22</v>
      </c>
      <c r="C47" t="s">
        <v>55</v>
      </c>
      <c r="D47" s="5">
        <v>259</v>
      </c>
      <c r="E47">
        <v>269</v>
      </c>
      <c r="F47" s="5"/>
    </row>
    <row r="48" spans="1:18" ht="15.75" customHeight="1" x14ac:dyDescent="0.2">
      <c r="A48" t="s">
        <v>1</v>
      </c>
      <c r="B48">
        <v>23</v>
      </c>
      <c r="C48" t="s">
        <v>55</v>
      </c>
      <c r="D48" s="5">
        <v>292</v>
      </c>
      <c r="E48">
        <v>290</v>
      </c>
      <c r="F48" s="5"/>
    </row>
    <row r="49" spans="1:69" ht="15.75" customHeight="1" x14ac:dyDescent="0.2">
      <c r="A49" t="s">
        <v>1</v>
      </c>
      <c r="B49">
        <v>24</v>
      </c>
      <c r="C49" t="s">
        <v>55</v>
      </c>
      <c r="D49" s="5">
        <v>297</v>
      </c>
      <c r="E49">
        <v>327</v>
      </c>
      <c r="F49" s="5"/>
    </row>
    <row r="50" spans="1:69" x14ac:dyDescent="0.2">
      <c r="A50" t="s">
        <v>2</v>
      </c>
      <c r="B50">
        <v>1</v>
      </c>
      <c r="C50" t="s">
        <v>52</v>
      </c>
      <c r="D50" s="5">
        <v>367</v>
      </c>
      <c r="E50" s="5">
        <f>'[2]2026 Regulation Up'!C3</f>
        <v>391.44768705667252</v>
      </c>
    </row>
    <row r="51" spans="1:69" x14ac:dyDescent="0.2">
      <c r="A51" t="s">
        <v>2</v>
      </c>
      <c r="B51">
        <v>2</v>
      </c>
      <c r="C51" t="s">
        <v>52</v>
      </c>
      <c r="D51" s="5">
        <v>265</v>
      </c>
      <c r="E51" s="5">
        <f>'[2]2026 Regulation Up'!C4</f>
        <v>321.47637278995887</v>
      </c>
    </row>
    <row r="52" spans="1:69" x14ac:dyDescent="0.2">
      <c r="A52" t="s">
        <v>2</v>
      </c>
      <c r="B52">
        <v>3</v>
      </c>
      <c r="C52" t="s">
        <v>52</v>
      </c>
      <c r="D52" s="5">
        <v>299</v>
      </c>
      <c r="E52" s="5">
        <f>'[2]2026 Regulation Up'!C5</f>
        <v>356.84636942917609</v>
      </c>
    </row>
    <row r="53" spans="1:69" x14ac:dyDescent="0.2">
      <c r="A53" t="s">
        <v>2</v>
      </c>
      <c r="B53">
        <v>4</v>
      </c>
      <c r="C53" t="s">
        <v>52</v>
      </c>
      <c r="D53" s="5">
        <v>274</v>
      </c>
      <c r="E53" s="5">
        <f>'[2]2026 Regulation Up'!C6</f>
        <v>354.03555298945707</v>
      </c>
    </row>
    <row r="54" spans="1:69" x14ac:dyDescent="0.2">
      <c r="A54" t="s">
        <v>2</v>
      </c>
      <c r="B54">
        <v>5</v>
      </c>
      <c r="C54" t="s">
        <v>52</v>
      </c>
      <c r="D54" s="5">
        <v>286</v>
      </c>
      <c r="E54" s="5">
        <f>'[2]2026 Regulation Up'!C7</f>
        <v>329.57493643705021</v>
      </c>
    </row>
    <row r="55" spans="1:69" x14ac:dyDescent="0.2">
      <c r="A55" t="s">
        <v>2</v>
      </c>
      <c r="B55">
        <v>6</v>
      </c>
      <c r="C55" t="s">
        <v>52</v>
      </c>
      <c r="D55" s="5">
        <v>352</v>
      </c>
      <c r="E55" s="5">
        <f>'[2]2026 Regulation Up'!C8</f>
        <v>350.12530881194141</v>
      </c>
    </row>
    <row r="56" spans="1:69" x14ac:dyDescent="0.2">
      <c r="A56" t="s">
        <v>2</v>
      </c>
      <c r="B56">
        <v>7</v>
      </c>
      <c r="C56" t="s">
        <v>52</v>
      </c>
      <c r="D56" s="5">
        <v>360</v>
      </c>
      <c r="E56" s="5">
        <f>'[2]2026 Regulation Up'!C9</f>
        <v>388.83860871742007</v>
      </c>
    </row>
    <row r="57" spans="1:69" x14ac:dyDescent="0.2">
      <c r="A57" t="s">
        <v>2</v>
      </c>
      <c r="B57">
        <v>8</v>
      </c>
      <c r="C57" t="s">
        <v>52</v>
      </c>
      <c r="D57" s="5">
        <v>358</v>
      </c>
      <c r="E57" s="5">
        <f>'[2]2026 Regulation Up'!C10</f>
        <v>414.81087639098121</v>
      </c>
    </row>
    <row r="58" spans="1:69" x14ac:dyDescent="0.2">
      <c r="A58" t="s">
        <v>2</v>
      </c>
      <c r="B58">
        <v>9</v>
      </c>
      <c r="C58" t="s">
        <v>52</v>
      </c>
      <c r="D58" s="5">
        <v>580</v>
      </c>
      <c r="E58" s="5">
        <f>'[2]2026 Regulation Up'!C11</f>
        <v>635.58857088554475</v>
      </c>
    </row>
    <row r="59" spans="1:69" x14ac:dyDescent="0.2">
      <c r="A59" t="s">
        <v>2</v>
      </c>
      <c r="B59">
        <v>10</v>
      </c>
      <c r="C59" t="s">
        <v>52</v>
      </c>
      <c r="D59" s="5">
        <v>638</v>
      </c>
      <c r="E59" s="5">
        <f>'[2]2026 Regulation Up'!C12</f>
        <v>646.08959638718898</v>
      </c>
    </row>
    <row r="60" spans="1:69" x14ac:dyDescent="0.2">
      <c r="A60" t="s">
        <v>2</v>
      </c>
      <c r="B60">
        <v>11</v>
      </c>
      <c r="C60" t="s">
        <v>52</v>
      </c>
      <c r="D60" s="5">
        <v>522</v>
      </c>
      <c r="E60" s="5">
        <f>'[2]2026 Regulation Up'!C13</f>
        <v>522.0845105202086</v>
      </c>
      <c r="AQ60"/>
      <c r="BP60" s="14"/>
    </row>
    <row r="61" spans="1:69" x14ac:dyDescent="0.2">
      <c r="A61" t="s">
        <v>2</v>
      </c>
      <c r="B61">
        <v>12</v>
      </c>
      <c r="C61" t="s">
        <v>52</v>
      </c>
      <c r="D61" s="5">
        <v>523</v>
      </c>
      <c r="E61" s="5">
        <f>'[2]2026 Regulation Up'!C14</f>
        <v>590.04929528849379</v>
      </c>
      <c r="AQ61"/>
      <c r="BP61" s="14"/>
    </row>
    <row r="62" spans="1:69" x14ac:dyDescent="0.2">
      <c r="A62" t="s">
        <v>2</v>
      </c>
      <c r="B62">
        <v>13</v>
      </c>
      <c r="C62" t="s">
        <v>52</v>
      </c>
      <c r="D62" s="5">
        <v>552</v>
      </c>
      <c r="E62" s="5">
        <f>'[2]2026 Regulation Up'!C15</f>
        <v>570.80930586191857</v>
      </c>
      <c r="AQ62"/>
      <c r="AR62"/>
      <c r="BP62" s="14"/>
      <c r="BQ62" s="14"/>
    </row>
    <row r="63" spans="1:69" x14ac:dyDescent="0.2">
      <c r="A63" t="s">
        <v>2</v>
      </c>
      <c r="B63">
        <v>14</v>
      </c>
      <c r="C63" t="s">
        <v>52</v>
      </c>
      <c r="D63" s="5">
        <v>613</v>
      </c>
      <c r="E63" s="5">
        <f>'[2]2026 Regulation Up'!C16</f>
        <v>687.32338666025998</v>
      </c>
      <c r="AQ63"/>
      <c r="AR63"/>
      <c r="BP63" s="14"/>
      <c r="BQ63" s="14"/>
    </row>
    <row r="64" spans="1:69" x14ac:dyDescent="0.2">
      <c r="A64" t="s">
        <v>2</v>
      </c>
      <c r="B64">
        <v>15</v>
      </c>
      <c r="C64" t="s">
        <v>52</v>
      </c>
      <c r="D64" s="5">
        <v>587</v>
      </c>
      <c r="E64" s="5">
        <f>'[2]2026 Regulation Up'!C17</f>
        <v>634.49433267132838</v>
      </c>
      <c r="AQ64"/>
      <c r="AR64"/>
      <c r="BP64" s="14"/>
      <c r="BQ64" s="14"/>
    </row>
    <row r="65" spans="1:69" x14ac:dyDescent="0.2">
      <c r="A65" t="s">
        <v>2</v>
      </c>
      <c r="B65">
        <v>16</v>
      </c>
      <c r="C65" t="s">
        <v>52</v>
      </c>
      <c r="D65" s="5">
        <v>580</v>
      </c>
      <c r="E65" s="5">
        <f>'[2]2026 Regulation Up'!C18</f>
        <v>622.39098644531646</v>
      </c>
      <c r="AQ65"/>
      <c r="AR65"/>
      <c r="BP65" s="14"/>
      <c r="BQ65" s="14"/>
    </row>
    <row r="66" spans="1:69" x14ac:dyDescent="0.2">
      <c r="A66" t="s">
        <v>2</v>
      </c>
      <c r="B66">
        <v>17</v>
      </c>
      <c r="C66" t="s">
        <v>52</v>
      </c>
      <c r="D66" s="5">
        <v>623</v>
      </c>
      <c r="E66" s="5">
        <f>'[2]2026 Regulation Up'!C19</f>
        <v>648.5952166339614</v>
      </c>
      <c r="AQ66"/>
      <c r="AR66"/>
      <c r="BP66" s="14"/>
      <c r="BQ66" s="14"/>
    </row>
    <row r="67" spans="1:69" x14ac:dyDescent="0.2">
      <c r="A67" t="s">
        <v>2</v>
      </c>
      <c r="B67">
        <v>18</v>
      </c>
      <c r="C67" t="s">
        <v>52</v>
      </c>
      <c r="D67" s="5">
        <v>815</v>
      </c>
      <c r="E67" s="5">
        <f>'[2]2026 Regulation Up'!C20</f>
        <v>710.9885228737237</v>
      </c>
      <c r="AQ67"/>
      <c r="AR67"/>
      <c r="BP67" s="14"/>
      <c r="BQ67" s="14"/>
    </row>
    <row r="68" spans="1:69" x14ac:dyDescent="0.2">
      <c r="A68" t="s">
        <v>2</v>
      </c>
      <c r="B68">
        <v>19</v>
      </c>
      <c r="C68" t="s">
        <v>52</v>
      </c>
      <c r="D68" s="5">
        <v>536</v>
      </c>
      <c r="E68" s="5">
        <f>'[2]2026 Regulation Up'!C21</f>
        <v>386.72440968874582</v>
      </c>
      <c r="AQ68"/>
      <c r="AR68"/>
      <c r="BP68" s="14"/>
      <c r="BQ68" s="14"/>
    </row>
    <row r="69" spans="1:69" x14ac:dyDescent="0.2">
      <c r="A69" t="s">
        <v>2</v>
      </c>
      <c r="B69">
        <v>20</v>
      </c>
      <c r="C69" t="s">
        <v>52</v>
      </c>
      <c r="D69" s="5">
        <v>332</v>
      </c>
      <c r="E69" s="5">
        <f>'[2]2026 Regulation Up'!C22</f>
        <v>327.30226195005957</v>
      </c>
      <c r="AQ69"/>
      <c r="AR69"/>
      <c r="BP69" s="14"/>
      <c r="BQ69" s="14"/>
    </row>
    <row r="70" spans="1:69" x14ac:dyDescent="0.2">
      <c r="A70" t="s">
        <v>2</v>
      </c>
      <c r="B70">
        <v>21</v>
      </c>
      <c r="C70" t="s">
        <v>52</v>
      </c>
      <c r="D70" s="5">
        <v>277</v>
      </c>
      <c r="E70" s="5">
        <f>'[2]2026 Regulation Up'!C23</f>
        <v>333.23047730107811</v>
      </c>
      <c r="AQ70"/>
      <c r="AR70"/>
      <c r="BP70" s="14"/>
      <c r="BQ70" s="14"/>
    </row>
    <row r="71" spans="1:69" x14ac:dyDescent="0.2">
      <c r="A71" t="s">
        <v>2</v>
      </c>
      <c r="B71">
        <v>22</v>
      </c>
      <c r="C71" t="s">
        <v>52</v>
      </c>
      <c r="D71" s="5">
        <v>287</v>
      </c>
      <c r="E71" s="5">
        <f>'[2]2026 Regulation Up'!C24</f>
        <v>341.6304178575482</v>
      </c>
      <c r="AQ71"/>
      <c r="AR71"/>
      <c r="BP71" s="14"/>
      <c r="BQ71" s="14"/>
    </row>
    <row r="72" spans="1:69" x14ac:dyDescent="0.2">
      <c r="A72" t="s">
        <v>2</v>
      </c>
      <c r="B72">
        <v>23</v>
      </c>
      <c r="C72" t="s">
        <v>52</v>
      </c>
      <c r="D72" s="5">
        <v>261</v>
      </c>
      <c r="E72" s="5">
        <f>'[2]2026 Regulation Up'!C25</f>
        <v>312.83285348532911</v>
      </c>
      <c r="AQ72"/>
      <c r="AR72"/>
      <c r="BP72" s="14"/>
      <c r="BQ72" s="14"/>
    </row>
    <row r="73" spans="1:69" x14ac:dyDescent="0.2">
      <c r="A73" t="s">
        <v>2</v>
      </c>
      <c r="B73">
        <v>24</v>
      </c>
      <c r="C73" t="s">
        <v>52</v>
      </c>
      <c r="D73" s="5">
        <v>266</v>
      </c>
      <c r="E73" s="5">
        <f>'[2]2026 Regulation Up'!C26</f>
        <v>355.15853476372553</v>
      </c>
      <c r="AQ73"/>
      <c r="AR73"/>
      <c r="BP73" s="14"/>
      <c r="BQ73" s="14"/>
    </row>
    <row r="74" spans="1:69" ht="15.75" customHeight="1" x14ac:dyDescent="0.2">
      <c r="A74" t="s">
        <v>2</v>
      </c>
      <c r="B74">
        <v>1</v>
      </c>
      <c r="C74" t="s">
        <v>55</v>
      </c>
      <c r="D74" s="5">
        <v>318</v>
      </c>
      <c r="E74">
        <v>335</v>
      </c>
      <c r="F74" s="5"/>
      <c r="AQ74"/>
      <c r="AR74"/>
      <c r="BP74" s="14"/>
      <c r="BQ74" s="14"/>
    </row>
    <row r="75" spans="1:69" ht="15.75" customHeight="1" x14ac:dyDescent="0.2">
      <c r="A75" t="s">
        <v>2</v>
      </c>
      <c r="B75">
        <v>2</v>
      </c>
      <c r="C75" t="s">
        <v>55</v>
      </c>
      <c r="D75" s="5">
        <v>277</v>
      </c>
      <c r="E75">
        <v>287</v>
      </c>
      <c r="F75" s="5"/>
      <c r="G75" s="18"/>
      <c r="AQ75"/>
      <c r="AR75"/>
      <c r="BP75" s="14"/>
      <c r="BQ75" s="14"/>
    </row>
    <row r="76" spans="1:69" ht="15.75" customHeight="1" x14ac:dyDescent="0.2">
      <c r="A76" t="s">
        <v>2</v>
      </c>
      <c r="B76">
        <v>3</v>
      </c>
      <c r="C76" t="s">
        <v>55</v>
      </c>
      <c r="D76" s="5">
        <v>305</v>
      </c>
      <c r="E76">
        <v>300</v>
      </c>
      <c r="F76" s="5"/>
      <c r="G76" s="18"/>
      <c r="AQ76"/>
      <c r="BP76" s="14"/>
    </row>
    <row r="77" spans="1:69" ht="15.75" customHeight="1" x14ac:dyDescent="0.2">
      <c r="A77" t="s">
        <v>2</v>
      </c>
      <c r="B77">
        <v>4</v>
      </c>
      <c r="C77" t="s">
        <v>55</v>
      </c>
      <c r="D77" s="5">
        <v>271</v>
      </c>
      <c r="E77">
        <v>294</v>
      </c>
      <c r="F77" s="5"/>
      <c r="AQ77"/>
      <c r="BP77" s="14"/>
    </row>
    <row r="78" spans="1:69" ht="15.75" customHeight="1" x14ac:dyDescent="0.2">
      <c r="A78" t="s">
        <v>2</v>
      </c>
      <c r="B78">
        <v>5</v>
      </c>
      <c r="C78" t="s">
        <v>55</v>
      </c>
      <c r="D78" s="5">
        <v>253</v>
      </c>
      <c r="E78">
        <v>272</v>
      </c>
      <c r="F78" s="5"/>
      <c r="AQ78"/>
      <c r="BP78" s="14"/>
    </row>
    <row r="79" spans="1:69" ht="15.75" customHeight="1" x14ac:dyDescent="0.2">
      <c r="A79" t="s">
        <v>2</v>
      </c>
      <c r="B79">
        <v>6</v>
      </c>
      <c r="C79" t="s">
        <v>55</v>
      </c>
      <c r="D79" s="5">
        <v>286</v>
      </c>
      <c r="E79">
        <v>275</v>
      </c>
      <c r="F79" s="5"/>
      <c r="AQ79"/>
      <c r="BP79" s="14"/>
    </row>
    <row r="80" spans="1:69" ht="15.75" customHeight="1" x14ac:dyDescent="0.2">
      <c r="A80" t="s">
        <v>2</v>
      </c>
      <c r="B80">
        <v>7</v>
      </c>
      <c r="C80" t="s">
        <v>55</v>
      </c>
      <c r="D80" s="5">
        <v>346</v>
      </c>
      <c r="E80">
        <v>357</v>
      </c>
      <c r="F80" s="5"/>
      <c r="AQ80"/>
      <c r="BP80" s="14"/>
    </row>
    <row r="81" spans="1:68" ht="15.75" customHeight="1" x14ac:dyDescent="0.2">
      <c r="A81" t="s">
        <v>2</v>
      </c>
      <c r="B81">
        <v>8</v>
      </c>
      <c r="C81" t="s">
        <v>55</v>
      </c>
      <c r="D81" s="5">
        <v>415</v>
      </c>
      <c r="E81">
        <v>407</v>
      </c>
      <c r="F81" s="5"/>
      <c r="AQ81"/>
      <c r="BP81" s="14"/>
    </row>
    <row r="82" spans="1:68" ht="15.75" customHeight="1" x14ac:dyDescent="0.2">
      <c r="A82" t="s">
        <v>2</v>
      </c>
      <c r="B82">
        <v>9</v>
      </c>
      <c r="C82" t="s">
        <v>55</v>
      </c>
      <c r="D82" s="5">
        <v>672</v>
      </c>
      <c r="E82">
        <v>627</v>
      </c>
      <c r="F82" s="5"/>
      <c r="AQ82"/>
      <c r="BP82" s="14"/>
    </row>
    <row r="83" spans="1:68" ht="15.75" customHeight="1" x14ac:dyDescent="0.2">
      <c r="A83" t="s">
        <v>2</v>
      </c>
      <c r="B83">
        <v>10</v>
      </c>
      <c r="C83" t="s">
        <v>55</v>
      </c>
      <c r="D83" s="5">
        <v>476</v>
      </c>
      <c r="E83">
        <v>527</v>
      </c>
      <c r="F83" s="5"/>
      <c r="AQ83"/>
      <c r="BP83" s="14"/>
    </row>
    <row r="84" spans="1:68" ht="15.75" customHeight="1" x14ac:dyDescent="0.2">
      <c r="A84" t="s">
        <v>2</v>
      </c>
      <c r="B84">
        <v>11</v>
      </c>
      <c r="C84" t="s">
        <v>55</v>
      </c>
      <c r="D84" s="5">
        <v>532</v>
      </c>
      <c r="E84">
        <v>614</v>
      </c>
      <c r="F84" s="5"/>
      <c r="AQ84"/>
      <c r="BP84" s="14"/>
    </row>
    <row r="85" spans="1:68" ht="15.75" customHeight="1" x14ac:dyDescent="0.2">
      <c r="A85" t="s">
        <v>2</v>
      </c>
      <c r="B85">
        <v>12</v>
      </c>
      <c r="C85" t="s">
        <v>55</v>
      </c>
      <c r="D85" s="5">
        <v>505</v>
      </c>
      <c r="E85">
        <v>561</v>
      </c>
      <c r="F85" s="5"/>
      <c r="AQ85"/>
      <c r="BP85" s="14"/>
    </row>
    <row r="86" spans="1:68" ht="15.75" customHeight="1" x14ac:dyDescent="0.2">
      <c r="A86" t="s">
        <v>2</v>
      </c>
      <c r="B86">
        <v>13</v>
      </c>
      <c r="C86" t="s">
        <v>55</v>
      </c>
      <c r="D86" s="5">
        <v>523</v>
      </c>
      <c r="E86">
        <v>537</v>
      </c>
      <c r="F86" s="5"/>
      <c r="AQ86"/>
      <c r="BP86" s="14"/>
    </row>
    <row r="87" spans="1:68" ht="15.75" customHeight="1" x14ac:dyDescent="0.2">
      <c r="A87" t="s">
        <v>2</v>
      </c>
      <c r="B87">
        <v>14</v>
      </c>
      <c r="C87" t="s">
        <v>55</v>
      </c>
      <c r="D87" s="5">
        <v>508</v>
      </c>
      <c r="E87">
        <v>502</v>
      </c>
      <c r="F87" s="5"/>
      <c r="AQ87"/>
      <c r="BP87" s="14"/>
    </row>
    <row r="88" spans="1:68" ht="15.75" customHeight="1" x14ac:dyDescent="0.2">
      <c r="A88" t="s">
        <v>2</v>
      </c>
      <c r="B88">
        <v>15</v>
      </c>
      <c r="C88" t="s">
        <v>55</v>
      </c>
      <c r="D88" s="5">
        <v>496</v>
      </c>
      <c r="E88">
        <v>484</v>
      </c>
      <c r="F88" s="5"/>
      <c r="AQ88"/>
      <c r="BP88" s="14"/>
    </row>
    <row r="89" spans="1:68" ht="15.75" customHeight="1" x14ac:dyDescent="0.2">
      <c r="A89" t="s">
        <v>2</v>
      </c>
      <c r="B89">
        <v>16</v>
      </c>
      <c r="C89" t="s">
        <v>55</v>
      </c>
      <c r="D89" s="5">
        <v>512</v>
      </c>
      <c r="E89">
        <v>548</v>
      </c>
      <c r="F89" s="5"/>
      <c r="AQ89"/>
      <c r="BP89" s="14"/>
    </row>
    <row r="90" spans="1:68" ht="15.75" customHeight="1" x14ac:dyDescent="0.2">
      <c r="A90" t="s">
        <v>2</v>
      </c>
      <c r="B90">
        <v>17</v>
      </c>
      <c r="C90" t="s">
        <v>55</v>
      </c>
      <c r="D90" s="5">
        <v>554</v>
      </c>
      <c r="E90">
        <v>593</v>
      </c>
      <c r="F90" s="5"/>
      <c r="AQ90"/>
      <c r="BP90" s="14"/>
    </row>
    <row r="91" spans="1:68" ht="15.75" customHeight="1" x14ac:dyDescent="0.2">
      <c r="A91" t="s">
        <v>2</v>
      </c>
      <c r="B91">
        <v>18</v>
      </c>
      <c r="C91" t="s">
        <v>55</v>
      </c>
      <c r="D91" s="5">
        <v>379</v>
      </c>
      <c r="E91">
        <v>463</v>
      </c>
      <c r="F91" s="5"/>
      <c r="AQ91"/>
      <c r="BP91" s="14"/>
    </row>
    <row r="92" spans="1:68" ht="15.75" customHeight="1" x14ac:dyDescent="0.2">
      <c r="A92" t="s">
        <v>2</v>
      </c>
      <c r="B92">
        <v>19</v>
      </c>
      <c r="C92" t="s">
        <v>55</v>
      </c>
      <c r="D92" s="5">
        <v>516</v>
      </c>
      <c r="E92">
        <v>475</v>
      </c>
      <c r="F92" s="5"/>
      <c r="AQ92"/>
      <c r="BP92" s="14"/>
    </row>
    <row r="93" spans="1:68" ht="15.75" customHeight="1" x14ac:dyDescent="0.2">
      <c r="A93" t="s">
        <v>2</v>
      </c>
      <c r="B93">
        <v>20</v>
      </c>
      <c r="C93" t="s">
        <v>55</v>
      </c>
      <c r="D93" s="5">
        <v>397</v>
      </c>
      <c r="E93">
        <v>390</v>
      </c>
      <c r="F93" s="5"/>
      <c r="AQ93"/>
      <c r="BP93" s="14"/>
    </row>
    <row r="94" spans="1:68" ht="15.75" customHeight="1" x14ac:dyDescent="0.2">
      <c r="A94" t="s">
        <v>2</v>
      </c>
      <c r="B94">
        <v>21</v>
      </c>
      <c r="C94" t="s">
        <v>55</v>
      </c>
      <c r="D94" s="5">
        <v>317</v>
      </c>
      <c r="E94">
        <v>325</v>
      </c>
      <c r="F94" s="5"/>
      <c r="AQ94"/>
      <c r="BP94" s="14"/>
    </row>
    <row r="95" spans="1:68" ht="15.75" customHeight="1" x14ac:dyDescent="0.2">
      <c r="A95" t="s">
        <v>2</v>
      </c>
      <c r="B95">
        <v>22</v>
      </c>
      <c r="C95" t="s">
        <v>55</v>
      </c>
      <c r="D95" s="5">
        <v>333</v>
      </c>
      <c r="E95">
        <v>314</v>
      </c>
      <c r="F95" s="5"/>
      <c r="AQ95"/>
      <c r="BP95" s="14"/>
    </row>
    <row r="96" spans="1:68" ht="15.75" customHeight="1" x14ac:dyDescent="0.2">
      <c r="A96" t="s">
        <v>2</v>
      </c>
      <c r="B96">
        <v>23</v>
      </c>
      <c r="C96" t="s">
        <v>55</v>
      </c>
      <c r="D96" s="5">
        <v>272</v>
      </c>
      <c r="E96">
        <v>272</v>
      </c>
      <c r="F96" s="5"/>
      <c r="AQ96"/>
      <c r="BP96" s="14"/>
    </row>
    <row r="97" spans="1:68" ht="15.75" customHeight="1" x14ac:dyDescent="0.2">
      <c r="A97" t="s">
        <v>2</v>
      </c>
      <c r="B97">
        <v>24</v>
      </c>
      <c r="C97" t="s">
        <v>55</v>
      </c>
      <c r="D97" s="5">
        <v>292</v>
      </c>
      <c r="E97">
        <v>310</v>
      </c>
      <c r="F97" s="5"/>
      <c r="AQ97"/>
      <c r="BP97" s="14"/>
    </row>
    <row r="98" spans="1:68" x14ac:dyDescent="0.2">
      <c r="A98" t="s">
        <v>3</v>
      </c>
      <c r="B98">
        <v>1</v>
      </c>
      <c r="C98" t="s">
        <v>52</v>
      </c>
      <c r="D98" s="5">
        <v>362</v>
      </c>
      <c r="E98" s="5">
        <f>'[2]2026 Regulation Up'!D3</f>
        <v>392.31255802812109</v>
      </c>
      <c r="AQ98"/>
      <c r="BP98" s="14"/>
    </row>
    <row r="99" spans="1:68" x14ac:dyDescent="0.2">
      <c r="A99" t="s">
        <v>3</v>
      </c>
      <c r="B99">
        <v>2</v>
      </c>
      <c r="C99" t="s">
        <v>52</v>
      </c>
      <c r="D99" s="5">
        <v>361</v>
      </c>
      <c r="E99" s="5">
        <f>'[2]2026 Regulation Up'!D4</f>
        <v>372.66555897048181</v>
      </c>
      <c r="AQ99"/>
      <c r="BP99" s="14"/>
    </row>
    <row r="100" spans="1:68" x14ac:dyDescent="0.2">
      <c r="A100" t="s">
        <v>3</v>
      </c>
      <c r="B100">
        <v>3</v>
      </c>
      <c r="C100" t="s">
        <v>52</v>
      </c>
      <c r="D100" s="5">
        <v>288</v>
      </c>
      <c r="E100" s="5">
        <f>'[2]2026 Regulation Up'!D5</f>
        <v>390.45450339913481</v>
      </c>
      <c r="AQ100"/>
      <c r="BP100" s="14"/>
    </row>
    <row r="101" spans="1:68" x14ac:dyDescent="0.2">
      <c r="A101" t="s">
        <v>3</v>
      </c>
      <c r="B101">
        <v>4</v>
      </c>
      <c r="C101" t="s">
        <v>52</v>
      </c>
      <c r="D101" s="5">
        <v>309</v>
      </c>
      <c r="E101" s="5">
        <f>'[2]2026 Regulation Up'!D6</f>
        <v>374.42572611460361</v>
      </c>
      <c r="AQ101"/>
      <c r="BP101" s="14"/>
    </row>
    <row r="102" spans="1:68" x14ac:dyDescent="0.2">
      <c r="A102" t="s">
        <v>3</v>
      </c>
      <c r="B102">
        <v>5</v>
      </c>
      <c r="C102" t="s">
        <v>52</v>
      </c>
      <c r="D102" s="5">
        <v>302</v>
      </c>
      <c r="E102" s="5">
        <f>'[2]2026 Regulation Up'!D7</f>
        <v>343.64272718884388</v>
      </c>
      <c r="AQ102"/>
      <c r="BP102" s="14"/>
    </row>
    <row r="103" spans="1:68" x14ac:dyDescent="0.2">
      <c r="A103" t="s">
        <v>3</v>
      </c>
      <c r="B103">
        <v>6</v>
      </c>
      <c r="C103" t="s">
        <v>52</v>
      </c>
      <c r="D103" s="5">
        <v>318</v>
      </c>
      <c r="E103" s="5">
        <f>'[2]2026 Regulation Up'!D8</f>
        <v>317.65202083689059</v>
      </c>
      <c r="AQ103"/>
      <c r="BP103" s="14"/>
    </row>
    <row r="104" spans="1:68" x14ac:dyDescent="0.2">
      <c r="A104" t="s">
        <v>3</v>
      </c>
      <c r="B104">
        <v>7</v>
      </c>
      <c r="C104" t="s">
        <v>52</v>
      </c>
      <c r="D104" s="5">
        <v>295</v>
      </c>
      <c r="E104" s="5">
        <f>'[2]2026 Regulation Up'!D9</f>
        <v>337.1447458527731</v>
      </c>
      <c r="AQ104"/>
      <c r="BP104" s="14"/>
    </row>
    <row r="105" spans="1:68" x14ac:dyDescent="0.2">
      <c r="A105" t="s">
        <v>3</v>
      </c>
      <c r="B105">
        <v>8</v>
      </c>
      <c r="C105" t="s">
        <v>52</v>
      </c>
      <c r="D105" s="5">
        <v>348</v>
      </c>
      <c r="E105" s="5">
        <f>'[2]2026 Regulation Up'!D10</f>
        <v>447.03530428557082</v>
      </c>
      <c r="AQ105"/>
      <c r="BP105" s="14"/>
    </row>
    <row r="106" spans="1:68" x14ac:dyDescent="0.2">
      <c r="A106" t="s">
        <v>3</v>
      </c>
      <c r="B106">
        <v>9</v>
      </c>
      <c r="C106" t="s">
        <v>52</v>
      </c>
      <c r="D106" s="5">
        <v>500</v>
      </c>
      <c r="E106" s="5">
        <f>'[2]2026 Regulation Up'!D11</f>
        <v>659.06556900429734</v>
      </c>
      <c r="AQ106"/>
      <c r="BP106" s="14"/>
    </row>
    <row r="107" spans="1:68" x14ac:dyDescent="0.2">
      <c r="A107" t="s">
        <v>3</v>
      </c>
      <c r="B107">
        <v>10</v>
      </c>
      <c r="C107" t="s">
        <v>52</v>
      </c>
      <c r="D107" s="5">
        <v>650</v>
      </c>
      <c r="E107" s="5">
        <f>'[2]2026 Regulation Up'!D12</f>
        <v>741.23189613593217</v>
      </c>
      <c r="AQ107"/>
      <c r="BP107" s="14"/>
    </row>
    <row r="108" spans="1:68" x14ac:dyDescent="0.2">
      <c r="A108" t="s">
        <v>3</v>
      </c>
      <c r="B108">
        <v>11</v>
      </c>
      <c r="C108" t="s">
        <v>52</v>
      </c>
      <c r="D108" s="5">
        <v>557</v>
      </c>
      <c r="E108" s="5">
        <f>'[2]2026 Regulation Up'!D13</f>
        <v>649.36204926237838</v>
      </c>
      <c r="AQ108"/>
      <c r="BP108" s="14"/>
    </row>
    <row r="109" spans="1:68" x14ac:dyDescent="0.2">
      <c r="A109" t="s">
        <v>3</v>
      </c>
      <c r="B109">
        <v>12</v>
      </c>
      <c r="C109" t="s">
        <v>52</v>
      </c>
      <c r="D109" s="5">
        <v>558</v>
      </c>
      <c r="E109" s="5">
        <f>'[2]2026 Regulation Up'!D14</f>
        <v>620.52375161483053</v>
      </c>
      <c r="AQ109"/>
      <c r="BP109" s="14"/>
    </row>
    <row r="110" spans="1:68" x14ac:dyDescent="0.2">
      <c r="A110" t="s">
        <v>3</v>
      </c>
      <c r="B110">
        <v>13</v>
      </c>
      <c r="C110" t="s">
        <v>52</v>
      </c>
      <c r="D110" s="5">
        <v>571</v>
      </c>
      <c r="E110" s="5">
        <f>'[2]2026 Regulation Up'!D15</f>
        <v>606.13242053468468</v>
      </c>
      <c r="AQ110"/>
      <c r="BP110" s="14"/>
    </row>
    <row r="111" spans="1:68" x14ac:dyDescent="0.2">
      <c r="A111" t="s">
        <v>3</v>
      </c>
      <c r="B111">
        <v>14</v>
      </c>
      <c r="C111" t="s">
        <v>52</v>
      </c>
      <c r="D111" s="5">
        <v>529</v>
      </c>
      <c r="E111" s="5">
        <f>'[2]2026 Regulation Up'!D16</f>
        <v>649.82284594429848</v>
      </c>
      <c r="AQ111"/>
      <c r="BP111" s="14"/>
    </row>
    <row r="112" spans="1:68" x14ac:dyDescent="0.2">
      <c r="A112" t="s">
        <v>3</v>
      </c>
      <c r="B112">
        <v>15</v>
      </c>
      <c r="C112" t="s">
        <v>52</v>
      </c>
      <c r="D112" s="5">
        <v>626</v>
      </c>
      <c r="E112" s="5">
        <f>'[2]2026 Regulation Up'!D17</f>
        <v>729.34240665471623</v>
      </c>
      <c r="AQ112"/>
      <c r="BP112" s="14"/>
    </row>
    <row r="113" spans="1:68" x14ac:dyDescent="0.2">
      <c r="A113" t="s">
        <v>3</v>
      </c>
      <c r="B113">
        <v>16</v>
      </c>
      <c r="C113" t="s">
        <v>52</v>
      </c>
      <c r="D113" s="5">
        <v>609</v>
      </c>
      <c r="E113" s="5">
        <f>'[2]2026 Regulation Up'!D18</f>
        <v>818.56291776629848</v>
      </c>
      <c r="AQ113"/>
      <c r="BP113" s="14"/>
    </row>
    <row r="114" spans="1:68" x14ac:dyDescent="0.2">
      <c r="A114" t="s">
        <v>3</v>
      </c>
      <c r="B114">
        <v>17</v>
      </c>
      <c r="C114" t="s">
        <v>52</v>
      </c>
      <c r="D114" s="5">
        <v>660</v>
      </c>
      <c r="E114" s="5">
        <f>'[2]2026 Regulation Up'!D19</f>
        <v>904.2734964104194</v>
      </c>
      <c r="AQ114"/>
      <c r="BP114" s="14"/>
    </row>
    <row r="115" spans="1:68" x14ac:dyDescent="0.2">
      <c r="A115" t="s">
        <v>3</v>
      </c>
      <c r="B115">
        <v>18</v>
      </c>
      <c r="C115" t="s">
        <v>52</v>
      </c>
      <c r="D115" s="5">
        <v>745</v>
      </c>
      <c r="E115" s="5">
        <f>'[2]2026 Regulation Up'!D20</f>
        <v>908.62816479106198</v>
      </c>
      <c r="AQ115"/>
      <c r="BP115" s="14"/>
    </row>
    <row r="116" spans="1:68" x14ac:dyDescent="0.2">
      <c r="A116" t="s">
        <v>3</v>
      </c>
      <c r="B116">
        <v>19</v>
      </c>
      <c r="C116" t="s">
        <v>52</v>
      </c>
      <c r="D116" s="5">
        <v>739</v>
      </c>
      <c r="E116" s="5">
        <f>'[2]2026 Regulation Up'!D21</f>
        <v>725.62022344875982</v>
      </c>
      <c r="AQ116"/>
      <c r="BP116" s="14"/>
    </row>
    <row r="117" spans="1:68" x14ac:dyDescent="0.2">
      <c r="A117" t="s">
        <v>3</v>
      </c>
      <c r="B117">
        <v>20</v>
      </c>
      <c r="C117" t="s">
        <v>52</v>
      </c>
      <c r="D117" s="5">
        <v>549</v>
      </c>
      <c r="E117" s="5">
        <f>'[2]2026 Regulation Up'!D22</f>
        <v>471.71581385349288</v>
      </c>
      <c r="AQ117"/>
      <c r="BP117" s="14"/>
    </row>
    <row r="118" spans="1:68" x14ac:dyDescent="0.2">
      <c r="A118" t="s">
        <v>3</v>
      </c>
      <c r="B118">
        <v>21</v>
      </c>
      <c r="C118" t="s">
        <v>52</v>
      </c>
      <c r="D118" s="5">
        <v>341</v>
      </c>
      <c r="E118" s="5">
        <f>'[2]2026 Regulation Up'!D23</f>
        <v>306.87383046669157</v>
      </c>
      <c r="AQ118"/>
      <c r="BP118" s="14"/>
    </row>
    <row r="119" spans="1:68" x14ac:dyDescent="0.2">
      <c r="A119" t="s">
        <v>3</v>
      </c>
      <c r="B119">
        <v>22</v>
      </c>
      <c r="C119" t="s">
        <v>52</v>
      </c>
      <c r="D119" s="5">
        <v>309</v>
      </c>
      <c r="E119" s="5">
        <f>'[2]2026 Regulation Up'!D24</f>
        <v>320.53875619841199</v>
      </c>
      <c r="AQ119"/>
      <c r="BP119" s="14"/>
    </row>
    <row r="120" spans="1:68" x14ac:dyDescent="0.2">
      <c r="A120" t="s">
        <v>3</v>
      </c>
      <c r="B120">
        <v>23</v>
      </c>
      <c r="C120" t="s">
        <v>52</v>
      </c>
      <c r="D120" s="5">
        <v>294</v>
      </c>
      <c r="E120" s="5">
        <f>'[2]2026 Regulation Up'!D25</f>
        <v>280.98141499298572</v>
      </c>
      <c r="AQ120"/>
      <c r="BP120" s="14"/>
    </row>
    <row r="121" spans="1:68" x14ac:dyDescent="0.2">
      <c r="A121" t="s">
        <v>3</v>
      </c>
      <c r="B121">
        <v>24</v>
      </c>
      <c r="C121" t="s">
        <v>52</v>
      </c>
      <c r="D121" s="5">
        <v>271</v>
      </c>
      <c r="E121" s="5">
        <f>'[2]2026 Regulation Up'!D26</f>
        <v>368.45890300530709</v>
      </c>
      <c r="AQ121"/>
      <c r="BP121" s="14"/>
    </row>
    <row r="122" spans="1:68" ht="15.75" customHeight="1" x14ac:dyDescent="0.2">
      <c r="A122" t="s">
        <v>3</v>
      </c>
      <c r="B122">
        <v>1</v>
      </c>
      <c r="C122" t="s">
        <v>55</v>
      </c>
      <c r="D122" s="5">
        <v>378</v>
      </c>
      <c r="E122">
        <v>392</v>
      </c>
      <c r="F122" s="5"/>
      <c r="AQ122"/>
      <c r="BP122" s="14"/>
    </row>
    <row r="123" spans="1:68" ht="15.75" customHeight="1" x14ac:dyDescent="0.2">
      <c r="A123" t="s">
        <v>3</v>
      </c>
      <c r="B123">
        <v>2</v>
      </c>
      <c r="C123" t="s">
        <v>55</v>
      </c>
      <c r="D123" s="5">
        <v>318</v>
      </c>
      <c r="E123">
        <v>295</v>
      </c>
      <c r="F123" s="5"/>
      <c r="AQ123"/>
      <c r="BP123" s="14"/>
    </row>
    <row r="124" spans="1:68" ht="15.75" customHeight="1" x14ac:dyDescent="0.2">
      <c r="A124" t="s">
        <v>3</v>
      </c>
      <c r="B124">
        <v>3</v>
      </c>
      <c r="C124" t="s">
        <v>55</v>
      </c>
      <c r="D124" s="5">
        <v>273</v>
      </c>
      <c r="E124">
        <v>343</v>
      </c>
      <c r="F124" s="5"/>
      <c r="AQ124"/>
      <c r="BP124" s="14"/>
    </row>
    <row r="125" spans="1:68" ht="15.75" customHeight="1" x14ac:dyDescent="0.2">
      <c r="A125" t="s">
        <v>3</v>
      </c>
      <c r="B125">
        <v>4</v>
      </c>
      <c r="C125" t="s">
        <v>55</v>
      </c>
      <c r="D125" s="5">
        <v>311</v>
      </c>
      <c r="E125">
        <v>349</v>
      </c>
      <c r="F125" s="5"/>
      <c r="AQ125"/>
      <c r="BP125" s="14"/>
    </row>
    <row r="126" spans="1:68" ht="15.75" customHeight="1" x14ac:dyDescent="0.2">
      <c r="A126" t="s">
        <v>3</v>
      </c>
      <c r="B126">
        <v>5</v>
      </c>
      <c r="C126" t="s">
        <v>55</v>
      </c>
      <c r="D126" s="5">
        <v>281</v>
      </c>
      <c r="E126">
        <v>298</v>
      </c>
      <c r="F126" s="5"/>
      <c r="AQ126"/>
      <c r="BP126" s="14"/>
    </row>
    <row r="127" spans="1:68" ht="15.75" customHeight="1" x14ac:dyDescent="0.2">
      <c r="A127" t="s">
        <v>3</v>
      </c>
      <c r="B127">
        <v>6</v>
      </c>
      <c r="C127" t="s">
        <v>55</v>
      </c>
      <c r="D127" s="5">
        <v>307</v>
      </c>
      <c r="E127">
        <v>316</v>
      </c>
      <c r="F127" s="5"/>
      <c r="AQ127"/>
      <c r="BP127" s="14"/>
    </row>
    <row r="128" spans="1:68" ht="15.75" customHeight="1" x14ac:dyDescent="0.2">
      <c r="A128" t="s">
        <v>3</v>
      </c>
      <c r="B128">
        <v>7</v>
      </c>
      <c r="C128" t="s">
        <v>55</v>
      </c>
      <c r="D128" s="5">
        <v>310</v>
      </c>
      <c r="E128">
        <v>308</v>
      </c>
      <c r="F128" s="5"/>
      <c r="AQ128"/>
      <c r="BP128" s="14"/>
    </row>
    <row r="129" spans="1:68" ht="15.75" customHeight="1" x14ac:dyDescent="0.2">
      <c r="A129" t="s">
        <v>3</v>
      </c>
      <c r="B129">
        <v>8</v>
      </c>
      <c r="C129" t="s">
        <v>55</v>
      </c>
      <c r="D129" s="5">
        <v>418</v>
      </c>
      <c r="E129">
        <v>359</v>
      </c>
      <c r="F129" s="5"/>
      <c r="AQ129"/>
      <c r="BP129" s="14"/>
    </row>
    <row r="130" spans="1:68" ht="15.75" customHeight="1" x14ac:dyDescent="0.2">
      <c r="A130" t="s">
        <v>3</v>
      </c>
      <c r="B130">
        <v>9</v>
      </c>
      <c r="C130" t="s">
        <v>55</v>
      </c>
      <c r="D130" s="5">
        <v>676</v>
      </c>
      <c r="E130">
        <v>617</v>
      </c>
      <c r="F130" s="5"/>
      <c r="AQ130"/>
      <c r="BP130" s="14"/>
    </row>
    <row r="131" spans="1:68" ht="15.75" customHeight="1" x14ac:dyDescent="0.2">
      <c r="A131" t="s">
        <v>3</v>
      </c>
      <c r="B131">
        <v>10</v>
      </c>
      <c r="C131" t="s">
        <v>55</v>
      </c>
      <c r="D131" s="5">
        <v>556</v>
      </c>
      <c r="E131">
        <v>618</v>
      </c>
      <c r="F131" s="5"/>
      <c r="AQ131"/>
      <c r="BP131" s="14"/>
    </row>
    <row r="132" spans="1:68" ht="15.75" customHeight="1" x14ac:dyDescent="0.2">
      <c r="A132" t="s">
        <v>3</v>
      </c>
      <c r="B132">
        <v>11</v>
      </c>
      <c r="C132" t="s">
        <v>55</v>
      </c>
      <c r="D132" s="5">
        <v>483</v>
      </c>
      <c r="E132">
        <v>563</v>
      </c>
      <c r="F132" s="5"/>
      <c r="AQ132"/>
      <c r="BP132" s="14"/>
    </row>
    <row r="133" spans="1:68" ht="15.75" customHeight="1" x14ac:dyDescent="0.2">
      <c r="A133" t="s">
        <v>3</v>
      </c>
      <c r="B133">
        <v>12</v>
      </c>
      <c r="C133" t="s">
        <v>55</v>
      </c>
      <c r="D133" s="5">
        <v>541</v>
      </c>
      <c r="E133">
        <v>622</v>
      </c>
      <c r="F133" s="5"/>
      <c r="AQ133"/>
      <c r="BP133" s="14"/>
    </row>
    <row r="134" spans="1:68" ht="15.75" customHeight="1" x14ac:dyDescent="0.2">
      <c r="A134" t="s">
        <v>3</v>
      </c>
      <c r="B134">
        <v>13</v>
      </c>
      <c r="C134" t="s">
        <v>55</v>
      </c>
      <c r="D134" s="5">
        <v>454</v>
      </c>
      <c r="E134">
        <v>532</v>
      </c>
      <c r="F134" s="5"/>
      <c r="AQ134"/>
      <c r="BP134" s="14"/>
    </row>
    <row r="135" spans="1:68" ht="15.75" customHeight="1" x14ac:dyDescent="0.2">
      <c r="A135" t="s">
        <v>3</v>
      </c>
      <c r="B135">
        <v>14</v>
      </c>
      <c r="C135" t="s">
        <v>55</v>
      </c>
      <c r="D135" s="5">
        <v>498</v>
      </c>
      <c r="E135">
        <v>534</v>
      </c>
      <c r="F135" s="5"/>
      <c r="AQ135"/>
      <c r="BP135" s="14"/>
    </row>
    <row r="136" spans="1:68" ht="15.75" customHeight="1" x14ac:dyDescent="0.2">
      <c r="A136" t="s">
        <v>3</v>
      </c>
      <c r="B136">
        <v>15</v>
      </c>
      <c r="C136" t="s">
        <v>55</v>
      </c>
      <c r="D136" s="5">
        <v>510</v>
      </c>
      <c r="E136">
        <v>604</v>
      </c>
      <c r="F136" s="5"/>
      <c r="AQ136"/>
      <c r="BP136" s="14"/>
    </row>
    <row r="137" spans="1:68" ht="15.75" customHeight="1" x14ac:dyDescent="0.2">
      <c r="A137" t="s">
        <v>3</v>
      </c>
      <c r="B137">
        <v>16</v>
      </c>
      <c r="C137" t="s">
        <v>55</v>
      </c>
      <c r="D137" s="5">
        <v>547</v>
      </c>
      <c r="E137">
        <v>569</v>
      </c>
      <c r="F137" s="5"/>
      <c r="AQ137"/>
      <c r="BP137" s="14"/>
    </row>
    <row r="138" spans="1:68" ht="15.75" customHeight="1" x14ac:dyDescent="0.2">
      <c r="A138" t="s">
        <v>3</v>
      </c>
      <c r="B138">
        <v>17</v>
      </c>
      <c r="C138" t="s">
        <v>55</v>
      </c>
      <c r="D138" s="5">
        <v>501</v>
      </c>
      <c r="E138">
        <v>528</v>
      </c>
      <c r="F138" s="5"/>
      <c r="AQ138"/>
      <c r="BP138" s="14"/>
    </row>
    <row r="139" spans="1:68" ht="15.75" customHeight="1" x14ac:dyDescent="0.2">
      <c r="A139" t="s">
        <v>3</v>
      </c>
      <c r="B139">
        <v>18</v>
      </c>
      <c r="C139" t="s">
        <v>55</v>
      </c>
      <c r="D139" s="5">
        <v>606</v>
      </c>
      <c r="E139">
        <v>573</v>
      </c>
      <c r="F139" s="5"/>
      <c r="AQ139"/>
      <c r="BP139" s="14"/>
    </row>
    <row r="140" spans="1:68" ht="15.75" customHeight="1" x14ac:dyDescent="0.2">
      <c r="A140" t="s">
        <v>3</v>
      </c>
      <c r="B140">
        <v>19</v>
      </c>
      <c r="C140" t="s">
        <v>55</v>
      </c>
      <c r="D140" s="5">
        <v>556</v>
      </c>
      <c r="E140">
        <v>546</v>
      </c>
      <c r="F140" s="5"/>
    </row>
    <row r="141" spans="1:68" ht="15.75" customHeight="1" x14ac:dyDescent="0.2">
      <c r="A141" t="s">
        <v>3</v>
      </c>
      <c r="B141">
        <v>20</v>
      </c>
      <c r="C141" t="s">
        <v>55</v>
      </c>
      <c r="D141" s="5">
        <v>458</v>
      </c>
      <c r="E141">
        <v>463</v>
      </c>
      <c r="F141" s="5"/>
    </row>
    <row r="142" spans="1:68" ht="15.75" customHeight="1" x14ac:dyDescent="0.2">
      <c r="A142" t="s">
        <v>3</v>
      </c>
      <c r="B142">
        <v>21</v>
      </c>
      <c r="C142" t="s">
        <v>55</v>
      </c>
      <c r="D142" s="5">
        <v>415</v>
      </c>
      <c r="E142">
        <v>437</v>
      </c>
      <c r="F142" s="5"/>
    </row>
    <row r="143" spans="1:68" ht="15.75" customHeight="1" x14ac:dyDescent="0.2">
      <c r="A143" t="s">
        <v>3</v>
      </c>
      <c r="B143">
        <v>22</v>
      </c>
      <c r="C143" t="s">
        <v>55</v>
      </c>
      <c r="D143" s="5">
        <v>311</v>
      </c>
      <c r="E143">
        <v>360</v>
      </c>
      <c r="F143" s="5"/>
    </row>
    <row r="144" spans="1:68" ht="15.75" customHeight="1" x14ac:dyDescent="0.2">
      <c r="A144" t="s">
        <v>3</v>
      </c>
      <c r="B144">
        <v>23</v>
      </c>
      <c r="C144" t="s">
        <v>55</v>
      </c>
      <c r="D144" s="5">
        <v>343</v>
      </c>
      <c r="E144">
        <v>337</v>
      </c>
      <c r="F144" s="5"/>
    </row>
    <row r="145" spans="1:6" ht="15.75" customHeight="1" x14ac:dyDescent="0.2">
      <c r="A145" t="s">
        <v>3</v>
      </c>
      <c r="B145">
        <v>24</v>
      </c>
      <c r="C145" t="s">
        <v>55</v>
      </c>
      <c r="D145" s="5">
        <v>318</v>
      </c>
      <c r="E145">
        <v>318</v>
      </c>
      <c r="F145" s="5"/>
    </row>
    <row r="146" spans="1:6" x14ac:dyDescent="0.2">
      <c r="A146" t="s">
        <v>4</v>
      </c>
      <c r="B146">
        <v>1</v>
      </c>
      <c r="C146" t="s">
        <v>52</v>
      </c>
      <c r="D146" s="5">
        <v>374</v>
      </c>
      <c r="E146" s="5">
        <f>'[2]2026 Regulation Up'!E3</f>
        <v>444.22697094152011</v>
      </c>
    </row>
    <row r="147" spans="1:6" x14ac:dyDescent="0.2">
      <c r="A147" t="s">
        <v>4</v>
      </c>
      <c r="B147">
        <v>2</v>
      </c>
      <c r="C147" t="s">
        <v>52</v>
      </c>
      <c r="D147" s="5">
        <v>345</v>
      </c>
      <c r="E147" s="5">
        <f>'[2]2026 Regulation Up'!E4</f>
        <v>413.16211859595421</v>
      </c>
    </row>
    <row r="148" spans="1:6" x14ac:dyDescent="0.2">
      <c r="A148" t="s">
        <v>4</v>
      </c>
      <c r="B148">
        <v>3</v>
      </c>
      <c r="C148" t="s">
        <v>52</v>
      </c>
      <c r="D148" s="5">
        <v>280</v>
      </c>
      <c r="E148" s="5">
        <f>'[2]2026 Regulation Up'!E5</f>
        <v>426.99492439236781</v>
      </c>
    </row>
    <row r="149" spans="1:6" x14ac:dyDescent="0.2">
      <c r="A149" t="s">
        <v>4</v>
      </c>
      <c r="B149">
        <v>4</v>
      </c>
      <c r="C149" t="s">
        <v>52</v>
      </c>
      <c r="D149" s="5">
        <v>289</v>
      </c>
      <c r="E149" s="5">
        <f>'[2]2026 Regulation Up'!E6</f>
        <v>371.60330618743842</v>
      </c>
    </row>
    <row r="150" spans="1:6" x14ac:dyDescent="0.2">
      <c r="A150" t="s">
        <v>4</v>
      </c>
      <c r="B150">
        <v>5</v>
      </c>
      <c r="C150" t="s">
        <v>52</v>
      </c>
      <c r="D150" s="5">
        <v>269</v>
      </c>
      <c r="E150" s="5">
        <f>'[2]2026 Regulation Up'!E7</f>
        <v>362.17800163514067</v>
      </c>
    </row>
    <row r="151" spans="1:6" x14ac:dyDescent="0.2">
      <c r="A151" t="s">
        <v>4</v>
      </c>
      <c r="B151">
        <v>6</v>
      </c>
      <c r="C151" t="s">
        <v>52</v>
      </c>
      <c r="D151" s="5">
        <v>328</v>
      </c>
      <c r="E151" s="5">
        <f>'[2]2026 Regulation Up'!E8</f>
        <v>390.96963034579278</v>
      </c>
    </row>
    <row r="152" spans="1:6" x14ac:dyDescent="0.2">
      <c r="A152" t="s">
        <v>4</v>
      </c>
      <c r="B152">
        <v>7</v>
      </c>
      <c r="C152" t="s">
        <v>52</v>
      </c>
      <c r="D152" s="5">
        <v>322</v>
      </c>
      <c r="E152" s="5">
        <f>'[2]2026 Regulation Up'!E9</f>
        <v>366.77636436111328</v>
      </c>
    </row>
    <row r="153" spans="1:6" x14ac:dyDescent="0.2">
      <c r="A153" t="s">
        <v>4</v>
      </c>
      <c r="B153">
        <v>8</v>
      </c>
      <c r="C153" t="s">
        <v>52</v>
      </c>
      <c r="D153" s="5">
        <v>324</v>
      </c>
      <c r="E153" s="5">
        <f>'[2]2026 Regulation Up'!E10</f>
        <v>464.55135217975561</v>
      </c>
    </row>
    <row r="154" spans="1:6" x14ac:dyDescent="0.2">
      <c r="A154" t="s">
        <v>4</v>
      </c>
      <c r="B154">
        <v>9</v>
      </c>
      <c r="C154" t="s">
        <v>52</v>
      </c>
      <c r="D154" s="5">
        <v>432</v>
      </c>
      <c r="E154" s="5">
        <f>'[2]2026 Regulation Up'!E11</f>
        <v>795.8594164421047</v>
      </c>
    </row>
    <row r="155" spans="1:6" x14ac:dyDescent="0.2">
      <c r="A155" t="s">
        <v>4</v>
      </c>
      <c r="B155">
        <v>10</v>
      </c>
      <c r="C155" t="s">
        <v>52</v>
      </c>
      <c r="D155" s="5">
        <v>614</v>
      </c>
      <c r="E155" s="5">
        <f>'[2]2026 Regulation Up'!E12</f>
        <v>672.79494075490993</v>
      </c>
    </row>
    <row r="156" spans="1:6" x14ac:dyDescent="0.2">
      <c r="A156" t="s">
        <v>4</v>
      </c>
      <c r="B156">
        <v>11</v>
      </c>
      <c r="C156" t="s">
        <v>52</v>
      </c>
      <c r="D156" s="5">
        <v>562</v>
      </c>
      <c r="E156" s="5">
        <f>'[2]2026 Regulation Up'!E13</f>
        <v>567.03058595845266</v>
      </c>
    </row>
    <row r="157" spans="1:6" x14ac:dyDescent="0.2">
      <c r="A157" t="s">
        <v>4</v>
      </c>
      <c r="B157">
        <v>12</v>
      </c>
      <c r="C157" t="s">
        <v>52</v>
      </c>
      <c r="D157" s="5">
        <v>505</v>
      </c>
      <c r="E157" s="5">
        <f>'[2]2026 Regulation Up'!E14</f>
        <v>599.5966351571343</v>
      </c>
    </row>
    <row r="158" spans="1:6" x14ac:dyDescent="0.2">
      <c r="A158" t="s">
        <v>4</v>
      </c>
      <c r="B158">
        <v>13</v>
      </c>
      <c r="C158" t="s">
        <v>52</v>
      </c>
      <c r="D158" s="5">
        <v>580</v>
      </c>
      <c r="E158" s="5">
        <f>'[2]2026 Regulation Up'!E15</f>
        <v>702.54522676888519</v>
      </c>
    </row>
    <row r="159" spans="1:6" x14ac:dyDescent="0.2">
      <c r="A159" t="s">
        <v>4</v>
      </c>
      <c r="B159">
        <v>14</v>
      </c>
      <c r="C159" t="s">
        <v>52</v>
      </c>
      <c r="D159" s="5">
        <v>527</v>
      </c>
      <c r="E159" s="5">
        <f>'[2]2026 Regulation Up'!E16</f>
        <v>682.42282395772258</v>
      </c>
    </row>
    <row r="160" spans="1:6" x14ac:dyDescent="0.2">
      <c r="A160" t="s">
        <v>4</v>
      </c>
      <c r="B160">
        <v>15</v>
      </c>
      <c r="C160" t="s">
        <v>52</v>
      </c>
      <c r="D160" s="5">
        <v>569</v>
      </c>
      <c r="E160" s="5">
        <f>'[2]2026 Regulation Up'!E17</f>
        <v>675.38512159958259</v>
      </c>
    </row>
    <row r="161" spans="1:6" x14ac:dyDescent="0.2">
      <c r="A161" t="s">
        <v>4</v>
      </c>
      <c r="B161">
        <v>16</v>
      </c>
      <c r="C161" t="s">
        <v>52</v>
      </c>
      <c r="D161" s="5">
        <v>650</v>
      </c>
      <c r="E161" s="5">
        <f>'[2]2026 Regulation Up'!E18</f>
        <v>830.79982899462345</v>
      </c>
    </row>
    <row r="162" spans="1:6" x14ac:dyDescent="0.2">
      <c r="A162" t="s">
        <v>4</v>
      </c>
      <c r="B162">
        <v>17</v>
      </c>
      <c r="C162" t="s">
        <v>52</v>
      </c>
      <c r="D162" s="5">
        <v>593</v>
      </c>
      <c r="E162" s="5">
        <f>'[2]2026 Regulation Up'!E19</f>
        <v>800.77110027467722</v>
      </c>
    </row>
    <row r="163" spans="1:6" x14ac:dyDescent="0.2">
      <c r="A163" t="s">
        <v>4</v>
      </c>
      <c r="B163">
        <v>18</v>
      </c>
      <c r="C163" t="s">
        <v>52</v>
      </c>
      <c r="D163" s="5">
        <v>655</v>
      </c>
      <c r="E163" s="5">
        <f>'[2]2026 Regulation Up'!E20</f>
        <v>891.44344455062549</v>
      </c>
    </row>
    <row r="164" spans="1:6" x14ac:dyDescent="0.2">
      <c r="A164" t="s">
        <v>4</v>
      </c>
      <c r="B164">
        <v>19</v>
      </c>
      <c r="C164" t="s">
        <v>52</v>
      </c>
      <c r="D164" s="5">
        <v>753</v>
      </c>
      <c r="E164" s="5">
        <f>'[2]2026 Regulation Up'!E21</f>
        <v>720.19975554723737</v>
      </c>
    </row>
    <row r="165" spans="1:6" x14ac:dyDescent="0.2">
      <c r="A165" t="s">
        <v>4</v>
      </c>
      <c r="B165">
        <v>20</v>
      </c>
      <c r="C165" t="s">
        <v>52</v>
      </c>
      <c r="D165" s="5">
        <v>742</v>
      </c>
      <c r="E165" s="5">
        <f>'[2]2026 Regulation Up'!E22</f>
        <v>602.2270783449884</v>
      </c>
    </row>
    <row r="166" spans="1:6" x14ac:dyDescent="0.2">
      <c r="A166" t="s">
        <v>4</v>
      </c>
      <c r="B166">
        <v>21</v>
      </c>
      <c r="C166" t="s">
        <v>52</v>
      </c>
      <c r="D166" s="5">
        <v>337</v>
      </c>
      <c r="E166" s="5">
        <f>'[2]2026 Regulation Up'!E23</f>
        <v>339.03446506551848</v>
      </c>
    </row>
    <row r="167" spans="1:6" x14ac:dyDescent="0.2">
      <c r="A167" t="s">
        <v>4</v>
      </c>
      <c r="B167">
        <v>22</v>
      </c>
      <c r="C167" t="s">
        <v>52</v>
      </c>
      <c r="D167" s="5">
        <v>308</v>
      </c>
      <c r="E167" s="5">
        <f>'[2]2026 Regulation Up'!E24</f>
        <v>313.55600841195388</v>
      </c>
    </row>
    <row r="168" spans="1:6" x14ac:dyDescent="0.2">
      <c r="A168" t="s">
        <v>4</v>
      </c>
      <c r="B168">
        <v>23</v>
      </c>
      <c r="C168" t="s">
        <v>52</v>
      </c>
      <c r="D168" s="5">
        <v>295</v>
      </c>
      <c r="E168" s="5">
        <f>'[2]2026 Regulation Up'!E25</f>
        <v>375.70702588458857</v>
      </c>
    </row>
    <row r="169" spans="1:6" x14ac:dyDescent="0.2">
      <c r="A169" t="s">
        <v>4</v>
      </c>
      <c r="B169">
        <v>24</v>
      </c>
      <c r="C169" t="s">
        <v>52</v>
      </c>
      <c r="D169" s="5">
        <v>346</v>
      </c>
      <c r="E169" s="5">
        <f>'[2]2026 Regulation Up'!E26</f>
        <v>405.34053830496327</v>
      </c>
    </row>
    <row r="170" spans="1:6" x14ac:dyDescent="0.2">
      <c r="A170" t="s">
        <v>4</v>
      </c>
      <c r="B170">
        <v>1</v>
      </c>
      <c r="C170" t="s">
        <v>55</v>
      </c>
      <c r="D170" s="5">
        <v>354</v>
      </c>
      <c r="E170">
        <v>394</v>
      </c>
      <c r="F170" s="5"/>
    </row>
    <row r="171" spans="1:6" x14ac:dyDescent="0.2">
      <c r="A171" t="s">
        <v>4</v>
      </c>
      <c r="B171">
        <v>2</v>
      </c>
      <c r="C171" t="s">
        <v>55</v>
      </c>
      <c r="D171" s="5">
        <v>296</v>
      </c>
      <c r="E171">
        <v>347</v>
      </c>
      <c r="F171" s="5"/>
    </row>
    <row r="172" spans="1:6" x14ac:dyDescent="0.2">
      <c r="A172" t="s">
        <v>4</v>
      </c>
      <c r="B172">
        <v>3</v>
      </c>
      <c r="C172" t="s">
        <v>55</v>
      </c>
      <c r="D172" s="5">
        <v>301</v>
      </c>
      <c r="E172">
        <v>338</v>
      </c>
      <c r="F172" s="5"/>
    </row>
    <row r="173" spans="1:6" x14ac:dyDescent="0.2">
      <c r="A173" t="s">
        <v>4</v>
      </c>
      <c r="B173">
        <v>4</v>
      </c>
      <c r="C173" t="s">
        <v>55</v>
      </c>
      <c r="D173" s="5">
        <v>294</v>
      </c>
      <c r="E173">
        <v>345</v>
      </c>
      <c r="F173" s="5"/>
    </row>
    <row r="174" spans="1:6" x14ac:dyDescent="0.2">
      <c r="A174" t="s">
        <v>4</v>
      </c>
      <c r="B174">
        <v>5</v>
      </c>
      <c r="C174" t="s">
        <v>55</v>
      </c>
      <c r="D174" s="5">
        <v>273</v>
      </c>
      <c r="E174">
        <v>314</v>
      </c>
      <c r="F174" s="5"/>
    </row>
    <row r="175" spans="1:6" x14ac:dyDescent="0.2">
      <c r="A175" t="s">
        <v>4</v>
      </c>
      <c r="B175">
        <v>6</v>
      </c>
      <c r="C175" t="s">
        <v>55</v>
      </c>
      <c r="D175" s="5">
        <v>309</v>
      </c>
      <c r="E175">
        <v>293</v>
      </c>
      <c r="F175" s="5"/>
    </row>
    <row r="176" spans="1:6" x14ac:dyDescent="0.2">
      <c r="A176" t="s">
        <v>4</v>
      </c>
      <c r="B176">
        <v>7</v>
      </c>
      <c r="C176" t="s">
        <v>55</v>
      </c>
      <c r="D176" s="5">
        <v>267</v>
      </c>
      <c r="E176">
        <v>279</v>
      </c>
      <c r="F176" s="5"/>
    </row>
    <row r="177" spans="1:6" x14ac:dyDescent="0.2">
      <c r="A177" t="s">
        <v>4</v>
      </c>
      <c r="B177">
        <v>8</v>
      </c>
      <c r="C177" t="s">
        <v>55</v>
      </c>
      <c r="D177" s="5">
        <v>495</v>
      </c>
      <c r="E177">
        <v>436</v>
      </c>
      <c r="F177" s="5"/>
    </row>
    <row r="178" spans="1:6" x14ac:dyDescent="0.2">
      <c r="A178" t="s">
        <v>4</v>
      </c>
      <c r="B178">
        <v>9</v>
      </c>
      <c r="C178" t="s">
        <v>55</v>
      </c>
      <c r="D178" s="5">
        <v>670</v>
      </c>
      <c r="E178">
        <v>597</v>
      </c>
      <c r="F178" s="5"/>
    </row>
    <row r="179" spans="1:6" x14ac:dyDescent="0.2">
      <c r="A179" t="s">
        <v>4</v>
      </c>
      <c r="B179">
        <v>10</v>
      </c>
      <c r="C179" t="s">
        <v>55</v>
      </c>
      <c r="D179" s="5">
        <v>528</v>
      </c>
      <c r="E179">
        <v>657</v>
      </c>
      <c r="F179" s="5"/>
    </row>
    <row r="180" spans="1:6" x14ac:dyDescent="0.2">
      <c r="A180" t="s">
        <v>4</v>
      </c>
      <c r="B180">
        <v>11</v>
      </c>
      <c r="C180" t="s">
        <v>55</v>
      </c>
      <c r="D180" s="5">
        <v>469</v>
      </c>
      <c r="E180">
        <v>623</v>
      </c>
      <c r="F180" s="5"/>
    </row>
    <row r="181" spans="1:6" x14ac:dyDescent="0.2">
      <c r="A181" t="s">
        <v>4</v>
      </c>
      <c r="B181">
        <v>12</v>
      </c>
      <c r="C181" t="s">
        <v>55</v>
      </c>
      <c r="D181" s="5">
        <v>471</v>
      </c>
      <c r="E181">
        <v>624</v>
      </c>
      <c r="F181" s="5"/>
    </row>
    <row r="182" spans="1:6" x14ac:dyDescent="0.2">
      <c r="A182" t="s">
        <v>4</v>
      </c>
      <c r="B182">
        <v>13</v>
      </c>
      <c r="C182" t="s">
        <v>55</v>
      </c>
      <c r="D182" s="5">
        <v>485</v>
      </c>
      <c r="E182">
        <v>657</v>
      </c>
      <c r="F182" s="5"/>
    </row>
    <row r="183" spans="1:6" x14ac:dyDescent="0.2">
      <c r="A183" t="s">
        <v>4</v>
      </c>
      <c r="B183">
        <v>14</v>
      </c>
      <c r="C183" t="s">
        <v>55</v>
      </c>
      <c r="D183" s="5">
        <v>512</v>
      </c>
      <c r="E183">
        <v>600</v>
      </c>
      <c r="F183" s="5"/>
    </row>
    <row r="184" spans="1:6" x14ac:dyDescent="0.2">
      <c r="A184" t="s">
        <v>4</v>
      </c>
      <c r="B184">
        <v>15</v>
      </c>
      <c r="C184" t="s">
        <v>55</v>
      </c>
      <c r="D184" s="5">
        <v>569</v>
      </c>
      <c r="E184">
        <v>646</v>
      </c>
      <c r="F184" s="5"/>
    </row>
    <row r="185" spans="1:6" x14ac:dyDescent="0.2">
      <c r="A185" t="s">
        <v>4</v>
      </c>
      <c r="B185">
        <v>16</v>
      </c>
      <c r="C185" t="s">
        <v>55</v>
      </c>
      <c r="D185" s="5">
        <v>602</v>
      </c>
      <c r="E185">
        <v>629</v>
      </c>
      <c r="F185" s="5"/>
    </row>
    <row r="186" spans="1:6" x14ac:dyDescent="0.2">
      <c r="A186" t="s">
        <v>4</v>
      </c>
      <c r="B186">
        <v>17</v>
      </c>
      <c r="C186" t="s">
        <v>55</v>
      </c>
      <c r="D186" s="5">
        <v>549</v>
      </c>
      <c r="E186">
        <v>569</v>
      </c>
      <c r="F186" s="5"/>
    </row>
    <row r="187" spans="1:6" x14ac:dyDescent="0.2">
      <c r="A187" t="s">
        <v>4</v>
      </c>
      <c r="B187">
        <v>18</v>
      </c>
      <c r="C187" t="s">
        <v>55</v>
      </c>
      <c r="D187" s="5">
        <v>576</v>
      </c>
      <c r="E187">
        <v>588</v>
      </c>
      <c r="F187" s="5"/>
    </row>
    <row r="188" spans="1:6" x14ac:dyDescent="0.2">
      <c r="A188" t="s">
        <v>4</v>
      </c>
      <c r="B188">
        <v>19</v>
      </c>
      <c r="C188" t="s">
        <v>55</v>
      </c>
      <c r="D188" s="5">
        <v>497</v>
      </c>
      <c r="E188">
        <v>616</v>
      </c>
      <c r="F188" s="5"/>
    </row>
    <row r="189" spans="1:6" x14ac:dyDescent="0.2">
      <c r="A189" t="s">
        <v>4</v>
      </c>
      <c r="B189">
        <v>20</v>
      </c>
      <c r="C189" t="s">
        <v>55</v>
      </c>
      <c r="D189" s="5">
        <v>601</v>
      </c>
      <c r="E189">
        <v>538</v>
      </c>
      <c r="F189" s="5"/>
    </row>
    <row r="190" spans="1:6" x14ac:dyDescent="0.2">
      <c r="A190" t="s">
        <v>4</v>
      </c>
      <c r="B190">
        <v>21</v>
      </c>
      <c r="C190" t="s">
        <v>55</v>
      </c>
      <c r="D190" s="5">
        <v>508</v>
      </c>
      <c r="E190">
        <v>495</v>
      </c>
      <c r="F190" s="5"/>
    </row>
    <row r="191" spans="1:6" x14ac:dyDescent="0.2">
      <c r="A191" t="s">
        <v>4</v>
      </c>
      <c r="B191">
        <v>22</v>
      </c>
      <c r="C191" t="s">
        <v>55</v>
      </c>
      <c r="D191" s="5">
        <v>345</v>
      </c>
      <c r="E191">
        <v>374</v>
      </c>
      <c r="F191" s="5"/>
    </row>
    <row r="192" spans="1:6" x14ac:dyDescent="0.2">
      <c r="A192" t="s">
        <v>4</v>
      </c>
      <c r="B192">
        <v>23</v>
      </c>
      <c r="C192" t="s">
        <v>55</v>
      </c>
      <c r="D192" s="5">
        <v>309</v>
      </c>
      <c r="E192">
        <v>297</v>
      </c>
      <c r="F192" s="5"/>
    </row>
    <row r="193" spans="1:6" x14ac:dyDescent="0.2">
      <c r="A193" t="s">
        <v>4</v>
      </c>
      <c r="B193">
        <v>24</v>
      </c>
      <c r="C193" t="s">
        <v>55</v>
      </c>
      <c r="D193" s="5">
        <v>304</v>
      </c>
      <c r="E193">
        <v>346</v>
      </c>
      <c r="F193" s="5"/>
    </row>
    <row r="194" spans="1:6" x14ac:dyDescent="0.2">
      <c r="A194" t="s">
        <v>5</v>
      </c>
      <c r="B194">
        <v>1</v>
      </c>
      <c r="C194" t="s">
        <v>52</v>
      </c>
      <c r="D194" s="5">
        <v>370</v>
      </c>
      <c r="E194" s="5">
        <f>'[2]2026 Regulation Up'!F3</f>
        <v>413.90365137294992</v>
      </c>
      <c r="F194" s="5"/>
    </row>
    <row r="195" spans="1:6" x14ac:dyDescent="0.2">
      <c r="A195" t="s">
        <v>5</v>
      </c>
      <c r="B195">
        <v>2</v>
      </c>
      <c r="C195" t="s">
        <v>52</v>
      </c>
      <c r="D195" s="5">
        <v>296</v>
      </c>
      <c r="E195" s="5">
        <f>'[2]2026 Regulation Up'!F4</f>
        <v>381.52934703383022</v>
      </c>
      <c r="F195" s="5"/>
    </row>
    <row r="196" spans="1:6" x14ac:dyDescent="0.2">
      <c r="A196" t="s">
        <v>5</v>
      </c>
      <c r="B196">
        <v>3</v>
      </c>
      <c r="C196" t="s">
        <v>52</v>
      </c>
      <c r="D196" s="5">
        <v>359</v>
      </c>
      <c r="E196" s="5">
        <f>'[2]2026 Regulation Up'!F5</f>
        <v>441.01239915568169</v>
      </c>
      <c r="F196" s="5"/>
    </row>
    <row r="197" spans="1:6" x14ac:dyDescent="0.2">
      <c r="A197" t="s">
        <v>5</v>
      </c>
      <c r="B197">
        <v>4</v>
      </c>
      <c r="C197" t="s">
        <v>52</v>
      </c>
      <c r="D197" s="5">
        <v>317</v>
      </c>
      <c r="E197" s="5">
        <f>'[2]2026 Regulation Up'!F6</f>
        <v>353.91537922468171</v>
      </c>
      <c r="F197" s="5"/>
    </row>
    <row r="198" spans="1:6" x14ac:dyDescent="0.2">
      <c r="A198" t="s">
        <v>5</v>
      </c>
      <c r="B198">
        <v>5</v>
      </c>
      <c r="C198" t="s">
        <v>52</v>
      </c>
      <c r="D198" s="5">
        <v>282</v>
      </c>
      <c r="E198" s="5">
        <f>'[2]2026 Regulation Up'!F7</f>
        <v>305.49283682553431</v>
      </c>
      <c r="F198" s="5"/>
    </row>
    <row r="199" spans="1:6" x14ac:dyDescent="0.2">
      <c r="A199" t="s">
        <v>5</v>
      </c>
      <c r="B199">
        <v>6</v>
      </c>
      <c r="C199" t="s">
        <v>52</v>
      </c>
      <c r="D199" s="5">
        <v>336</v>
      </c>
      <c r="E199" s="5">
        <f>'[2]2026 Regulation Up'!F8</f>
        <v>348.60638511326368</v>
      </c>
      <c r="F199" s="5"/>
    </row>
    <row r="200" spans="1:6" x14ac:dyDescent="0.2">
      <c r="A200" t="s">
        <v>5</v>
      </c>
      <c r="B200">
        <v>7</v>
      </c>
      <c r="C200" t="s">
        <v>52</v>
      </c>
      <c r="D200" s="5">
        <v>376</v>
      </c>
      <c r="E200" s="5">
        <f>'[2]2026 Regulation Up'!F9</f>
        <v>418.88229733453579</v>
      </c>
      <c r="F200" s="5"/>
    </row>
    <row r="201" spans="1:6" x14ac:dyDescent="0.2">
      <c r="A201" t="s">
        <v>5</v>
      </c>
      <c r="B201">
        <v>8</v>
      </c>
      <c r="C201" t="s">
        <v>52</v>
      </c>
      <c r="D201" s="5">
        <v>363</v>
      </c>
      <c r="E201" s="5">
        <f>'[2]2026 Regulation Up'!F10</f>
        <v>507.67935685334339</v>
      </c>
      <c r="F201" s="5"/>
    </row>
    <row r="202" spans="1:6" x14ac:dyDescent="0.2">
      <c r="A202" t="s">
        <v>5</v>
      </c>
      <c r="B202">
        <v>9</v>
      </c>
      <c r="C202" t="s">
        <v>52</v>
      </c>
      <c r="D202" s="5">
        <v>494</v>
      </c>
      <c r="E202" s="5">
        <f>'[2]2026 Regulation Up'!F11</f>
        <v>670.16281671411741</v>
      </c>
      <c r="F202" s="5"/>
    </row>
    <row r="203" spans="1:6" x14ac:dyDescent="0.2">
      <c r="A203" t="s">
        <v>5</v>
      </c>
      <c r="B203">
        <v>10</v>
      </c>
      <c r="C203" t="s">
        <v>52</v>
      </c>
      <c r="D203" s="5">
        <v>539</v>
      </c>
      <c r="E203" s="5">
        <f>'[2]2026 Regulation Up'!F12</f>
        <v>605.36886159388359</v>
      </c>
      <c r="F203" s="5"/>
    </row>
    <row r="204" spans="1:6" x14ac:dyDescent="0.2">
      <c r="A204" t="s">
        <v>5</v>
      </c>
      <c r="B204">
        <v>11</v>
      </c>
      <c r="C204" t="s">
        <v>52</v>
      </c>
      <c r="D204" s="5">
        <v>528</v>
      </c>
      <c r="E204" s="5">
        <f>'[2]2026 Regulation Up'!F13</f>
        <v>604.78790260609958</v>
      </c>
      <c r="F204" s="5"/>
    </row>
    <row r="205" spans="1:6" x14ac:dyDescent="0.2">
      <c r="A205" t="s">
        <v>5</v>
      </c>
      <c r="B205">
        <v>12</v>
      </c>
      <c r="C205" t="s">
        <v>52</v>
      </c>
      <c r="D205" s="5">
        <v>509</v>
      </c>
      <c r="E205" s="5">
        <f>'[2]2026 Regulation Up'!F14</f>
        <v>537.77175295110783</v>
      </c>
      <c r="F205" s="5"/>
    </row>
    <row r="206" spans="1:6" x14ac:dyDescent="0.2">
      <c r="A206" t="s">
        <v>5</v>
      </c>
      <c r="B206">
        <v>13</v>
      </c>
      <c r="C206" t="s">
        <v>52</v>
      </c>
      <c r="D206" s="5">
        <v>610</v>
      </c>
      <c r="E206" s="5">
        <f>'[2]2026 Regulation Up'!F15</f>
        <v>683.72353595526283</v>
      </c>
      <c r="F206" s="5"/>
    </row>
    <row r="207" spans="1:6" x14ac:dyDescent="0.2">
      <c r="A207" t="s">
        <v>5</v>
      </c>
      <c r="B207">
        <v>14</v>
      </c>
      <c r="C207" t="s">
        <v>52</v>
      </c>
      <c r="D207" s="5">
        <v>521</v>
      </c>
      <c r="E207" s="5">
        <f>'[2]2026 Regulation Up'!F16</f>
        <v>644.80061040810449</v>
      </c>
      <c r="F207" s="5"/>
    </row>
    <row r="208" spans="1:6" x14ac:dyDescent="0.2">
      <c r="A208" t="s">
        <v>5</v>
      </c>
      <c r="B208">
        <v>15</v>
      </c>
      <c r="C208" t="s">
        <v>52</v>
      </c>
      <c r="D208" s="5">
        <v>604</v>
      </c>
      <c r="E208" s="5">
        <f>'[2]2026 Regulation Up'!F17</f>
        <v>805.77897390879662</v>
      </c>
      <c r="F208" s="5"/>
    </row>
    <row r="209" spans="1:6" x14ac:dyDescent="0.2">
      <c r="A209" t="s">
        <v>5</v>
      </c>
      <c r="B209">
        <v>16</v>
      </c>
      <c r="C209" t="s">
        <v>52</v>
      </c>
      <c r="D209" s="5">
        <v>622</v>
      </c>
      <c r="E209" s="5">
        <f>'[2]2026 Regulation Up'!F18</f>
        <v>751.33980069943937</v>
      </c>
      <c r="F209" s="5"/>
    </row>
    <row r="210" spans="1:6" x14ac:dyDescent="0.2">
      <c r="A210" t="s">
        <v>5</v>
      </c>
      <c r="B210">
        <v>17</v>
      </c>
      <c r="C210" t="s">
        <v>52</v>
      </c>
      <c r="D210" s="5">
        <v>617</v>
      </c>
      <c r="E210" s="5">
        <f>'[2]2026 Regulation Up'!F19</f>
        <v>840.48171397136116</v>
      </c>
      <c r="F210" s="5"/>
    </row>
    <row r="211" spans="1:6" x14ac:dyDescent="0.2">
      <c r="A211" t="s">
        <v>5</v>
      </c>
      <c r="B211">
        <v>18</v>
      </c>
      <c r="C211" t="s">
        <v>52</v>
      </c>
      <c r="D211" s="5">
        <v>670</v>
      </c>
      <c r="E211" s="5">
        <f>'[2]2026 Regulation Up'!F20</f>
        <v>947.22417241477524</v>
      </c>
      <c r="F211" s="5"/>
    </row>
    <row r="212" spans="1:6" x14ac:dyDescent="0.2">
      <c r="A212" t="s">
        <v>5</v>
      </c>
      <c r="B212">
        <v>19</v>
      </c>
      <c r="C212" t="s">
        <v>52</v>
      </c>
      <c r="D212" s="5">
        <v>578</v>
      </c>
      <c r="E212" s="5">
        <f>'[2]2026 Regulation Up'!F21</f>
        <v>711.306244422232</v>
      </c>
      <c r="F212" s="5"/>
    </row>
    <row r="213" spans="1:6" x14ac:dyDescent="0.2">
      <c r="A213" t="s">
        <v>5</v>
      </c>
      <c r="B213">
        <v>20</v>
      </c>
      <c r="C213" t="s">
        <v>52</v>
      </c>
      <c r="D213" s="5">
        <v>637</v>
      </c>
      <c r="E213" s="5">
        <f>'[2]2026 Regulation Up'!F22</f>
        <v>609.62570637817646</v>
      </c>
      <c r="F213" s="5"/>
    </row>
    <row r="214" spans="1:6" x14ac:dyDescent="0.2">
      <c r="A214" t="s">
        <v>5</v>
      </c>
      <c r="B214">
        <v>21</v>
      </c>
      <c r="C214" t="s">
        <v>52</v>
      </c>
      <c r="D214" s="5">
        <v>417</v>
      </c>
      <c r="E214" s="5">
        <f>'[2]2026 Regulation Up'!F23</f>
        <v>409.10538482728651</v>
      </c>
      <c r="F214" s="5"/>
    </row>
    <row r="215" spans="1:6" x14ac:dyDescent="0.2">
      <c r="A215" t="s">
        <v>5</v>
      </c>
      <c r="B215">
        <v>22</v>
      </c>
      <c r="C215" t="s">
        <v>52</v>
      </c>
      <c r="D215" s="5">
        <v>344</v>
      </c>
      <c r="E215" s="5">
        <f>'[2]2026 Regulation Up'!F24</f>
        <v>382.82769889090372</v>
      </c>
      <c r="F215" s="5"/>
    </row>
    <row r="216" spans="1:6" x14ac:dyDescent="0.2">
      <c r="A216" t="s">
        <v>5</v>
      </c>
      <c r="B216">
        <v>23</v>
      </c>
      <c r="C216" t="s">
        <v>52</v>
      </c>
      <c r="D216" s="5">
        <v>359</v>
      </c>
      <c r="E216" s="5">
        <f>'[2]2026 Regulation Up'!F25</f>
        <v>394.30188666729032</v>
      </c>
      <c r="F216" s="5"/>
    </row>
    <row r="217" spans="1:6" x14ac:dyDescent="0.2">
      <c r="A217" t="s">
        <v>5</v>
      </c>
      <c r="B217">
        <v>24</v>
      </c>
      <c r="C217" t="s">
        <v>52</v>
      </c>
      <c r="D217" s="5">
        <v>339</v>
      </c>
      <c r="E217" s="5">
        <f>'[2]2026 Regulation Up'!F26</f>
        <v>387.22715090352659</v>
      </c>
      <c r="F217" s="5"/>
    </row>
    <row r="218" spans="1:6" x14ac:dyDescent="0.2">
      <c r="A218" t="s">
        <v>5</v>
      </c>
      <c r="B218">
        <v>1</v>
      </c>
      <c r="C218" t="s">
        <v>55</v>
      </c>
      <c r="D218" s="5">
        <v>337</v>
      </c>
      <c r="E218">
        <v>376</v>
      </c>
      <c r="F218" s="5"/>
    </row>
    <row r="219" spans="1:6" x14ac:dyDescent="0.2">
      <c r="A219" t="s">
        <v>5</v>
      </c>
      <c r="B219">
        <v>2</v>
      </c>
      <c r="C219" t="s">
        <v>55</v>
      </c>
      <c r="D219" s="5">
        <v>295</v>
      </c>
      <c r="E219">
        <v>306</v>
      </c>
      <c r="F219" s="5"/>
    </row>
    <row r="220" spans="1:6" x14ac:dyDescent="0.2">
      <c r="A220" t="s">
        <v>5</v>
      </c>
      <c r="B220">
        <v>3</v>
      </c>
      <c r="C220" t="s">
        <v>55</v>
      </c>
      <c r="D220" s="5">
        <v>262</v>
      </c>
      <c r="E220">
        <v>262</v>
      </c>
      <c r="F220" s="5"/>
    </row>
    <row r="221" spans="1:6" x14ac:dyDescent="0.2">
      <c r="A221" t="s">
        <v>5</v>
      </c>
      <c r="B221">
        <v>4</v>
      </c>
      <c r="C221" t="s">
        <v>55</v>
      </c>
      <c r="D221" s="5">
        <v>254</v>
      </c>
      <c r="E221">
        <v>276</v>
      </c>
      <c r="F221" s="5"/>
    </row>
    <row r="222" spans="1:6" x14ac:dyDescent="0.2">
      <c r="A222" t="s">
        <v>5</v>
      </c>
      <c r="B222">
        <v>5</v>
      </c>
      <c r="C222" t="s">
        <v>55</v>
      </c>
      <c r="D222" s="5">
        <v>273</v>
      </c>
      <c r="E222">
        <v>313</v>
      </c>
      <c r="F222" s="5"/>
    </row>
    <row r="223" spans="1:6" x14ac:dyDescent="0.2">
      <c r="A223" t="s">
        <v>5</v>
      </c>
      <c r="B223">
        <v>6</v>
      </c>
      <c r="C223" t="s">
        <v>55</v>
      </c>
      <c r="D223" s="5">
        <v>328</v>
      </c>
      <c r="E223">
        <v>354</v>
      </c>
      <c r="F223" s="5"/>
    </row>
    <row r="224" spans="1:6" x14ac:dyDescent="0.2">
      <c r="A224" t="s">
        <v>5</v>
      </c>
      <c r="B224">
        <v>7</v>
      </c>
      <c r="C224" t="s">
        <v>55</v>
      </c>
      <c r="D224" s="5">
        <v>309</v>
      </c>
      <c r="E224">
        <v>333</v>
      </c>
      <c r="F224" s="5"/>
    </row>
    <row r="225" spans="1:6" x14ac:dyDescent="0.2">
      <c r="A225" t="s">
        <v>5</v>
      </c>
      <c r="B225">
        <v>8</v>
      </c>
      <c r="C225" t="s">
        <v>55</v>
      </c>
      <c r="D225" s="5">
        <v>486</v>
      </c>
      <c r="E225">
        <v>442</v>
      </c>
      <c r="F225" s="5"/>
    </row>
    <row r="226" spans="1:6" x14ac:dyDescent="0.2">
      <c r="A226" t="s">
        <v>5</v>
      </c>
      <c r="B226">
        <v>9</v>
      </c>
      <c r="C226" t="s">
        <v>55</v>
      </c>
      <c r="D226" s="5">
        <v>577</v>
      </c>
      <c r="E226">
        <v>644</v>
      </c>
      <c r="F226" s="5"/>
    </row>
    <row r="227" spans="1:6" x14ac:dyDescent="0.2">
      <c r="A227" t="s">
        <v>5</v>
      </c>
      <c r="B227">
        <v>10</v>
      </c>
      <c r="C227" t="s">
        <v>55</v>
      </c>
      <c r="D227" s="5">
        <v>482</v>
      </c>
      <c r="E227">
        <v>650</v>
      </c>
      <c r="F227" s="5"/>
    </row>
    <row r="228" spans="1:6" x14ac:dyDescent="0.2">
      <c r="A228" t="s">
        <v>5</v>
      </c>
      <c r="B228">
        <v>11</v>
      </c>
      <c r="C228" t="s">
        <v>55</v>
      </c>
      <c r="D228" s="5">
        <v>532</v>
      </c>
      <c r="E228">
        <v>702</v>
      </c>
      <c r="F228" s="5"/>
    </row>
    <row r="229" spans="1:6" x14ac:dyDescent="0.2">
      <c r="A229" t="s">
        <v>5</v>
      </c>
      <c r="B229">
        <v>12</v>
      </c>
      <c r="C229" t="s">
        <v>55</v>
      </c>
      <c r="D229" s="5">
        <v>492</v>
      </c>
      <c r="E229">
        <v>697</v>
      </c>
      <c r="F229" s="5"/>
    </row>
    <row r="230" spans="1:6" x14ac:dyDescent="0.2">
      <c r="A230" t="s">
        <v>5</v>
      </c>
      <c r="B230">
        <v>13</v>
      </c>
      <c r="C230" t="s">
        <v>55</v>
      </c>
      <c r="D230" s="5">
        <v>531</v>
      </c>
      <c r="E230">
        <v>718</v>
      </c>
      <c r="F230" s="5"/>
    </row>
    <row r="231" spans="1:6" x14ac:dyDescent="0.2">
      <c r="A231" t="s">
        <v>5</v>
      </c>
      <c r="B231">
        <v>14</v>
      </c>
      <c r="C231" t="s">
        <v>55</v>
      </c>
      <c r="D231" s="5">
        <v>464</v>
      </c>
      <c r="E231">
        <v>565</v>
      </c>
      <c r="F231" s="5"/>
    </row>
    <row r="232" spans="1:6" x14ac:dyDescent="0.2">
      <c r="A232" t="s">
        <v>5</v>
      </c>
      <c r="B232">
        <v>15</v>
      </c>
      <c r="C232" t="s">
        <v>55</v>
      </c>
      <c r="D232" s="5">
        <v>545</v>
      </c>
      <c r="E232">
        <v>628</v>
      </c>
      <c r="F232" s="5"/>
    </row>
    <row r="233" spans="1:6" x14ac:dyDescent="0.2">
      <c r="A233" t="s">
        <v>5</v>
      </c>
      <c r="B233">
        <v>16</v>
      </c>
      <c r="C233" t="s">
        <v>55</v>
      </c>
      <c r="D233" s="5">
        <v>543</v>
      </c>
      <c r="E233">
        <v>604</v>
      </c>
      <c r="F233" s="5"/>
    </row>
    <row r="234" spans="1:6" x14ac:dyDescent="0.2">
      <c r="A234" t="s">
        <v>5</v>
      </c>
      <c r="B234">
        <v>17</v>
      </c>
      <c r="C234" t="s">
        <v>55</v>
      </c>
      <c r="D234" s="5">
        <v>558</v>
      </c>
      <c r="E234">
        <v>595</v>
      </c>
      <c r="F234" s="5"/>
    </row>
    <row r="235" spans="1:6" x14ac:dyDescent="0.2">
      <c r="A235" t="s">
        <v>5</v>
      </c>
      <c r="B235">
        <v>18</v>
      </c>
      <c r="C235" t="s">
        <v>55</v>
      </c>
      <c r="D235" s="5">
        <v>561</v>
      </c>
      <c r="E235">
        <v>732</v>
      </c>
      <c r="F235" s="5"/>
    </row>
    <row r="236" spans="1:6" x14ac:dyDescent="0.2">
      <c r="A236" t="s">
        <v>5</v>
      </c>
      <c r="B236">
        <v>19</v>
      </c>
      <c r="C236" t="s">
        <v>55</v>
      </c>
      <c r="D236" s="5">
        <v>541</v>
      </c>
      <c r="E236">
        <v>623</v>
      </c>
      <c r="F236" s="5"/>
    </row>
    <row r="237" spans="1:6" x14ac:dyDescent="0.2">
      <c r="A237" t="s">
        <v>5</v>
      </c>
      <c r="B237">
        <v>20</v>
      </c>
      <c r="C237" t="s">
        <v>55</v>
      </c>
      <c r="D237" s="5">
        <v>408</v>
      </c>
      <c r="E237">
        <v>533</v>
      </c>
      <c r="F237" s="5"/>
    </row>
    <row r="238" spans="1:6" x14ac:dyDescent="0.2">
      <c r="A238" t="s">
        <v>5</v>
      </c>
      <c r="B238">
        <v>21</v>
      </c>
      <c r="C238" t="s">
        <v>55</v>
      </c>
      <c r="D238" s="5">
        <v>463</v>
      </c>
      <c r="E238">
        <v>473</v>
      </c>
      <c r="F238" s="5"/>
    </row>
    <row r="239" spans="1:6" x14ac:dyDescent="0.2">
      <c r="A239" t="s">
        <v>5</v>
      </c>
      <c r="B239">
        <v>22</v>
      </c>
      <c r="C239" t="s">
        <v>55</v>
      </c>
      <c r="D239" s="5">
        <v>407</v>
      </c>
      <c r="E239">
        <v>449</v>
      </c>
      <c r="F239" s="5"/>
    </row>
    <row r="240" spans="1:6" x14ac:dyDescent="0.2">
      <c r="A240" t="s">
        <v>5</v>
      </c>
      <c r="B240">
        <v>23</v>
      </c>
      <c r="C240" t="s">
        <v>55</v>
      </c>
      <c r="D240" s="5">
        <v>327</v>
      </c>
      <c r="E240">
        <v>374</v>
      </c>
      <c r="F240" s="5"/>
    </row>
    <row r="241" spans="1:6" x14ac:dyDescent="0.2">
      <c r="A241" t="s">
        <v>5</v>
      </c>
      <c r="B241">
        <v>24</v>
      </c>
      <c r="C241" t="s">
        <v>55</v>
      </c>
      <c r="D241" s="5">
        <v>315</v>
      </c>
      <c r="E241">
        <v>320</v>
      </c>
      <c r="F241" s="5"/>
    </row>
    <row r="242" spans="1:6" x14ac:dyDescent="0.2">
      <c r="A242" t="s">
        <v>6</v>
      </c>
      <c r="B242">
        <v>1</v>
      </c>
      <c r="C242" t="s">
        <v>52</v>
      </c>
      <c r="D242" s="5">
        <v>334</v>
      </c>
      <c r="E242" s="5">
        <f>'[2]2026 Regulation Up'!G3</f>
        <v>461.36202593427328</v>
      </c>
    </row>
    <row r="243" spans="1:6" x14ac:dyDescent="0.2">
      <c r="A243" t="s">
        <v>6</v>
      </c>
      <c r="B243">
        <v>2</v>
      </c>
      <c r="C243" t="s">
        <v>52</v>
      </c>
      <c r="D243" s="5">
        <v>300</v>
      </c>
      <c r="E243" s="5">
        <f>'[2]2026 Regulation Up'!G4</f>
        <v>387.64806882386557</v>
      </c>
    </row>
    <row r="244" spans="1:6" x14ac:dyDescent="0.2">
      <c r="A244" t="s">
        <v>6</v>
      </c>
      <c r="B244">
        <v>3</v>
      </c>
      <c r="C244" t="s">
        <v>52</v>
      </c>
      <c r="D244" s="5">
        <v>290</v>
      </c>
      <c r="E244" s="5">
        <f>'[2]2026 Regulation Up'!G5</f>
        <v>420.14550504126532</v>
      </c>
    </row>
    <row r="245" spans="1:6" x14ac:dyDescent="0.2">
      <c r="A245" t="s">
        <v>6</v>
      </c>
      <c r="B245">
        <v>4</v>
      </c>
      <c r="C245" t="s">
        <v>52</v>
      </c>
      <c r="D245" s="5">
        <v>333</v>
      </c>
      <c r="E245" s="5">
        <f>'[2]2026 Regulation Up'!G6</f>
        <v>367.39007823875841</v>
      </c>
    </row>
    <row r="246" spans="1:6" x14ac:dyDescent="0.2">
      <c r="A246" t="s">
        <v>6</v>
      </c>
      <c r="B246">
        <v>5</v>
      </c>
      <c r="C246" t="s">
        <v>52</v>
      </c>
      <c r="D246" s="5">
        <v>290</v>
      </c>
      <c r="E246" s="5">
        <f>'[2]2026 Regulation Up'!G7</f>
        <v>380.31592929115538</v>
      </c>
    </row>
    <row r="247" spans="1:6" x14ac:dyDescent="0.2">
      <c r="A247" t="s">
        <v>6</v>
      </c>
      <c r="B247">
        <v>6</v>
      </c>
      <c r="C247" t="s">
        <v>52</v>
      </c>
      <c r="D247" s="5">
        <v>274</v>
      </c>
      <c r="E247" s="5">
        <f>'[2]2026 Regulation Up'!G8</f>
        <v>419.94201922332712</v>
      </c>
    </row>
    <row r="248" spans="1:6" x14ac:dyDescent="0.2">
      <c r="A248" t="s">
        <v>6</v>
      </c>
      <c r="B248">
        <v>7</v>
      </c>
      <c r="C248" t="s">
        <v>52</v>
      </c>
      <c r="D248" s="5">
        <v>357</v>
      </c>
      <c r="E248" s="5">
        <f>'[2]2026 Regulation Up'!G9</f>
        <v>438.14526018783693</v>
      </c>
    </row>
    <row r="249" spans="1:6" x14ac:dyDescent="0.2">
      <c r="A249" t="s">
        <v>6</v>
      </c>
      <c r="B249">
        <v>8</v>
      </c>
      <c r="C249" t="s">
        <v>52</v>
      </c>
      <c r="D249" s="5">
        <v>352</v>
      </c>
      <c r="E249" s="5">
        <f>'[2]2026 Regulation Up'!G10</f>
        <v>543.98257822391747</v>
      </c>
    </row>
    <row r="250" spans="1:6" x14ac:dyDescent="0.2">
      <c r="A250" t="s">
        <v>6</v>
      </c>
      <c r="B250">
        <v>9</v>
      </c>
      <c r="C250" t="s">
        <v>52</v>
      </c>
      <c r="D250" s="5">
        <v>551</v>
      </c>
      <c r="E250" s="5">
        <f>'[2]2026 Regulation Up'!G11</f>
        <v>655.37835617436963</v>
      </c>
    </row>
    <row r="251" spans="1:6" x14ac:dyDescent="0.2">
      <c r="A251" t="s">
        <v>6</v>
      </c>
      <c r="B251">
        <v>10</v>
      </c>
      <c r="C251" t="s">
        <v>52</v>
      </c>
      <c r="D251" s="5">
        <v>597</v>
      </c>
      <c r="E251" s="5">
        <f>'[2]2026 Regulation Up'!G12</f>
        <v>652.59974307380844</v>
      </c>
    </row>
    <row r="252" spans="1:6" x14ac:dyDescent="0.2">
      <c r="A252" t="s">
        <v>6</v>
      </c>
      <c r="B252">
        <v>11</v>
      </c>
      <c r="C252" t="s">
        <v>52</v>
      </c>
      <c r="D252" s="5">
        <v>545</v>
      </c>
      <c r="E252" s="5">
        <f>'[2]2026 Regulation Up'!G13</f>
        <v>689.76477243133411</v>
      </c>
    </row>
    <row r="253" spans="1:6" x14ac:dyDescent="0.2">
      <c r="A253" t="s">
        <v>6</v>
      </c>
      <c r="B253">
        <v>12</v>
      </c>
      <c r="C253" t="s">
        <v>52</v>
      </c>
      <c r="D253" s="5">
        <v>581</v>
      </c>
      <c r="E253" s="5">
        <f>'[2]2026 Regulation Up'!G14</f>
        <v>664.62026168496982</v>
      </c>
    </row>
    <row r="254" spans="1:6" x14ac:dyDescent="0.2">
      <c r="A254" t="s">
        <v>6</v>
      </c>
      <c r="B254">
        <v>13</v>
      </c>
      <c r="C254" t="s">
        <v>52</v>
      </c>
      <c r="D254" s="5">
        <v>544</v>
      </c>
      <c r="E254" s="5">
        <f>'[2]2026 Regulation Up'!G15</f>
        <v>698.1181841973837</v>
      </c>
    </row>
    <row r="255" spans="1:6" x14ac:dyDescent="0.2">
      <c r="A255" t="s">
        <v>6</v>
      </c>
      <c r="B255">
        <v>14</v>
      </c>
      <c r="C255" t="s">
        <v>52</v>
      </c>
      <c r="D255" s="5">
        <v>535</v>
      </c>
      <c r="E255" s="5">
        <f>'[2]2026 Regulation Up'!G16</f>
        <v>760.1373126818894</v>
      </c>
    </row>
    <row r="256" spans="1:6" x14ac:dyDescent="0.2">
      <c r="A256" t="s">
        <v>6</v>
      </c>
      <c r="B256">
        <v>15</v>
      </c>
      <c r="C256" t="s">
        <v>52</v>
      </c>
      <c r="D256" s="5">
        <v>522</v>
      </c>
      <c r="E256" s="5">
        <f>'[2]2026 Regulation Up'!G17</f>
        <v>774.49546390213834</v>
      </c>
    </row>
    <row r="257" spans="1:6" x14ac:dyDescent="0.2">
      <c r="A257" t="s">
        <v>6</v>
      </c>
      <c r="B257">
        <v>16</v>
      </c>
      <c r="C257" t="s">
        <v>52</v>
      </c>
      <c r="D257" s="5">
        <v>570</v>
      </c>
      <c r="E257" s="5">
        <f>'[2]2026 Regulation Up'!G18</f>
        <v>857.3793056686842</v>
      </c>
    </row>
    <row r="258" spans="1:6" x14ac:dyDescent="0.2">
      <c r="A258" t="s">
        <v>6</v>
      </c>
      <c r="B258">
        <v>17</v>
      </c>
      <c r="C258" t="s">
        <v>52</v>
      </c>
      <c r="D258" s="5">
        <v>566</v>
      </c>
      <c r="E258" s="5">
        <f>'[2]2026 Regulation Up'!G19</f>
        <v>821.06770618177211</v>
      </c>
    </row>
    <row r="259" spans="1:6" x14ac:dyDescent="0.2">
      <c r="A259" t="s">
        <v>6</v>
      </c>
      <c r="B259">
        <v>18</v>
      </c>
      <c r="C259" t="s">
        <v>52</v>
      </c>
      <c r="D259" s="5">
        <v>622</v>
      </c>
      <c r="E259" s="5">
        <f>'[2]2026 Regulation Up'!G20</f>
        <v>824.04072830184418</v>
      </c>
    </row>
    <row r="260" spans="1:6" x14ac:dyDescent="0.2">
      <c r="A260" t="s">
        <v>6</v>
      </c>
      <c r="B260">
        <v>19</v>
      </c>
      <c r="C260" t="s">
        <v>52</v>
      </c>
      <c r="D260" s="5">
        <v>633</v>
      </c>
      <c r="E260" s="5">
        <f>'[2]2026 Regulation Up'!G21</f>
        <v>724.28347438350625</v>
      </c>
    </row>
    <row r="261" spans="1:6" x14ac:dyDescent="0.2">
      <c r="A261" t="s">
        <v>6</v>
      </c>
      <c r="B261">
        <v>20</v>
      </c>
      <c r="C261" t="s">
        <v>52</v>
      </c>
      <c r="D261" s="5">
        <v>666</v>
      </c>
      <c r="E261" s="5">
        <f>'[2]2026 Regulation Up'!G22</f>
        <v>651.25324273577689</v>
      </c>
    </row>
    <row r="262" spans="1:6" x14ac:dyDescent="0.2">
      <c r="A262" t="s">
        <v>6</v>
      </c>
      <c r="B262">
        <v>21</v>
      </c>
      <c r="C262" t="s">
        <v>52</v>
      </c>
      <c r="D262" s="5">
        <v>407</v>
      </c>
      <c r="E262" s="5">
        <f>'[2]2026 Regulation Up'!G23</f>
        <v>492.38345316881868</v>
      </c>
    </row>
    <row r="263" spans="1:6" x14ac:dyDescent="0.2">
      <c r="A263" t="s">
        <v>6</v>
      </c>
      <c r="B263">
        <v>22</v>
      </c>
      <c r="C263" t="s">
        <v>52</v>
      </c>
      <c r="D263" s="5">
        <v>348</v>
      </c>
      <c r="E263" s="5">
        <f>'[2]2026 Regulation Up'!G24</f>
        <v>379.61606484930951</v>
      </c>
    </row>
    <row r="264" spans="1:6" x14ac:dyDescent="0.2">
      <c r="A264" t="s">
        <v>6</v>
      </c>
      <c r="B264">
        <v>23</v>
      </c>
      <c r="C264" t="s">
        <v>52</v>
      </c>
      <c r="D264" s="5">
        <v>322</v>
      </c>
      <c r="E264" s="5">
        <f>'[2]2026 Regulation Up'!G25</f>
        <v>381.98366275373968</v>
      </c>
    </row>
    <row r="265" spans="1:6" x14ac:dyDescent="0.2">
      <c r="A265" t="s">
        <v>6</v>
      </c>
      <c r="B265">
        <v>24</v>
      </c>
      <c r="C265" t="s">
        <v>52</v>
      </c>
      <c r="D265" s="5">
        <v>314</v>
      </c>
      <c r="E265" s="5">
        <f>'[2]2026 Regulation Up'!G26</f>
        <v>382.10606576633592</v>
      </c>
    </row>
    <row r="266" spans="1:6" x14ac:dyDescent="0.2">
      <c r="A266" t="s">
        <v>6</v>
      </c>
      <c r="B266">
        <v>1</v>
      </c>
      <c r="C266" t="s">
        <v>55</v>
      </c>
      <c r="D266" s="5">
        <v>329</v>
      </c>
      <c r="E266" s="5">
        <f>'[2]2026 Regulation Down'!G3</f>
        <v>398.68758391333381</v>
      </c>
      <c r="F266" s="5"/>
    </row>
    <row r="267" spans="1:6" x14ac:dyDescent="0.2">
      <c r="A267" t="s">
        <v>6</v>
      </c>
      <c r="B267">
        <v>2</v>
      </c>
      <c r="C267" t="s">
        <v>55</v>
      </c>
      <c r="D267" s="5">
        <v>302</v>
      </c>
      <c r="E267" s="5">
        <f>'[2]2026 Regulation Down'!G4</f>
        <v>305.32630089844167</v>
      </c>
      <c r="F267" s="5"/>
    </row>
    <row r="268" spans="1:6" x14ac:dyDescent="0.2">
      <c r="A268" t="s">
        <v>6</v>
      </c>
      <c r="B268">
        <v>3</v>
      </c>
      <c r="C268" t="s">
        <v>55</v>
      </c>
      <c r="D268" s="5">
        <v>304</v>
      </c>
      <c r="E268" s="5">
        <f>'[2]2026 Regulation Down'!G5</f>
        <v>289.71543583983703</v>
      </c>
      <c r="F268" s="5"/>
    </row>
    <row r="269" spans="1:6" x14ac:dyDescent="0.2">
      <c r="A269" t="s">
        <v>6</v>
      </c>
      <c r="B269">
        <v>4</v>
      </c>
      <c r="C269" t="s">
        <v>55</v>
      </c>
      <c r="D269" s="5">
        <v>283</v>
      </c>
      <c r="E269" s="5">
        <f>'[2]2026 Regulation Down'!G6</f>
        <v>300.51654330994592</v>
      </c>
      <c r="F269" s="5"/>
    </row>
    <row r="270" spans="1:6" x14ac:dyDescent="0.2">
      <c r="A270" t="s">
        <v>6</v>
      </c>
      <c r="B270">
        <v>5</v>
      </c>
      <c r="C270" t="s">
        <v>55</v>
      </c>
      <c r="D270" s="5">
        <v>278</v>
      </c>
      <c r="E270" s="5">
        <f>'[2]2026 Regulation Down'!G7</f>
        <v>278.0769528329522</v>
      </c>
      <c r="F270" s="5"/>
    </row>
    <row r="271" spans="1:6" x14ac:dyDescent="0.2">
      <c r="A271" t="s">
        <v>6</v>
      </c>
      <c r="B271">
        <v>6</v>
      </c>
      <c r="C271" t="s">
        <v>55</v>
      </c>
      <c r="D271" s="5">
        <v>240</v>
      </c>
      <c r="E271" s="5">
        <f>'[2]2026 Regulation Down'!G8</f>
        <v>243.83759851850411</v>
      </c>
      <c r="F271" s="5"/>
    </row>
    <row r="272" spans="1:6" x14ac:dyDescent="0.2">
      <c r="A272" t="s">
        <v>6</v>
      </c>
      <c r="B272">
        <v>7</v>
      </c>
      <c r="C272" t="s">
        <v>55</v>
      </c>
      <c r="D272" s="5">
        <v>224</v>
      </c>
      <c r="E272" s="5">
        <f>'[2]2026 Regulation Down'!G9</f>
        <v>233.9280466015139</v>
      </c>
      <c r="F272" s="5"/>
    </row>
    <row r="273" spans="1:6" x14ac:dyDescent="0.2">
      <c r="A273" t="s">
        <v>6</v>
      </c>
      <c r="B273">
        <v>8</v>
      </c>
      <c r="C273" t="s">
        <v>55</v>
      </c>
      <c r="D273" s="5">
        <v>500</v>
      </c>
      <c r="E273" s="5">
        <f>'[2]2026 Regulation Down'!G10</f>
        <v>483.01451935022681</v>
      </c>
      <c r="F273" s="5"/>
    </row>
    <row r="274" spans="1:6" x14ac:dyDescent="0.2">
      <c r="A274" t="s">
        <v>6</v>
      </c>
      <c r="B274">
        <v>9</v>
      </c>
      <c r="C274" t="s">
        <v>55</v>
      </c>
      <c r="D274" s="5">
        <v>566</v>
      </c>
      <c r="E274" s="5">
        <f>'[2]2026 Regulation Down'!G11</f>
        <v>553.3620865845246</v>
      </c>
      <c r="F274" s="5"/>
    </row>
    <row r="275" spans="1:6" x14ac:dyDescent="0.2">
      <c r="A275" t="s">
        <v>6</v>
      </c>
      <c r="B275">
        <v>10</v>
      </c>
      <c r="C275" t="s">
        <v>55</v>
      </c>
      <c r="D275" s="5">
        <v>438</v>
      </c>
      <c r="E275" s="5">
        <f>'[2]2026 Regulation Down'!G12</f>
        <v>623.07752306922066</v>
      </c>
      <c r="F275" s="5"/>
    </row>
    <row r="276" spans="1:6" x14ac:dyDescent="0.2">
      <c r="A276" t="s">
        <v>6</v>
      </c>
      <c r="B276">
        <v>11</v>
      </c>
      <c r="C276" t="s">
        <v>55</v>
      </c>
      <c r="D276" s="5">
        <v>431</v>
      </c>
      <c r="E276" s="5">
        <f>'[2]2026 Regulation Down'!G13</f>
        <v>593.21149956956776</v>
      </c>
      <c r="F276" s="5"/>
    </row>
    <row r="277" spans="1:6" x14ac:dyDescent="0.2">
      <c r="A277" t="s">
        <v>6</v>
      </c>
      <c r="B277">
        <v>12</v>
      </c>
      <c r="C277" t="s">
        <v>55</v>
      </c>
      <c r="D277" s="5">
        <v>488</v>
      </c>
      <c r="E277" s="5">
        <f>'[2]2026 Regulation Down'!G14</f>
        <v>720.44177871730824</v>
      </c>
      <c r="F277" s="5"/>
    </row>
    <row r="278" spans="1:6" x14ac:dyDescent="0.2">
      <c r="A278" t="s">
        <v>6</v>
      </c>
      <c r="B278">
        <v>13</v>
      </c>
      <c r="C278" t="s">
        <v>55</v>
      </c>
      <c r="D278" s="5">
        <v>430</v>
      </c>
      <c r="E278" s="5">
        <f>'[2]2026 Regulation Down'!G15</f>
        <v>565.56756438211767</v>
      </c>
      <c r="F278" s="5"/>
    </row>
    <row r="279" spans="1:6" x14ac:dyDescent="0.2">
      <c r="A279" t="s">
        <v>6</v>
      </c>
      <c r="B279">
        <v>14</v>
      </c>
      <c r="C279" t="s">
        <v>55</v>
      </c>
      <c r="D279" s="5">
        <v>512</v>
      </c>
      <c r="E279" s="5">
        <f>'[2]2026 Regulation Down'!G16</f>
        <v>639.27891390637637</v>
      </c>
      <c r="F279" s="5"/>
    </row>
    <row r="280" spans="1:6" x14ac:dyDescent="0.2">
      <c r="A280" t="s">
        <v>6</v>
      </c>
      <c r="B280">
        <v>15</v>
      </c>
      <c r="C280" t="s">
        <v>55</v>
      </c>
      <c r="D280" s="5">
        <v>508</v>
      </c>
      <c r="E280" s="5">
        <f>'[2]2026 Regulation Down'!G17</f>
        <v>710.13739122750485</v>
      </c>
      <c r="F280" s="5"/>
    </row>
    <row r="281" spans="1:6" x14ac:dyDescent="0.2">
      <c r="A281" t="s">
        <v>6</v>
      </c>
      <c r="B281">
        <v>16</v>
      </c>
      <c r="C281" t="s">
        <v>55</v>
      </c>
      <c r="D281" s="5">
        <v>601</v>
      </c>
      <c r="E281" s="5">
        <f>'[2]2026 Regulation Down'!G18</f>
        <v>700.6055809859123</v>
      </c>
      <c r="F281" s="5"/>
    </row>
    <row r="282" spans="1:6" x14ac:dyDescent="0.2">
      <c r="A282" t="s">
        <v>6</v>
      </c>
      <c r="B282">
        <v>17</v>
      </c>
      <c r="C282" t="s">
        <v>55</v>
      </c>
      <c r="D282" s="5">
        <v>586</v>
      </c>
      <c r="E282" s="5">
        <f>'[2]2026 Regulation Down'!G19</f>
        <v>651.92181099377535</v>
      </c>
      <c r="F282" s="5"/>
    </row>
    <row r="283" spans="1:6" x14ac:dyDescent="0.2">
      <c r="A283" t="s">
        <v>6</v>
      </c>
      <c r="B283">
        <v>18</v>
      </c>
      <c r="C283" t="s">
        <v>55</v>
      </c>
      <c r="D283" s="5">
        <v>614</v>
      </c>
      <c r="E283" s="5">
        <f>'[2]2026 Regulation Down'!G20</f>
        <v>663.73568828891837</v>
      </c>
      <c r="F283" s="5"/>
    </row>
    <row r="284" spans="1:6" x14ac:dyDescent="0.2">
      <c r="A284" t="s">
        <v>6</v>
      </c>
      <c r="B284">
        <v>19</v>
      </c>
      <c r="C284" t="s">
        <v>55</v>
      </c>
      <c r="D284" s="5">
        <v>545</v>
      </c>
      <c r="E284" s="5">
        <f>'[2]2026 Regulation Down'!G21</f>
        <v>583.35362131706233</v>
      </c>
      <c r="F284" s="5"/>
    </row>
    <row r="285" spans="1:6" x14ac:dyDescent="0.2">
      <c r="A285" t="s">
        <v>6</v>
      </c>
      <c r="B285">
        <v>20</v>
      </c>
      <c r="C285" t="s">
        <v>55</v>
      </c>
      <c r="D285" s="5">
        <v>451</v>
      </c>
      <c r="E285" s="5">
        <f>'[2]2026 Regulation Down'!G22</f>
        <v>441.93669460345308</v>
      </c>
      <c r="F285" s="5"/>
    </row>
    <row r="286" spans="1:6" x14ac:dyDescent="0.2">
      <c r="A286" t="s">
        <v>6</v>
      </c>
      <c r="B286">
        <v>21</v>
      </c>
      <c r="C286" t="s">
        <v>55</v>
      </c>
      <c r="D286" s="5">
        <v>426</v>
      </c>
      <c r="E286" s="5">
        <f>'[2]2026 Regulation Down'!G23</f>
        <v>420.55599999059291</v>
      </c>
      <c r="F286" s="5"/>
    </row>
    <row r="287" spans="1:6" x14ac:dyDescent="0.2">
      <c r="A287" t="s">
        <v>6</v>
      </c>
      <c r="B287">
        <v>22</v>
      </c>
      <c r="C287" t="s">
        <v>55</v>
      </c>
      <c r="D287" s="5">
        <v>363</v>
      </c>
      <c r="E287" s="5">
        <f>'[2]2026 Regulation Down'!G24</f>
        <v>350.40926472248231</v>
      </c>
      <c r="F287" s="5"/>
    </row>
    <row r="288" spans="1:6" x14ac:dyDescent="0.2">
      <c r="A288" t="s">
        <v>6</v>
      </c>
      <c r="B288">
        <v>23</v>
      </c>
      <c r="C288" t="s">
        <v>55</v>
      </c>
      <c r="D288" s="5">
        <v>343</v>
      </c>
      <c r="E288" s="5">
        <f>'[2]2026 Regulation Down'!G25</f>
        <v>306.62958750282462</v>
      </c>
      <c r="F288" s="5"/>
    </row>
    <row r="289" spans="1:6" x14ac:dyDescent="0.2">
      <c r="A289" t="s">
        <v>6</v>
      </c>
      <c r="B289">
        <v>24</v>
      </c>
      <c r="C289" t="s">
        <v>55</v>
      </c>
      <c r="D289" s="5">
        <v>316</v>
      </c>
      <c r="E289" s="5">
        <f>'[2]2026 Regulation Down'!G26</f>
        <v>304.62313023386781</v>
      </c>
      <c r="F289" s="5"/>
    </row>
    <row r="290" spans="1:6" x14ac:dyDescent="0.2">
      <c r="A290" t="s">
        <v>7</v>
      </c>
      <c r="B290">
        <v>1</v>
      </c>
      <c r="C290" t="s">
        <v>52</v>
      </c>
      <c r="D290" s="5">
        <v>312</v>
      </c>
      <c r="E290" s="5">
        <f>'[2]2026 Regulation Up'!H3</f>
        <v>437.29216456077529</v>
      </c>
    </row>
    <row r="291" spans="1:6" x14ac:dyDescent="0.2">
      <c r="A291" t="s">
        <v>7</v>
      </c>
      <c r="B291">
        <v>2</v>
      </c>
      <c r="C291" t="s">
        <v>52</v>
      </c>
      <c r="D291" s="5">
        <v>295</v>
      </c>
      <c r="E291" s="5">
        <f>'[2]2026 Regulation Up'!H4</f>
        <v>365.00693756557519</v>
      </c>
    </row>
    <row r="292" spans="1:6" x14ac:dyDescent="0.2">
      <c r="A292" t="s">
        <v>7</v>
      </c>
      <c r="B292">
        <v>3</v>
      </c>
      <c r="C292" t="s">
        <v>52</v>
      </c>
      <c r="D292" s="5">
        <v>285</v>
      </c>
      <c r="E292" s="5">
        <f>'[2]2026 Regulation Up'!H5</f>
        <v>375.98118248695528</v>
      </c>
    </row>
    <row r="293" spans="1:6" x14ac:dyDescent="0.2">
      <c r="A293" t="s">
        <v>7</v>
      </c>
      <c r="B293">
        <v>4</v>
      </c>
      <c r="C293" t="s">
        <v>52</v>
      </c>
      <c r="D293" s="5">
        <v>250</v>
      </c>
      <c r="E293" s="5">
        <f>'[2]2026 Regulation Up'!H6</f>
        <v>378.64321143276482</v>
      </c>
    </row>
    <row r="294" spans="1:6" x14ac:dyDescent="0.2">
      <c r="A294" t="s">
        <v>7</v>
      </c>
      <c r="B294">
        <v>5</v>
      </c>
      <c r="C294" t="s">
        <v>52</v>
      </c>
      <c r="D294" s="5">
        <v>299</v>
      </c>
      <c r="E294" s="5">
        <f>'[2]2026 Regulation Up'!H7</f>
        <v>383.86837100105618</v>
      </c>
    </row>
    <row r="295" spans="1:6" x14ac:dyDescent="0.2">
      <c r="A295" t="s">
        <v>7</v>
      </c>
      <c r="B295">
        <v>6</v>
      </c>
      <c r="C295" t="s">
        <v>52</v>
      </c>
      <c r="D295" s="5">
        <v>270</v>
      </c>
      <c r="E295" s="5">
        <f>'[2]2026 Regulation Up'!H8</f>
        <v>326.89232056158232</v>
      </c>
    </row>
    <row r="296" spans="1:6" x14ac:dyDescent="0.2">
      <c r="A296" t="s">
        <v>7</v>
      </c>
      <c r="B296">
        <v>7</v>
      </c>
      <c r="C296" t="s">
        <v>52</v>
      </c>
      <c r="D296" s="5">
        <v>411</v>
      </c>
      <c r="E296" s="5">
        <f>'[2]2026 Regulation Up'!H9</f>
        <v>401.10626453333941</v>
      </c>
    </row>
    <row r="297" spans="1:6" x14ac:dyDescent="0.2">
      <c r="A297" t="s">
        <v>7</v>
      </c>
      <c r="B297">
        <v>8</v>
      </c>
      <c r="C297" t="s">
        <v>52</v>
      </c>
      <c r="D297" s="5">
        <v>297</v>
      </c>
      <c r="E297" s="5">
        <f>'[2]2026 Regulation Up'!H10</f>
        <v>514.96621395784427</v>
      </c>
    </row>
    <row r="298" spans="1:6" x14ac:dyDescent="0.2">
      <c r="A298" t="s">
        <v>7</v>
      </c>
      <c r="B298">
        <v>9</v>
      </c>
      <c r="C298" t="s">
        <v>52</v>
      </c>
      <c r="D298" s="5">
        <v>497</v>
      </c>
      <c r="E298" s="5">
        <f>'[2]2026 Regulation Up'!H11</f>
        <v>714.68100191548319</v>
      </c>
    </row>
    <row r="299" spans="1:6" x14ac:dyDescent="0.2">
      <c r="A299" t="s">
        <v>7</v>
      </c>
      <c r="B299">
        <v>10</v>
      </c>
      <c r="C299" t="s">
        <v>52</v>
      </c>
      <c r="D299" s="5">
        <v>609</v>
      </c>
      <c r="E299" s="5">
        <f>'[2]2026 Regulation Up'!H12</f>
        <v>661.77055124227331</v>
      </c>
    </row>
    <row r="300" spans="1:6" x14ac:dyDescent="0.2">
      <c r="A300" t="s">
        <v>7</v>
      </c>
      <c r="B300">
        <v>11</v>
      </c>
      <c r="C300" t="s">
        <v>52</v>
      </c>
      <c r="D300" s="5">
        <v>496</v>
      </c>
      <c r="E300" s="5">
        <f>'[2]2026 Regulation Up'!H13</f>
        <v>561.09815170851653</v>
      </c>
    </row>
    <row r="301" spans="1:6" x14ac:dyDescent="0.2">
      <c r="A301" t="s">
        <v>7</v>
      </c>
      <c r="B301">
        <v>12</v>
      </c>
      <c r="C301" t="s">
        <v>52</v>
      </c>
      <c r="D301" s="5">
        <v>477</v>
      </c>
      <c r="E301" s="5">
        <f>'[2]2026 Regulation Up'!H14</f>
        <v>585.81219700277666</v>
      </c>
    </row>
    <row r="302" spans="1:6" x14ac:dyDescent="0.2">
      <c r="A302" t="s">
        <v>7</v>
      </c>
      <c r="B302">
        <v>13</v>
      </c>
      <c r="C302" t="s">
        <v>52</v>
      </c>
      <c r="D302" s="5">
        <v>478</v>
      </c>
      <c r="E302" s="5">
        <f>'[2]2026 Regulation Up'!H15</f>
        <v>657.85509636753955</v>
      </c>
    </row>
    <row r="303" spans="1:6" x14ac:dyDescent="0.2">
      <c r="A303" t="s">
        <v>7</v>
      </c>
      <c r="B303">
        <v>14</v>
      </c>
      <c r="C303" t="s">
        <v>52</v>
      </c>
      <c r="D303" s="5">
        <v>472</v>
      </c>
      <c r="E303" s="5">
        <f>'[2]2026 Regulation Up'!H16</f>
        <v>630.25781358556901</v>
      </c>
    </row>
    <row r="304" spans="1:6" x14ac:dyDescent="0.2">
      <c r="A304" t="s">
        <v>7</v>
      </c>
      <c r="B304">
        <v>15</v>
      </c>
      <c r="C304" t="s">
        <v>52</v>
      </c>
      <c r="D304" s="5">
        <v>522</v>
      </c>
      <c r="E304" s="5">
        <f>'[2]2026 Regulation Up'!H17</f>
        <v>642.28216884946346</v>
      </c>
    </row>
    <row r="305" spans="1:6" x14ac:dyDescent="0.2">
      <c r="A305" t="s">
        <v>7</v>
      </c>
      <c r="B305">
        <v>16</v>
      </c>
      <c r="C305" t="s">
        <v>52</v>
      </c>
      <c r="D305" s="5">
        <v>645</v>
      </c>
      <c r="E305" s="5">
        <f>'[2]2026 Regulation Up'!H18</f>
        <v>779.15801590210549</v>
      </c>
    </row>
    <row r="306" spans="1:6" x14ac:dyDescent="0.2">
      <c r="A306" t="s">
        <v>7</v>
      </c>
      <c r="B306">
        <v>17</v>
      </c>
      <c r="C306" t="s">
        <v>52</v>
      </c>
      <c r="D306" s="5">
        <v>645</v>
      </c>
      <c r="E306" s="5">
        <f>'[2]2026 Regulation Up'!H19</f>
        <v>816.45869120188172</v>
      </c>
    </row>
    <row r="307" spans="1:6" x14ac:dyDescent="0.2">
      <c r="A307" t="s">
        <v>7</v>
      </c>
      <c r="B307">
        <v>18</v>
      </c>
      <c r="C307" t="s">
        <v>52</v>
      </c>
      <c r="D307" s="5">
        <v>627</v>
      </c>
      <c r="E307" s="5">
        <f>'[2]2026 Regulation Up'!H20</f>
        <v>800.96293766552503</v>
      </c>
    </row>
    <row r="308" spans="1:6" x14ac:dyDescent="0.2">
      <c r="A308" t="s">
        <v>7</v>
      </c>
      <c r="B308">
        <v>19</v>
      </c>
      <c r="C308" t="s">
        <v>52</v>
      </c>
      <c r="D308" s="5">
        <v>548</v>
      </c>
      <c r="E308" s="5">
        <f>'[2]2026 Regulation Up'!H21</f>
        <v>745.32739115208517</v>
      </c>
    </row>
    <row r="309" spans="1:6" x14ac:dyDescent="0.2">
      <c r="A309" t="s">
        <v>7</v>
      </c>
      <c r="B309">
        <v>20</v>
      </c>
      <c r="C309" t="s">
        <v>52</v>
      </c>
      <c r="D309" s="5">
        <v>600</v>
      </c>
      <c r="E309" s="5">
        <f>'[2]2026 Regulation Up'!H22</f>
        <v>677.24400135829694</v>
      </c>
    </row>
    <row r="310" spans="1:6" x14ac:dyDescent="0.2">
      <c r="A310" t="s">
        <v>7</v>
      </c>
      <c r="B310">
        <v>21</v>
      </c>
      <c r="C310" t="s">
        <v>52</v>
      </c>
      <c r="D310" s="5">
        <v>328</v>
      </c>
      <c r="E310" s="5">
        <f>'[2]2026 Regulation Up'!H23</f>
        <v>438.02479645778772</v>
      </c>
    </row>
    <row r="311" spans="1:6" x14ac:dyDescent="0.2">
      <c r="A311" t="s">
        <v>7</v>
      </c>
      <c r="B311">
        <v>22</v>
      </c>
      <c r="C311" t="s">
        <v>52</v>
      </c>
      <c r="D311" s="5">
        <v>295</v>
      </c>
      <c r="E311" s="5">
        <f>'[2]2026 Regulation Up'!H24</f>
        <v>341.76133238163641</v>
      </c>
    </row>
    <row r="312" spans="1:6" x14ac:dyDescent="0.2">
      <c r="A312" t="s">
        <v>7</v>
      </c>
      <c r="B312">
        <v>23</v>
      </c>
      <c r="C312" t="s">
        <v>52</v>
      </c>
      <c r="D312" s="5">
        <v>261</v>
      </c>
      <c r="E312" s="5">
        <f>'[2]2026 Regulation Up'!H25</f>
        <v>349.71064228484443</v>
      </c>
    </row>
    <row r="313" spans="1:6" x14ac:dyDescent="0.2">
      <c r="A313" t="s">
        <v>7</v>
      </c>
      <c r="B313">
        <v>24</v>
      </c>
      <c r="C313" t="s">
        <v>52</v>
      </c>
      <c r="D313" s="5">
        <v>254</v>
      </c>
      <c r="E313" s="5">
        <f>'[2]2026 Regulation Up'!H26</f>
        <v>343.92453941897497</v>
      </c>
    </row>
    <row r="314" spans="1:6" x14ac:dyDescent="0.2">
      <c r="A314" t="s">
        <v>7</v>
      </c>
      <c r="B314">
        <v>1</v>
      </c>
      <c r="C314" t="s">
        <v>55</v>
      </c>
      <c r="D314" s="5">
        <v>285</v>
      </c>
      <c r="E314" s="5">
        <f>'[2]2026 Regulation Down'!H3</f>
        <v>382.56953456142111</v>
      </c>
      <c r="F314" s="5"/>
    </row>
    <row r="315" spans="1:6" x14ac:dyDescent="0.2">
      <c r="A315" t="s">
        <v>7</v>
      </c>
      <c r="B315">
        <v>2</v>
      </c>
      <c r="C315" t="s">
        <v>55</v>
      </c>
      <c r="D315" s="5">
        <v>262</v>
      </c>
      <c r="E315" s="5">
        <f>'[2]2026 Regulation Down'!H4</f>
        <v>258.98947689324677</v>
      </c>
      <c r="F315" s="5"/>
    </row>
    <row r="316" spans="1:6" x14ac:dyDescent="0.2">
      <c r="A316" t="s">
        <v>7</v>
      </c>
      <c r="B316">
        <v>3</v>
      </c>
      <c r="C316" t="s">
        <v>55</v>
      </c>
      <c r="D316" s="5">
        <v>253</v>
      </c>
      <c r="E316" s="5">
        <f>'[2]2026 Regulation Down'!H5</f>
        <v>273.42043140015079</v>
      </c>
      <c r="F316" s="5"/>
    </row>
    <row r="317" spans="1:6" x14ac:dyDescent="0.2">
      <c r="A317" t="s">
        <v>7</v>
      </c>
      <c r="B317">
        <v>4</v>
      </c>
      <c r="C317" t="s">
        <v>55</v>
      </c>
      <c r="D317" s="5">
        <v>233</v>
      </c>
      <c r="E317" s="5">
        <f>'[2]2026 Regulation Down'!H6</f>
        <v>240.65005365447499</v>
      </c>
      <c r="F317" s="5"/>
    </row>
    <row r="318" spans="1:6" x14ac:dyDescent="0.2">
      <c r="A318" t="s">
        <v>7</v>
      </c>
      <c r="B318">
        <v>5</v>
      </c>
      <c r="C318" t="s">
        <v>55</v>
      </c>
      <c r="D318" s="5">
        <v>262</v>
      </c>
      <c r="E318" s="5">
        <f>'[2]2026 Regulation Down'!H7</f>
        <v>290.03547003532219</v>
      </c>
      <c r="F318" s="5"/>
    </row>
    <row r="319" spans="1:6" x14ac:dyDescent="0.2">
      <c r="A319" t="s">
        <v>7</v>
      </c>
      <c r="B319">
        <v>6</v>
      </c>
      <c r="C319" t="s">
        <v>55</v>
      </c>
      <c r="D319" s="5">
        <v>261</v>
      </c>
      <c r="E319" s="5">
        <f>'[2]2026 Regulation Down'!H8</f>
        <v>277.07924907819671</v>
      </c>
      <c r="F319" s="5"/>
    </row>
    <row r="320" spans="1:6" x14ac:dyDescent="0.2">
      <c r="A320" t="s">
        <v>7</v>
      </c>
      <c r="B320">
        <v>7</v>
      </c>
      <c r="C320" t="s">
        <v>55</v>
      </c>
      <c r="D320" s="5">
        <v>255</v>
      </c>
      <c r="E320" s="5">
        <f>'[2]2026 Regulation Down'!H9</f>
        <v>292.22878904198978</v>
      </c>
      <c r="F320" s="5"/>
    </row>
    <row r="321" spans="1:6" x14ac:dyDescent="0.2">
      <c r="A321" t="s">
        <v>7</v>
      </c>
      <c r="B321">
        <v>8</v>
      </c>
      <c r="C321" t="s">
        <v>55</v>
      </c>
      <c r="D321" s="5">
        <v>377</v>
      </c>
      <c r="E321" s="5">
        <f>'[2]2026 Regulation Down'!H10</f>
        <v>375.06767051737012</v>
      </c>
      <c r="F321" s="5"/>
    </row>
    <row r="322" spans="1:6" x14ac:dyDescent="0.2">
      <c r="A322" t="s">
        <v>7</v>
      </c>
      <c r="B322">
        <v>9</v>
      </c>
      <c r="C322" t="s">
        <v>55</v>
      </c>
      <c r="D322" s="5">
        <v>528</v>
      </c>
      <c r="E322" s="5">
        <f>'[2]2026 Regulation Down'!H11</f>
        <v>582.84349964504486</v>
      </c>
      <c r="F322" s="5"/>
    </row>
    <row r="323" spans="1:6" x14ac:dyDescent="0.2">
      <c r="A323" t="s">
        <v>7</v>
      </c>
      <c r="B323">
        <v>10</v>
      </c>
      <c r="C323" t="s">
        <v>55</v>
      </c>
      <c r="D323" s="5">
        <v>514</v>
      </c>
      <c r="E323" s="5">
        <f>'[2]2026 Regulation Down'!H12</f>
        <v>709.72943831317116</v>
      </c>
      <c r="F323" s="5"/>
    </row>
    <row r="324" spans="1:6" x14ac:dyDescent="0.2">
      <c r="A324" t="s">
        <v>7</v>
      </c>
      <c r="B324">
        <v>11</v>
      </c>
      <c r="C324" t="s">
        <v>55</v>
      </c>
      <c r="D324" s="5">
        <v>450</v>
      </c>
      <c r="E324" s="5">
        <f>'[2]2026 Regulation Down'!H13</f>
        <v>679.33339309470227</v>
      </c>
      <c r="F324" s="5"/>
    </row>
    <row r="325" spans="1:6" x14ac:dyDescent="0.2">
      <c r="A325" t="s">
        <v>7</v>
      </c>
      <c r="B325">
        <v>12</v>
      </c>
      <c r="C325" t="s">
        <v>55</v>
      </c>
      <c r="D325" s="5">
        <v>435</v>
      </c>
      <c r="E325" s="5">
        <f>'[2]2026 Regulation Down'!H14</f>
        <v>547.70340852042852</v>
      </c>
      <c r="F325" s="5"/>
    </row>
    <row r="326" spans="1:6" x14ac:dyDescent="0.2">
      <c r="A326" t="s">
        <v>7</v>
      </c>
      <c r="B326">
        <v>13</v>
      </c>
      <c r="C326" t="s">
        <v>55</v>
      </c>
      <c r="D326" s="5">
        <v>447</v>
      </c>
      <c r="E326" s="5">
        <f>'[2]2026 Regulation Down'!H15</f>
        <v>544.05466985936016</v>
      </c>
      <c r="F326" s="5"/>
    </row>
    <row r="327" spans="1:6" x14ac:dyDescent="0.2">
      <c r="A327" t="s">
        <v>7</v>
      </c>
      <c r="B327">
        <v>14</v>
      </c>
      <c r="C327" t="s">
        <v>55</v>
      </c>
      <c r="D327" s="5">
        <v>451</v>
      </c>
      <c r="E327" s="5">
        <f>'[2]2026 Regulation Down'!H16</f>
        <v>562.92882155203233</v>
      </c>
      <c r="F327" s="5"/>
    </row>
    <row r="328" spans="1:6" x14ac:dyDescent="0.2">
      <c r="A328" t="s">
        <v>7</v>
      </c>
      <c r="B328">
        <v>15</v>
      </c>
      <c r="C328" t="s">
        <v>55</v>
      </c>
      <c r="D328" s="5">
        <v>457</v>
      </c>
      <c r="E328" s="5">
        <f>'[2]2026 Regulation Down'!H17</f>
        <v>585.29489588570027</v>
      </c>
      <c r="F328" s="5"/>
    </row>
    <row r="329" spans="1:6" x14ac:dyDescent="0.2">
      <c r="A329" t="s">
        <v>7</v>
      </c>
      <c r="B329">
        <v>16</v>
      </c>
      <c r="C329" t="s">
        <v>55</v>
      </c>
      <c r="D329" s="5">
        <v>555</v>
      </c>
      <c r="E329" s="5">
        <f>'[2]2026 Regulation Down'!H18</f>
        <v>609.09450991931794</v>
      </c>
      <c r="F329" s="5"/>
    </row>
    <row r="330" spans="1:6" x14ac:dyDescent="0.2">
      <c r="A330" t="s">
        <v>7</v>
      </c>
      <c r="B330">
        <v>17</v>
      </c>
      <c r="C330" t="s">
        <v>55</v>
      </c>
      <c r="D330" s="5">
        <v>542</v>
      </c>
      <c r="E330" s="5">
        <f>'[2]2026 Regulation Down'!H19</f>
        <v>665.02975248327652</v>
      </c>
      <c r="F330" s="5"/>
    </row>
    <row r="331" spans="1:6" x14ac:dyDescent="0.2">
      <c r="A331" t="s">
        <v>7</v>
      </c>
      <c r="B331">
        <v>18</v>
      </c>
      <c r="C331" t="s">
        <v>55</v>
      </c>
      <c r="D331" s="5">
        <v>549</v>
      </c>
      <c r="E331" s="5">
        <f>'[2]2026 Regulation Down'!H20</f>
        <v>605.77909440825022</v>
      </c>
      <c r="F331" s="5"/>
    </row>
    <row r="332" spans="1:6" x14ac:dyDescent="0.2">
      <c r="A332" t="s">
        <v>7</v>
      </c>
      <c r="B332">
        <v>19</v>
      </c>
      <c r="C332" t="s">
        <v>55</v>
      </c>
      <c r="D332" s="5">
        <v>502</v>
      </c>
      <c r="E332" s="5">
        <f>'[2]2026 Regulation Down'!H21</f>
        <v>522.62064937454033</v>
      </c>
      <c r="F332" s="5"/>
    </row>
    <row r="333" spans="1:6" x14ac:dyDescent="0.2">
      <c r="A333" t="s">
        <v>7</v>
      </c>
      <c r="B333">
        <v>20</v>
      </c>
      <c r="C333" t="s">
        <v>55</v>
      </c>
      <c r="D333" s="5">
        <v>350</v>
      </c>
      <c r="E333" s="5">
        <f>'[2]2026 Regulation Down'!H22</f>
        <v>488.17264385579131</v>
      </c>
      <c r="F333" s="5"/>
    </row>
    <row r="334" spans="1:6" x14ac:dyDescent="0.2">
      <c r="A334" t="s">
        <v>7</v>
      </c>
      <c r="B334">
        <v>21</v>
      </c>
      <c r="C334" t="s">
        <v>55</v>
      </c>
      <c r="D334" s="5">
        <v>435</v>
      </c>
      <c r="E334" s="5">
        <f>'[2]2026 Regulation Down'!H23</f>
        <v>441.72627577319349</v>
      </c>
      <c r="F334" s="5"/>
    </row>
    <row r="335" spans="1:6" x14ac:dyDescent="0.2">
      <c r="A335" t="s">
        <v>7</v>
      </c>
      <c r="B335">
        <v>22</v>
      </c>
      <c r="C335" t="s">
        <v>55</v>
      </c>
      <c r="D335" s="5">
        <v>353</v>
      </c>
      <c r="E335" s="5">
        <f>'[2]2026 Regulation Down'!H24</f>
        <v>391.72262154290212</v>
      </c>
      <c r="F335" s="5"/>
    </row>
    <row r="336" spans="1:6" x14ac:dyDescent="0.2">
      <c r="A336" t="s">
        <v>7</v>
      </c>
      <c r="B336">
        <v>23</v>
      </c>
      <c r="C336" t="s">
        <v>55</v>
      </c>
      <c r="D336" s="5">
        <v>290</v>
      </c>
      <c r="E336" s="5">
        <f>'[2]2026 Regulation Down'!H25</f>
        <v>306.44223305031801</v>
      </c>
      <c r="F336" s="5"/>
    </row>
    <row r="337" spans="1:6" x14ac:dyDescent="0.2">
      <c r="A337" t="s">
        <v>7</v>
      </c>
      <c r="B337">
        <v>24</v>
      </c>
      <c r="C337" t="s">
        <v>55</v>
      </c>
      <c r="D337" s="5">
        <v>281</v>
      </c>
      <c r="E337" s="5">
        <f>'[2]2026 Regulation Down'!H26</f>
        <v>280.65303419262699</v>
      </c>
      <c r="F337" s="5"/>
    </row>
    <row r="338" spans="1:6" x14ac:dyDescent="0.2">
      <c r="A338" t="s">
        <v>8</v>
      </c>
      <c r="B338">
        <v>1</v>
      </c>
      <c r="C338" t="s">
        <v>52</v>
      </c>
      <c r="D338" s="5">
        <v>299</v>
      </c>
      <c r="E338" s="5">
        <f>'[2]2026 Regulation Up'!I3</f>
        <v>340.23067676848052</v>
      </c>
    </row>
    <row r="339" spans="1:6" x14ac:dyDescent="0.2">
      <c r="A339" t="s">
        <v>8</v>
      </c>
      <c r="B339">
        <v>2</v>
      </c>
      <c r="C339" t="s">
        <v>52</v>
      </c>
      <c r="D339" s="5">
        <v>248</v>
      </c>
      <c r="E339" s="5">
        <f>'[2]2026 Regulation Up'!I4</f>
        <v>282.43205956566823</v>
      </c>
    </row>
    <row r="340" spans="1:6" x14ac:dyDescent="0.2">
      <c r="A340" t="s">
        <v>8</v>
      </c>
      <c r="B340">
        <v>3</v>
      </c>
      <c r="C340" t="s">
        <v>52</v>
      </c>
      <c r="D340" s="5">
        <v>240</v>
      </c>
      <c r="E340" s="5">
        <f>'[2]2026 Regulation Up'!I5</f>
        <v>243.68393297277399</v>
      </c>
    </row>
    <row r="341" spans="1:6" x14ac:dyDescent="0.2">
      <c r="A341" t="s">
        <v>8</v>
      </c>
      <c r="B341">
        <v>4</v>
      </c>
      <c r="C341" t="s">
        <v>52</v>
      </c>
      <c r="D341" s="5">
        <v>243</v>
      </c>
      <c r="E341" s="5">
        <f>'[2]2026 Regulation Up'!I6</f>
        <v>254.3237695301153</v>
      </c>
    </row>
    <row r="342" spans="1:6" x14ac:dyDescent="0.2">
      <c r="A342" t="s">
        <v>8</v>
      </c>
      <c r="B342">
        <v>5</v>
      </c>
      <c r="C342" t="s">
        <v>52</v>
      </c>
      <c r="D342" s="5">
        <v>264</v>
      </c>
      <c r="E342" s="5">
        <f>'[2]2026 Regulation Up'!I7</f>
        <v>257.38805261140737</v>
      </c>
    </row>
    <row r="343" spans="1:6" x14ac:dyDescent="0.2">
      <c r="A343" t="s">
        <v>8</v>
      </c>
      <c r="B343">
        <v>6</v>
      </c>
      <c r="C343" t="s">
        <v>52</v>
      </c>
      <c r="D343" s="5">
        <v>285</v>
      </c>
      <c r="E343" s="5">
        <f>'[2]2026 Regulation Up'!I8</f>
        <v>298.65577828746677</v>
      </c>
    </row>
    <row r="344" spans="1:6" x14ac:dyDescent="0.2">
      <c r="A344" t="s">
        <v>8</v>
      </c>
      <c r="B344">
        <v>7</v>
      </c>
      <c r="C344" t="s">
        <v>52</v>
      </c>
      <c r="D344" s="5">
        <v>318</v>
      </c>
      <c r="E344" s="5">
        <f>'[2]2026 Regulation Up'!I9</f>
        <v>328.021276108216</v>
      </c>
    </row>
    <row r="345" spans="1:6" x14ac:dyDescent="0.2">
      <c r="A345" t="s">
        <v>8</v>
      </c>
      <c r="B345">
        <v>8</v>
      </c>
      <c r="C345" t="s">
        <v>52</v>
      </c>
      <c r="D345" s="5">
        <v>283</v>
      </c>
      <c r="E345" s="5">
        <f>'[2]2026 Regulation Up'!I10</f>
        <v>302.06254742566188</v>
      </c>
    </row>
    <row r="346" spans="1:6" x14ac:dyDescent="0.2">
      <c r="A346" t="s">
        <v>8</v>
      </c>
      <c r="B346">
        <v>9</v>
      </c>
      <c r="C346" t="s">
        <v>52</v>
      </c>
      <c r="D346" s="5">
        <v>366</v>
      </c>
      <c r="E346" s="5">
        <f>'[2]2026 Regulation Up'!I11</f>
        <v>375.26919986179507</v>
      </c>
    </row>
    <row r="347" spans="1:6" x14ac:dyDescent="0.2">
      <c r="A347" t="s">
        <v>8</v>
      </c>
      <c r="B347">
        <v>10</v>
      </c>
      <c r="C347" t="s">
        <v>52</v>
      </c>
      <c r="D347" s="5">
        <v>520</v>
      </c>
      <c r="E347" s="5">
        <f>'[2]2026 Regulation Up'!I12</f>
        <v>533.66624730463491</v>
      </c>
    </row>
    <row r="348" spans="1:6" x14ac:dyDescent="0.2">
      <c r="A348" t="s">
        <v>8</v>
      </c>
      <c r="B348">
        <v>11</v>
      </c>
      <c r="C348" t="s">
        <v>52</v>
      </c>
      <c r="D348" s="5">
        <v>509</v>
      </c>
      <c r="E348" s="5">
        <f>'[2]2026 Regulation Up'!I13</f>
        <v>500.91455827847278</v>
      </c>
    </row>
    <row r="349" spans="1:6" x14ac:dyDescent="0.2">
      <c r="A349" t="s">
        <v>8</v>
      </c>
      <c r="B349">
        <v>12</v>
      </c>
      <c r="C349" t="s">
        <v>52</v>
      </c>
      <c r="D349" s="5">
        <v>474</v>
      </c>
      <c r="E349" s="5">
        <f>'[2]2026 Regulation Up'!I14</f>
        <v>447.80207661672478</v>
      </c>
    </row>
    <row r="350" spans="1:6" x14ac:dyDescent="0.2">
      <c r="A350" t="s">
        <v>8</v>
      </c>
      <c r="B350">
        <v>13</v>
      </c>
      <c r="C350" t="s">
        <v>52</v>
      </c>
      <c r="D350" s="5">
        <v>459</v>
      </c>
      <c r="E350" s="5">
        <f>'[2]2026 Regulation Up'!I15</f>
        <v>438.35104507196428</v>
      </c>
    </row>
    <row r="351" spans="1:6" x14ac:dyDescent="0.2">
      <c r="A351" t="s">
        <v>8</v>
      </c>
      <c r="B351">
        <v>14</v>
      </c>
      <c r="C351" t="s">
        <v>52</v>
      </c>
      <c r="D351" s="5">
        <v>472</v>
      </c>
      <c r="E351" s="5">
        <f>'[2]2026 Regulation Up'!I16</f>
        <v>494.71422655914472</v>
      </c>
    </row>
    <row r="352" spans="1:6" x14ac:dyDescent="0.2">
      <c r="A352" t="s">
        <v>8</v>
      </c>
      <c r="B352">
        <v>15</v>
      </c>
      <c r="C352" t="s">
        <v>52</v>
      </c>
      <c r="D352" s="5">
        <v>574</v>
      </c>
      <c r="E352" s="5">
        <f>'[2]2026 Regulation Up'!I17</f>
        <v>630.18952777975267</v>
      </c>
    </row>
    <row r="353" spans="1:6" x14ac:dyDescent="0.2">
      <c r="A353" t="s">
        <v>8</v>
      </c>
      <c r="B353">
        <v>16</v>
      </c>
      <c r="C353" t="s">
        <v>52</v>
      </c>
      <c r="D353" s="5">
        <v>565</v>
      </c>
      <c r="E353" s="5">
        <f>'[2]2026 Regulation Up'!I18</f>
        <v>661.96212434788754</v>
      </c>
    </row>
    <row r="354" spans="1:6" x14ac:dyDescent="0.2">
      <c r="A354" t="s">
        <v>8</v>
      </c>
      <c r="B354">
        <v>17</v>
      </c>
      <c r="C354" t="s">
        <v>52</v>
      </c>
      <c r="D354" s="5">
        <v>593</v>
      </c>
      <c r="E354" s="5">
        <f>'[2]2026 Regulation Up'!I19</f>
        <v>648.40182054678587</v>
      </c>
    </row>
    <row r="355" spans="1:6" x14ac:dyDescent="0.2">
      <c r="A355" t="s">
        <v>8</v>
      </c>
      <c r="B355">
        <v>18</v>
      </c>
      <c r="C355" t="s">
        <v>52</v>
      </c>
      <c r="D355" s="5">
        <v>614</v>
      </c>
      <c r="E355" s="5">
        <f>'[2]2026 Regulation Up'!I20</f>
        <v>657.80140933558891</v>
      </c>
    </row>
    <row r="356" spans="1:6" x14ac:dyDescent="0.2">
      <c r="A356" t="s">
        <v>8</v>
      </c>
      <c r="B356">
        <v>19</v>
      </c>
      <c r="C356" t="s">
        <v>52</v>
      </c>
      <c r="D356" s="5">
        <v>624</v>
      </c>
      <c r="E356" s="5">
        <f>'[2]2026 Regulation Up'!I21</f>
        <v>640.22177269465635</v>
      </c>
    </row>
    <row r="357" spans="1:6" x14ac:dyDescent="0.2">
      <c r="A357" t="s">
        <v>8</v>
      </c>
      <c r="B357">
        <v>20</v>
      </c>
      <c r="C357" t="s">
        <v>52</v>
      </c>
      <c r="D357" s="5">
        <v>598</v>
      </c>
      <c r="E357" s="5">
        <f>'[2]2026 Regulation Up'!I22</f>
        <v>595.1268903219493</v>
      </c>
    </row>
    <row r="358" spans="1:6" x14ac:dyDescent="0.2">
      <c r="A358" t="s">
        <v>8</v>
      </c>
      <c r="B358">
        <v>21</v>
      </c>
      <c r="C358" t="s">
        <v>52</v>
      </c>
      <c r="D358" s="5">
        <v>294</v>
      </c>
      <c r="E358" s="5">
        <f>'[2]2026 Regulation Up'!I23</f>
        <v>224.6167857329834</v>
      </c>
    </row>
    <row r="359" spans="1:6" x14ac:dyDescent="0.2">
      <c r="A359" t="s">
        <v>8</v>
      </c>
      <c r="B359">
        <v>22</v>
      </c>
      <c r="C359" t="s">
        <v>52</v>
      </c>
      <c r="D359" s="5">
        <v>389</v>
      </c>
      <c r="E359" s="5">
        <f>'[2]2026 Regulation Up'!I24</f>
        <v>289.5707462960907</v>
      </c>
    </row>
    <row r="360" spans="1:6" x14ac:dyDescent="0.2">
      <c r="A360" t="s">
        <v>8</v>
      </c>
      <c r="B360">
        <v>23</v>
      </c>
      <c r="C360" t="s">
        <v>52</v>
      </c>
      <c r="D360" s="5">
        <v>314</v>
      </c>
      <c r="E360" s="5">
        <f>'[2]2026 Regulation Up'!I25</f>
        <v>279.33793013022802</v>
      </c>
    </row>
    <row r="361" spans="1:6" x14ac:dyDescent="0.2">
      <c r="A361" t="s">
        <v>8</v>
      </c>
      <c r="B361">
        <v>24</v>
      </c>
      <c r="C361" t="s">
        <v>52</v>
      </c>
      <c r="D361" s="5">
        <v>258</v>
      </c>
      <c r="E361" s="5">
        <f>'[2]2026 Regulation Up'!I26</f>
        <v>247.41988434355861</v>
      </c>
    </row>
    <row r="362" spans="1:6" x14ac:dyDescent="0.2">
      <c r="A362" t="s">
        <v>8</v>
      </c>
      <c r="B362">
        <v>1</v>
      </c>
      <c r="C362" t="s">
        <v>55</v>
      </c>
      <c r="D362" s="5">
        <v>286</v>
      </c>
      <c r="E362" s="5">
        <f>'[2]2026 Regulation Down'!I3</f>
        <v>287.63006224696107</v>
      </c>
      <c r="F362" s="5"/>
    </row>
    <row r="363" spans="1:6" x14ac:dyDescent="0.2">
      <c r="A363" t="s">
        <v>8</v>
      </c>
      <c r="B363">
        <v>2</v>
      </c>
      <c r="C363" t="s">
        <v>55</v>
      </c>
      <c r="D363" s="5">
        <v>235</v>
      </c>
      <c r="E363" s="5">
        <f>'[2]2026 Regulation Down'!I4</f>
        <v>244.03585119153851</v>
      </c>
      <c r="F363" s="5"/>
    </row>
    <row r="364" spans="1:6" x14ac:dyDescent="0.2">
      <c r="A364" t="s">
        <v>8</v>
      </c>
      <c r="B364">
        <v>3</v>
      </c>
      <c r="C364" t="s">
        <v>55</v>
      </c>
      <c r="D364" s="5">
        <v>264</v>
      </c>
      <c r="E364" s="5">
        <f>'[2]2026 Regulation Down'!I5</f>
        <v>230.5268007948701</v>
      </c>
      <c r="F364" s="5"/>
    </row>
    <row r="365" spans="1:6" x14ac:dyDescent="0.2">
      <c r="A365" t="s">
        <v>8</v>
      </c>
      <c r="B365">
        <v>4</v>
      </c>
      <c r="C365" t="s">
        <v>55</v>
      </c>
      <c r="D365" s="5">
        <v>279</v>
      </c>
      <c r="E365" s="5">
        <f>'[2]2026 Regulation Down'!I6</f>
        <v>272.44207261827239</v>
      </c>
      <c r="F365" s="5"/>
    </row>
    <row r="366" spans="1:6" x14ac:dyDescent="0.2">
      <c r="A366" t="s">
        <v>8</v>
      </c>
      <c r="B366">
        <v>5</v>
      </c>
      <c r="C366" t="s">
        <v>55</v>
      </c>
      <c r="D366" s="5">
        <v>256</v>
      </c>
      <c r="E366" s="5">
        <f>'[2]2026 Regulation Down'!I7</f>
        <v>239.00717225286209</v>
      </c>
      <c r="F366" s="5"/>
    </row>
    <row r="367" spans="1:6" x14ac:dyDescent="0.2">
      <c r="A367" t="s">
        <v>8</v>
      </c>
      <c r="B367">
        <v>6</v>
      </c>
      <c r="C367" t="s">
        <v>55</v>
      </c>
      <c r="D367" s="5">
        <v>270</v>
      </c>
      <c r="E367" s="5">
        <f>'[2]2026 Regulation Down'!I8</f>
        <v>325.36273971713848</v>
      </c>
      <c r="F367" s="5"/>
    </row>
    <row r="368" spans="1:6" x14ac:dyDescent="0.2">
      <c r="A368" t="s">
        <v>8</v>
      </c>
      <c r="B368">
        <v>7</v>
      </c>
      <c r="C368" t="s">
        <v>55</v>
      </c>
      <c r="D368" s="5">
        <v>291</v>
      </c>
      <c r="E368" s="5">
        <f>'[2]2026 Regulation Down'!I9</f>
        <v>237.34010338819701</v>
      </c>
      <c r="F368" s="5"/>
    </row>
    <row r="369" spans="1:6" x14ac:dyDescent="0.2">
      <c r="A369" t="s">
        <v>8</v>
      </c>
      <c r="B369">
        <v>8</v>
      </c>
      <c r="C369" t="s">
        <v>55</v>
      </c>
      <c r="D369" s="5">
        <v>372</v>
      </c>
      <c r="E369" s="5">
        <f>'[2]2026 Regulation Down'!I10</f>
        <v>379.10184913870029</v>
      </c>
      <c r="F369" s="5"/>
    </row>
    <row r="370" spans="1:6" x14ac:dyDescent="0.2">
      <c r="A370" t="s">
        <v>8</v>
      </c>
      <c r="B370">
        <v>9</v>
      </c>
      <c r="C370" t="s">
        <v>55</v>
      </c>
      <c r="D370" s="5">
        <v>506</v>
      </c>
      <c r="E370" s="5">
        <f>'[2]2026 Regulation Down'!I11</f>
        <v>563.01586492337526</v>
      </c>
      <c r="F370" s="5"/>
    </row>
    <row r="371" spans="1:6" x14ac:dyDescent="0.2">
      <c r="A371" t="s">
        <v>8</v>
      </c>
      <c r="B371">
        <v>10</v>
      </c>
      <c r="C371" t="s">
        <v>55</v>
      </c>
      <c r="D371" s="5">
        <v>448</v>
      </c>
      <c r="E371" s="5">
        <f>'[2]2026 Regulation Down'!I12</f>
        <v>499.23698817067589</v>
      </c>
      <c r="F371" s="5"/>
    </row>
    <row r="372" spans="1:6" x14ac:dyDescent="0.2">
      <c r="A372" t="s">
        <v>8</v>
      </c>
      <c r="B372">
        <v>11</v>
      </c>
      <c r="C372" t="s">
        <v>55</v>
      </c>
      <c r="D372" s="5">
        <v>430</v>
      </c>
      <c r="E372" s="5">
        <f>'[2]2026 Regulation Down'!I13</f>
        <v>504.7813931332675</v>
      </c>
      <c r="F372" s="5"/>
    </row>
    <row r="373" spans="1:6" x14ac:dyDescent="0.2">
      <c r="A373" t="s">
        <v>8</v>
      </c>
      <c r="B373">
        <v>12</v>
      </c>
      <c r="C373" t="s">
        <v>55</v>
      </c>
      <c r="D373" s="5">
        <v>452</v>
      </c>
      <c r="E373" s="5">
        <f>'[2]2026 Regulation Down'!I14</f>
        <v>481.43359128269009</v>
      </c>
      <c r="F373" s="5"/>
    </row>
    <row r="374" spans="1:6" x14ac:dyDescent="0.2">
      <c r="A374" t="s">
        <v>8</v>
      </c>
      <c r="B374">
        <v>13</v>
      </c>
      <c r="C374" t="s">
        <v>55</v>
      </c>
      <c r="D374" s="5">
        <v>502</v>
      </c>
      <c r="E374" s="5">
        <f>'[2]2026 Regulation Down'!I15</f>
        <v>531.46983228229237</v>
      </c>
      <c r="F374" s="5"/>
    </row>
    <row r="375" spans="1:6" x14ac:dyDescent="0.2">
      <c r="A375" t="s">
        <v>8</v>
      </c>
      <c r="B375">
        <v>14</v>
      </c>
      <c r="C375" t="s">
        <v>55</v>
      </c>
      <c r="D375" s="5">
        <v>480</v>
      </c>
      <c r="E375" s="5">
        <f>'[2]2026 Regulation Down'!I16</f>
        <v>549.201901737458</v>
      </c>
      <c r="F375" s="5"/>
    </row>
    <row r="376" spans="1:6" x14ac:dyDescent="0.2">
      <c r="A376" t="s">
        <v>8</v>
      </c>
      <c r="B376">
        <v>15</v>
      </c>
      <c r="C376" t="s">
        <v>55</v>
      </c>
      <c r="D376" s="5">
        <v>547</v>
      </c>
      <c r="E376" s="5">
        <f>'[2]2026 Regulation Down'!I17</f>
        <v>557.03174649033986</v>
      </c>
      <c r="F376" s="5"/>
    </row>
    <row r="377" spans="1:6" x14ac:dyDescent="0.2">
      <c r="A377" t="s">
        <v>8</v>
      </c>
      <c r="B377">
        <v>16</v>
      </c>
      <c r="C377" t="s">
        <v>55</v>
      </c>
      <c r="D377" s="5">
        <v>575</v>
      </c>
      <c r="E377" s="5">
        <f>'[2]2026 Regulation Down'!I18</f>
        <v>609.59282871423318</v>
      </c>
      <c r="F377" s="5"/>
    </row>
    <row r="378" spans="1:6" x14ac:dyDescent="0.2">
      <c r="A378" t="s">
        <v>8</v>
      </c>
      <c r="B378">
        <v>17</v>
      </c>
      <c r="C378" t="s">
        <v>55</v>
      </c>
      <c r="D378" s="5">
        <v>574</v>
      </c>
      <c r="E378" s="5">
        <f>'[2]2026 Regulation Down'!I19</f>
        <v>575.47222026777524</v>
      </c>
      <c r="F378" s="5"/>
    </row>
    <row r="379" spans="1:6" x14ac:dyDescent="0.2">
      <c r="A379" t="s">
        <v>8</v>
      </c>
      <c r="B379">
        <v>18</v>
      </c>
      <c r="C379" t="s">
        <v>55</v>
      </c>
      <c r="D379" s="5">
        <v>621</v>
      </c>
      <c r="E379" s="5">
        <f>'[2]2026 Regulation Down'!I20</f>
        <v>684.24639665375366</v>
      </c>
      <c r="F379" s="5"/>
    </row>
    <row r="380" spans="1:6" x14ac:dyDescent="0.2">
      <c r="A380" t="s">
        <v>8</v>
      </c>
      <c r="B380">
        <v>19</v>
      </c>
      <c r="C380" t="s">
        <v>55</v>
      </c>
      <c r="D380" s="5">
        <v>558</v>
      </c>
      <c r="E380" s="5">
        <f>'[2]2026 Regulation Down'!I21</f>
        <v>590.20841449038448</v>
      </c>
      <c r="F380" s="5"/>
    </row>
    <row r="381" spans="1:6" x14ac:dyDescent="0.2">
      <c r="A381" t="s">
        <v>8</v>
      </c>
      <c r="B381">
        <v>20</v>
      </c>
      <c r="C381" t="s">
        <v>55</v>
      </c>
      <c r="D381" s="5">
        <v>382</v>
      </c>
      <c r="E381" s="5">
        <f>'[2]2026 Regulation Down'!I22</f>
        <v>379.37475881256631</v>
      </c>
      <c r="F381" s="5"/>
    </row>
    <row r="382" spans="1:6" x14ac:dyDescent="0.2">
      <c r="A382" t="s">
        <v>8</v>
      </c>
      <c r="B382">
        <v>21</v>
      </c>
      <c r="C382" t="s">
        <v>55</v>
      </c>
      <c r="D382" s="5">
        <v>446</v>
      </c>
      <c r="E382" s="5">
        <f>'[2]2026 Regulation Down'!I23</f>
        <v>481.11226626230132</v>
      </c>
      <c r="F382" s="5"/>
    </row>
    <row r="383" spans="1:6" x14ac:dyDescent="0.2">
      <c r="A383" t="s">
        <v>8</v>
      </c>
      <c r="B383">
        <v>22</v>
      </c>
      <c r="C383" t="s">
        <v>55</v>
      </c>
      <c r="D383" s="5">
        <v>301</v>
      </c>
      <c r="E383" s="5">
        <f>'[2]2026 Regulation Down'!I24</f>
        <v>299.86185339032698</v>
      </c>
      <c r="F383" s="5"/>
    </row>
    <row r="384" spans="1:6" x14ac:dyDescent="0.2">
      <c r="A384" t="s">
        <v>8</v>
      </c>
      <c r="B384">
        <v>23</v>
      </c>
      <c r="C384" t="s">
        <v>55</v>
      </c>
      <c r="D384" s="5">
        <v>266</v>
      </c>
      <c r="E384" s="5">
        <f>'[2]2026 Regulation Down'!I25</f>
        <v>264.35134469802028</v>
      </c>
      <c r="F384" s="5"/>
    </row>
    <row r="385" spans="1:6" x14ac:dyDescent="0.2">
      <c r="A385" t="s">
        <v>8</v>
      </c>
      <c r="B385">
        <v>24</v>
      </c>
      <c r="C385" t="s">
        <v>55</v>
      </c>
      <c r="D385" s="5">
        <v>246</v>
      </c>
      <c r="E385" s="5">
        <f>'[2]2026 Regulation Down'!I26</f>
        <v>260.03120998269702</v>
      </c>
      <c r="F385" s="5"/>
    </row>
    <row r="386" spans="1:6" x14ac:dyDescent="0.2">
      <c r="A386" t="s">
        <v>9</v>
      </c>
      <c r="B386">
        <v>1</v>
      </c>
      <c r="C386" t="s">
        <v>52</v>
      </c>
      <c r="D386" s="5">
        <v>307</v>
      </c>
      <c r="E386" s="5">
        <f>'[2]2026 Regulation Up'!J3</f>
        <v>310.58020907842001</v>
      </c>
    </row>
    <row r="387" spans="1:6" x14ac:dyDescent="0.2">
      <c r="A387" t="s">
        <v>9</v>
      </c>
      <c r="B387">
        <v>2</v>
      </c>
      <c r="C387" t="s">
        <v>52</v>
      </c>
      <c r="D387" s="5">
        <v>267</v>
      </c>
      <c r="E387" s="5">
        <f>'[2]2026 Regulation Up'!J4</f>
        <v>223.72642144829641</v>
      </c>
    </row>
    <row r="388" spans="1:6" x14ac:dyDescent="0.2">
      <c r="A388" t="s">
        <v>9</v>
      </c>
      <c r="B388">
        <v>3</v>
      </c>
      <c r="C388" t="s">
        <v>52</v>
      </c>
      <c r="D388" s="5">
        <v>253</v>
      </c>
      <c r="E388" s="5">
        <f>'[2]2026 Regulation Up'!J5</f>
        <v>244.94714996838101</v>
      </c>
    </row>
    <row r="389" spans="1:6" x14ac:dyDescent="0.2">
      <c r="A389" t="s">
        <v>9</v>
      </c>
      <c r="B389">
        <v>4</v>
      </c>
      <c r="C389" t="s">
        <v>52</v>
      </c>
      <c r="D389" s="5">
        <v>258</v>
      </c>
      <c r="E389" s="5">
        <f>'[2]2026 Regulation Up'!J6</f>
        <v>245.31508178682901</v>
      </c>
    </row>
    <row r="390" spans="1:6" x14ac:dyDescent="0.2">
      <c r="A390" t="s">
        <v>9</v>
      </c>
      <c r="B390">
        <v>5</v>
      </c>
      <c r="C390" t="s">
        <v>52</v>
      </c>
      <c r="D390" s="5">
        <v>268</v>
      </c>
      <c r="E390" s="5">
        <f>'[2]2026 Regulation Up'!J7</f>
        <v>247.06494462782791</v>
      </c>
    </row>
    <row r="391" spans="1:6" x14ac:dyDescent="0.2">
      <c r="A391" t="s">
        <v>9</v>
      </c>
      <c r="B391">
        <v>6</v>
      </c>
      <c r="C391" t="s">
        <v>52</v>
      </c>
      <c r="D391" s="5">
        <v>259</v>
      </c>
      <c r="E391" s="5">
        <f>'[2]2026 Regulation Up'!J8</f>
        <v>246.57322230349001</v>
      </c>
    </row>
    <row r="392" spans="1:6" x14ac:dyDescent="0.2">
      <c r="A392" t="s">
        <v>9</v>
      </c>
      <c r="B392">
        <v>7</v>
      </c>
      <c r="C392" t="s">
        <v>52</v>
      </c>
      <c r="D392" s="5">
        <v>272</v>
      </c>
      <c r="E392" s="5">
        <f>'[2]2026 Regulation Up'!J9</f>
        <v>227.5033207698433</v>
      </c>
    </row>
    <row r="393" spans="1:6" x14ac:dyDescent="0.2">
      <c r="A393" t="s">
        <v>9</v>
      </c>
      <c r="B393">
        <v>8</v>
      </c>
      <c r="C393" t="s">
        <v>52</v>
      </c>
      <c r="D393" s="5">
        <v>364</v>
      </c>
      <c r="E393" s="5">
        <f>'[2]2026 Regulation Up'!J10</f>
        <v>286.95587253569619</v>
      </c>
    </row>
    <row r="394" spans="1:6" x14ac:dyDescent="0.2">
      <c r="A394" t="s">
        <v>9</v>
      </c>
      <c r="B394">
        <v>9</v>
      </c>
      <c r="C394" t="s">
        <v>52</v>
      </c>
      <c r="D394" s="5">
        <v>506</v>
      </c>
      <c r="E394" s="5">
        <f>'[2]2026 Regulation Up'!J11</f>
        <v>569.42143900359122</v>
      </c>
    </row>
    <row r="395" spans="1:6" x14ac:dyDescent="0.2">
      <c r="A395" t="s">
        <v>9</v>
      </c>
      <c r="B395">
        <v>10</v>
      </c>
      <c r="C395" t="s">
        <v>52</v>
      </c>
      <c r="D395" s="5">
        <v>502</v>
      </c>
      <c r="E395" s="5">
        <f>'[2]2026 Regulation Up'!J12</f>
        <v>506.67101757365509</v>
      </c>
    </row>
    <row r="396" spans="1:6" x14ac:dyDescent="0.2">
      <c r="A396" t="s">
        <v>9</v>
      </c>
      <c r="B396">
        <v>11</v>
      </c>
      <c r="C396" t="s">
        <v>52</v>
      </c>
      <c r="D396" s="5">
        <v>505</v>
      </c>
      <c r="E396" s="5">
        <f>'[2]2026 Regulation Up'!J13</f>
        <v>354.90544290702042</v>
      </c>
    </row>
    <row r="397" spans="1:6" x14ac:dyDescent="0.2">
      <c r="A397" t="s">
        <v>9</v>
      </c>
      <c r="B397">
        <v>12</v>
      </c>
      <c r="C397" t="s">
        <v>52</v>
      </c>
      <c r="D397" s="5">
        <v>467</v>
      </c>
      <c r="E397" s="5">
        <f>'[2]2026 Regulation Up'!J14</f>
        <v>465.493937204644</v>
      </c>
    </row>
    <row r="398" spans="1:6" x14ac:dyDescent="0.2">
      <c r="A398" t="s">
        <v>9</v>
      </c>
      <c r="B398">
        <v>13</v>
      </c>
      <c r="C398" t="s">
        <v>52</v>
      </c>
      <c r="D398" s="5">
        <v>548</v>
      </c>
      <c r="E398" s="5">
        <f>'[2]2026 Regulation Up'!J15</f>
        <v>530.23483059431521</v>
      </c>
    </row>
    <row r="399" spans="1:6" x14ac:dyDescent="0.2">
      <c r="A399" t="s">
        <v>9</v>
      </c>
      <c r="B399">
        <v>14</v>
      </c>
      <c r="C399" t="s">
        <v>52</v>
      </c>
      <c r="D399" s="5">
        <v>530</v>
      </c>
      <c r="E399" s="5">
        <f>'[2]2026 Regulation Up'!J16</f>
        <v>544.38949434656229</v>
      </c>
    </row>
    <row r="400" spans="1:6" x14ac:dyDescent="0.2">
      <c r="A400" t="s">
        <v>9</v>
      </c>
      <c r="B400">
        <v>15</v>
      </c>
      <c r="C400" t="s">
        <v>52</v>
      </c>
      <c r="D400" s="5">
        <v>630</v>
      </c>
      <c r="E400" s="5">
        <f>'[2]2026 Regulation Up'!J17</f>
        <v>636.64879488851329</v>
      </c>
    </row>
    <row r="401" spans="1:6" x14ac:dyDescent="0.2">
      <c r="A401" t="s">
        <v>9</v>
      </c>
      <c r="B401">
        <v>16</v>
      </c>
      <c r="C401" t="s">
        <v>52</v>
      </c>
      <c r="D401" s="5">
        <v>634</v>
      </c>
      <c r="E401" s="5">
        <f>'[2]2026 Regulation Up'!J18</f>
        <v>678.72718025959568</v>
      </c>
    </row>
    <row r="402" spans="1:6" x14ac:dyDescent="0.2">
      <c r="A402" t="s">
        <v>9</v>
      </c>
      <c r="B402">
        <v>17</v>
      </c>
      <c r="C402" t="s">
        <v>52</v>
      </c>
      <c r="D402" s="5">
        <v>665</v>
      </c>
      <c r="E402" s="5">
        <f>'[2]2026 Regulation Up'!J19</f>
        <v>779.55095512943853</v>
      </c>
    </row>
    <row r="403" spans="1:6" x14ac:dyDescent="0.2">
      <c r="A403" t="s">
        <v>9</v>
      </c>
      <c r="B403">
        <v>18</v>
      </c>
      <c r="C403" t="s">
        <v>52</v>
      </c>
      <c r="D403" s="5">
        <v>694</v>
      </c>
      <c r="E403" s="5">
        <f>'[2]2026 Regulation Up'!J20</f>
        <v>796.94286407014215</v>
      </c>
    </row>
    <row r="404" spans="1:6" x14ac:dyDescent="0.2">
      <c r="A404" t="s">
        <v>9</v>
      </c>
      <c r="B404">
        <v>19</v>
      </c>
      <c r="C404" t="s">
        <v>52</v>
      </c>
      <c r="D404" s="5">
        <v>637</v>
      </c>
      <c r="E404" s="5">
        <f>'[2]2026 Regulation Up'!J21</f>
        <v>642.81467554995334</v>
      </c>
    </row>
    <row r="405" spans="1:6" x14ac:dyDescent="0.2">
      <c r="A405" t="s">
        <v>9</v>
      </c>
      <c r="B405">
        <v>20</v>
      </c>
      <c r="C405" t="s">
        <v>52</v>
      </c>
      <c r="D405" s="5">
        <v>440</v>
      </c>
      <c r="E405" s="5">
        <f>'[2]2026 Regulation Up'!J22</f>
        <v>427.69611666554681</v>
      </c>
    </row>
    <row r="406" spans="1:6" x14ac:dyDescent="0.2">
      <c r="A406" t="s">
        <v>9</v>
      </c>
      <c r="B406">
        <v>21</v>
      </c>
      <c r="C406" t="s">
        <v>52</v>
      </c>
      <c r="D406" s="5">
        <v>321</v>
      </c>
      <c r="E406" s="5">
        <f>'[2]2026 Regulation Up'!J23</f>
        <v>308.27369064276007</v>
      </c>
    </row>
    <row r="407" spans="1:6" x14ac:dyDescent="0.2">
      <c r="A407" t="s">
        <v>9</v>
      </c>
      <c r="B407">
        <v>22</v>
      </c>
      <c r="C407" t="s">
        <v>52</v>
      </c>
      <c r="D407" s="5">
        <v>259</v>
      </c>
      <c r="E407" s="5">
        <f>'[2]2026 Regulation Up'!J24</f>
        <v>247.13085770313589</v>
      </c>
    </row>
    <row r="408" spans="1:6" x14ac:dyDescent="0.2">
      <c r="A408" t="s">
        <v>9</v>
      </c>
      <c r="B408">
        <v>23</v>
      </c>
      <c r="C408" t="s">
        <v>52</v>
      </c>
      <c r="D408" s="5">
        <v>266</v>
      </c>
      <c r="E408" s="5">
        <f>'[2]2026 Regulation Up'!J25</f>
        <v>246.51337289308981</v>
      </c>
    </row>
    <row r="409" spans="1:6" x14ac:dyDescent="0.2">
      <c r="A409" t="s">
        <v>9</v>
      </c>
      <c r="B409">
        <v>24</v>
      </c>
      <c r="C409" t="s">
        <v>52</v>
      </c>
      <c r="D409" s="5">
        <v>259</v>
      </c>
      <c r="E409" s="5">
        <f>'[2]2026 Regulation Up'!J26</f>
        <v>269.26866011835642</v>
      </c>
    </row>
    <row r="410" spans="1:6" x14ac:dyDescent="0.2">
      <c r="A410" t="s">
        <v>9</v>
      </c>
      <c r="B410">
        <v>1</v>
      </c>
      <c r="C410" t="s">
        <v>55</v>
      </c>
      <c r="D410" s="5">
        <v>302</v>
      </c>
      <c r="E410" s="5">
        <f>'[2]2026 Regulation Down'!J3</f>
        <v>319.74906399247158</v>
      </c>
      <c r="F410" s="5"/>
    </row>
    <row r="411" spans="1:6" x14ac:dyDescent="0.2">
      <c r="A411" t="s">
        <v>9</v>
      </c>
      <c r="B411">
        <v>2</v>
      </c>
      <c r="C411" t="s">
        <v>55</v>
      </c>
      <c r="D411" s="5">
        <v>230</v>
      </c>
      <c r="E411" s="5">
        <f>'[2]2026 Regulation Down'!J4</f>
        <v>209.00768639950209</v>
      </c>
      <c r="F411" s="5"/>
    </row>
    <row r="412" spans="1:6" x14ac:dyDescent="0.2">
      <c r="A412" t="s">
        <v>9</v>
      </c>
      <c r="B412">
        <v>3</v>
      </c>
      <c r="C412" t="s">
        <v>55</v>
      </c>
      <c r="D412" s="5">
        <v>254</v>
      </c>
      <c r="E412" s="5">
        <f>'[2]2026 Regulation Down'!J5</f>
        <v>253.54409638586631</v>
      </c>
      <c r="F412" s="5"/>
    </row>
    <row r="413" spans="1:6" x14ac:dyDescent="0.2">
      <c r="A413" t="s">
        <v>9</v>
      </c>
      <c r="B413">
        <v>4</v>
      </c>
      <c r="C413" t="s">
        <v>55</v>
      </c>
      <c r="D413" s="5">
        <v>264</v>
      </c>
      <c r="E413" s="5">
        <f>'[2]2026 Regulation Down'!J6</f>
        <v>197.05555803294411</v>
      </c>
      <c r="F413" s="5"/>
    </row>
    <row r="414" spans="1:6" x14ac:dyDescent="0.2">
      <c r="A414" t="s">
        <v>9</v>
      </c>
      <c r="B414">
        <v>5</v>
      </c>
      <c r="C414" t="s">
        <v>55</v>
      </c>
      <c r="D414" s="5">
        <v>222</v>
      </c>
      <c r="E414" s="5">
        <f>'[2]2026 Regulation Down'!J7</f>
        <v>234.8197055551849</v>
      </c>
      <c r="F414" s="5"/>
    </row>
    <row r="415" spans="1:6" x14ac:dyDescent="0.2">
      <c r="A415" t="s">
        <v>9</v>
      </c>
      <c r="B415">
        <v>6</v>
      </c>
      <c r="C415" t="s">
        <v>55</v>
      </c>
      <c r="D415" s="5">
        <v>227</v>
      </c>
      <c r="E415" s="5">
        <f>'[2]2026 Regulation Down'!J8</f>
        <v>215.14861916022869</v>
      </c>
      <c r="F415" s="5"/>
    </row>
    <row r="416" spans="1:6" x14ac:dyDescent="0.2">
      <c r="A416" t="s">
        <v>9</v>
      </c>
      <c r="B416">
        <v>7</v>
      </c>
      <c r="C416" t="s">
        <v>55</v>
      </c>
      <c r="D416" s="5">
        <v>254</v>
      </c>
      <c r="E416" s="5">
        <f>'[2]2026 Regulation Down'!J9</f>
        <v>225.61013672889979</v>
      </c>
      <c r="F416" s="5"/>
    </row>
    <row r="417" spans="1:6" x14ac:dyDescent="0.2">
      <c r="A417" t="s">
        <v>9</v>
      </c>
      <c r="B417">
        <v>8</v>
      </c>
      <c r="C417" t="s">
        <v>55</v>
      </c>
      <c r="D417" s="5">
        <v>326</v>
      </c>
      <c r="E417" s="5">
        <f>'[2]2026 Regulation Down'!J10</f>
        <v>309.18783797218458</v>
      </c>
      <c r="F417" s="5"/>
    </row>
    <row r="418" spans="1:6" x14ac:dyDescent="0.2">
      <c r="A418" t="s">
        <v>9</v>
      </c>
      <c r="B418">
        <v>9</v>
      </c>
      <c r="C418" t="s">
        <v>55</v>
      </c>
      <c r="D418" s="5">
        <v>564</v>
      </c>
      <c r="E418" s="5">
        <f>'[2]2026 Regulation Down'!J11</f>
        <v>517.37119291728118</v>
      </c>
      <c r="F418" s="5"/>
    </row>
    <row r="419" spans="1:6" x14ac:dyDescent="0.2">
      <c r="A419" t="s">
        <v>9</v>
      </c>
      <c r="B419">
        <v>10</v>
      </c>
      <c r="C419" t="s">
        <v>55</v>
      </c>
      <c r="D419" s="5">
        <v>543</v>
      </c>
      <c r="E419" s="5">
        <f>'[2]2026 Regulation Down'!J12</f>
        <v>619.93678646734361</v>
      </c>
      <c r="F419" s="5"/>
    </row>
    <row r="420" spans="1:6" x14ac:dyDescent="0.2">
      <c r="A420" t="s">
        <v>9</v>
      </c>
      <c r="B420">
        <v>11</v>
      </c>
      <c r="C420" t="s">
        <v>55</v>
      </c>
      <c r="D420" s="5">
        <v>511</v>
      </c>
      <c r="E420" s="5">
        <f>'[2]2026 Regulation Down'!J13</f>
        <v>555.86983703393037</v>
      </c>
      <c r="F420" s="5"/>
    </row>
    <row r="421" spans="1:6" x14ac:dyDescent="0.2">
      <c r="A421" t="s">
        <v>9</v>
      </c>
      <c r="B421">
        <v>12</v>
      </c>
      <c r="C421" t="s">
        <v>55</v>
      </c>
      <c r="D421" s="5">
        <v>535</v>
      </c>
      <c r="E421" s="5">
        <f>'[2]2026 Regulation Down'!J14</f>
        <v>564.9189912276513</v>
      </c>
      <c r="F421" s="5"/>
    </row>
    <row r="422" spans="1:6" x14ac:dyDescent="0.2">
      <c r="A422" t="s">
        <v>9</v>
      </c>
      <c r="B422">
        <v>13</v>
      </c>
      <c r="C422" t="s">
        <v>55</v>
      </c>
      <c r="D422" s="5">
        <v>491</v>
      </c>
      <c r="E422" s="5">
        <f>'[2]2026 Regulation Down'!J15</f>
        <v>543.07702076321743</v>
      </c>
      <c r="F422" s="5"/>
    </row>
    <row r="423" spans="1:6" x14ac:dyDescent="0.2">
      <c r="A423" t="s">
        <v>9</v>
      </c>
      <c r="B423">
        <v>14</v>
      </c>
      <c r="C423" t="s">
        <v>55</v>
      </c>
      <c r="D423" s="5">
        <v>465</v>
      </c>
      <c r="E423" s="5">
        <f>'[2]2026 Regulation Down'!J16</f>
        <v>487.79521235239349</v>
      </c>
      <c r="F423" s="5"/>
    </row>
    <row r="424" spans="1:6" x14ac:dyDescent="0.2">
      <c r="A424" t="s">
        <v>9</v>
      </c>
      <c r="B424">
        <v>15</v>
      </c>
      <c r="C424" t="s">
        <v>55</v>
      </c>
      <c r="D424" s="5">
        <v>518</v>
      </c>
      <c r="E424" s="5">
        <f>'[2]2026 Regulation Down'!J17</f>
        <v>534.78295448865401</v>
      </c>
      <c r="F424" s="5"/>
    </row>
    <row r="425" spans="1:6" x14ac:dyDescent="0.2">
      <c r="A425" t="s">
        <v>9</v>
      </c>
      <c r="B425">
        <v>16</v>
      </c>
      <c r="C425" t="s">
        <v>55</v>
      </c>
      <c r="D425" s="5">
        <v>555</v>
      </c>
      <c r="E425" s="5">
        <f>'[2]2026 Regulation Down'!J18</f>
        <v>582.41994102434137</v>
      </c>
      <c r="F425" s="5"/>
    </row>
    <row r="426" spans="1:6" x14ac:dyDescent="0.2">
      <c r="A426" t="s">
        <v>9</v>
      </c>
      <c r="B426">
        <v>17</v>
      </c>
      <c r="C426" t="s">
        <v>55</v>
      </c>
      <c r="D426" s="5">
        <v>504</v>
      </c>
      <c r="E426" s="5">
        <f>'[2]2026 Regulation Down'!J19</f>
        <v>490.38986861185367</v>
      </c>
      <c r="F426" s="5"/>
    </row>
    <row r="427" spans="1:6" x14ac:dyDescent="0.2">
      <c r="A427" t="s">
        <v>9</v>
      </c>
      <c r="B427">
        <v>18</v>
      </c>
      <c r="C427" t="s">
        <v>55</v>
      </c>
      <c r="D427" s="5">
        <v>507</v>
      </c>
      <c r="E427" s="5">
        <f>'[2]2026 Regulation Down'!J20</f>
        <v>477.6671871351416</v>
      </c>
      <c r="F427" s="5"/>
    </row>
    <row r="428" spans="1:6" x14ac:dyDescent="0.2">
      <c r="A428" t="s">
        <v>9</v>
      </c>
      <c r="B428">
        <v>19</v>
      </c>
      <c r="C428" t="s">
        <v>55</v>
      </c>
      <c r="D428" s="5">
        <v>432</v>
      </c>
      <c r="E428" s="5">
        <f>'[2]2026 Regulation Down'!J21</f>
        <v>452.5691200277567</v>
      </c>
      <c r="F428" s="5"/>
    </row>
    <row r="429" spans="1:6" x14ac:dyDescent="0.2">
      <c r="A429" t="s">
        <v>9</v>
      </c>
      <c r="B429">
        <v>20</v>
      </c>
      <c r="C429" t="s">
        <v>55</v>
      </c>
      <c r="D429" s="5">
        <v>443</v>
      </c>
      <c r="E429" s="5">
        <f>'[2]2026 Regulation Down'!J22</f>
        <v>382.46769092036971</v>
      </c>
      <c r="F429" s="5"/>
    </row>
    <row r="430" spans="1:6" x14ac:dyDescent="0.2">
      <c r="A430" t="s">
        <v>9</v>
      </c>
      <c r="B430">
        <v>21</v>
      </c>
      <c r="C430" t="s">
        <v>55</v>
      </c>
      <c r="D430" s="5">
        <v>358</v>
      </c>
      <c r="E430" s="5">
        <f>'[2]2026 Regulation Down'!J23</f>
        <v>291.08692888324822</v>
      </c>
      <c r="F430" s="5"/>
    </row>
    <row r="431" spans="1:6" x14ac:dyDescent="0.2">
      <c r="A431" t="s">
        <v>9</v>
      </c>
      <c r="B431">
        <v>22</v>
      </c>
      <c r="C431" t="s">
        <v>55</v>
      </c>
      <c r="D431" s="5">
        <v>285</v>
      </c>
      <c r="E431" s="5">
        <f>'[2]2026 Regulation Down'!J24</f>
        <v>256.59489836068968</v>
      </c>
      <c r="F431" s="5"/>
    </row>
    <row r="432" spans="1:6" x14ac:dyDescent="0.2">
      <c r="A432" t="s">
        <v>9</v>
      </c>
      <c r="B432">
        <v>23</v>
      </c>
      <c r="C432" t="s">
        <v>55</v>
      </c>
      <c r="D432" s="5">
        <v>301</v>
      </c>
      <c r="E432" s="5">
        <f>'[2]2026 Regulation Down'!J25</f>
        <v>292.22279021404597</v>
      </c>
      <c r="F432" s="5"/>
    </row>
    <row r="433" spans="1:6" x14ac:dyDescent="0.2">
      <c r="A433" t="s">
        <v>9</v>
      </c>
      <c r="B433">
        <v>24</v>
      </c>
      <c r="C433" t="s">
        <v>55</v>
      </c>
      <c r="D433" s="5">
        <v>234</v>
      </c>
      <c r="E433" s="5">
        <f>'[2]2026 Regulation Down'!J26</f>
        <v>215.88415606632699</v>
      </c>
      <c r="F433" s="5"/>
    </row>
    <row r="434" spans="1:6" x14ac:dyDescent="0.2">
      <c r="A434" t="s">
        <v>20</v>
      </c>
      <c r="B434">
        <v>1</v>
      </c>
      <c r="C434" t="s">
        <v>52</v>
      </c>
      <c r="D434" s="5">
        <v>367</v>
      </c>
      <c r="E434" s="5">
        <f>'[2]2026 Regulation Up'!K3</f>
        <v>427.6965469211591</v>
      </c>
    </row>
    <row r="435" spans="1:6" x14ac:dyDescent="0.2">
      <c r="A435" t="s">
        <v>20</v>
      </c>
      <c r="B435">
        <v>2</v>
      </c>
      <c r="C435" t="s">
        <v>52</v>
      </c>
      <c r="D435" s="5">
        <v>284</v>
      </c>
      <c r="E435" s="5">
        <f>'[2]2026 Regulation Up'!K4</f>
        <v>351.9235439615552</v>
      </c>
    </row>
    <row r="436" spans="1:6" x14ac:dyDescent="0.2">
      <c r="A436" t="s">
        <v>20</v>
      </c>
      <c r="B436">
        <v>3</v>
      </c>
      <c r="C436" t="s">
        <v>52</v>
      </c>
      <c r="D436" s="5">
        <v>283</v>
      </c>
      <c r="E436" s="5">
        <f>'[2]2026 Regulation Up'!K5</f>
        <v>328.40024534252632</v>
      </c>
    </row>
    <row r="437" spans="1:6" x14ac:dyDescent="0.2">
      <c r="A437" t="s">
        <v>20</v>
      </c>
      <c r="B437">
        <v>4</v>
      </c>
      <c r="C437" t="s">
        <v>52</v>
      </c>
      <c r="D437" s="5">
        <v>306</v>
      </c>
      <c r="E437" s="5">
        <f>'[2]2026 Regulation Up'!K6</f>
        <v>389.78403354398938</v>
      </c>
    </row>
    <row r="438" spans="1:6" x14ac:dyDescent="0.2">
      <c r="A438" t="s">
        <v>20</v>
      </c>
      <c r="B438">
        <v>5</v>
      </c>
      <c r="C438" t="s">
        <v>52</v>
      </c>
      <c r="D438" s="5">
        <v>336</v>
      </c>
      <c r="E438" s="5">
        <f>'[2]2026 Regulation Up'!K7</f>
        <v>450.41982409076019</v>
      </c>
    </row>
    <row r="439" spans="1:6" x14ac:dyDescent="0.2">
      <c r="A439" t="s">
        <v>20</v>
      </c>
      <c r="B439">
        <v>6</v>
      </c>
      <c r="C439" t="s">
        <v>52</v>
      </c>
      <c r="D439" s="5">
        <v>333</v>
      </c>
      <c r="E439" s="5">
        <f>'[2]2026 Regulation Up'!K8</f>
        <v>393.90454650839342</v>
      </c>
    </row>
    <row r="440" spans="1:6" x14ac:dyDescent="0.2">
      <c r="A440" t="s">
        <v>20</v>
      </c>
      <c r="B440">
        <v>7</v>
      </c>
      <c r="C440" t="s">
        <v>52</v>
      </c>
      <c r="D440" s="5">
        <v>345</v>
      </c>
      <c r="E440" s="5">
        <f>'[2]2026 Regulation Up'!K9</f>
        <v>354.61575938553011</v>
      </c>
    </row>
    <row r="441" spans="1:6" x14ac:dyDescent="0.2">
      <c r="A441" t="s">
        <v>20</v>
      </c>
      <c r="B441">
        <v>8</v>
      </c>
      <c r="C441" t="s">
        <v>52</v>
      </c>
      <c r="D441" s="5">
        <v>335</v>
      </c>
      <c r="E441" s="5">
        <f>'[2]2026 Regulation Up'!K10</f>
        <v>298.72725871454452</v>
      </c>
    </row>
    <row r="442" spans="1:6" x14ac:dyDescent="0.2">
      <c r="A442" t="s">
        <v>20</v>
      </c>
      <c r="B442">
        <v>9</v>
      </c>
      <c r="C442" t="s">
        <v>52</v>
      </c>
      <c r="D442" s="5">
        <v>475</v>
      </c>
      <c r="E442" s="5">
        <f>'[2]2026 Regulation Up'!K11</f>
        <v>548.94272732966783</v>
      </c>
    </row>
    <row r="443" spans="1:6" x14ac:dyDescent="0.2">
      <c r="A443" t="s">
        <v>20</v>
      </c>
      <c r="B443">
        <v>10</v>
      </c>
      <c r="C443" t="s">
        <v>52</v>
      </c>
      <c r="D443" s="5">
        <v>745</v>
      </c>
      <c r="E443" s="5">
        <f>'[2]2026 Regulation Up'!K12</f>
        <v>910.5114372504612</v>
      </c>
    </row>
    <row r="444" spans="1:6" x14ac:dyDescent="0.2">
      <c r="A444" t="s">
        <v>20</v>
      </c>
      <c r="B444">
        <v>11</v>
      </c>
      <c r="C444" t="s">
        <v>52</v>
      </c>
      <c r="D444" s="5">
        <v>535</v>
      </c>
      <c r="E444" s="5">
        <f>'[2]2026 Regulation Up'!K13</f>
        <v>559.16958203926356</v>
      </c>
    </row>
    <row r="445" spans="1:6" x14ac:dyDescent="0.2">
      <c r="A445" t="s">
        <v>20</v>
      </c>
      <c r="B445">
        <v>12</v>
      </c>
      <c r="C445" t="s">
        <v>52</v>
      </c>
      <c r="D445" s="5">
        <v>555</v>
      </c>
      <c r="E445" s="5">
        <f>'[2]2026 Regulation Up'!K14</f>
        <v>589.14130780841936</v>
      </c>
    </row>
    <row r="446" spans="1:6" x14ac:dyDescent="0.2">
      <c r="A446" t="s">
        <v>20</v>
      </c>
      <c r="B446">
        <v>13</v>
      </c>
      <c r="C446" t="s">
        <v>52</v>
      </c>
      <c r="D446" s="5">
        <v>496</v>
      </c>
      <c r="E446" s="5">
        <f>'[2]2026 Regulation Up'!K15</f>
        <v>492.7137237437654</v>
      </c>
    </row>
    <row r="447" spans="1:6" x14ac:dyDescent="0.2">
      <c r="A447" t="s">
        <v>20</v>
      </c>
      <c r="B447">
        <v>14</v>
      </c>
      <c r="C447" t="s">
        <v>52</v>
      </c>
      <c r="D447" s="5">
        <v>552</v>
      </c>
      <c r="E447" s="5">
        <f>'[2]2026 Regulation Up'!K16</f>
        <v>556.55613710511159</v>
      </c>
    </row>
    <row r="448" spans="1:6" x14ac:dyDescent="0.2">
      <c r="A448" t="s">
        <v>20</v>
      </c>
      <c r="B448">
        <v>15</v>
      </c>
      <c r="C448" t="s">
        <v>52</v>
      </c>
      <c r="D448" s="5">
        <v>570</v>
      </c>
      <c r="E448" s="5">
        <f>'[2]2026 Regulation Up'!K17</f>
        <v>704.98135247376581</v>
      </c>
    </row>
    <row r="449" spans="1:6" x14ac:dyDescent="0.2">
      <c r="A449" t="s">
        <v>20</v>
      </c>
      <c r="B449">
        <v>16</v>
      </c>
      <c r="C449" t="s">
        <v>52</v>
      </c>
      <c r="D449" s="5">
        <v>588</v>
      </c>
      <c r="E449" s="5">
        <f>'[2]2026 Regulation Up'!K18</f>
        <v>582.09558291914072</v>
      </c>
    </row>
    <row r="450" spans="1:6" x14ac:dyDescent="0.2">
      <c r="A450" t="s">
        <v>20</v>
      </c>
      <c r="B450">
        <v>17</v>
      </c>
      <c r="C450" t="s">
        <v>52</v>
      </c>
      <c r="D450" s="5">
        <v>660</v>
      </c>
      <c r="E450" s="5">
        <f>'[2]2026 Regulation Up'!K19</f>
        <v>698.61805539178522</v>
      </c>
    </row>
    <row r="451" spans="1:6" x14ac:dyDescent="0.2">
      <c r="A451" t="s">
        <v>20</v>
      </c>
      <c r="B451">
        <v>18</v>
      </c>
      <c r="C451" t="s">
        <v>52</v>
      </c>
      <c r="D451" s="5">
        <v>736</v>
      </c>
      <c r="E451" s="5">
        <f>'[2]2026 Regulation Up'!K20</f>
        <v>585.16772480110944</v>
      </c>
    </row>
    <row r="452" spans="1:6" x14ac:dyDescent="0.2">
      <c r="A452" t="s">
        <v>20</v>
      </c>
      <c r="B452">
        <v>19</v>
      </c>
      <c r="C452" t="s">
        <v>52</v>
      </c>
      <c r="D452" s="5">
        <v>617</v>
      </c>
      <c r="E452" s="5">
        <f>'[2]2026 Regulation Up'!K21</f>
        <v>521.57378569266052</v>
      </c>
    </row>
    <row r="453" spans="1:6" x14ac:dyDescent="0.2">
      <c r="A453" t="s">
        <v>20</v>
      </c>
      <c r="B453">
        <v>20</v>
      </c>
      <c r="C453" t="s">
        <v>52</v>
      </c>
      <c r="D453" s="5">
        <v>314</v>
      </c>
      <c r="E453" s="5">
        <f>'[2]2026 Regulation Up'!K22</f>
        <v>281.38589942246949</v>
      </c>
    </row>
    <row r="454" spans="1:6" x14ac:dyDescent="0.2">
      <c r="A454" t="s">
        <v>20</v>
      </c>
      <c r="B454">
        <v>21</v>
      </c>
      <c r="C454" t="s">
        <v>52</v>
      </c>
      <c r="D454" s="5">
        <v>342</v>
      </c>
      <c r="E454" s="5">
        <f>'[2]2026 Regulation Up'!K23</f>
        <v>449.67558162673879</v>
      </c>
    </row>
    <row r="455" spans="1:6" x14ac:dyDescent="0.2">
      <c r="A455" t="s">
        <v>20</v>
      </c>
      <c r="B455">
        <v>22</v>
      </c>
      <c r="C455" t="s">
        <v>52</v>
      </c>
      <c r="D455" s="5">
        <v>275</v>
      </c>
      <c r="E455" s="5">
        <f>'[2]2026 Regulation Up'!K24</f>
        <v>306.33312657502051</v>
      </c>
    </row>
    <row r="456" spans="1:6" x14ac:dyDescent="0.2">
      <c r="A456" t="s">
        <v>20</v>
      </c>
      <c r="B456">
        <v>23</v>
      </c>
      <c r="C456" t="s">
        <v>52</v>
      </c>
      <c r="D456" s="5">
        <v>303</v>
      </c>
      <c r="E456" s="5">
        <f>'[2]2026 Regulation Up'!K25</f>
        <v>328.2840071721451</v>
      </c>
    </row>
    <row r="457" spans="1:6" x14ac:dyDescent="0.2">
      <c r="A457" t="s">
        <v>20</v>
      </c>
      <c r="B457">
        <v>24</v>
      </c>
      <c r="C457" t="s">
        <v>52</v>
      </c>
      <c r="D457" s="5">
        <v>287</v>
      </c>
      <c r="E457" s="5">
        <f>'[2]2026 Regulation Up'!K26</f>
        <v>269.6213859566019</v>
      </c>
    </row>
    <row r="458" spans="1:6" x14ac:dyDescent="0.2">
      <c r="A458" t="s">
        <v>20</v>
      </c>
      <c r="B458">
        <v>1</v>
      </c>
      <c r="C458" t="s">
        <v>55</v>
      </c>
      <c r="D458" s="5">
        <v>344</v>
      </c>
      <c r="E458" s="5">
        <f>'[2]2026 Regulation Down'!K3</f>
        <v>350.62740920340309</v>
      </c>
      <c r="F458" s="5"/>
    </row>
    <row r="459" spans="1:6" x14ac:dyDescent="0.2">
      <c r="A459" t="s">
        <v>20</v>
      </c>
      <c r="B459">
        <v>2</v>
      </c>
      <c r="C459" t="s">
        <v>55</v>
      </c>
      <c r="D459" s="5">
        <v>232</v>
      </c>
      <c r="E459" s="5">
        <f>'[2]2026 Regulation Down'!K4</f>
        <v>262.24285457652991</v>
      </c>
      <c r="F459" s="5"/>
    </row>
    <row r="460" spans="1:6" x14ac:dyDescent="0.2">
      <c r="A460" t="s">
        <v>20</v>
      </c>
      <c r="B460">
        <v>3</v>
      </c>
      <c r="C460" t="s">
        <v>55</v>
      </c>
      <c r="D460" s="5">
        <v>247</v>
      </c>
      <c r="E460" s="5">
        <f>'[2]2026 Regulation Down'!K5</f>
        <v>280.43785383817033</v>
      </c>
      <c r="F460" s="5"/>
    </row>
    <row r="461" spans="1:6" x14ac:dyDescent="0.2">
      <c r="A461" t="s">
        <v>20</v>
      </c>
      <c r="B461">
        <v>4</v>
      </c>
      <c r="C461" t="s">
        <v>55</v>
      </c>
      <c r="D461" s="5">
        <v>201</v>
      </c>
      <c r="E461" s="5">
        <f>'[2]2026 Regulation Down'!K6</f>
        <v>203.9293953136029</v>
      </c>
      <c r="F461" s="5"/>
    </row>
    <row r="462" spans="1:6" x14ac:dyDescent="0.2">
      <c r="A462" t="s">
        <v>20</v>
      </c>
      <c r="B462">
        <v>5</v>
      </c>
      <c r="C462" t="s">
        <v>55</v>
      </c>
      <c r="D462" s="5">
        <v>240</v>
      </c>
      <c r="E462" s="5">
        <f>'[2]2026 Regulation Down'!K7</f>
        <v>254.94816038950111</v>
      </c>
      <c r="F462" s="5"/>
    </row>
    <row r="463" spans="1:6" x14ac:dyDescent="0.2">
      <c r="A463" t="s">
        <v>20</v>
      </c>
      <c r="B463">
        <v>6</v>
      </c>
      <c r="C463" t="s">
        <v>55</v>
      </c>
      <c r="D463" s="5">
        <v>238</v>
      </c>
      <c r="E463" s="5">
        <f>'[2]2026 Regulation Down'!K8</f>
        <v>256.56340530844722</v>
      </c>
      <c r="F463" s="5"/>
    </row>
    <row r="464" spans="1:6" x14ac:dyDescent="0.2">
      <c r="A464" t="s">
        <v>20</v>
      </c>
      <c r="B464">
        <v>7</v>
      </c>
      <c r="C464" t="s">
        <v>55</v>
      </c>
      <c r="D464" s="5">
        <v>255</v>
      </c>
      <c r="E464" s="5">
        <f>'[2]2026 Regulation Down'!K9</f>
        <v>257.47864226606072</v>
      </c>
      <c r="F464" s="5"/>
    </row>
    <row r="465" spans="1:6" x14ac:dyDescent="0.2">
      <c r="A465" t="s">
        <v>20</v>
      </c>
      <c r="B465">
        <v>8</v>
      </c>
      <c r="C465" t="s">
        <v>55</v>
      </c>
      <c r="D465" s="5">
        <v>276</v>
      </c>
      <c r="E465" s="5">
        <f>'[2]2026 Regulation Down'!K10</f>
        <v>261.65055755335698</v>
      </c>
      <c r="F465" s="5"/>
    </row>
    <row r="466" spans="1:6" x14ac:dyDescent="0.2">
      <c r="A466" t="s">
        <v>20</v>
      </c>
      <c r="B466">
        <v>9</v>
      </c>
      <c r="C466" t="s">
        <v>55</v>
      </c>
      <c r="D466" s="5">
        <v>522</v>
      </c>
      <c r="E466" s="5">
        <f>'[2]2026 Regulation Down'!K11</f>
        <v>321.03746034349422</v>
      </c>
      <c r="F466" s="5"/>
    </row>
    <row r="467" spans="1:6" x14ac:dyDescent="0.2">
      <c r="A467" t="s">
        <v>20</v>
      </c>
      <c r="B467">
        <v>10</v>
      </c>
      <c r="C467" t="s">
        <v>55</v>
      </c>
      <c r="D467" s="5">
        <v>579</v>
      </c>
      <c r="E467" s="5">
        <f>'[2]2026 Regulation Down'!K12</f>
        <v>636.1924808405447</v>
      </c>
      <c r="F467" s="5"/>
    </row>
    <row r="468" spans="1:6" x14ac:dyDescent="0.2">
      <c r="A468" t="s">
        <v>20</v>
      </c>
      <c r="B468">
        <v>11</v>
      </c>
      <c r="C468" t="s">
        <v>55</v>
      </c>
      <c r="D468" s="5">
        <v>520</v>
      </c>
      <c r="E468" s="5">
        <f>'[2]2026 Regulation Down'!K13</f>
        <v>527.90290216180199</v>
      </c>
      <c r="F468" s="5"/>
    </row>
    <row r="469" spans="1:6" x14ac:dyDescent="0.2">
      <c r="A469" t="s">
        <v>20</v>
      </c>
      <c r="B469">
        <v>12</v>
      </c>
      <c r="C469" t="s">
        <v>55</v>
      </c>
      <c r="D469" s="5">
        <v>505</v>
      </c>
      <c r="E469" s="5">
        <f>'[2]2026 Regulation Down'!K14</f>
        <v>578.6632614514059</v>
      </c>
      <c r="F469" s="5"/>
    </row>
    <row r="470" spans="1:6" x14ac:dyDescent="0.2">
      <c r="A470" t="s">
        <v>20</v>
      </c>
      <c r="B470">
        <v>13</v>
      </c>
      <c r="C470" t="s">
        <v>55</v>
      </c>
      <c r="D470" s="5">
        <v>501</v>
      </c>
      <c r="E470" s="5">
        <f>'[2]2026 Regulation Down'!K15</f>
        <v>533.83532139631757</v>
      </c>
      <c r="F470" s="5"/>
    </row>
    <row r="471" spans="1:6" x14ac:dyDescent="0.2">
      <c r="A471" t="s">
        <v>20</v>
      </c>
      <c r="B471">
        <v>14</v>
      </c>
      <c r="C471" t="s">
        <v>55</v>
      </c>
      <c r="D471" s="5">
        <v>476</v>
      </c>
      <c r="E471" s="5">
        <f>'[2]2026 Regulation Down'!K16</f>
        <v>496.79012821609308</v>
      </c>
      <c r="F471" s="5"/>
    </row>
    <row r="472" spans="1:6" x14ac:dyDescent="0.2">
      <c r="A472" t="s">
        <v>20</v>
      </c>
      <c r="B472">
        <v>15</v>
      </c>
      <c r="C472" t="s">
        <v>55</v>
      </c>
      <c r="D472" s="5">
        <v>461</v>
      </c>
      <c r="E472" s="5">
        <f>'[2]2026 Regulation Down'!K17</f>
        <v>505.59855737069472</v>
      </c>
      <c r="F472" s="5"/>
    </row>
    <row r="473" spans="1:6" x14ac:dyDescent="0.2">
      <c r="A473" t="s">
        <v>20</v>
      </c>
      <c r="B473">
        <v>16</v>
      </c>
      <c r="C473" t="s">
        <v>55</v>
      </c>
      <c r="D473" s="5">
        <v>529</v>
      </c>
      <c r="E473" s="5">
        <f>'[2]2026 Regulation Down'!K18</f>
        <v>525.25487438409141</v>
      </c>
      <c r="F473" s="5"/>
    </row>
    <row r="474" spans="1:6" x14ac:dyDescent="0.2">
      <c r="A474" t="s">
        <v>20</v>
      </c>
      <c r="B474">
        <v>17</v>
      </c>
      <c r="C474" t="s">
        <v>55</v>
      </c>
      <c r="D474" s="5">
        <v>589</v>
      </c>
      <c r="E474" s="5">
        <f>'[2]2026 Regulation Down'!K19</f>
        <v>565.83601297829046</v>
      </c>
      <c r="F474" s="5"/>
    </row>
    <row r="475" spans="1:6" x14ac:dyDescent="0.2">
      <c r="A475" t="s">
        <v>20</v>
      </c>
      <c r="B475">
        <v>18</v>
      </c>
      <c r="C475" t="s">
        <v>55</v>
      </c>
      <c r="D475" s="5">
        <v>569</v>
      </c>
      <c r="E475" s="5">
        <f>'[2]2026 Regulation Down'!K20</f>
        <v>556.55097367441795</v>
      </c>
      <c r="F475" s="5"/>
    </row>
    <row r="476" spans="1:6" x14ac:dyDescent="0.2">
      <c r="A476" t="s">
        <v>20</v>
      </c>
      <c r="B476">
        <v>19</v>
      </c>
      <c r="C476" t="s">
        <v>55</v>
      </c>
      <c r="D476" s="5">
        <v>533</v>
      </c>
      <c r="E476" s="5">
        <f>'[2]2026 Regulation Down'!K21</f>
        <v>428.5053681724342</v>
      </c>
      <c r="F476" s="5"/>
    </row>
    <row r="477" spans="1:6" x14ac:dyDescent="0.2">
      <c r="A477" t="s">
        <v>20</v>
      </c>
      <c r="B477">
        <v>20</v>
      </c>
      <c r="C477" t="s">
        <v>55</v>
      </c>
      <c r="D477" s="5">
        <v>459</v>
      </c>
      <c r="E477" s="5">
        <f>'[2]2026 Regulation Down'!K22</f>
        <v>485.27133175807847</v>
      </c>
      <c r="F477" s="5"/>
    </row>
    <row r="478" spans="1:6" x14ac:dyDescent="0.2">
      <c r="A478" t="s">
        <v>20</v>
      </c>
      <c r="B478">
        <v>21</v>
      </c>
      <c r="C478" t="s">
        <v>55</v>
      </c>
      <c r="D478" s="5">
        <v>446</v>
      </c>
      <c r="E478" s="5">
        <f>'[2]2026 Regulation Down'!K23</f>
        <v>466.38909097135712</v>
      </c>
      <c r="F478" s="5"/>
    </row>
    <row r="479" spans="1:6" x14ac:dyDescent="0.2">
      <c r="A479" t="s">
        <v>20</v>
      </c>
      <c r="B479">
        <v>22</v>
      </c>
      <c r="C479" t="s">
        <v>55</v>
      </c>
      <c r="D479" s="5">
        <v>274</v>
      </c>
      <c r="E479" s="5">
        <f>'[2]2026 Regulation Down'!K24</f>
        <v>284.52987809856768</v>
      </c>
      <c r="F479" s="5"/>
    </row>
    <row r="480" spans="1:6" x14ac:dyDescent="0.2">
      <c r="A480" t="s">
        <v>20</v>
      </c>
      <c r="B480">
        <v>23</v>
      </c>
      <c r="C480" t="s">
        <v>55</v>
      </c>
      <c r="D480" s="5">
        <v>264</v>
      </c>
      <c r="E480" s="5">
        <f>'[2]2026 Regulation Down'!K25</f>
        <v>269.23306479369728</v>
      </c>
      <c r="F480" s="5"/>
    </row>
    <row r="481" spans="1:6" x14ac:dyDescent="0.2">
      <c r="A481" t="s">
        <v>20</v>
      </c>
      <c r="B481">
        <v>24</v>
      </c>
      <c r="C481" t="s">
        <v>55</v>
      </c>
      <c r="D481" s="5">
        <v>215</v>
      </c>
      <c r="E481" s="5">
        <f>'[2]2026 Regulation Down'!K26</f>
        <v>238.6227770205202</v>
      </c>
      <c r="F481" s="5"/>
    </row>
    <row r="482" spans="1:6" x14ac:dyDescent="0.2">
      <c r="A482" t="s">
        <v>21</v>
      </c>
      <c r="B482">
        <v>1</v>
      </c>
      <c r="C482" t="s">
        <v>52</v>
      </c>
      <c r="D482" s="5">
        <v>393</v>
      </c>
      <c r="E482" s="5">
        <f>'[2]2026 Regulation Up'!L3</f>
        <v>426.94466703732797</v>
      </c>
    </row>
    <row r="483" spans="1:6" x14ac:dyDescent="0.2">
      <c r="A483" t="s">
        <v>21</v>
      </c>
      <c r="B483">
        <v>2</v>
      </c>
      <c r="C483" t="s">
        <v>52</v>
      </c>
      <c r="D483" s="5">
        <v>348</v>
      </c>
      <c r="E483" s="5">
        <f>'[2]2026 Regulation Up'!L4</f>
        <v>369.22558078169823</v>
      </c>
    </row>
    <row r="484" spans="1:6" x14ac:dyDescent="0.2">
      <c r="A484" t="s">
        <v>21</v>
      </c>
      <c r="B484">
        <v>3</v>
      </c>
      <c r="C484" t="s">
        <v>52</v>
      </c>
      <c r="D484" s="5">
        <v>352</v>
      </c>
      <c r="E484" s="5">
        <f>'[2]2026 Regulation Up'!L5</f>
        <v>397.07926576137498</v>
      </c>
    </row>
    <row r="485" spans="1:6" x14ac:dyDescent="0.2">
      <c r="A485" t="s">
        <v>21</v>
      </c>
      <c r="B485">
        <v>4</v>
      </c>
      <c r="C485" t="s">
        <v>52</v>
      </c>
      <c r="D485" s="5">
        <v>311</v>
      </c>
      <c r="E485" s="5">
        <f>'[2]2026 Regulation Up'!L6</f>
        <v>398.75147074460978</v>
      </c>
    </row>
    <row r="486" spans="1:6" x14ac:dyDescent="0.2">
      <c r="A486" t="s">
        <v>21</v>
      </c>
      <c r="B486">
        <v>5</v>
      </c>
      <c r="C486" t="s">
        <v>52</v>
      </c>
      <c r="D486" s="5">
        <v>325</v>
      </c>
      <c r="E486" s="5">
        <f>'[2]2026 Regulation Up'!L7</f>
        <v>382.32087266445137</v>
      </c>
    </row>
    <row r="487" spans="1:6" x14ac:dyDescent="0.2">
      <c r="A487" t="s">
        <v>21</v>
      </c>
      <c r="B487">
        <v>6</v>
      </c>
      <c r="C487" t="s">
        <v>52</v>
      </c>
      <c r="D487" s="5">
        <v>317</v>
      </c>
      <c r="E487" s="5">
        <f>'[2]2026 Regulation Up'!L8</f>
        <v>342.01569461822521</v>
      </c>
    </row>
    <row r="488" spans="1:6" x14ac:dyDescent="0.2">
      <c r="A488" t="s">
        <v>21</v>
      </c>
      <c r="B488">
        <v>7</v>
      </c>
      <c r="C488" t="s">
        <v>52</v>
      </c>
      <c r="D488" s="5">
        <v>366</v>
      </c>
      <c r="E488" s="5">
        <f>'[2]2026 Regulation Up'!L9</f>
        <v>367.46542940437791</v>
      </c>
    </row>
    <row r="489" spans="1:6" x14ac:dyDescent="0.2">
      <c r="A489" t="s">
        <v>21</v>
      </c>
      <c r="B489">
        <v>8</v>
      </c>
      <c r="C489" t="s">
        <v>52</v>
      </c>
      <c r="D489" s="5">
        <v>473</v>
      </c>
      <c r="E489" s="5">
        <f>'[2]2026 Regulation Up'!L10</f>
        <v>503.66625703175862</v>
      </c>
    </row>
    <row r="490" spans="1:6" x14ac:dyDescent="0.2">
      <c r="A490" t="s">
        <v>21</v>
      </c>
      <c r="B490">
        <v>9</v>
      </c>
      <c r="C490" t="s">
        <v>52</v>
      </c>
      <c r="D490" s="5">
        <v>720</v>
      </c>
      <c r="E490" s="5">
        <f>'[2]2026 Regulation Up'!L11</f>
        <v>748.74177258014663</v>
      </c>
    </row>
    <row r="491" spans="1:6" x14ac:dyDescent="0.2">
      <c r="A491" t="s">
        <v>21</v>
      </c>
      <c r="B491">
        <v>10</v>
      </c>
      <c r="C491" t="s">
        <v>52</v>
      </c>
      <c r="D491" s="5">
        <v>647</v>
      </c>
      <c r="E491" s="5">
        <f>'[2]2026 Regulation Up'!L12</f>
        <v>643.57163157065702</v>
      </c>
    </row>
    <row r="492" spans="1:6" x14ac:dyDescent="0.2">
      <c r="A492" t="s">
        <v>21</v>
      </c>
      <c r="B492">
        <v>11</v>
      </c>
      <c r="C492" t="s">
        <v>52</v>
      </c>
      <c r="D492" s="5">
        <v>575</v>
      </c>
      <c r="E492" s="5">
        <f>'[2]2026 Regulation Up'!L13</f>
        <v>615.72339409589767</v>
      </c>
    </row>
    <row r="493" spans="1:6" x14ac:dyDescent="0.2">
      <c r="A493" t="s">
        <v>21</v>
      </c>
      <c r="B493">
        <v>12</v>
      </c>
      <c r="C493" t="s">
        <v>52</v>
      </c>
      <c r="D493" s="5">
        <v>653</v>
      </c>
      <c r="E493" s="5">
        <f>'[2]2026 Regulation Up'!L14</f>
        <v>751.26920630137113</v>
      </c>
    </row>
    <row r="494" spans="1:6" x14ac:dyDescent="0.2">
      <c r="A494" t="s">
        <v>21</v>
      </c>
      <c r="B494">
        <v>13</v>
      </c>
      <c r="C494" t="s">
        <v>52</v>
      </c>
      <c r="D494" s="5">
        <v>591</v>
      </c>
      <c r="E494" s="5">
        <f>'[2]2026 Regulation Up'!L15</f>
        <v>535.34487165510654</v>
      </c>
    </row>
    <row r="495" spans="1:6" x14ac:dyDescent="0.2">
      <c r="A495" t="s">
        <v>21</v>
      </c>
      <c r="B495">
        <v>14</v>
      </c>
      <c r="C495" t="s">
        <v>52</v>
      </c>
      <c r="D495" s="5">
        <v>624</v>
      </c>
      <c r="E495" s="5">
        <f>'[2]2026 Regulation Up'!L16</f>
        <v>673.11720372835794</v>
      </c>
    </row>
    <row r="496" spans="1:6" x14ac:dyDescent="0.2">
      <c r="A496" t="s">
        <v>21</v>
      </c>
      <c r="B496">
        <v>15</v>
      </c>
      <c r="C496" t="s">
        <v>52</v>
      </c>
      <c r="D496" s="5">
        <v>660</v>
      </c>
      <c r="E496" s="5">
        <f>'[2]2026 Regulation Up'!L17</f>
        <v>632.81766390999155</v>
      </c>
    </row>
    <row r="497" spans="1:6" x14ac:dyDescent="0.2">
      <c r="A497" t="s">
        <v>21</v>
      </c>
      <c r="B497">
        <v>16</v>
      </c>
      <c r="C497" t="s">
        <v>52</v>
      </c>
      <c r="D497" s="5">
        <v>626</v>
      </c>
      <c r="E497" s="5">
        <f>'[2]2026 Regulation Up'!L18</f>
        <v>639.7107399344444</v>
      </c>
    </row>
    <row r="498" spans="1:6" x14ac:dyDescent="0.2">
      <c r="A498" t="s">
        <v>21</v>
      </c>
      <c r="B498">
        <v>17</v>
      </c>
      <c r="C498" t="s">
        <v>52</v>
      </c>
      <c r="D498" s="5">
        <v>897</v>
      </c>
      <c r="E498" s="5">
        <f>'[2]2026 Regulation Up'!L19</f>
        <v>863.35265281274917</v>
      </c>
    </row>
    <row r="499" spans="1:6" x14ac:dyDescent="0.2">
      <c r="A499" t="s">
        <v>21</v>
      </c>
      <c r="B499">
        <v>18</v>
      </c>
      <c r="C499" t="s">
        <v>52</v>
      </c>
      <c r="D499" s="5">
        <v>541</v>
      </c>
      <c r="E499" s="5">
        <f>'[2]2026 Regulation Up'!L20</f>
        <v>505.08296194076507</v>
      </c>
    </row>
    <row r="500" spans="1:6" x14ac:dyDescent="0.2">
      <c r="A500" t="s">
        <v>21</v>
      </c>
      <c r="B500">
        <v>19</v>
      </c>
      <c r="C500" t="s">
        <v>52</v>
      </c>
      <c r="D500" s="5">
        <v>366</v>
      </c>
      <c r="E500" s="5">
        <f>'[2]2026 Regulation Up'!L21</f>
        <v>307.038241147995</v>
      </c>
    </row>
    <row r="501" spans="1:6" x14ac:dyDescent="0.2">
      <c r="A501" t="s">
        <v>21</v>
      </c>
      <c r="B501">
        <v>20</v>
      </c>
      <c r="C501" t="s">
        <v>52</v>
      </c>
      <c r="D501" s="5">
        <v>341</v>
      </c>
      <c r="E501" s="5">
        <f>'[2]2026 Regulation Up'!L22</f>
        <v>348.76689116954799</v>
      </c>
    </row>
    <row r="502" spans="1:6" x14ac:dyDescent="0.2">
      <c r="A502" t="s">
        <v>21</v>
      </c>
      <c r="B502">
        <v>21</v>
      </c>
      <c r="C502" t="s">
        <v>52</v>
      </c>
      <c r="D502" s="5">
        <v>356</v>
      </c>
      <c r="E502" s="5">
        <f>'[2]2026 Regulation Up'!L23</f>
        <v>381.98349529902129</v>
      </c>
    </row>
    <row r="503" spans="1:6" x14ac:dyDescent="0.2">
      <c r="A503" t="s">
        <v>21</v>
      </c>
      <c r="B503">
        <v>22</v>
      </c>
      <c r="C503" t="s">
        <v>52</v>
      </c>
      <c r="D503" s="5">
        <v>344</v>
      </c>
      <c r="E503" s="5">
        <f>'[2]2026 Regulation Up'!L24</f>
        <v>354.70091915130621</v>
      </c>
    </row>
    <row r="504" spans="1:6" x14ac:dyDescent="0.2">
      <c r="A504" t="s">
        <v>21</v>
      </c>
      <c r="B504">
        <v>23</v>
      </c>
      <c r="C504" t="s">
        <v>52</v>
      </c>
      <c r="D504" s="5">
        <v>309</v>
      </c>
      <c r="E504" s="5">
        <f>'[2]2026 Regulation Up'!L25</f>
        <v>328.56800060272229</v>
      </c>
    </row>
    <row r="505" spans="1:6" x14ac:dyDescent="0.2">
      <c r="A505" t="s">
        <v>21</v>
      </c>
      <c r="B505">
        <v>24</v>
      </c>
      <c r="C505" t="s">
        <v>52</v>
      </c>
      <c r="D505" s="5">
        <v>325</v>
      </c>
      <c r="E505" s="5">
        <f>'[2]2026 Regulation Up'!L26</f>
        <v>379.02889976501399</v>
      </c>
    </row>
    <row r="506" spans="1:6" x14ac:dyDescent="0.2">
      <c r="A506" t="s">
        <v>21</v>
      </c>
      <c r="B506">
        <v>1</v>
      </c>
      <c r="C506" t="s">
        <v>55</v>
      </c>
      <c r="D506" s="5">
        <v>334</v>
      </c>
      <c r="E506" s="5">
        <f>'[2]2026 Regulation Down'!L3</f>
        <v>332.13084602355963</v>
      </c>
      <c r="F506" s="5"/>
    </row>
    <row r="507" spans="1:6" x14ac:dyDescent="0.2">
      <c r="A507" t="s">
        <v>21</v>
      </c>
      <c r="B507">
        <v>2</v>
      </c>
      <c r="C507" t="s">
        <v>55</v>
      </c>
      <c r="D507" s="5">
        <v>323</v>
      </c>
      <c r="E507" s="5">
        <f>'[2]2026 Regulation Down'!L4</f>
        <v>313.30630024671558</v>
      </c>
      <c r="F507" s="5"/>
    </row>
    <row r="508" spans="1:6" x14ac:dyDescent="0.2">
      <c r="A508" t="s">
        <v>21</v>
      </c>
      <c r="B508">
        <v>3</v>
      </c>
      <c r="C508" t="s">
        <v>55</v>
      </c>
      <c r="D508" s="5">
        <v>302</v>
      </c>
      <c r="E508" s="5">
        <f>'[2]2026 Regulation Down'!L5</f>
        <v>389.66718101501471</v>
      </c>
      <c r="F508" s="5"/>
    </row>
    <row r="509" spans="1:6" x14ac:dyDescent="0.2">
      <c r="A509" t="s">
        <v>21</v>
      </c>
      <c r="B509">
        <v>4</v>
      </c>
      <c r="C509" t="s">
        <v>55</v>
      </c>
      <c r="D509" s="5">
        <v>293</v>
      </c>
      <c r="E509" s="5">
        <f>'[2]2026 Regulation Down'!L6</f>
        <v>281.61767908334718</v>
      </c>
      <c r="F509" s="5"/>
    </row>
    <row r="510" spans="1:6" x14ac:dyDescent="0.2">
      <c r="A510" t="s">
        <v>21</v>
      </c>
      <c r="B510">
        <v>5</v>
      </c>
      <c r="C510" t="s">
        <v>55</v>
      </c>
      <c r="D510" s="5">
        <v>264</v>
      </c>
      <c r="E510" s="5">
        <f>'[2]2026 Regulation Down'!L7</f>
        <v>254.4698759913444</v>
      </c>
      <c r="F510" s="5"/>
    </row>
    <row r="511" spans="1:6" x14ac:dyDescent="0.2">
      <c r="A511" t="s">
        <v>21</v>
      </c>
      <c r="B511">
        <v>6</v>
      </c>
      <c r="C511" t="s">
        <v>55</v>
      </c>
      <c r="D511" s="5">
        <v>312</v>
      </c>
      <c r="E511" s="5">
        <f>'[2]2026 Regulation Down'!L8</f>
        <v>352.6147476673126</v>
      </c>
      <c r="F511" s="5"/>
    </row>
    <row r="512" spans="1:6" x14ac:dyDescent="0.2">
      <c r="A512" t="s">
        <v>21</v>
      </c>
      <c r="B512">
        <v>7</v>
      </c>
      <c r="C512" t="s">
        <v>55</v>
      </c>
      <c r="D512" s="5">
        <v>308</v>
      </c>
      <c r="E512" s="5">
        <f>'[2]2026 Regulation Down'!L9</f>
        <v>335.84225612878788</v>
      </c>
      <c r="F512" s="5"/>
    </row>
    <row r="513" spans="1:6" x14ac:dyDescent="0.2">
      <c r="A513" t="s">
        <v>21</v>
      </c>
      <c r="B513">
        <v>8</v>
      </c>
      <c r="C513" t="s">
        <v>55</v>
      </c>
      <c r="D513" s="5">
        <v>324</v>
      </c>
      <c r="E513" s="5">
        <f>'[2]2026 Regulation Down'!L10</f>
        <v>311.17255190014839</v>
      </c>
      <c r="F513" s="5"/>
    </row>
    <row r="514" spans="1:6" x14ac:dyDescent="0.2">
      <c r="A514" t="s">
        <v>21</v>
      </c>
      <c r="B514">
        <v>9</v>
      </c>
      <c r="C514" t="s">
        <v>55</v>
      </c>
      <c r="D514" s="5">
        <v>546</v>
      </c>
      <c r="E514" s="5">
        <f>'[2]2026 Regulation Down'!L11</f>
        <v>551.30809053778648</v>
      </c>
      <c r="F514" s="5"/>
    </row>
    <row r="515" spans="1:6" x14ac:dyDescent="0.2">
      <c r="A515" t="s">
        <v>21</v>
      </c>
      <c r="B515">
        <v>10</v>
      </c>
      <c r="C515" t="s">
        <v>55</v>
      </c>
      <c r="D515" s="5">
        <v>632</v>
      </c>
      <c r="E515" s="5">
        <f>'[2]2026 Regulation Down'!L12</f>
        <v>623.60387935759502</v>
      </c>
      <c r="F515" s="5"/>
    </row>
    <row r="516" spans="1:6" x14ac:dyDescent="0.2">
      <c r="A516" t="s">
        <v>21</v>
      </c>
      <c r="B516">
        <v>11</v>
      </c>
      <c r="C516" t="s">
        <v>55</v>
      </c>
      <c r="D516" s="5">
        <v>563</v>
      </c>
      <c r="E516" s="5">
        <f>'[2]2026 Regulation Down'!L13</f>
        <v>574.96050089709456</v>
      </c>
      <c r="F516" s="5"/>
    </row>
    <row r="517" spans="1:6" x14ac:dyDescent="0.2">
      <c r="A517" t="s">
        <v>21</v>
      </c>
      <c r="B517">
        <v>12</v>
      </c>
      <c r="C517" t="s">
        <v>55</v>
      </c>
      <c r="D517" s="5">
        <v>548</v>
      </c>
      <c r="E517" s="5">
        <f>'[2]2026 Regulation Down'!L14</f>
        <v>531.600779736042</v>
      </c>
      <c r="F517" s="5"/>
    </row>
    <row r="518" spans="1:6" x14ac:dyDescent="0.2">
      <c r="A518" t="s">
        <v>21</v>
      </c>
      <c r="B518">
        <v>13</v>
      </c>
      <c r="C518" t="s">
        <v>55</v>
      </c>
      <c r="D518" s="5">
        <v>463</v>
      </c>
      <c r="E518" s="5">
        <f>'[2]2026 Regulation Down'!L15</f>
        <v>547.11877012252808</v>
      </c>
      <c r="F518" s="5"/>
    </row>
    <row r="519" spans="1:6" x14ac:dyDescent="0.2">
      <c r="A519" t="s">
        <v>21</v>
      </c>
      <c r="B519">
        <v>14</v>
      </c>
      <c r="C519" t="s">
        <v>55</v>
      </c>
      <c r="D519" s="5">
        <v>452</v>
      </c>
      <c r="E519" s="5">
        <f>'[2]2026 Regulation Down'!L16</f>
        <v>505.02752016484732</v>
      </c>
      <c r="F519" s="5"/>
    </row>
    <row r="520" spans="1:6" x14ac:dyDescent="0.2">
      <c r="A520" t="s">
        <v>21</v>
      </c>
      <c r="B520">
        <v>15</v>
      </c>
      <c r="C520" t="s">
        <v>55</v>
      </c>
      <c r="D520" s="5">
        <v>511</v>
      </c>
      <c r="E520" s="5">
        <f>'[2]2026 Regulation Down'!L17</f>
        <v>515.36330685615542</v>
      </c>
      <c r="F520" s="5"/>
    </row>
    <row r="521" spans="1:6" x14ac:dyDescent="0.2">
      <c r="A521" t="s">
        <v>21</v>
      </c>
      <c r="B521">
        <v>16</v>
      </c>
      <c r="C521" t="s">
        <v>55</v>
      </c>
      <c r="D521" s="5">
        <v>496</v>
      </c>
      <c r="E521" s="5">
        <f>'[2]2026 Regulation Down'!L18</f>
        <v>448.64355850219732</v>
      </c>
      <c r="F521" s="5"/>
    </row>
    <row r="522" spans="1:6" x14ac:dyDescent="0.2">
      <c r="A522" t="s">
        <v>21</v>
      </c>
      <c r="B522">
        <v>17</v>
      </c>
      <c r="C522" t="s">
        <v>55</v>
      </c>
      <c r="D522" s="5">
        <v>425</v>
      </c>
      <c r="E522" s="5">
        <f>'[2]2026 Regulation Down'!L19</f>
        <v>367.11152238212532</v>
      </c>
      <c r="F522" s="5"/>
    </row>
    <row r="523" spans="1:6" x14ac:dyDescent="0.2">
      <c r="A523" t="s">
        <v>21</v>
      </c>
      <c r="B523">
        <v>18</v>
      </c>
      <c r="C523" t="s">
        <v>55</v>
      </c>
      <c r="D523" s="5">
        <v>590</v>
      </c>
      <c r="E523" s="5">
        <f>'[2]2026 Regulation Down'!L20</f>
        <v>470.11893414705997</v>
      </c>
      <c r="F523" s="5"/>
    </row>
    <row r="524" spans="1:6" x14ac:dyDescent="0.2">
      <c r="A524" t="s">
        <v>21</v>
      </c>
      <c r="B524">
        <v>19</v>
      </c>
      <c r="C524" t="s">
        <v>55</v>
      </c>
      <c r="D524" s="5">
        <v>447</v>
      </c>
      <c r="E524" s="5">
        <f>'[2]2026 Regulation Down'!L21</f>
        <v>511.65050118565563</v>
      </c>
      <c r="F524" s="5"/>
    </row>
    <row r="525" spans="1:6" x14ac:dyDescent="0.2">
      <c r="A525" t="s">
        <v>21</v>
      </c>
      <c r="B525">
        <v>20</v>
      </c>
      <c r="C525" t="s">
        <v>55</v>
      </c>
      <c r="D525" s="5">
        <v>338</v>
      </c>
      <c r="E525" s="5">
        <f>'[2]2026 Regulation Down'!L22</f>
        <v>375.20176243782038</v>
      </c>
      <c r="F525" s="5"/>
    </row>
    <row r="526" spans="1:6" x14ac:dyDescent="0.2">
      <c r="A526" t="s">
        <v>21</v>
      </c>
      <c r="B526">
        <v>21</v>
      </c>
      <c r="C526" t="s">
        <v>55</v>
      </c>
      <c r="D526" s="5">
        <v>272</v>
      </c>
      <c r="E526" s="5">
        <f>'[2]2026 Regulation Down'!L23</f>
        <v>275.98929996490477</v>
      </c>
      <c r="F526" s="5"/>
    </row>
    <row r="527" spans="1:6" x14ac:dyDescent="0.2">
      <c r="A527" t="s">
        <v>21</v>
      </c>
      <c r="B527">
        <v>22</v>
      </c>
      <c r="C527" t="s">
        <v>55</v>
      </c>
      <c r="D527" s="5">
        <v>273</v>
      </c>
      <c r="E527" s="5">
        <f>'[2]2026 Regulation Down'!L24</f>
        <v>297.68632576465609</v>
      </c>
      <c r="F527" s="5"/>
    </row>
    <row r="528" spans="1:6" x14ac:dyDescent="0.2">
      <c r="A528" t="s">
        <v>21</v>
      </c>
      <c r="B528">
        <v>23</v>
      </c>
      <c r="C528" t="s">
        <v>55</v>
      </c>
      <c r="D528" s="5">
        <v>257</v>
      </c>
      <c r="E528" s="5">
        <f>'[2]2026 Regulation Down'!L25</f>
        <v>249.41558742523191</v>
      </c>
      <c r="F528" s="5"/>
    </row>
    <row r="529" spans="1:6" x14ac:dyDescent="0.2">
      <c r="A529" t="s">
        <v>21</v>
      </c>
      <c r="B529">
        <v>24</v>
      </c>
      <c r="C529" t="s">
        <v>55</v>
      </c>
      <c r="D529" s="5">
        <v>251</v>
      </c>
      <c r="E529" s="5">
        <f>'[2]2026 Regulation Down'!L26</f>
        <v>270.8155139327049</v>
      </c>
      <c r="F529" s="5"/>
    </row>
    <row r="530" spans="1:6" x14ac:dyDescent="0.2">
      <c r="A530" t="s">
        <v>22</v>
      </c>
      <c r="B530">
        <v>1</v>
      </c>
      <c r="C530" t="s">
        <v>52</v>
      </c>
      <c r="D530" s="5">
        <v>369</v>
      </c>
      <c r="E530" s="5">
        <f>'[2]2026 Regulation Up'!M3</f>
        <v>369.66228570169022</v>
      </c>
    </row>
    <row r="531" spans="1:6" x14ac:dyDescent="0.2">
      <c r="A531" t="s">
        <v>22</v>
      </c>
      <c r="B531">
        <v>2</v>
      </c>
      <c r="C531" t="s">
        <v>52</v>
      </c>
      <c r="D531" s="5">
        <v>298</v>
      </c>
      <c r="E531" s="5">
        <f>'[2]2026 Regulation Up'!M4</f>
        <v>331.11699190139768</v>
      </c>
    </row>
    <row r="532" spans="1:6" x14ac:dyDescent="0.2">
      <c r="A532" t="s">
        <v>22</v>
      </c>
      <c r="B532">
        <v>3</v>
      </c>
      <c r="C532" t="s">
        <v>52</v>
      </c>
      <c r="D532" s="5">
        <v>301</v>
      </c>
      <c r="E532" s="5">
        <f>'[2]2026 Regulation Up'!M5</f>
        <v>332.06963959047857</v>
      </c>
    </row>
    <row r="533" spans="1:6" x14ac:dyDescent="0.2">
      <c r="A533" t="s">
        <v>22</v>
      </c>
      <c r="B533">
        <v>4</v>
      </c>
      <c r="C533" t="s">
        <v>52</v>
      </c>
      <c r="D533" s="5">
        <v>283</v>
      </c>
      <c r="E533" s="5">
        <f>'[2]2026 Regulation Up'!M6</f>
        <v>350.62986558675772</v>
      </c>
    </row>
    <row r="534" spans="1:6" x14ac:dyDescent="0.2">
      <c r="A534" t="s">
        <v>22</v>
      </c>
      <c r="B534">
        <v>5</v>
      </c>
      <c r="C534" t="s">
        <v>52</v>
      </c>
      <c r="D534" s="5">
        <v>333</v>
      </c>
      <c r="E534" s="5">
        <f>'[2]2026 Regulation Up'!M7</f>
        <v>375.59171719551091</v>
      </c>
    </row>
    <row r="535" spans="1:6" x14ac:dyDescent="0.2">
      <c r="A535" t="s">
        <v>22</v>
      </c>
      <c r="B535">
        <v>6</v>
      </c>
      <c r="C535" t="s">
        <v>52</v>
      </c>
      <c r="D535" s="5">
        <v>339</v>
      </c>
      <c r="E535" s="5">
        <f>'[2]2026 Regulation Up'!M8</f>
        <v>340.93219325157889</v>
      </c>
    </row>
    <row r="536" spans="1:6" x14ac:dyDescent="0.2">
      <c r="A536" t="s">
        <v>22</v>
      </c>
      <c r="B536">
        <v>7</v>
      </c>
      <c r="C536" t="s">
        <v>52</v>
      </c>
      <c r="D536" s="5">
        <v>361</v>
      </c>
      <c r="E536" s="5">
        <f>'[2]2026 Regulation Up'!M9</f>
        <v>332.33716945725109</v>
      </c>
    </row>
    <row r="537" spans="1:6" x14ac:dyDescent="0.2">
      <c r="A537" t="s">
        <v>22</v>
      </c>
      <c r="B537">
        <v>8</v>
      </c>
      <c r="C537" t="s">
        <v>52</v>
      </c>
      <c r="D537" s="5">
        <v>395</v>
      </c>
      <c r="E537" s="5">
        <f>'[2]2026 Regulation Up'!M10</f>
        <v>394.05026409779822</v>
      </c>
    </row>
    <row r="538" spans="1:6" x14ac:dyDescent="0.2">
      <c r="A538" t="s">
        <v>22</v>
      </c>
      <c r="B538">
        <v>9</v>
      </c>
      <c r="C538" t="s">
        <v>52</v>
      </c>
      <c r="D538" s="5">
        <v>446</v>
      </c>
      <c r="E538" s="5">
        <f>'[2]2026 Regulation Up'!M11</f>
        <v>533.50528641939161</v>
      </c>
    </row>
    <row r="539" spans="1:6" x14ac:dyDescent="0.2">
      <c r="A539" t="s">
        <v>22</v>
      </c>
      <c r="B539">
        <v>10</v>
      </c>
      <c r="C539" t="s">
        <v>52</v>
      </c>
      <c r="D539" s="5">
        <v>575</v>
      </c>
      <c r="E539" s="5">
        <f>'[2]2026 Regulation Up'!M12</f>
        <v>520.25391407012921</v>
      </c>
    </row>
    <row r="540" spans="1:6" x14ac:dyDescent="0.2">
      <c r="A540" t="s">
        <v>22</v>
      </c>
      <c r="B540">
        <v>11</v>
      </c>
      <c r="C540" t="s">
        <v>52</v>
      </c>
      <c r="D540" s="5">
        <v>486</v>
      </c>
      <c r="E540" s="5">
        <f>'[2]2026 Regulation Up'!M13</f>
        <v>513.68232803344711</v>
      </c>
    </row>
    <row r="541" spans="1:6" x14ac:dyDescent="0.2">
      <c r="A541" t="s">
        <v>22</v>
      </c>
      <c r="B541">
        <v>12</v>
      </c>
      <c r="C541" t="s">
        <v>52</v>
      </c>
      <c r="D541" s="5">
        <v>407</v>
      </c>
      <c r="E541" s="5">
        <f>'[2]2026 Regulation Up'!M14</f>
        <v>485.95669460296631</v>
      </c>
    </row>
    <row r="542" spans="1:6" x14ac:dyDescent="0.2">
      <c r="A542" t="s">
        <v>22</v>
      </c>
      <c r="B542">
        <v>13</v>
      </c>
      <c r="C542" t="s">
        <v>52</v>
      </c>
      <c r="D542" s="5">
        <v>448</v>
      </c>
      <c r="E542" s="5">
        <f>'[2]2026 Regulation Up'!M15</f>
        <v>508.35371842384342</v>
      </c>
    </row>
    <row r="543" spans="1:6" x14ac:dyDescent="0.2">
      <c r="A543" t="s">
        <v>22</v>
      </c>
      <c r="B543">
        <v>14</v>
      </c>
      <c r="C543" t="s">
        <v>52</v>
      </c>
      <c r="D543" s="5">
        <v>568</v>
      </c>
      <c r="E543" s="5">
        <f>'[2]2026 Regulation Up'!M16</f>
        <v>580.59563547843834</v>
      </c>
    </row>
    <row r="544" spans="1:6" x14ac:dyDescent="0.2">
      <c r="A544" t="s">
        <v>22</v>
      </c>
      <c r="B544">
        <v>15</v>
      </c>
      <c r="C544" t="s">
        <v>52</v>
      </c>
      <c r="D544" s="5">
        <v>602</v>
      </c>
      <c r="E544" s="5">
        <f>'[2]2026 Regulation Up'!M17</f>
        <v>708.70875257676641</v>
      </c>
    </row>
    <row r="545" spans="1:6" x14ac:dyDescent="0.2">
      <c r="A545" t="s">
        <v>22</v>
      </c>
      <c r="B545">
        <v>16</v>
      </c>
      <c r="C545" t="s">
        <v>52</v>
      </c>
      <c r="D545" s="5">
        <v>638</v>
      </c>
      <c r="E545" s="5">
        <f>'[2]2026 Regulation Up'!M18</f>
        <v>655.33300803601742</v>
      </c>
    </row>
    <row r="546" spans="1:6" x14ac:dyDescent="0.2">
      <c r="A546" t="s">
        <v>22</v>
      </c>
      <c r="B546">
        <v>17</v>
      </c>
      <c r="C546" t="s">
        <v>52</v>
      </c>
      <c r="D546" s="5">
        <v>738</v>
      </c>
      <c r="E546" s="5">
        <f>'[2]2026 Regulation Up'!M19</f>
        <v>612.20417327073289</v>
      </c>
    </row>
    <row r="547" spans="1:6" x14ac:dyDescent="0.2">
      <c r="A547" t="s">
        <v>22</v>
      </c>
      <c r="B547">
        <v>18</v>
      </c>
      <c r="C547" t="s">
        <v>52</v>
      </c>
      <c r="D547" s="5">
        <v>439</v>
      </c>
      <c r="E547" s="5">
        <f>'[2]2026 Regulation Up'!M20</f>
        <v>366.06041193008417</v>
      </c>
    </row>
    <row r="548" spans="1:6" x14ac:dyDescent="0.2">
      <c r="A548" t="s">
        <v>22</v>
      </c>
      <c r="B548">
        <v>19</v>
      </c>
      <c r="C548" t="s">
        <v>52</v>
      </c>
      <c r="D548" s="5">
        <v>244</v>
      </c>
      <c r="E548" s="5">
        <f>'[2]2026 Regulation Up'!M21</f>
        <v>238.99424545094371</v>
      </c>
    </row>
    <row r="549" spans="1:6" x14ac:dyDescent="0.2">
      <c r="A549" t="s">
        <v>22</v>
      </c>
      <c r="B549">
        <v>20</v>
      </c>
      <c r="C549" t="s">
        <v>52</v>
      </c>
      <c r="D549" s="5">
        <v>284</v>
      </c>
      <c r="E549" s="5">
        <f>'[2]2026 Regulation Up'!M22</f>
        <v>277.37383986067402</v>
      </c>
    </row>
    <row r="550" spans="1:6" x14ac:dyDescent="0.2">
      <c r="A550" t="s">
        <v>22</v>
      </c>
      <c r="B550">
        <v>21</v>
      </c>
      <c r="C550" t="s">
        <v>52</v>
      </c>
      <c r="D550" s="5">
        <v>300</v>
      </c>
      <c r="E550" s="5">
        <f>'[2]2026 Regulation Up'!M23</f>
        <v>297.54057168960571</v>
      </c>
    </row>
    <row r="551" spans="1:6" x14ac:dyDescent="0.2">
      <c r="A551" t="s">
        <v>22</v>
      </c>
      <c r="B551">
        <v>22</v>
      </c>
      <c r="C551" t="s">
        <v>52</v>
      </c>
      <c r="D551" s="5">
        <v>296</v>
      </c>
      <c r="E551" s="5">
        <f>'[2]2026 Regulation Up'!M24</f>
        <v>313.74526337135211</v>
      </c>
    </row>
    <row r="552" spans="1:6" x14ac:dyDescent="0.2">
      <c r="A552" t="s">
        <v>22</v>
      </c>
      <c r="B552">
        <v>23</v>
      </c>
      <c r="C552" t="s">
        <v>52</v>
      </c>
      <c r="D552" s="5">
        <v>327</v>
      </c>
      <c r="E552" s="5">
        <f>'[2]2026 Regulation Up'!M25</f>
        <v>360.06584017940099</v>
      </c>
    </row>
    <row r="553" spans="1:6" x14ac:dyDescent="0.2">
      <c r="A553" t="s">
        <v>22</v>
      </c>
      <c r="B553">
        <v>24</v>
      </c>
      <c r="C553" t="s">
        <v>52</v>
      </c>
      <c r="D553" s="5">
        <v>339</v>
      </c>
      <c r="E553" s="5">
        <f>'[2]2026 Regulation Up'!M26</f>
        <v>355.12932398021212</v>
      </c>
    </row>
    <row r="554" spans="1:6" x14ac:dyDescent="0.2">
      <c r="A554" t="s">
        <v>22</v>
      </c>
      <c r="B554">
        <v>1</v>
      </c>
      <c r="C554" t="s">
        <v>55</v>
      </c>
      <c r="D554" s="5">
        <v>315</v>
      </c>
      <c r="E554" s="5">
        <f>'[2]2026 Regulation Down'!M3</f>
        <v>382.3037198066711</v>
      </c>
      <c r="F554" s="5"/>
    </row>
    <row r="555" spans="1:6" x14ac:dyDescent="0.2">
      <c r="A555" t="s">
        <v>22</v>
      </c>
      <c r="B555">
        <v>2</v>
      </c>
      <c r="C555" t="s">
        <v>55</v>
      </c>
      <c r="D555" s="5">
        <v>245</v>
      </c>
      <c r="E555" s="5">
        <f>'[2]2026 Regulation Down'!M4</f>
        <v>276.62806344032288</v>
      </c>
      <c r="F555" s="5"/>
    </row>
    <row r="556" spans="1:6" x14ac:dyDescent="0.2">
      <c r="A556" t="s">
        <v>22</v>
      </c>
      <c r="B556">
        <v>3</v>
      </c>
      <c r="C556" t="s">
        <v>55</v>
      </c>
      <c r="D556" s="5">
        <v>255</v>
      </c>
      <c r="E556" s="5">
        <f>'[2]2026 Regulation Down'!M5</f>
        <v>252.69309937953949</v>
      </c>
      <c r="F556" s="5"/>
    </row>
    <row r="557" spans="1:6" x14ac:dyDescent="0.2">
      <c r="A557" t="s">
        <v>22</v>
      </c>
      <c r="B557">
        <v>4</v>
      </c>
      <c r="C557" t="s">
        <v>55</v>
      </c>
      <c r="D557" s="5">
        <v>242</v>
      </c>
      <c r="E557" s="5">
        <f>'[2]2026 Regulation Down'!M6</f>
        <v>287.5166163444519</v>
      </c>
      <c r="F557" s="5"/>
    </row>
    <row r="558" spans="1:6" x14ac:dyDescent="0.2">
      <c r="A558" t="s">
        <v>22</v>
      </c>
      <c r="B558">
        <v>5</v>
      </c>
      <c r="C558" t="s">
        <v>55</v>
      </c>
      <c r="D558" s="5">
        <v>270</v>
      </c>
      <c r="E558" s="5">
        <f>'[2]2026 Regulation Down'!M7</f>
        <v>297.76933813095093</v>
      </c>
      <c r="F558" s="5"/>
    </row>
    <row r="559" spans="1:6" x14ac:dyDescent="0.2">
      <c r="A559" t="s">
        <v>22</v>
      </c>
      <c r="B559">
        <v>6</v>
      </c>
      <c r="C559" t="s">
        <v>55</v>
      </c>
      <c r="D559" s="5">
        <v>257</v>
      </c>
      <c r="E559" s="5">
        <f>'[2]2026 Regulation Down'!M8</f>
        <v>280.82295827865602</v>
      </c>
      <c r="F559" s="5"/>
    </row>
    <row r="560" spans="1:6" x14ac:dyDescent="0.2">
      <c r="A560" t="s">
        <v>22</v>
      </c>
      <c r="B560">
        <v>7</v>
      </c>
      <c r="C560" t="s">
        <v>55</v>
      </c>
      <c r="D560" s="5">
        <v>269</v>
      </c>
      <c r="E560" s="5">
        <f>'[2]2026 Regulation Down'!M9</f>
        <v>308.72680687904358</v>
      </c>
      <c r="F560" s="5"/>
    </row>
    <row r="561" spans="1:6" x14ac:dyDescent="0.2">
      <c r="A561" t="s">
        <v>22</v>
      </c>
      <c r="B561">
        <v>8</v>
      </c>
      <c r="C561" t="s">
        <v>55</v>
      </c>
      <c r="D561" s="5">
        <v>324</v>
      </c>
      <c r="E561" s="5">
        <f>'[2]2026 Regulation Down'!M10</f>
        <v>279.07660555243501</v>
      </c>
      <c r="F561" s="5"/>
    </row>
    <row r="562" spans="1:6" x14ac:dyDescent="0.2">
      <c r="A562" t="s">
        <v>22</v>
      </c>
      <c r="B562">
        <v>9</v>
      </c>
      <c r="C562" t="s">
        <v>55</v>
      </c>
      <c r="D562" s="5">
        <v>642</v>
      </c>
      <c r="E562" s="5">
        <f>'[2]2026 Regulation Down'!M11</f>
        <v>420.84434709548941</v>
      </c>
      <c r="F562" s="5"/>
    </row>
    <row r="563" spans="1:6" x14ac:dyDescent="0.2">
      <c r="A563" t="s">
        <v>22</v>
      </c>
      <c r="B563">
        <v>10</v>
      </c>
      <c r="C563" t="s">
        <v>55</v>
      </c>
      <c r="D563" s="5">
        <v>632</v>
      </c>
      <c r="E563" s="5">
        <f>'[2]2026 Regulation Down'!M12</f>
        <v>572.39296450614927</v>
      </c>
      <c r="F563" s="5"/>
    </row>
    <row r="564" spans="1:6" x14ac:dyDescent="0.2">
      <c r="A564" t="s">
        <v>22</v>
      </c>
      <c r="B564">
        <v>11</v>
      </c>
      <c r="C564" t="s">
        <v>55</v>
      </c>
      <c r="D564" s="5">
        <v>519</v>
      </c>
      <c r="E564" s="5">
        <f>'[2]2026 Regulation Down'!M13</f>
        <v>508.2330672264099</v>
      </c>
      <c r="F564" s="5"/>
    </row>
    <row r="565" spans="1:6" x14ac:dyDescent="0.2">
      <c r="A565" t="s">
        <v>22</v>
      </c>
      <c r="B565">
        <v>12</v>
      </c>
      <c r="C565" t="s">
        <v>55</v>
      </c>
      <c r="D565" s="5">
        <v>455</v>
      </c>
      <c r="E565" s="5">
        <f>'[2]2026 Regulation Down'!M14</f>
        <v>461.10572230815887</v>
      </c>
      <c r="F565" s="5"/>
    </row>
    <row r="566" spans="1:6" x14ac:dyDescent="0.2">
      <c r="A566" t="s">
        <v>22</v>
      </c>
      <c r="B566">
        <v>13</v>
      </c>
      <c r="C566" t="s">
        <v>55</v>
      </c>
      <c r="D566" s="5">
        <v>411</v>
      </c>
      <c r="E566" s="5">
        <f>'[2]2026 Regulation Down'!M15</f>
        <v>430.87485208511362</v>
      </c>
      <c r="F566" s="5"/>
    </row>
    <row r="567" spans="1:6" x14ac:dyDescent="0.2">
      <c r="A567" t="s">
        <v>22</v>
      </c>
      <c r="B567">
        <v>14</v>
      </c>
      <c r="C567" t="s">
        <v>55</v>
      </c>
      <c r="D567" s="5">
        <v>468</v>
      </c>
      <c r="E567" s="5">
        <f>'[2]2026 Regulation Down'!M16</f>
        <v>538.5316387891769</v>
      </c>
      <c r="F567" s="5"/>
    </row>
    <row r="568" spans="1:6" x14ac:dyDescent="0.2">
      <c r="A568" t="s">
        <v>22</v>
      </c>
      <c r="B568">
        <v>15</v>
      </c>
      <c r="C568" t="s">
        <v>55</v>
      </c>
      <c r="D568" s="5">
        <v>474</v>
      </c>
      <c r="E568" s="5">
        <f>'[2]2026 Regulation Down'!M17</f>
        <v>491.94208867549901</v>
      </c>
      <c r="F568" s="5"/>
    </row>
    <row r="569" spans="1:6" x14ac:dyDescent="0.2">
      <c r="A569" t="s">
        <v>22</v>
      </c>
      <c r="B569">
        <v>16</v>
      </c>
      <c r="C569" t="s">
        <v>55</v>
      </c>
      <c r="D569" s="5">
        <v>464</v>
      </c>
      <c r="E569" s="5">
        <f>'[2]2026 Regulation Down'!M18</f>
        <v>524.36767530441284</v>
      </c>
      <c r="F569" s="5"/>
    </row>
    <row r="570" spans="1:6" x14ac:dyDescent="0.2">
      <c r="A570" t="s">
        <v>22</v>
      </c>
      <c r="B570">
        <v>17</v>
      </c>
      <c r="C570" t="s">
        <v>55</v>
      </c>
      <c r="D570" s="5">
        <v>385</v>
      </c>
      <c r="E570" s="5">
        <f>'[2]2026 Regulation Down'!M19</f>
        <v>509.65758228600032</v>
      </c>
      <c r="F570" s="5"/>
    </row>
    <row r="571" spans="1:6" x14ac:dyDescent="0.2">
      <c r="A571" t="s">
        <v>22</v>
      </c>
      <c r="B571">
        <v>18</v>
      </c>
      <c r="C571" t="s">
        <v>55</v>
      </c>
      <c r="D571" s="5">
        <v>459</v>
      </c>
      <c r="E571" s="5">
        <f>'[2]2026 Regulation Down'!M20</f>
        <v>372.38470891118061</v>
      </c>
      <c r="F571" s="5"/>
    </row>
    <row r="572" spans="1:6" x14ac:dyDescent="0.2">
      <c r="A572" t="s">
        <v>22</v>
      </c>
      <c r="B572">
        <v>19</v>
      </c>
      <c r="C572" t="s">
        <v>55</v>
      </c>
      <c r="D572" s="5">
        <v>345</v>
      </c>
      <c r="E572" s="5">
        <f>'[2]2026 Regulation Down'!M21</f>
        <v>359.14804033786061</v>
      </c>
      <c r="F572" s="5"/>
    </row>
    <row r="573" spans="1:6" x14ac:dyDescent="0.2">
      <c r="A573" t="s">
        <v>22</v>
      </c>
      <c r="B573">
        <v>20</v>
      </c>
      <c r="C573" t="s">
        <v>55</v>
      </c>
      <c r="D573" s="5">
        <v>267</v>
      </c>
      <c r="E573" s="5">
        <f>'[2]2026 Regulation Down'!M22</f>
        <v>327.22392809092997</v>
      </c>
      <c r="F573" s="5"/>
    </row>
    <row r="574" spans="1:6" x14ac:dyDescent="0.2">
      <c r="A574" t="s">
        <v>22</v>
      </c>
      <c r="B574">
        <v>21</v>
      </c>
      <c r="C574" t="s">
        <v>55</v>
      </c>
      <c r="D574" s="5">
        <v>224</v>
      </c>
      <c r="E574" s="5">
        <f>'[2]2026 Regulation Down'!M23</f>
        <v>295.9169363379479</v>
      </c>
      <c r="F574" s="5"/>
    </row>
    <row r="575" spans="1:6" x14ac:dyDescent="0.2">
      <c r="A575" t="s">
        <v>22</v>
      </c>
      <c r="B575">
        <v>22</v>
      </c>
      <c r="C575" t="s">
        <v>55</v>
      </c>
      <c r="D575" s="5">
        <v>267</v>
      </c>
      <c r="E575" s="5">
        <f>'[2]2026 Regulation Down'!M24</f>
        <v>339.17731415629379</v>
      </c>
      <c r="F575" s="5"/>
    </row>
    <row r="576" spans="1:6" x14ac:dyDescent="0.2">
      <c r="A576" t="s">
        <v>22</v>
      </c>
      <c r="B576">
        <v>23</v>
      </c>
      <c r="C576" t="s">
        <v>55</v>
      </c>
      <c r="D576" s="5">
        <v>235</v>
      </c>
      <c r="E576" s="5">
        <f>'[2]2026 Regulation Down'!M25</f>
        <v>291.87450320720671</v>
      </c>
      <c r="F576" s="5"/>
    </row>
    <row r="577" spans="1:6" x14ac:dyDescent="0.2">
      <c r="A577" t="s">
        <v>22</v>
      </c>
      <c r="B577">
        <v>24</v>
      </c>
      <c r="C577" t="s">
        <v>55</v>
      </c>
      <c r="D577" s="5">
        <v>263</v>
      </c>
      <c r="E577" s="5">
        <f>'[2]2026 Regulation Down'!M26</f>
        <v>280.54404134750371</v>
      </c>
      <c r="F577" s="5"/>
    </row>
    <row r="578" spans="1:6" x14ac:dyDescent="0.2">
      <c r="F578" s="5"/>
    </row>
  </sheetData>
  <autoFilter ref="A1:E577" xr:uid="{00000000-0001-0000-0C00-000000000000}"/>
  <mergeCells count="1">
    <mergeCell ref="AQ2:BO2"/>
  </mergeCells>
  <conditionalFormatting sqref="N50:N74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37:Q38 Q42:Q46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37:R46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orientation="portrait" r:id="rId3"/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3BC7A0-D918-49E2-BBEF-A67673A56E34}">
  <dimension ref="A1:T289"/>
  <sheetViews>
    <sheetView zoomScale="85" zoomScaleNormal="85" zoomScaleSheetLayoutView="71" workbookViewId="0">
      <pane ySplit="1" topLeftCell="A2" activePane="bottomLeft" state="frozen"/>
      <selection pane="bottomLeft" activeCell="M53" sqref="M53"/>
    </sheetView>
  </sheetViews>
  <sheetFormatPr defaultRowHeight="14.25" x14ac:dyDescent="0.2"/>
  <cols>
    <col min="1" max="1" width="10.625" customWidth="1"/>
    <col min="2" max="2" width="18" customWidth="1"/>
    <col min="3" max="3" width="6" customWidth="1"/>
    <col min="5" max="5" width="11.625" customWidth="1"/>
    <col min="6" max="6" width="12.375" customWidth="1"/>
    <col min="7" max="7" width="14.625" customWidth="1"/>
    <col min="9" max="9" width="17.625" bestFit="1" customWidth="1"/>
    <col min="10" max="11" width="9.875" bestFit="1" customWidth="1"/>
    <col min="12" max="12" width="18.625" customWidth="1"/>
    <col min="13" max="13" width="49.375" customWidth="1"/>
    <col min="14" max="14" width="21.375" customWidth="1"/>
    <col min="36" max="36" width="11.625" bestFit="1" customWidth="1"/>
    <col min="37" max="37" width="14.25" bestFit="1" customWidth="1"/>
    <col min="38" max="45" width="1.875" bestFit="1" customWidth="1"/>
    <col min="46" max="60" width="2.75" bestFit="1" customWidth="1"/>
    <col min="61" max="61" width="6.375" bestFit="1" customWidth="1"/>
    <col min="62" max="62" width="9.875" bestFit="1" customWidth="1"/>
  </cols>
  <sheetData>
    <row r="1" spans="1:15" s="4" customFormat="1" x14ac:dyDescent="0.2">
      <c r="A1" s="4" t="s">
        <v>13</v>
      </c>
      <c r="B1" s="4" t="s">
        <v>41</v>
      </c>
      <c r="C1" s="4" t="s">
        <v>0</v>
      </c>
      <c r="D1" s="4" t="s">
        <v>14</v>
      </c>
      <c r="E1" s="4" t="s">
        <v>60</v>
      </c>
      <c r="F1" s="4" t="s">
        <v>61</v>
      </c>
      <c r="I1" t="s">
        <v>13</v>
      </c>
      <c r="J1" t="s">
        <v>6</v>
      </c>
      <c r="M1" s="4" t="str">
        <f>IF($J$2 ="RRS", "Responsive Reserve", "") &amp; " Requirement Comparison for " &amp; TEXT(DATEVALUE($J$1 &amp;" 1"), "Mmmm")</f>
        <v>Responsive Reserve Requirement Comparison for June</v>
      </c>
    </row>
    <row r="2" spans="1:15" x14ac:dyDescent="0.2">
      <c r="A2" t="s">
        <v>1</v>
      </c>
      <c r="B2" s="10" t="str">
        <f>IF(OR(C2=1, C2=2, C2=23, C2=24), "a. HE1-2 &amp; HE23-24", IF(OR(C2=3, C2=4, C2=5, C2=6), "b. HE3-6", IF(OR(C2=7, C2=8, C2=9, C2=10), "c. HE7-10", IF(OR(C2=11, C2=12, C2=13, C2=14), "d. HE11-14", IF(OR(C2=15, C2=16, C2=17, C2=18), "e. HE15-18", IF(OR(C2=19, C2=20, C2=21, C2=22), "f. HE19-22", NA()))))))</f>
        <v>a. HE1-2 &amp; HE23-24</v>
      </c>
      <c r="C2">
        <v>1</v>
      </c>
      <c r="D2" t="s">
        <v>62</v>
      </c>
      <c r="E2" s="5">
        <v>3031</v>
      </c>
      <c r="F2" s="19">
        <v>2648</v>
      </c>
      <c r="G2" s="5"/>
      <c r="I2" t="s">
        <v>14</v>
      </c>
      <c r="J2" t="s">
        <v>62</v>
      </c>
      <c r="M2" t="str">
        <f>"Range: "&amp;O4&amp;" MW - "&amp;O5&amp;" MW;" &amp; CHAR(9) &amp; CHAR(10) &amp; "Avg: "&amp;O6&amp;" MW ("&amp;ABS(O7)&amp;" MW "&amp;IF(O7&lt;0,"decrease", "increase") &amp; " from prev year)"</f>
        <v>Range: 2426 MW - 2597 MW;	
Avg: 2520 MW (80 MW increase from prev year)</v>
      </c>
    </row>
    <row r="3" spans="1:15" x14ac:dyDescent="0.2">
      <c r="A3" t="s">
        <v>1</v>
      </c>
      <c r="B3" s="10" t="str">
        <f t="shared" ref="B3:B66" si="0">IF(OR(C3=1, C3=2, C3=23, C3=24), "a. HE1-2 &amp; HE23-24", IF(OR(C3=3, C3=4, C3=5, C3=6), "b. HE3-6", IF(OR(C3=7, C3=8, C3=9, C3=10), "c. HE7-10", IF(OR(C3=11, C3=12, C3=13, C3=14), "d. HE11-14", IF(OR(C3=15, C3=16, C3=17, C3=18), "e. HE15-18", IF(OR(C3=19, C3=20, C3=21, C3=22), "f. HE19-22", NA()))))))</f>
        <v>a. HE1-2 &amp; HE23-24</v>
      </c>
      <c r="C3">
        <v>2</v>
      </c>
      <c r="D3" t="s">
        <v>62</v>
      </c>
      <c r="E3" s="5">
        <v>3031</v>
      </c>
      <c r="F3" s="19">
        <v>2648</v>
      </c>
      <c r="G3" s="5"/>
    </row>
    <row r="4" spans="1:15" x14ac:dyDescent="0.2">
      <c r="A4" t="s">
        <v>1</v>
      </c>
      <c r="B4" s="10" t="str">
        <f t="shared" si="0"/>
        <v>b. HE3-6</v>
      </c>
      <c r="C4">
        <v>3</v>
      </c>
      <c r="D4" t="s">
        <v>62</v>
      </c>
      <c r="E4" s="5">
        <v>2982</v>
      </c>
      <c r="F4" s="19">
        <v>2770</v>
      </c>
      <c r="G4" s="5"/>
      <c r="I4" t="s">
        <v>15</v>
      </c>
      <c r="J4" t="s">
        <v>63</v>
      </c>
      <c r="K4" t="s">
        <v>64</v>
      </c>
      <c r="N4" t="s">
        <v>16</v>
      </c>
      <c r="O4">
        <f>ROUND(MIN($K$5:$K$10), 0)</f>
        <v>2426</v>
      </c>
    </row>
    <row r="5" spans="1:15" x14ac:dyDescent="0.2">
      <c r="A5" t="s">
        <v>1</v>
      </c>
      <c r="B5" s="10" t="str">
        <f t="shared" si="0"/>
        <v>b. HE3-6</v>
      </c>
      <c r="C5">
        <v>4</v>
      </c>
      <c r="D5" t="s">
        <v>62</v>
      </c>
      <c r="E5" s="5">
        <v>2982</v>
      </c>
      <c r="F5" s="19">
        <v>2770</v>
      </c>
      <c r="G5" s="5"/>
      <c r="I5" s="11" t="s">
        <v>65</v>
      </c>
      <c r="J5">
        <v>2463</v>
      </c>
      <c r="K5">
        <v>2516</v>
      </c>
      <c r="N5" t="s">
        <v>17</v>
      </c>
      <c r="O5">
        <f>ROUND(MAX($K$5:$K$10), 0)</f>
        <v>2597</v>
      </c>
    </row>
    <row r="6" spans="1:15" x14ac:dyDescent="0.2">
      <c r="A6" t="s">
        <v>1</v>
      </c>
      <c r="B6" s="10" t="str">
        <f t="shared" si="0"/>
        <v>b. HE3-6</v>
      </c>
      <c r="C6">
        <v>5</v>
      </c>
      <c r="D6" t="s">
        <v>62</v>
      </c>
      <c r="E6" s="5">
        <v>2982</v>
      </c>
      <c r="F6" s="19">
        <v>2770</v>
      </c>
      <c r="G6" s="5"/>
      <c r="I6" s="11" t="s">
        <v>66</v>
      </c>
      <c r="J6">
        <v>2514</v>
      </c>
      <c r="K6">
        <v>2597</v>
      </c>
      <c r="N6" t="s">
        <v>18</v>
      </c>
      <c r="O6">
        <f>ROUND(AVERAGE($K$5:$K$10), 0)</f>
        <v>2520</v>
      </c>
    </row>
    <row r="7" spans="1:15" x14ac:dyDescent="0.2">
      <c r="A7" t="s">
        <v>1</v>
      </c>
      <c r="B7" s="10" t="str">
        <f t="shared" si="0"/>
        <v>b. HE3-6</v>
      </c>
      <c r="C7">
        <v>6</v>
      </c>
      <c r="D7" t="s">
        <v>62</v>
      </c>
      <c r="E7" s="5">
        <v>2982</v>
      </c>
      <c r="F7" s="19">
        <v>2770</v>
      </c>
      <c r="G7" s="5"/>
      <c r="I7" s="11" t="s">
        <v>67</v>
      </c>
      <c r="J7">
        <v>2514</v>
      </c>
      <c r="K7">
        <v>2597</v>
      </c>
      <c r="N7" t="s">
        <v>19</v>
      </c>
      <c r="O7">
        <f>ROUND(O6-AVERAGE(J5:J10), 0)</f>
        <v>80</v>
      </c>
    </row>
    <row r="8" spans="1:15" x14ac:dyDescent="0.2">
      <c r="A8" t="s">
        <v>1</v>
      </c>
      <c r="B8" s="10" t="str">
        <f t="shared" si="0"/>
        <v>c. HE7-10</v>
      </c>
      <c r="C8">
        <v>7</v>
      </c>
      <c r="D8" t="s">
        <v>62</v>
      </c>
      <c r="E8" s="5">
        <v>2863</v>
      </c>
      <c r="F8" s="19">
        <v>2702</v>
      </c>
      <c r="G8" s="5"/>
      <c r="I8" s="11" t="s">
        <v>68</v>
      </c>
      <c r="J8">
        <v>2425</v>
      </c>
      <c r="K8">
        <v>2516</v>
      </c>
    </row>
    <row r="9" spans="1:15" x14ac:dyDescent="0.2">
      <c r="A9" t="s">
        <v>1</v>
      </c>
      <c r="B9" s="10" t="str">
        <f t="shared" si="0"/>
        <v>c. HE7-10</v>
      </c>
      <c r="C9">
        <v>8</v>
      </c>
      <c r="D9" t="s">
        <v>62</v>
      </c>
      <c r="E9" s="5">
        <v>2863</v>
      </c>
      <c r="F9" s="19">
        <v>2702</v>
      </c>
      <c r="G9" s="5"/>
      <c r="I9" s="11" t="s">
        <v>69</v>
      </c>
      <c r="J9">
        <v>2380</v>
      </c>
      <c r="K9">
        <v>2465</v>
      </c>
    </row>
    <row r="10" spans="1:15" x14ac:dyDescent="0.2">
      <c r="A10" t="s">
        <v>1</v>
      </c>
      <c r="B10" s="10" t="str">
        <f t="shared" si="0"/>
        <v>c. HE7-10</v>
      </c>
      <c r="C10">
        <v>9</v>
      </c>
      <c r="D10" t="s">
        <v>62</v>
      </c>
      <c r="E10" s="5">
        <v>2863</v>
      </c>
      <c r="F10" s="19">
        <v>2702</v>
      </c>
      <c r="G10" s="5"/>
      <c r="I10" s="11" t="s">
        <v>70</v>
      </c>
      <c r="J10">
        <v>2343</v>
      </c>
      <c r="K10">
        <v>2426</v>
      </c>
    </row>
    <row r="11" spans="1:15" x14ac:dyDescent="0.2">
      <c r="A11" t="s">
        <v>1</v>
      </c>
      <c r="B11" s="10" t="str">
        <f t="shared" si="0"/>
        <v>c. HE7-10</v>
      </c>
      <c r="C11">
        <v>10</v>
      </c>
      <c r="D11" t="s">
        <v>62</v>
      </c>
      <c r="E11" s="5">
        <v>2863</v>
      </c>
      <c r="F11" s="19">
        <v>2702</v>
      </c>
      <c r="G11" s="5"/>
    </row>
    <row r="12" spans="1:15" x14ac:dyDescent="0.2">
      <c r="A12" t="s">
        <v>1</v>
      </c>
      <c r="B12" s="10" t="str">
        <f t="shared" si="0"/>
        <v>d. HE11-14</v>
      </c>
      <c r="C12">
        <v>11</v>
      </c>
      <c r="D12" t="s">
        <v>62</v>
      </c>
      <c r="E12" s="5">
        <v>2941</v>
      </c>
      <c r="F12" s="19">
        <v>2770</v>
      </c>
      <c r="G12" s="5"/>
    </row>
    <row r="13" spans="1:15" x14ac:dyDescent="0.2">
      <c r="A13" t="s">
        <v>1</v>
      </c>
      <c r="B13" s="10" t="str">
        <f t="shared" si="0"/>
        <v>d. HE11-14</v>
      </c>
      <c r="C13">
        <v>12</v>
      </c>
      <c r="D13" t="s">
        <v>62</v>
      </c>
      <c r="E13" s="5">
        <v>2941</v>
      </c>
      <c r="F13" s="19">
        <v>2770</v>
      </c>
      <c r="G13" s="5"/>
    </row>
    <row r="14" spans="1:15" x14ac:dyDescent="0.2">
      <c r="A14" t="s">
        <v>1</v>
      </c>
      <c r="B14" s="10" t="str">
        <f t="shared" si="0"/>
        <v>d. HE11-14</v>
      </c>
      <c r="C14">
        <v>13</v>
      </c>
      <c r="D14" t="s">
        <v>62</v>
      </c>
      <c r="E14" s="5">
        <v>2941</v>
      </c>
      <c r="F14" s="19">
        <v>2770</v>
      </c>
      <c r="G14" s="5"/>
    </row>
    <row r="15" spans="1:15" x14ac:dyDescent="0.2">
      <c r="A15" t="s">
        <v>1</v>
      </c>
      <c r="B15" s="10" t="str">
        <f t="shared" si="0"/>
        <v>d. HE11-14</v>
      </c>
      <c r="C15">
        <v>14</v>
      </c>
      <c r="D15" t="s">
        <v>62</v>
      </c>
      <c r="E15" s="5">
        <v>2941</v>
      </c>
      <c r="F15" s="19">
        <v>2770</v>
      </c>
      <c r="G15" s="5"/>
    </row>
    <row r="16" spans="1:15" x14ac:dyDescent="0.2">
      <c r="A16" t="s">
        <v>1</v>
      </c>
      <c r="B16" s="10" t="str">
        <f t="shared" si="0"/>
        <v>e. HE15-18</v>
      </c>
      <c r="C16">
        <v>15</v>
      </c>
      <c r="D16" t="s">
        <v>62</v>
      </c>
      <c r="E16" s="5">
        <v>2767</v>
      </c>
      <c r="F16" s="19">
        <v>2648</v>
      </c>
      <c r="G16" s="5"/>
    </row>
    <row r="17" spans="1:15" x14ac:dyDescent="0.2">
      <c r="A17" t="s">
        <v>1</v>
      </c>
      <c r="B17" s="10" t="str">
        <f t="shared" si="0"/>
        <v>e. HE15-18</v>
      </c>
      <c r="C17">
        <v>16</v>
      </c>
      <c r="D17" t="s">
        <v>62</v>
      </c>
      <c r="E17" s="5">
        <v>2767</v>
      </c>
      <c r="F17" s="19">
        <v>2648</v>
      </c>
      <c r="G17" s="5"/>
    </row>
    <row r="18" spans="1:15" x14ac:dyDescent="0.2">
      <c r="A18" t="s">
        <v>1</v>
      </c>
      <c r="B18" s="10" t="str">
        <f t="shared" si="0"/>
        <v>e. HE15-18</v>
      </c>
      <c r="C18">
        <v>17</v>
      </c>
      <c r="D18" t="s">
        <v>62</v>
      </c>
      <c r="E18" s="5">
        <v>2767</v>
      </c>
      <c r="F18" s="19">
        <v>2648</v>
      </c>
      <c r="G18" s="5"/>
    </row>
    <row r="19" spans="1:15" x14ac:dyDescent="0.2">
      <c r="A19" t="s">
        <v>1</v>
      </c>
      <c r="B19" s="10" t="str">
        <f t="shared" si="0"/>
        <v>e. HE15-18</v>
      </c>
      <c r="C19">
        <v>18</v>
      </c>
      <c r="D19" t="s">
        <v>62</v>
      </c>
      <c r="E19" s="5">
        <v>2767</v>
      </c>
      <c r="F19" s="19">
        <v>2648</v>
      </c>
      <c r="G19" s="5"/>
    </row>
    <row r="20" spans="1:15" x14ac:dyDescent="0.2">
      <c r="A20" t="s">
        <v>1</v>
      </c>
      <c r="B20" s="10" t="str">
        <f t="shared" si="0"/>
        <v>f. HE19-22</v>
      </c>
      <c r="C20">
        <v>19</v>
      </c>
      <c r="D20" t="s">
        <v>62</v>
      </c>
      <c r="E20" s="5">
        <v>2767</v>
      </c>
      <c r="F20" s="19">
        <v>2597</v>
      </c>
      <c r="G20" s="5"/>
    </row>
    <row r="21" spans="1:15" x14ac:dyDescent="0.2">
      <c r="A21" t="s">
        <v>1</v>
      </c>
      <c r="B21" s="10" t="str">
        <f t="shared" si="0"/>
        <v>f. HE19-22</v>
      </c>
      <c r="C21">
        <v>20</v>
      </c>
      <c r="D21" t="s">
        <v>62</v>
      </c>
      <c r="E21" s="5">
        <v>2767</v>
      </c>
      <c r="F21" s="19">
        <v>2597</v>
      </c>
      <c r="G21" s="5"/>
    </row>
    <row r="22" spans="1:15" x14ac:dyDescent="0.2">
      <c r="A22" t="s">
        <v>1</v>
      </c>
      <c r="B22" s="10" t="str">
        <f t="shared" si="0"/>
        <v>f. HE19-22</v>
      </c>
      <c r="C22">
        <v>21</v>
      </c>
      <c r="D22" t="s">
        <v>62</v>
      </c>
      <c r="E22" s="5">
        <v>2767</v>
      </c>
      <c r="F22" s="19">
        <v>2597</v>
      </c>
      <c r="G22" s="5"/>
    </row>
    <row r="23" spans="1:15" x14ac:dyDescent="0.2">
      <c r="A23" t="s">
        <v>1</v>
      </c>
      <c r="B23" s="10" t="str">
        <f t="shared" si="0"/>
        <v>f. HE19-22</v>
      </c>
      <c r="C23">
        <v>22</v>
      </c>
      <c r="D23" t="s">
        <v>62</v>
      </c>
      <c r="E23" s="5">
        <v>2767</v>
      </c>
      <c r="F23" s="19">
        <v>2597</v>
      </c>
      <c r="G23" s="5"/>
    </row>
    <row r="24" spans="1:15" x14ac:dyDescent="0.2">
      <c r="A24" t="s">
        <v>1</v>
      </c>
      <c r="B24" s="10" t="str">
        <f t="shared" si="0"/>
        <v>a. HE1-2 &amp; HE23-24</v>
      </c>
      <c r="C24">
        <v>23</v>
      </c>
      <c r="D24" t="s">
        <v>62</v>
      </c>
      <c r="E24" s="5">
        <v>3031</v>
      </c>
      <c r="F24" s="19">
        <v>2648</v>
      </c>
      <c r="G24" s="5"/>
    </row>
    <row r="25" spans="1:15" x14ac:dyDescent="0.2">
      <c r="A25" t="s">
        <v>1</v>
      </c>
      <c r="B25" s="10" t="str">
        <f t="shared" si="0"/>
        <v>a. HE1-2 &amp; HE23-24</v>
      </c>
      <c r="C25">
        <v>24</v>
      </c>
      <c r="D25" t="s">
        <v>62</v>
      </c>
      <c r="E25" s="5">
        <v>3031</v>
      </c>
      <c r="F25" s="19">
        <v>2648</v>
      </c>
      <c r="G25" s="5"/>
    </row>
    <row r="26" spans="1:15" x14ac:dyDescent="0.2">
      <c r="A26" t="s">
        <v>2</v>
      </c>
      <c r="B26" s="10" t="str">
        <f t="shared" si="0"/>
        <v>a. HE1-2 &amp; HE23-24</v>
      </c>
      <c r="C26">
        <v>1</v>
      </c>
      <c r="D26" t="s">
        <v>62</v>
      </c>
      <c r="E26" s="5">
        <v>3145</v>
      </c>
      <c r="F26" s="19">
        <v>3036</v>
      </c>
      <c r="G26" s="5"/>
    </row>
    <row r="27" spans="1:15" x14ac:dyDescent="0.2">
      <c r="A27" t="s">
        <v>2</v>
      </c>
      <c r="B27" s="10" t="str">
        <f t="shared" si="0"/>
        <v>a. HE1-2 &amp; HE23-24</v>
      </c>
      <c r="C27">
        <v>2</v>
      </c>
      <c r="D27" t="s">
        <v>62</v>
      </c>
      <c r="E27" s="5">
        <v>3145</v>
      </c>
      <c r="F27" s="19">
        <v>3036</v>
      </c>
      <c r="G27" s="5"/>
    </row>
    <row r="28" spans="1:15" x14ac:dyDescent="0.2">
      <c r="A28" t="s">
        <v>2</v>
      </c>
      <c r="B28" s="10" t="str">
        <f t="shared" si="0"/>
        <v>b. HE3-6</v>
      </c>
      <c r="C28">
        <v>3</v>
      </c>
      <c r="D28" t="s">
        <v>62</v>
      </c>
      <c r="E28" s="5">
        <v>3145</v>
      </c>
      <c r="F28" s="19">
        <v>3073</v>
      </c>
      <c r="G28" s="5"/>
    </row>
    <row r="29" spans="1:15" x14ac:dyDescent="0.2">
      <c r="A29" t="s">
        <v>2</v>
      </c>
      <c r="B29" s="10" t="str">
        <f t="shared" si="0"/>
        <v>b. HE3-6</v>
      </c>
      <c r="C29">
        <v>4</v>
      </c>
      <c r="D29" t="s">
        <v>62</v>
      </c>
      <c r="E29" s="5">
        <v>3145</v>
      </c>
      <c r="F29" s="19">
        <v>3073</v>
      </c>
      <c r="G29" s="5"/>
    </row>
    <row r="30" spans="1:15" x14ac:dyDescent="0.2">
      <c r="A30" t="s">
        <v>2</v>
      </c>
      <c r="B30" s="10" t="str">
        <f t="shared" si="0"/>
        <v>b. HE3-6</v>
      </c>
      <c r="C30">
        <v>5</v>
      </c>
      <c r="D30" t="s">
        <v>62</v>
      </c>
      <c r="E30" s="5">
        <v>3145</v>
      </c>
      <c r="F30" s="19">
        <v>3073</v>
      </c>
      <c r="G30" s="5"/>
      <c r="I30" t="s">
        <v>14</v>
      </c>
      <c r="J30" t="s">
        <v>62</v>
      </c>
      <c r="O30" t="str">
        <f>"Hourly Average " &amp; IF($J$30 = "RRS", "Responsive Reserve",  "") &amp; " Requirement Comparison"</f>
        <v>Hourly Average Responsive Reserve Requirement Comparison</v>
      </c>
    </row>
    <row r="31" spans="1:15" x14ac:dyDescent="0.2">
      <c r="A31" t="s">
        <v>2</v>
      </c>
      <c r="B31" s="10" t="str">
        <f t="shared" si="0"/>
        <v>b. HE3-6</v>
      </c>
      <c r="C31">
        <v>6</v>
      </c>
      <c r="D31" t="s">
        <v>62</v>
      </c>
      <c r="E31" s="5">
        <v>3145</v>
      </c>
      <c r="F31" s="19">
        <v>3073</v>
      </c>
      <c r="G31" s="5"/>
      <c r="O31" t="str">
        <f ca="1">"2025 RRS:" &amp;CHAR(9) &amp; CHAR(10) &amp;"On avg. "&amp;ROUND(ABS(Q35),0)&amp;" MW "&amp;IF(Q35&lt;0,"decrease","increase")&amp;" from prev year."&amp;CHAR(9)&amp;CHAR(10)&amp;"Largest decrease is in "&amp;R33&amp;" by "&amp;ABS(ROUND(Q33,0))&amp;" MW."</f>
        <v>2025 RRS:	
On avg. 7 MW decrease from prev year.	
Largest decrease is in Jan by 204 MW.</v>
      </c>
    </row>
    <row r="32" spans="1:15" x14ac:dyDescent="0.2">
      <c r="A32" t="s">
        <v>2</v>
      </c>
      <c r="B32" s="10" t="str">
        <f t="shared" si="0"/>
        <v>c. HE7-10</v>
      </c>
      <c r="C32">
        <v>7</v>
      </c>
      <c r="D32" t="s">
        <v>62</v>
      </c>
      <c r="E32" s="5">
        <v>3068</v>
      </c>
      <c r="F32" s="19">
        <v>3036</v>
      </c>
      <c r="G32" s="5"/>
      <c r="I32" t="s">
        <v>15</v>
      </c>
      <c r="J32" t="s">
        <v>63</v>
      </c>
      <c r="K32" t="s">
        <v>64</v>
      </c>
    </row>
    <row r="33" spans="1:20" x14ac:dyDescent="0.2">
      <c r="A33" t="s">
        <v>2</v>
      </c>
      <c r="B33" s="10" t="str">
        <f t="shared" si="0"/>
        <v>c. HE7-10</v>
      </c>
      <c r="C33">
        <v>8</v>
      </c>
      <c r="D33" t="s">
        <v>62</v>
      </c>
      <c r="E33" s="5">
        <v>3068</v>
      </c>
      <c r="F33" s="19">
        <v>3036</v>
      </c>
      <c r="G33" s="5"/>
      <c r="I33" s="11" t="s">
        <v>1</v>
      </c>
      <c r="J33" s="5">
        <v>2891.8333333333335</v>
      </c>
      <c r="K33" s="5">
        <v>2688.1666666666665</v>
      </c>
      <c r="M33">
        <f>IF(K33=0, NA(), K33-J33)</f>
        <v>-203.66666666666697</v>
      </c>
      <c r="P33" t="s">
        <v>23</v>
      </c>
      <c r="Q33">
        <f>_xlfn.MINIFS($M$33:$M$44, $M$33:$M$44, "&lt;&gt;#N/A", $M$33:$M$44, "&lt;0")</f>
        <v>-203.66666666666697</v>
      </c>
      <c r="R33" s="7" t="str">
        <f ca="1">OFFSET($M$33,MATCH(Q33,$M$33:$M$44, 0)-1,-4)</f>
        <v>Jan</v>
      </c>
      <c r="T33" s="7"/>
    </row>
    <row r="34" spans="1:20" x14ac:dyDescent="0.2">
      <c r="A34" t="s">
        <v>2</v>
      </c>
      <c r="B34" s="10" t="str">
        <f t="shared" si="0"/>
        <v>c. HE7-10</v>
      </c>
      <c r="C34">
        <v>9</v>
      </c>
      <c r="D34" t="s">
        <v>62</v>
      </c>
      <c r="E34" s="5">
        <v>3068</v>
      </c>
      <c r="F34" s="19">
        <v>3036</v>
      </c>
      <c r="G34" s="5"/>
      <c r="I34" s="11" t="s">
        <v>2</v>
      </c>
      <c r="J34" s="5">
        <v>3073.1666666666665</v>
      </c>
      <c r="K34" s="5">
        <v>3023</v>
      </c>
      <c r="M34">
        <f>IF(K34=0, NA(), K34-J34)</f>
        <v>-50.166666666666515</v>
      </c>
      <c r="P34" t="s">
        <v>24</v>
      </c>
      <c r="Q34">
        <f>_xlfn.MAXIFS($M$33:$M$44, $M$33:$M$44, "&lt;&gt;#N/A", $M$33:$M$44, "&gt;0")</f>
        <v>78.83333333333303</v>
      </c>
      <c r="R34">
        <f ca="1">OFFSET($M$33,MATCH(Q34,$M$33:$M$44, 0)-1, -3)</f>
        <v>2439.8333333333335</v>
      </c>
    </row>
    <row r="35" spans="1:20" x14ac:dyDescent="0.2">
      <c r="A35" t="s">
        <v>2</v>
      </c>
      <c r="B35" s="10" t="str">
        <f t="shared" si="0"/>
        <v>c. HE7-10</v>
      </c>
      <c r="C35">
        <v>10</v>
      </c>
      <c r="D35" t="s">
        <v>62</v>
      </c>
      <c r="E35" s="5">
        <v>3068</v>
      </c>
      <c r="F35" s="19">
        <v>3036</v>
      </c>
      <c r="G35" s="5"/>
      <c r="I35" s="11" t="s">
        <v>3</v>
      </c>
      <c r="J35" s="5">
        <v>3065</v>
      </c>
      <c r="K35" s="5">
        <v>3101.5</v>
      </c>
      <c r="M35">
        <f>IF(K35=0, NA(), K35-J35)</f>
        <v>36.5</v>
      </c>
      <c r="P35" t="s">
        <v>25</v>
      </c>
      <c r="Q35">
        <f>AVERAGEIF($M$33:$M$44, "&lt;&gt;#N/A")</f>
        <v>-7.2083333333332957</v>
      </c>
    </row>
    <row r="36" spans="1:20" x14ac:dyDescent="0.2">
      <c r="A36" t="s">
        <v>2</v>
      </c>
      <c r="B36" s="10" t="str">
        <f t="shared" si="0"/>
        <v>d. HE11-14</v>
      </c>
      <c r="C36">
        <v>11</v>
      </c>
      <c r="D36" t="s">
        <v>62</v>
      </c>
      <c r="E36" s="5">
        <v>3068</v>
      </c>
      <c r="F36" s="19">
        <v>3073</v>
      </c>
      <c r="G36" s="5"/>
      <c r="I36" s="11" t="s">
        <v>4</v>
      </c>
      <c r="J36" s="5">
        <v>3045.3333333333335</v>
      </c>
      <c r="K36" s="5">
        <v>3029</v>
      </c>
      <c r="M36">
        <f t="shared" ref="M36:M44" si="1">IF(K36=0, NA(), K36-J36)</f>
        <v>-16.333333333333485</v>
      </c>
    </row>
    <row r="37" spans="1:20" x14ac:dyDescent="0.2">
      <c r="A37" t="s">
        <v>2</v>
      </c>
      <c r="B37" s="10" t="str">
        <f t="shared" si="0"/>
        <v>d. HE11-14</v>
      </c>
      <c r="C37">
        <v>12</v>
      </c>
      <c r="D37" t="s">
        <v>62</v>
      </c>
      <c r="E37" s="5">
        <v>3068</v>
      </c>
      <c r="F37" s="19">
        <v>3073</v>
      </c>
      <c r="G37" s="5"/>
      <c r="I37" s="11" t="s">
        <v>5</v>
      </c>
      <c r="J37" s="5">
        <v>2634.6666666666665</v>
      </c>
      <c r="K37" s="5">
        <v>2650.8333333333335</v>
      </c>
      <c r="M37">
        <f t="shared" si="1"/>
        <v>16.16666666666697</v>
      </c>
      <c r="Q37" s="5"/>
    </row>
    <row r="38" spans="1:20" x14ac:dyDescent="0.2">
      <c r="A38" t="s">
        <v>2</v>
      </c>
      <c r="B38" s="10" t="str">
        <f t="shared" si="0"/>
        <v>d. HE11-14</v>
      </c>
      <c r="C38">
        <v>13</v>
      </c>
      <c r="D38" t="s">
        <v>62</v>
      </c>
      <c r="E38" s="5">
        <v>3068</v>
      </c>
      <c r="F38" s="19">
        <v>3073</v>
      </c>
      <c r="G38" s="5"/>
      <c r="I38" s="11" t="s">
        <v>6</v>
      </c>
      <c r="J38" s="5">
        <v>2439.8333333333335</v>
      </c>
      <c r="K38" s="5">
        <v>2518.6666666666665</v>
      </c>
      <c r="M38">
        <f t="shared" si="1"/>
        <v>78.83333333333303</v>
      </c>
      <c r="Q38" s="5"/>
    </row>
    <row r="39" spans="1:20" x14ac:dyDescent="0.2">
      <c r="A39" t="s">
        <v>2</v>
      </c>
      <c r="B39" s="10" t="str">
        <f t="shared" si="0"/>
        <v>d. HE11-14</v>
      </c>
      <c r="C39">
        <v>14</v>
      </c>
      <c r="D39" t="s">
        <v>62</v>
      </c>
      <c r="E39" s="5">
        <v>3068</v>
      </c>
      <c r="F39" s="19">
        <v>3073</v>
      </c>
      <c r="G39" s="5"/>
      <c r="I39" s="11" t="s">
        <v>7</v>
      </c>
      <c r="J39" s="5">
        <v>2395.6666666666665</v>
      </c>
      <c r="K39" s="5">
        <v>2423.3333333333335</v>
      </c>
      <c r="M39">
        <f t="shared" si="1"/>
        <v>27.66666666666697</v>
      </c>
      <c r="Q39" s="5"/>
    </row>
    <row r="40" spans="1:20" x14ac:dyDescent="0.2">
      <c r="A40" t="s">
        <v>2</v>
      </c>
      <c r="B40" s="10" t="str">
        <f t="shared" si="0"/>
        <v>e. HE15-18</v>
      </c>
      <c r="C40">
        <v>15</v>
      </c>
      <c r="D40" t="s">
        <v>62</v>
      </c>
      <c r="E40" s="5">
        <v>3031</v>
      </c>
      <c r="F40" s="19">
        <v>2986</v>
      </c>
      <c r="G40" s="5"/>
      <c r="I40" s="11" t="s">
        <v>8</v>
      </c>
      <c r="J40" s="5">
        <v>2300</v>
      </c>
      <c r="K40" s="5">
        <v>2307.3333333333335</v>
      </c>
      <c r="M40">
        <f t="shared" si="1"/>
        <v>7.3333333333334849</v>
      </c>
      <c r="Q40" s="5"/>
    </row>
    <row r="41" spans="1:20" x14ac:dyDescent="0.2">
      <c r="A41" t="s">
        <v>2</v>
      </c>
      <c r="B41" s="10" t="str">
        <f t="shared" si="0"/>
        <v>e. HE15-18</v>
      </c>
      <c r="C41">
        <v>16</v>
      </c>
      <c r="D41" t="s">
        <v>62</v>
      </c>
      <c r="E41" s="5">
        <v>3031</v>
      </c>
      <c r="F41" s="19">
        <v>2986</v>
      </c>
      <c r="G41" s="5"/>
      <c r="I41" s="11" t="s">
        <v>9</v>
      </c>
      <c r="J41" s="5">
        <v>2389.3333333333335</v>
      </c>
      <c r="K41" s="5">
        <v>2417.3333333333335</v>
      </c>
      <c r="M41">
        <f t="shared" si="1"/>
        <v>28</v>
      </c>
      <c r="Q41" s="5"/>
    </row>
    <row r="42" spans="1:20" x14ac:dyDescent="0.2">
      <c r="A42" t="s">
        <v>2</v>
      </c>
      <c r="B42" s="10" t="str">
        <f t="shared" si="0"/>
        <v>e. HE15-18</v>
      </c>
      <c r="C42">
        <v>17</v>
      </c>
      <c r="D42" t="s">
        <v>62</v>
      </c>
      <c r="E42" s="5">
        <v>3031</v>
      </c>
      <c r="F42" s="19">
        <v>2986</v>
      </c>
      <c r="G42" s="5"/>
      <c r="I42" s="11" t="s">
        <v>20</v>
      </c>
      <c r="J42" s="5">
        <v>2766</v>
      </c>
      <c r="K42" s="5">
        <v>2776.3333333333335</v>
      </c>
      <c r="M42">
        <f t="shared" si="1"/>
        <v>10.333333333333485</v>
      </c>
      <c r="Q42" s="5"/>
    </row>
    <row r="43" spans="1:20" x14ac:dyDescent="0.2">
      <c r="A43" t="s">
        <v>2</v>
      </c>
      <c r="B43" s="10" t="str">
        <f t="shared" si="0"/>
        <v>e. HE15-18</v>
      </c>
      <c r="C43">
        <v>18</v>
      </c>
      <c r="D43" t="s">
        <v>62</v>
      </c>
      <c r="E43" s="5">
        <v>3031</v>
      </c>
      <c r="F43" s="19">
        <v>2986</v>
      </c>
      <c r="G43" s="5"/>
      <c r="I43" s="11" t="s">
        <v>21</v>
      </c>
      <c r="J43" s="5">
        <v>2986</v>
      </c>
      <c r="K43" s="5">
        <v>2983.8333333333335</v>
      </c>
      <c r="M43">
        <f t="shared" si="1"/>
        <v>-2.1666666666665151</v>
      </c>
      <c r="Q43" s="5"/>
    </row>
    <row r="44" spans="1:20" x14ac:dyDescent="0.2">
      <c r="A44" t="s">
        <v>2</v>
      </c>
      <c r="B44" s="10" t="str">
        <f t="shared" si="0"/>
        <v>f. HE19-22</v>
      </c>
      <c r="C44">
        <v>19</v>
      </c>
      <c r="D44" t="s">
        <v>62</v>
      </c>
      <c r="E44" s="5">
        <v>2982</v>
      </c>
      <c r="F44" s="19">
        <v>2945</v>
      </c>
      <c r="G44" s="5"/>
      <c r="I44" s="11" t="s">
        <v>22</v>
      </c>
      <c r="J44" s="5">
        <v>2915.6666666666665</v>
      </c>
      <c r="K44" s="5">
        <v>2896.6666666666665</v>
      </c>
      <c r="M44">
        <f t="shared" si="1"/>
        <v>-19</v>
      </c>
      <c r="Q44" s="5"/>
    </row>
    <row r="45" spans="1:20" x14ac:dyDescent="0.2">
      <c r="A45" t="s">
        <v>2</v>
      </c>
      <c r="B45" s="10" t="str">
        <f t="shared" si="0"/>
        <v>f. HE19-22</v>
      </c>
      <c r="C45">
        <v>20</v>
      </c>
      <c r="D45" t="s">
        <v>62</v>
      </c>
      <c r="E45" s="5">
        <v>2982</v>
      </c>
      <c r="F45" s="19">
        <v>2945</v>
      </c>
      <c r="G45" s="5"/>
    </row>
    <row r="46" spans="1:20" x14ac:dyDescent="0.2">
      <c r="A46" t="s">
        <v>2</v>
      </c>
      <c r="B46" s="10" t="str">
        <f t="shared" si="0"/>
        <v>f. HE19-22</v>
      </c>
      <c r="C46">
        <v>21</v>
      </c>
      <c r="D46" t="s">
        <v>62</v>
      </c>
      <c r="E46" s="5">
        <v>2982</v>
      </c>
      <c r="F46" s="19">
        <v>2945</v>
      </c>
      <c r="G46" s="5"/>
    </row>
    <row r="47" spans="1:20" x14ac:dyDescent="0.2">
      <c r="A47" t="s">
        <v>2</v>
      </c>
      <c r="B47" s="10" t="str">
        <f t="shared" si="0"/>
        <v>f. HE19-22</v>
      </c>
      <c r="C47">
        <v>22</v>
      </c>
      <c r="D47" t="s">
        <v>62</v>
      </c>
      <c r="E47" s="5">
        <v>2982</v>
      </c>
      <c r="F47" s="19">
        <v>2945</v>
      </c>
      <c r="G47" s="5"/>
      <c r="L47" s="5"/>
    </row>
    <row r="48" spans="1:20" x14ac:dyDescent="0.2">
      <c r="A48" t="s">
        <v>2</v>
      </c>
      <c r="B48" s="10" t="str">
        <f t="shared" si="0"/>
        <v>a. HE1-2 &amp; HE23-24</v>
      </c>
      <c r="C48">
        <v>23</v>
      </c>
      <c r="D48" t="s">
        <v>62</v>
      </c>
      <c r="E48" s="5">
        <v>3145</v>
      </c>
      <c r="F48" s="19">
        <v>3036</v>
      </c>
      <c r="G48" s="5"/>
    </row>
    <row r="49" spans="1:12" x14ac:dyDescent="0.2">
      <c r="A49" t="s">
        <v>2</v>
      </c>
      <c r="B49" s="10" t="str">
        <f t="shared" si="0"/>
        <v>a. HE1-2 &amp; HE23-24</v>
      </c>
      <c r="C49">
        <v>24</v>
      </c>
      <c r="D49" t="s">
        <v>62</v>
      </c>
      <c r="E49" s="5">
        <v>3145</v>
      </c>
      <c r="F49" s="19">
        <v>3036</v>
      </c>
      <c r="G49" s="5"/>
    </row>
    <row r="50" spans="1:12" x14ac:dyDescent="0.2">
      <c r="A50" t="s">
        <v>3</v>
      </c>
      <c r="B50" s="10" t="str">
        <f t="shared" si="0"/>
        <v>a. HE1-2 &amp; HE23-24</v>
      </c>
      <c r="C50">
        <v>1</v>
      </c>
      <c r="D50" t="s">
        <v>62</v>
      </c>
      <c r="E50" s="5">
        <v>3145</v>
      </c>
      <c r="F50" s="19">
        <v>3073</v>
      </c>
      <c r="G50" s="5"/>
    </row>
    <row r="51" spans="1:12" x14ac:dyDescent="0.2">
      <c r="A51" t="s">
        <v>3</v>
      </c>
      <c r="B51" s="10" t="str">
        <f t="shared" si="0"/>
        <v>a. HE1-2 &amp; HE23-24</v>
      </c>
      <c r="C51">
        <v>2</v>
      </c>
      <c r="D51" t="s">
        <v>62</v>
      </c>
      <c r="E51" s="5">
        <v>3145</v>
      </c>
      <c r="F51" s="19">
        <v>3073</v>
      </c>
      <c r="G51" s="5"/>
      <c r="J51" s="5"/>
      <c r="K51" s="5"/>
      <c r="L51" s="5"/>
    </row>
    <row r="52" spans="1:12" x14ac:dyDescent="0.2">
      <c r="A52" t="s">
        <v>3</v>
      </c>
      <c r="B52" s="10" t="str">
        <f t="shared" si="0"/>
        <v>b. HE3-6</v>
      </c>
      <c r="C52">
        <v>3</v>
      </c>
      <c r="D52" t="s">
        <v>62</v>
      </c>
      <c r="E52" s="5">
        <v>3145</v>
      </c>
      <c r="F52" s="19">
        <v>3150</v>
      </c>
      <c r="G52" s="5"/>
      <c r="J52" s="5"/>
      <c r="K52" s="5"/>
      <c r="L52" s="5"/>
    </row>
    <row r="53" spans="1:12" x14ac:dyDescent="0.2">
      <c r="A53" t="s">
        <v>3</v>
      </c>
      <c r="B53" s="10" t="str">
        <f t="shared" si="0"/>
        <v>b. HE3-6</v>
      </c>
      <c r="C53">
        <v>4</v>
      </c>
      <c r="D53" t="s">
        <v>62</v>
      </c>
      <c r="E53" s="5">
        <v>3145</v>
      </c>
      <c r="F53" s="19">
        <v>3150</v>
      </c>
      <c r="G53" s="5"/>
      <c r="J53" s="5"/>
      <c r="K53" s="5"/>
      <c r="L53" s="5"/>
    </row>
    <row r="54" spans="1:12" x14ac:dyDescent="0.2">
      <c r="A54" t="s">
        <v>3</v>
      </c>
      <c r="B54" s="10" t="str">
        <f t="shared" si="0"/>
        <v>b. HE3-6</v>
      </c>
      <c r="C54">
        <v>5</v>
      </c>
      <c r="D54" t="s">
        <v>62</v>
      </c>
      <c r="E54" s="5">
        <v>3145</v>
      </c>
      <c r="F54" s="19">
        <v>3150</v>
      </c>
      <c r="G54" s="5"/>
      <c r="J54" s="5"/>
      <c r="K54" s="5"/>
      <c r="L54" s="5"/>
    </row>
    <row r="55" spans="1:12" x14ac:dyDescent="0.2">
      <c r="A55" t="s">
        <v>3</v>
      </c>
      <c r="B55" s="10" t="str">
        <f t="shared" si="0"/>
        <v>b. HE3-6</v>
      </c>
      <c r="C55">
        <v>6</v>
      </c>
      <c r="D55" t="s">
        <v>62</v>
      </c>
      <c r="E55" s="5">
        <v>3145</v>
      </c>
      <c r="F55" s="19">
        <v>3150</v>
      </c>
      <c r="G55" s="5"/>
      <c r="J55" s="5"/>
      <c r="K55" s="5"/>
      <c r="L55" s="5"/>
    </row>
    <row r="56" spans="1:12" x14ac:dyDescent="0.2">
      <c r="A56" t="s">
        <v>3</v>
      </c>
      <c r="B56" s="10" t="str">
        <f t="shared" si="0"/>
        <v>c. HE7-10</v>
      </c>
      <c r="C56">
        <v>7</v>
      </c>
      <c r="D56" t="s">
        <v>62</v>
      </c>
      <c r="E56" s="5">
        <v>3068</v>
      </c>
      <c r="F56" s="19">
        <v>3150</v>
      </c>
      <c r="G56" s="5"/>
      <c r="J56" s="5"/>
      <c r="K56" s="5"/>
    </row>
    <row r="57" spans="1:12" x14ac:dyDescent="0.2">
      <c r="A57" t="s">
        <v>3</v>
      </c>
      <c r="B57" s="10" t="str">
        <f t="shared" si="0"/>
        <v>c. HE7-10</v>
      </c>
      <c r="C57">
        <v>8</v>
      </c>
      <c r="D57" t="s">
        <v>62</v>
      </c>
      <c r="E57" s="5">
        <v>3068</v>
      </c>
      <c r="F57" s="19">
        <v>3150</v>
      </c>
      <c r="G57" s="5"/>
      <c r="J57" s="5"/>
      <c r="K57" s="5"/>
    </row>
    <row r="58" spans="1:12" x14ac:dyDescent="0.2">
      <c r="A58" t="s">
        <v>3</v>
      </c>
      <c r="B58" s="10" t="str">
        <f t="shared" si="0"/>
        <v>c. HE7-10</v>
      </c>
      <c r="C58">
        <v>9</v>
      </c>
      <c r="D58" t="s">
        <v>62</v>
      </c>
      <c r="E58" s="5">
        <v>3068</v>
      </c>
      <c r="F58" s="19">
        <v>3150</v>
      </c>
      <c r="G58" s="5"/>
      <c r="J58" s="5"/>
      <c r="K58" s="5"/>
    </row>
    <row r="59" spans="1:12" x14ac:dyDescent="0.2">
      <c r="A59" t="s">
        <v>3</v>
      </c>
      <c r="B59" s="10" t="str">
        <f t="shared" si="0"/>
        <v>c. HE7-10</v>
      </c>
      <c r="C59">
        <v>10</v>
      </c>
      <c r="D59" t="s">
        <v>62</v>
      </c>
      <c r="E59" s="5">
        <v>3068</v>
      </c>
      <c r="F59" s="19">
        <v>3150</v>
      </c>
      <c r="G59" s="5"/>
      <c r="J59" s="5"/>
      <c r="K59" s="5"/>
    </row>
    <row r="60" spans="1:12" x14ac:dyDescent="0.2">
      <c r="A60" t="s">
        <v>3</v>
      </c>
      <c r="B60" s="10" t="str">
        <f t="shared" si="0"/>
        <v>d. HE11-14</v>
      </c>
      <c r="C60">
        <v>11</v>
      </c>
      <c r="D60" t="s">
        <v>62</v>
      </c>
      <c r="E60" s="5">
        <v>3068</v>
      </c>
      <c r="F60" s="19">
        <v>3189</v>
      </c>
      <c r="G60" s="5"/>
      <c r="J60" s="5"/>
      <c r="K60" s="5"/>
    </row>
    <row r="61" spans="1:12" x14ac:dyDescent="0.2">
      <c r="A61" t="s">
        <v>3</v>
      </c>
      <c r="B61" s="10" t="str">
        <f t="shared" si="0"/>
        <v>d. HE11-14</v>
      </c>
      <c r="C61">
        <v>12</v>
      </c>
      <c r="D61" t="s">
        <v>62</v>
      </c>
      <c r="E61" s="5">
        <v>3068</v>
      </c>
      <c r="F61" s="19">
        <v>3189</v>
      </c>
      <c r="G61" s="5"/>
      <c r="J61" s="5"/>
      <c r="K61" s="5"/>
    </row>
    <row r="62" spans="1:12" x14ac:dyDescent="0.2">
      <c r="A62" t="s">
        <v>3</v>
      </c>
      <c r="B62" s="10" t="str">
        <f t="shared" si="0"/>
        <v>d. HE11-14</v>
      </c>
      <c r="C62">
        <v>13</v>
      </c>
      <c r="D62" t="s">
        <v>62</v>
      </c>
      <c r="E62" s="5">
        <v>3068</v>
      </c>
      <c r="F62" s="19">
        <v>3189</v>
      </c>
      <c r="G62" s="5"/>
      <c r="J62" s="5"/>
      <c r="K62" s="5"/>
    </row>
    <row r="63" spans="1:12" x14ac:dyDescent="0.2">
      <c r="A63" t="s">
        <v>3</v>
      </c>
      <c r="B63" s="10" t="str">
        <f t="shared" si="0"/>
        <v>d. HE11-14</v>
      </c>
      <c r="C63">
        <v>14</v>
      </c>
      <c r="D63" t="s">
        <v>62</v>
      </c>
      <c r="E63" s="5">
        <v>3068</v>
      </c>
      <c r="F63" s="19">
        <v>3189</v>
      </c>
      <c r="G63" s="5"/>
    </row>
    <row r="64" spans="1:12" x14ac:dyDescent="0.2">
      <c r="A64" t="s">
        <v>3</v>
      </c>
      <c r="B64" s="10" t="str">
        <f t="shared" si="0"/>
        <v>e. HE15-18</v>
      </c>
      <c r="C64">
        <v>15</v>
      </c>
      <c r="D64" t="s">
        <v>62</v>
      </c>
      <c r="E64" s="5">
        <v>2982</v>
      </c>
      <c r="F64" s="19">
        <v>3073</v>
      </c>
      <c r="G64" s="5"/>
    </row>
    <row r="65" spans="1:7" x14ac:dyDescent="0.2">
      <c r="A65" t="s">
        <v>3</v>
      </c>
      <c r="B65" s="10" t="str">
        <f t="shared" si="0"/>
        <v>e. HE15-18</v>
      </c>
      <c r="C65">
        <v>16</v>
      </c>
      <c r="D65" t="s">
        <v>62</v>
      </c>
      <c r="E65" s="5">
        <v>2982</v>
      </c>
      <c r="F65" s="19">
        <v>3073</v>
      </c>
      <c r="G65" s="5"/>
    </row>
    <row r="66" spans="1:7" x14ac:dyDescent="0.2">
      <c r="A66" t="s">
        <v>3</v>
      </c>
      <c r="B66" s="10" t="str">
        <f t="shared" si="0"/>
        <v>e. HE15-18</v>
      </c>
      <c r="C66">
        <v>17</v>
      </c>
      <c r="D66" t="s">
        <v>62</v>
      </c>
      <c r="E66" s="5">
        <v>2982</v>
      </c>
      <c r="F66" s="19">
        <v>3073</v>
      </c>
      <c r="G66" s="5"/>
    </row>
    <row r="67" spans="1:7" x14ac:dyDescent="0.2">
      <c r="A67" t="s">
        <v>3</v>
      </c>
      <c r="B67" s="10" t="str">
        <f t="shared" ref="B67:B130" si="2">IF(OR(C67=1, C67=2, C67=23, C67=24), "a. HE1-2 &amp; HE23-24", IF(OR(C67=3, C67=4, C67=5, C67=6), "b. HE3-6", IF(OR(C67=7, C67=8, C67=9, C67=10), "c. HE7-10", IF(OR(C67=11, C67=12, C67=13, C67=14), "d. HE11-14", IF(OR(C67=15, C67=16, C67=17, C67=18), "e. HE15-18", IF(OR(C67=19, C67=20, C67=21, C67=22), "f. HE19-22", NA()))))))</f>
        <v>e. HE15-18</v>
      </c>
      <c r="C67">
        <v>18</v>
      </c>
      <c r="D67" t="s">
        <v>62</v>
      </c>
      <c r="E67" s="5">
        <v>2982</v>
      </c>
      <c r="F67" s="19">
        <v>3073</v>
      </c>
      <c r="G67" s="5"/>
    </row>
    <row r="68" spans="1:7" x14ac:dyDescent="0.2">
      <c r="A68" t="s">
        <v>3</v>
      </c>
      <c r="B68" s="10" t="str">
        <f t="shared" si="2"/>
        <v>f. HE19-22</v>
      </c>
      <c r="C68">
        <v>19</v>
      </c>
      <c r="D68" t="s">
        <v>62</v>
      </c>
      <c r="E68" s="5">
        <v>2982</v>
      </c>
      <c r="F68" s="19">
        <v>2986</v>
      </c>
      <c r="G68" s="5"/>
    </row>
    <row r="69" spans="1:7" x14ac:dyDescent="0.2">
      <c r="A69" t="s">
        <v>3</v>
      </c>
      <c r="B69" s="10" t="str">
        <f t="shared" si="2"/>
        <v>f. HE19-22</v>
      </c>
      <c r="C69">
        <v>20</v>
      </c>
      <c r="D69" t="s">
        <v>62</v>
      </c>
      <c r="E69" s="5">
        <v>2982</v>
      </c>
      <c r="F69" s="19">
        <v>2986</v>
      </c>
      <c r="G69" s="5"/>
    </row>
    <row r="70" spans="1:7" x14ac:dyDescent="0.2">
      <c r="A70" t="s">
        <v>3</v>
      </c>
      <c r="B70" s="10" t="str">
        <f t="shared" si="2"/>
        <v>f. HE19-22</v>
      </c>
      <c r="C70">
        <v>21</v>
      </c>
      <c r="D70" t="s">
        <v>62</v>
      </c>
      <c r="E70" s="5">
        <v>2982</v>
      </c>
      <c r="F70" s="19">
        <v>2986</v>
      </c>
      <c r="G70" s="5"/>
    </row>
    <row r="71" spans="1:7" x14ac:dyDescent="0.2">
      <c r="A71" t="s">
        <v>3</v>
      </c>
      <c r="B71" s="10" t="str">
        <f t="shared" si="2"/>
        <v>f. HE19-22</v>
      </c>
      <c r="C71">
        <v>22</v>
      </c>
      <c r="D71" t="s">
        <v>62</v>
      </c>
      <c r="E71" s="5">
        <v>2982</v>
      </c>
      <c r="F71" s="19">
        <v>2986</v>
      </c>
      <c r="G71" s="5"/>
    </row>
    <row r="72" spans="1:7" x14ac:dyDescent="0.2">
      <c r="A72" t="s">
        <v>3</v>
      </c>
      <c r="B72" s="10" t="str">
        <f t="shared" si="2"/>
        <v>a. HE1-2 &amp; HE23-24</v>
      </c>
      <c r="C72">
        <v>23</v>
      </c>
      <c r="D72" t="s">
        <v>62</v>
      </c>
      <c r="E72" s="5">
        <v>3145</v>
      </c>
      <c r="F72" s="19">
        <v>3073</v>
      </c>
      <c r="G72" s="5"/>
    </row>
    <row r="73" spans="1:7" x14ac:dyDescent="0.2">
      <c r="A73" t="s">
        <v>3</v>
      </c>
      <c r="B73" s="10" t="str">
        <f t="shared" si="2"/>
        <v>a. HE1-2 &amp; HE23-24</v>
      </c>
      <c r="C73">
        <v>24</v>
      </c>
      <c r="D73" t="s">
        <v>62</v>
      </c>
      <c r="E73" s="5">
        <v>3145</v>
      </c>
      <c r="F73" s="19">
        <v>3073</v>
      </c>
      <c r="G73" s="5"/>
    </row>
    <row r="74" spans="1:7" x14ac:dyDescent="0.2">
      <c r="A74" t="s">
        <v>4</v>
      </c>
      <c r="B74" s="10" t="str">
        <f t="shared" si="2"/>
        <v>a. HE1-2 &amp; HE23-24</v>
      </c>
      <c r="C74">
        <v>1</v>
      </c>
      <c r="D74" t="s">
        <v>62</v>
      </c>
      <c r="E74" s="5">
        <v>3068</v>
      </c>
      <c r="F74" s="19">
        <v>3036</v>
      </c>
      <c r="G74" s="5"/>
    </row>
    <row r="75" spans="1:7" x14ac:dyDescent="0.2">
      <c r="A75" t="s">
        <v>4</v>
      </c>
      <c r="B75" s="10" t="str">
        <f t="shared" si="2"/>
        <v>a. HE1-2 &amp; HE23-24</v>
      </c>
      <c r="C75">
        <v>2</v>
      </c>
      <c r="D75" t="s">
        <v>62</v>
      </c>
      <c r="E75" s="5">
        <v>3068</v>
      </c>
      <c r="F75" s="19">
        <v>3036</v>
      </c>
      <c r="G75" s="5"/>
    </row>
    <row r="76" spans="1:7" x14ac:dyDescent="0.2">
      <c r="A76" t="s">
        <v>4</v>
      </c>
      <c r="B76" s="10" t="str">
        <f t="shared" si="2"/>
        <v>b. HE3-6</v>
      </c>
      <c r="C76">
        <v>3</v>
      </c>
      <c r="D76" t="s">
        <v>62</v>
      </c>
      <c r="E76" s="5">
        <v>3145</v>
      </c>
      <c r="F76" s="19">
        <v>3073</v>
      </c>
      <c r="G76" s="5"/>
    </row>
    <row r="77" spans="1:7" x14ac:dyDescent="0.2">
      <c r="A77" t="s">
        <v>4</v>
      </c>
      <c r="B77" s="10" t="str">
        <f t="shared" si="2"/>
        <v>b. HE3-6</v>
      </c>
      <c r="C77">
        <v>4</v>
      </c>
      <c r="D77" t="s">
        <v>62</v>
      </c>
      <c r="E77" s="5">
        <v>3145</v>
      </c>
      <c r="F77" s="19">
        <v>3073</v>
      </c>
      <c r="G77" s="5"/>
    </row>
    <row r="78" spans="1:7" x14ac:dyDescent="0.2">
      <c r="A78" t="s">
        <v>4</v>
      </c>
      <c r="B78" s="10" t="str">
        <f t="shared" si="2"/>
        <v>b. HE3-6</v>
      </c>
      <c r="C78">
        <v>5</v>
      </c>
      <c r="D78" t="s">
        <v>62</v>
      </c>
      <c r="E78" s="5">
        <v>3145</v>
      </c>
      <c r="F78" s="19">
        <v>3073</v>
      </c>
      <c r="G78" s="5"/>
    </row>
    <row r="79" spans="1:7" x14ac:dyDescent="0.2">
      <c r="A79" t="s">
        <v>4</v>
      </c>
      <c r="B79" s="10" t="str">
        <f t="shared" si="2"/>
        <v>b. HE3-6</v>
      </c>
      <c r="C79">
        <v>6</v>
      </c>
      <c r="D79" t="s">
        <v>62</v>
      </c>
      <c r="E79" s="5">
        <v>3145</v>
      </c>
      <c r="F79" s="19">
        <v>3073</v>
      </c>
      <c r="G79" s="5"/>
    </row>
    <row r="80" spans="1:7" x14ac:dyDescent="0.2">
      <c r="A80" t="s">
        <v>4</v>
      </c>
      <c r="B80" s="10" t="str">
        <f t="shared" si="2"/>
        <v>c. HE7-10</v>
      </c>
      <c r="C80">
        <v>7</v>
      </c>
      <c r="D80" t="s">
        <v>62</v>
      </c>
      <c r="E80" s="5">
        <v>3068</v>
      </c>
      <c r="F80" s="19">
        <v>3073</v>
      </c>
      <c r="G80" s="5"/>
    </row>
    <row r="81" spans="1:7" x14ac:dyDescent="0.2">
      <c r="A81" t="s">
        <v>4</v>
      </c>
      <c r="B81" s="10" t="str">
        <f t="shared" si="2"/>
        <v>c. HE7-10</v>
      </c>
      <c r="C81">
        <v>8</v>
      </c>
      <c r="D81" t="s">
        <v>62</v>
      </c>
      <c r="E81" s="5">
        <v>3068</v>
      </c>
      <c r="F81" s="19">
        <v>3073</v>
      </c>
      <c r="G81" s="5"/>
    </row>
    <row r="82" spans="1:7" x14ac:dyDescent="0.2">
      <c r="A82" t="s">
        <v>4</v>
      </c>
      <c r="B82" s="10" t="str">
        <f t="shared" si="2"/>
        <v>c. HE7-10</v>
      </c>
      <c r="C82">
        <v>9</v>
      </c>
      <c r="D82" t="s">
        <v>62</v>
      </c>
      <c r="E82" s="5">
        <v>3068</v>
      </c>
      <c r="F82" s="19">
        <v>3073</v>
      </c>
      <c r="G82" s="5"/>
    </row>
    <row r="83" spans="1:7" x14ac:dyDescent="0.2">
      <c r="A83" t="s">
        <v>4</v>
      </c>
      <c r="B83" s="10" t="str">
        <f t="shared" si="2"/>
        <v>c. HE7-10</v>
      </c>
      <c r="C83">
        <v>10</v>
      </c>
      <c r="D83" t="s">
        <v>62</v>
      </c>
      <c r="E83" s="5">
        <v>3068</v>
      </c>
      <c r="F83" s="19">
        <v>3073</v>
      </c>
      <c r="G83" s="5"/>
    </row>
    <row r="84" spans="1:7" x14ac:dyDescent="0.2">
      <c r="A84" t="s">
        <v>4</v>
      </c>
      <c r="B84" s="10" t="str">
        <f t="shared" si="2"/>
        <v>d. HE11-14</v>
      </c>
      <c r="C84">
        <v>11</v>
      </c>
      <c r="D84" t="s">
        <v>62</v>
      </c>
      <c r="E84" s="5">
        <v>3068</v>
      </c>
      <c r="F84" s="19">
        <v>3150</v>
      </c>
      <c r="G84" s="5"/>
    </row>
    <row r="85" spans="1:7" x14ac:dyDescent="0.2">
      <c r="A85" t="s">
        <v>4</v>
      </c>
      <c r="B85" s="10" t="str">
        <f t="shared" si="2"/>
        <v>d. HE11-14</v>
      </c>
      <c r="C85">
        <v>12</v>
      </c>
      <c r="D85" t="s">
        <v>62</v>
      </c>
      <c r="E85" s="5">
        <v>3068</v>
      </c>
      <c r="F85" s="19">
        <v>3150</v>
      </c>
      <c r="G85" s="5"/>
    </row>
    <row r="86" spans="1:7" x14ac:dyDescent="0.2">
      <c r="A86" t="s">
        <v>4</v>
      </c>
      <c r="B86" s="10" t="str">
        <f t="shared" si="2"/>
        <v>d. HE11-14</v>
      </c>
      <c r="C86">
        <v>13</v>
      </c>
      <c r="D86" t="s">
        <v>62</v>
      </c>
      <c r="E86" s="5">
        <v>3068</v>
      </c>
      <c r="F86" s="19">
        <v>3150</v>
      </c>
      <c r="G86" s="5"/>
    </row>
    <row r="87" spans="1:7" x14ac:dyDescent="0.2">
      <c r="A87" t="s">
        <v>4</v>
      </c>
      <c r="B87" s="10" t="str">
        <f t="shared" si="2"/>
        <v>d. HE11-14</v>
      </c>
      <c r="C87">
        <v>14</v>
      </c>
      <c r="D87" t="s">
        <v>62</v>
      </c>
      <c r="E87" s="5">
        <v>3068</v>
      </c>
      <c r="F87" s="19">
        <v>3150</v>
      </c>
      <c r="G87" s="5"/>
    </row>
    <row r="88" spans="1:7" x14ac:dyDescent="0.2">
      <c r="A88" t="s">
        <v>4</v>
      </c>
      <c r="B88" s="10" t="str">
        <f t="shared" si="2"/>
        <v>e. HE15-18</v>
      </c>
      <c r="C88">
        <v>15</v>
      </c>
      <c r="D88" t="s">
        <v>62</v>
      </c>
      <c r="E88" s="5">
        <v>2982</v>
      </c>
      <c r="F88" s="19">
        <v>2986</v>
      </c>
      <c r="G88" s="5"/>
    </row>
    <row r="89" spans="1:7" x14ac:dyDescent="0.2">
      <c r="A89" t="s">
        <v>4</v>
      </c>
      <c r="B89" s="10" t="str">
        <f t="shared" si="2"/>
        <v>e. HE15-18</v>
      </c>
      <c r="C89">
        <v>16</v>
      </c>
      <c r="D89" t="s">
        <v>62</v>
      </c>
      <c r="E89" s="5">
        <v>2982</v>
      </c>
      <c r="F89" s="19">
        <v>2986</v>
      </c>
      <c r="G89" s="5"/>
    </row>
    <row r="90" spans="1:7" x14ac:dyDescent="0.2">
      <c r="A90" t="s">
        <v>4</v>
      </c>
      <c r="B90" s="10" t="str">
        <f t="shared" si="2"/>
        <v>e. HE15-18</v>
      </c>
      <c r="C90">
        <v>17</v>
      </c>
      <c r="D90" t="s">
        <v>62</v>
      </c>
      <c r="E90" s="5">
        <v>2982</v>
      </c>
      <c r="F90" s="19">
        <v>2986</v>
      </c>
      <c r="G90" s="5"/>
    </row>
    <row r="91" spans="1:7" x14ac:dyDescent="0.2">
      <c r="A91" t="s">
        <v>4</v>
      </c>
      <c r="B91" s="10" t="str">
        <f t="shared" si="2"/>
        <v>e. HE15-18</v>
      </c>
      <c r="C91">
        <v>18</v>
      </c>
      <c r="D91" t="s">
        <v>62</v>
      </c>
      <c r="E91" s="5">
        <v>2982</v>
      </c>
      <c r="F91" s="19">
        <v>2986</v>
      </c>
      <c r="G91" s="5"/>
    </row>
    <row r="92" spans="1:7" x14ac:dyDescent="0.2">
      <c r="A92" t="s">
        <v>4</v>
      </c>
      <c r="B92" s="10" t="str">
        <f t="shared" si="2"/>
        <v>f. HE19-22</v>
      </c>
      <c r="C92">
        <v>19</v>
      </c>
      <c r="D92" t="s">
        <v>62</v>
      </c>
      <c r="E92" s="5">
        <v>2941</v>
      </c>
      <c r="F92" s="19">
        <v>2867</v>
      </c>
      <c r="G92" s="5"/>
    </row>
    <row r="93" spans="1:7" x14ac:dyDescent="0.2">
      <c r="A93" t="s">
        <v>4</v>
      </c>
      <c r="B93" s="10" t="str">
        <f t="shared" si="2"/>
        <v>f. HE19-22</v>
      </c>
      <c r="C93">
        <v>20</v>
      </c>
      <c r="D93" t="s">
        <v>62</v>
      </c>
      <c r="E93" s="5">
        <v>2941</v>
      </c>
      <c r="F93" s="19">
        <v>2867</v>
      </c>
      <c r="G93" s="5"/>
    </row>
    <row r="94" spans="1:7" x14ac:dyDescent="0.2">
      <c r="A94" t="s">
        <v>4</v>
      </c>
      <c r="B94" s="10" t="str">
        <f t="shared" si="2"/>
        <v>f. HE19-22</v>
      </c>
      <c r="C94">
        <v>21</v>
      </c>
      <c r="D94" t="s">
        <v>62</v>
      </c>
      <c r="E94" s="5">
        <v>2941</v>
      </c>
      <c r="F94" s="19">
        <v>2867</v>
      </c>
      <c r="G94" s="5"/>
    </row>
    <row r="95" spans="1:7" x14ac:dyDescent="0.2">
      <c r="A95" t="s">
        <v>4</v>
      </c>
      <c r="B95" s="10" t="str">
        <f t="shared" si="2"/>
        <v>f. HE19-22</v>
      </c>
      <c r="C95">
        <v>22</v>
      </c>
      <c r="D95" t="s">
        <v>62</v>
      </c>
      <c r="E95" s="5">
        <v>2941</v>
      </c>
      <c r="F95" s="19">
        <v>2867</v>
      </c>
      <c r="G95" s="5"/>
    </row>
    <row r="96" spans="1:7" x14ac:dyDescent="0.2">
      <c r="A96" t="s">
        <v>4</v>
      </c>
      <c r="B96" s="10" t="str">
        <f t="shared" si="2"/>
        <v>a. HE1-2 &amp; HE23-24</v>
      </c>
      <c r="C96">
        <v>23</v>
      </c>
      <c r="D96" t="s">
        <v>62</v>
      </c>
      <c r="E96" s="5">
        <v>3068</v>
      </c>
      <c r="F96" s="19">
        <v>3036</v>
      </c>
      <c r="G96" s="5"/>
    </row>
    <row r="97" spans="1:7" x14ac:dyDescent="0.2">
      <c r="A97" t="s">
        <v>4</v>
      </c>
      <c r="B97" s="10" t="str">
        <f t="shared" si="2"/>
        <v>a. HE1-2 &amp; HE23-24</v>
      </c>
      <c r="C97">
        <v>24</v>
      </c>
      <c r="D97" t="s">
        <v>62</v>
      </c>
      <c r="E97" s="5">
        <v>3068</v>
      </c>
      <c r="F97" s="19">
        <v>3036</v>
      </c>
      <c r="G97" s="5"/>
    </row>
    <row r="98" spans="1:7" x14ac:dyDescent="0.2">
      <c r="A98" t="s">
        <v>5</v>
      </c>
      <c r="B98" s="10" t="str">
        <f t="shared" si="2"/>
        <v>a. HE1-2 &amp; HE23-24</v>
      </c>
      <c r="C98">
        <v>1</v>
      </c>
      <c r="D98" t="s">
        <v>62</v>
      </c>
      <c r="E98" s="5">
        <v>2699</v>
      </c>
      <c r="F98" s="19">
        <v>2648</v>
      </c>
      <c r="G98" s="5"/>
    </row>
    <row r="99" spans="1:7" x14ac:dyDescent="0.2">
      <c r="A99" t="s">
        <v>5</v>
      </c>
      <c r="B99" s="10" t="str">
        <f t="shared" si="2"/>
        <v>a. HE1-2 &amp; HE23-24</v>
      </c>
      <c r="C99">
        <v>2</v>
      </c>
      <c r="D99" t="s">
        <v>62</v>
      </c>
      <c r="E99" s="5">
        <v>2699</v>
      </c>
      <c r="F99" s="19">
        <v>2648</v>
      </c>
      <c r="G99" s="5"/>
    </row>
    <row r="100" spans="1:7" x14ac:dyDescent="0.2">
      <c r="A100" t="s">
        <v>5</v>
      </c>
      <c r="B100" s="10" t="str">
        <f t="shared" si="2"/>
        <v>b. HE3-6</v>
      </c>
      <c r="C100">
        <v>3</v>
      </c>
      <c r="D100" t="s">
        <v>62</v>
      </c>
      <c r="E100" s="5">
        <v>2699</v>
      </c>
      <c r="F100" s="19">
        <v>2702</v>
      </c>
      <c r="G100" s="5"/>
    </row>
    <row r="101" spans="1:7" x14ac:dyDescent="0.2">
      <c r="A101" t="s">
        <v>5</v>
      </c>
      <c r="B101" s="10" t="str">
        <f t="shared" si="2"/>
        <v>b. HE3-6</v>
      </c>
      <c r="C101">
        <v>4</v>
      </c>
      <c r="D101" t="s">
        <v>62</v>
      </c>
      <c r="E101" s="5">
        <v>2699</v>
      </c>
      <c r="F101" s="19">
        <v>2702</v>
      </c>
      <c r="G101" s="5"/>
    </row>
    <row r="102" spans="1:7" x14ac:dyDescent="0.2">
      <c r="A102" t="s">
        <v>5</v>
      </c>
      <c r="B102" s="10" t="str">
        <f t="shared" si="2"/>
        <v>b. HE3-6</v>
      </c>
      <c r="C102">
        <v>5</v>
      </c>
      <c r="D102" t="s">
        <v>62</v>
      </c>
      <c r="E102" s="5">
        <v>2699</v>
      </c>
      <c r="F102" s="19">
        <v>2702</v>
      </c>
      <c r="G102" s="5"/>
    </row>
    <row r="103" spans="1:7" x14ac:dyDescent="0.2">
      <c r="A103" t="s">
        <v>5</v>
      </c>
      <c r="B103" s="10" t="str">
        <f t="shared" si="2"/>
        <v>b. HE3-6</v>
      </c>
      <c r="C103">
        <v>6</v>
      </c>
      <c r="D103" t="s">
        <v>62</v>
      </c>
      <c r="E103" s="5">
        <v>2699</v>
      </c>
      <c r="F103" s="19">
        <v>2702</v>
      </c>
      <c r="G103" s="5"/>
    </row>
    <row r="104" spans="1:7" x14ac:dyDescent="0.2">
      <c r="A104" t="s">
        <v>5</v>
      </c>
      <c r="B104" s="10" t="str">
        <f t="shared" si="2"/>
        <v>c. HE7-10</v>
      </c>
      <c r="C104">
        <v>7</v>
      </c>
      <c r="D104" t="s">
        <v>62</v>
      </c>
      <c r="E104" s="5">
        <v>2699</v>
      </c>
      <c r="F104" s="19">
        <v>2702</v>
      </c>
      <c r="G104" s="5"/>
    </row>
    <row r="105" spans="1:7" x14ac:dyDescent="0.2">
      <c r="A105" t="s">
        <v>5</v>
      </c>
      <c r="B105" s="10" t="str">
        <f t="shared" si="2"/>
        <v>c. HE7-10</v>
      </c>
      <c r="C105">
        <v>8</v>
      </c>
      <c r="D105" t="s">
        <v>62</v>
      </c>
      <c r="E105" s="5">
        <v>2699</v>
      </c>
      <c r="F105" s="19">
        <v>2702</v>
      </c>
      <c r="G105" s="5"/>
    </row>
    <row r="106" spans="1:7" x14ac:dyDescent="0.2">
      <c r="A106" t="s">
        <v>5</v>
      </c>
      <c r="B106" s="10" t="str">
        <f t="shared" si="2"/>
        <v>c. HE7-10</v>
      </c>
      <c r="C106">
        <v>9</v>
      </c>
      <c r="D106" t="s">
        <v>62</v>
      </c>
      <c r="E106" s="5">
        <v>2699</v>
      </c>
      <c r="F106" s="19">
        <v>2702</v>
      </c>
      <c r="G106" s="5"/>
    </row>
    <row r="107" spans="1:7" x14ac:dyDescent="0.2">
      <c r="A107" t="s">
        <v>5</v>
      </c>
      <c r="B107" s="10" t="str">
        <f t="shared" si="2"/>
        <v>c. HE7-10</v>
      </c>
      <c r="C107">
        <v>10</v>
      </c>
      <c r="D107" t="s">
        <v>62</v>
      </c>
      <c r="E107" s="5">
        <v>2699</v>
      </c>
      <c r="F107" s="19">
        <v>2702</v>
      </c>
      <c r="G107" s="5"/>
    </row>
    <row r="108" spans="1:7" x14ac:dyDescent="0.2">
      <c r="A108" t="s">
        <v>5</v>
      </c>
      <c r="B108" s="10" t="str">
        <f t="shared" si="2"/>
        <v>d. HE11-14</v>
      </c>
      <c r="C108">
        <v>11</v>
      </c>
      <c r="D108" t="s">
        <v>62</v>
      </c>
      <c r="E108" s="5">
        <v>2595</v>
      </c>
      <c r="F108" s="19">
        <v>2702</v>
      </c>
      <c r="G108" s="5"/>
    </row>
    <row r="109" spans="1:7" x14ac:dyDescent="0.2">
      <c r="A109" t="s">
        <v>5</v>
      </c>
      <c r="B109" s="10" t="str">
        <f t="shared" si="2"/>
        <v>d. HE11-14</v>
      </c>
      <c r="C109">
        <v>12</v>
      </c>
      <c r="D109" t="s">
        <v>62</v>
      </c>
      <c r="E109" s="5">
        <v>2595</v>
      </c>
      <c r="F109" s="19">
        <v>2702</v>
      </c>
      <c r="G109" s="5"/>
    </row>
    <row r="110" spans="1:7" x14ac:dyDescent="0.2">
      <c r="A110" t="s">
        <v>5</v>
      </c>
      <c r="B110" s="10" t="str">
        <f t="shared" si="2"/>
        <v>d. HE11-14</v>
      </c>
      <c r="C110">
        <v>13</v>
      </c>
      <c r="D110" t="s">
        <v>62</v>
      </c>
      <c r="E110" s="5">
        <v>2595</v>
      </c>
      <c r="F110" s="19">
        <v>2702</v>
      </c>
      <c r="G110" s="5"/>
    </row>
    <row r="111" spans="1:7" x14ac:dyDescent="0.2">
      <c r="A111" t="s">
        <v>5</v>
      </c>
      <c r="B111" s="10" t="str">
        <f t="shared" si="2"/>
        <v>d. HE11-14</v>
      </c>
      <c r="C111">
        <v>14</v>
      </c>
      <c r="D111" t="s">
        <v>62</v>
      </c>
      <c r="E111" s="5">
        <v>2595</v>
      </c>
      <c r="F111" s="19">
        <v>2702</v>
      </c>
      <c r="G111" s="5"/>
    </row>
    <row r="112" spans="1:7" x14ac:dyDescent="0.2">
      <c r="A112" t="s">
        <v>5</v>
      </c>
      <c r="B112" s="10" t="str">
        <f t="shared" si="2"/>
        <v>e. HE15-18</v>
      </c>
      <c r="C112">
        <v>15</v>
      </c>
      <c r="D112" t="s">
        <v>62</v>
      </c>
      <c r="E112" s="5">
        <v>2558</v>
      </c>
      <c r="F112" s="19">
        <v>2597</v>
      </c>
      <c r="G112" s="5"/>
    </row>
    <row r="113" spans="1:7" x14ac:dyDescent="0.2">
      <c r="A113" t="s">
        <v>5</v>
      </c>
      <c r="B113" s="10" t="str">
        <f t="shared" si="2"/>
        <v>e. HE15-18</v>
      </c>
      <c r="C113">
        <v>16</v>
      </c>
      <c r="D113" t="s">
        <v>62</v>
      </c>
      <c r="E113" s="5">
        <v>2558</v>
      </c>
      <c r="F113" s="19">
        <v>2597</v>
      </c>
      <c r="G113" s="5"/>
    </row>
    <row r="114" spans="1:7" x14ac:dyDescent="0.2">
      <c r="A114" t="s">
        <v>5</v>
      </c>
      <c r="B114" s="10" t="str">
        <f t="shared" si="2"/>
        <v>e. HE15-18</v>
      </c>
      <c r="C114">
        <v>17</v>
      </c>
      <c r="D114" t="s">
        <v>62</v>
      </c>
      <c r="E114" s="5">
        <v>2558</v>
      </c>
      <c r="F114" s="19">
        <v>2597</v>
      </c>
      <c r="G114" s="5"/>
    </row>
    <row r="115" spans="1:7" x14ac:dyDescent="0.2">
      <c r="A115" t="s">
        <v>5</v>
      </c>
      <c r="B115" s="10" t="str">
        <f t="shared" si="2"/>
        <v>e. HE15-18</v>
      </c>
      <c r="C115">
        <v>18</v>
      </c>
      <c r="D115" t="s">
        <v>62</v>
      </c>
      <c r="E115" s="5">
        <v>2558</v>
      </c>
      <c r="F115" s="19">
        <v>2597</v>
      </c>
      <c r="G115" s="5"/>
    </row>
    <row r="116" spans="1:7" x14ac:dyDescent="0.2">
      <c r="A116" t="s">
        <v>5</v>
      </c>
      <c r="B116" s="10" t="str">
        <f t="shared" si="2"/>
        <v>f. HE19-22</v>
      </c>
      <c r="C116">
        <v>19</v>
      </c>
      <c r="D116" t="s">
        <v>62</v>
      </c>
      <c r="E116" s="5">
        <v>2558</v>
      </c>
      <c r="F116" s="19">
        <v>2560</v>
      </c>
      <c r="G116" s="5"/>
    </row>
    <row r="117" spans="1:7" x14ac:dyDescent="0.2">
      <c r="A117" t="s">
        <v>5</v>
      </c>
      <c r="B117" s="10" t="str">
        <f t="shared" si="2"/>
        <v>f. HE19-22</v>
      </c>
      <c r="C117">
        <v>20</v>
      </c>
      <c r="D117" t="s">
        <v>62</v>
      </c>
      <c r="E117" s="5">
        <v>2558</v>
      </c>
      <c r="F117" s="19">
        <v>2560</v>
      </c>
      <c r="G117" s="5"/>
    </row>
    <row r="118" spans="1:7" x14ac:dyDescent="0.2">
      <c r="A118" t="s">
        <v>5</v>
      </c>
      <c r="B118" s="10" t="str">
        <f t="shared" si="2"/>
        <v>f. HE19-22</v>
      </c>
      <c r="C118">
        <v>21</v>
      </c>
      <c r="D118" t="s">
        <v>62</v>
      </c>
      <c r="E118" s="5">
        <v>2558</v>
      </c>
      <c r="F118" s="19">
        <v>2560</v>
      </c>
      <c r="G118" s="5"/>
    </row>
    <row r="119" spans="1:7" x14ac:dyDescent="0.2">
      <c r="A119" t="s">
        <v>5</v>
      </c>
      <c r="B119" s="10" t="str">
        <f t="shared" si="2"/>
        <v>f. HE19-22</v>
      </c>
      <c r="C119">
        <v>22</v>
      </c>
      <c r="D119" t="s">
        <v>62</v>
      </c>
      <c r="E119" s="5">
        <v>2558</v>
      </c>
      <c r="F119" s="19">
        <v>2560</v>
      </c>
      <c r="G119" s="5"/>
    </row>
    <row r="120" spans="1:7" x14ac:dyDescent="0.2">
      <c r="A120" t="s">
        <v>5</v>
      </c>
      <c r="B120" s="10" t="str">
        <f t="shared" si="2"/>
        <v>a. HE1-2 &amp; HE23-24</v>
      </c>
      <c r="C120">
        <v>23</v>
      </c>
      <c r="D120" t="s">
        <v>62</v>
      </c>
      <c r="E120" s="5">
        <v>2699</v>
      </c>
      <c r="F120" s="19">
        <v>2648</v>
      </c>
      <c r="G120" s="5"/>
    </row>
    <row r="121" spans="1:7" x14ac:dyDescent="0.2">
      <c r="A121" t="s">
        <v>5</v>
      </c>
      <c r="B121" s="10" t="str">
        <f t="shared" si="2"/>
        <v>a. HE1-2 &amp; HE23-24</v>
      </c>
      <c r="C121">
        <v>24</v>
      </c>
      <c r="D121" t="s">
        <v>62</v>
      </c>
      <c r="E121" s="5">
        <v>2699</v>
      </c>
      <c r="F121" s="19">
        <v>2648</v>
      </c>
      <c r="G121" s="5"/>
    </row>
    <row r="122" spans="1:7" x14ac:dyDescent="0.2">
      <c r="A122" t="s">
        <v>6</v>
      </c>
      <c r="B122" s="10" t="str">
        <f t="shared" si="2"/>
        <v>a. HE1-2 &amp; HE23-24</v>
      </c>
      <c r="C122">
        <v>1</v>
      </c>
      <c r="D122" t="s">
        <v>62</v>
      </c>
      <c r="E122" s="5">
        <v>2463</v>
      </c>
      <c r="F122">
        <v>2516</v>
      </c>
      <c r="G122" s="5"/>
    </row>
    <row r="123" spans="1:7" x14ac:dyDescent="0.2">
      <c r="A123" t="s">
        <v>6</v>
      </c>
      <c r="B123" s="10" t="str">
        <f t="shared" si="2"/>
        <v>a. HE1-2 &amp; HE23-24</v>
      </c>
      <c r="C123">
        <v>2</v>
      </c>
      <c r="D123" t="s">
        <v>62</v>
      </c>
      <c r="E123" s="5">
        <v>2463</v>
      </c>
      <c r="F123">
        <v>2516</v>
      </c>
      <c r="G123" s="5"/>
    </row>
    <row r="124" spans="1:7" x14ac:dyDescent="0.2">
      <c r="A124" t="s">
        <v>6</v>
      </c>
      <c r="B124" s="10" t="str">
        <f t="shared" si="2"/>
        <v>b. HE3-6</v>
      </c>
      <c r="C124">
        <v>3</v>
      </c>
      <c r="D124" t="s">
        <v>62</v>
      </c>
      <c r="E124" s="5">
        <v>2514</v>
      </c>
      <c r="F124">
        <v>2597</v>
      </c>
      <c r="G124" s="5"/>
    </row>
    <row r="125" spans="1:7" x14ac:dyDescent="0.2">
      <c r="A125" t="s">
        <v>6</v>
      </c>
      <c r="B125" s="10" t="str">
        <f t="shared" si="2"/>
        <v>b. HE3-6</v>
      </c>
      <c r="C125">
        <v>4</v>
      </c>
      <c r="D125" t="s">
        <v>62</v>
      </c>
      <c r="E125" s="5">
        <v>2514</v>
      </c>
      <c r="F125">
        <v>2597</v>
      </c>
      <c r="G125" s="5"/>
    </row>
    <row r="126" spans="1:7" x14ac:dyDescent="0.2">
      <c r="A126" t="s">
        <v>6</v>
      </c>
      <c r="B126" s="10" t="str">
        <f t="shared" si="2"/>
        <v>b. HE3-6</v>
      </c>
      <c r="C126">
        <v>5</v>
      </c>
      <c r="D126" t="s">
        <v>62</v>
      </c>
      <c r="E126" s="5">
        <v>2514</v>
      </c>
      <c r="F126">
        <v>2597</v>
      </c>
      <c r="G126" s="5"/>
    </row>
    <row r="127" spans="1:7" x14ac:dyDescent="0.2">
      <c r="A127" t="s">
        <v>6</v>
      </c>
      <c r="B127" s="10" t="str">
        <f t="shared" si="2"/>
        <v>b. HE3-6</v>
      </c>
      <c r="C127">
        <v>6</v>
      </c>
      <c r="D127" t="s">
        <v>62</v>
      </c>
      <c r="E127" s="5">
        <v>2514</v>
      </c>
      <c r="F127">
        <v>2597</v>
      </c>
      <c r="G127" s="5"/>
    </row>
    <row r="128" spans="1:7" x14ac:dyDescent="0.2">
      <c r="A128" t="s">
        <v>6</v>
      </c>
      <c r="B128" s="10" t="str">
        <f t="shared" si="2"/>
        <v>c. HE7-10</v>
      </c>
      <c r="C128">
        <v>7</v>
      </c>
      <c r="D128" t="s">
        <v>62</v>
      </c>
      <c r="E128" s="5">
        <v>2514</v>
      </c>
      <c r="F128">
        <v>2597</v>
      </c>
      <c r="G128" s="5"/>
    </row>
    <row r="129" spans="1:7" x14ac:dyDescent="0.2">
      <c r="A129" t="s">
        <v>6</v>
      </c>
      <c r="B129" s="10" t="str">
        <f t="shared" si="2"/>
        <v>c. HE7-10</v>
      </c>
      <c r="C129">
        <v>8</v>
      </c>
      <c r="D129" t="s">
        <v>62</v>
      </c>
      <c r="E129" s="5">
        <v>2514</v>
      </c>
      <c r="F129">
        <v>2597</v>
      </c>
      <c r="G129" s="5"/>
    </row>
    <row r="130" spans="1:7" x14ac:dyDescent="0.2">
      <c r="A130" t="s">
        <v>6</v>
      </c>
      <c r="B130" s="10" t="str">
        <f t="shared" si="2"/>
        <v>c. HE7-10</v>
      </c>
      <c r="C130">
        <v>9</v>
      </c>
      <c r="D130" t="s">
        <v>62</v>
      </c>
      <c r="E130" s="5">
        <v>2514</v>
      </c>
      <c r="F130">
        <v>2597</v>
      </c>
      <c r="G130" s="5"/>
    </row>
    <row r="131" spans="1:7" x14ac:dyDescent="0.2">
      <c r="A131" t="s">
        <v>6</v>
      </c>
      <c r="B131" s="10" t="str">
        <f t="shared" ref="B131:B194" si="3">IF(OR(C131=1, C131=2, C131=23, C131=24), "a. HE1-2 &amp; HE23-24", IF(OR(C131=3, C131=4, C131=5, C131=6), "b. HE3-6", IF(OR(C131=7, C131=8, C131=9, C131=10), "c. HE7-10", IF(OR(C131=11, C131=12, C131=13, C131=14), "d. HE11-14", IF(OR(C131=15, C131=16, C131=17, C131=18), "e. HE15-18", IF(OR(C131=19, C131=20, C131=21, C131=22), "f. HE19-22", NA()))))))</f>
        <v>c. HE7-10</v>
      </c>
      <c r="C131">
        <v>10</v>
      </c>
      <c r="D131" t="s">
        <v>62</v>
      </c>
      <c r="E131" s="5">
        <v>2514</v>
      </c>
      <c r="F131">
        <v>2597</v>
      </c>
      <c r="G131" s="5"/>
    </row>
    <row r="132" spans="1:7" x14ac:dyDescent="0.2">
      <c r="A132" t="s">
        <v>6</v>
      </c>
      <c r="B132" s="10" t="str">
        <f t="shared" si="3"/>
        <v>d. HE11-14</v>
      </c>
      <c r="C132">
        <v>11</v>
      </c>
      <c r="D132" t="s">
        <v>62</v>
      </c>
      <c r="E132" s="5">
        <v>2425</v>
      </c>
      <c r="F132">
        <v>2516</v>
      </c>
      <c r="G132" s="5"/>
    </row>
    <row r="133" spans="1:7" x14ac:dyDescent="0.2">
      <c r="A133" t="s">
        <v>6</v>
      </c>
      <c r="B133" s="10" t="str">
        <f t="shared" si="3"/>
        <v>d. HE11-14</v>
      </c>
      <c r="C133">
        <v>12</v>
      </c>
      <c r="D133" t="s">
        <v>62</v>
      </c>
      <c r="E133" s="5">
        <v>2425</v>
      </c>
      <c r="F133">
        <v>2516</v>
      </c>
      <c r="G133" s="5"/>
    </row>
    <row r="134" spans="1:7" x14ac:dyDescent="0.2">
      <c r="A134" t="s">
        <v>6</v>
      </c>
      <c r="B134" s="10" t="str">
        <f t="shared" si="3"/>
        <v>d. HE11-14</v>
      </c>
      <c r="C134">
        <v>13</v>
      </c>
      <c r="D134" t="s">
        <v>62</v>
      </c>
      <c r="E134" s="5">
        <v>2425</v>
      </c>
      <c r="F134">
        <v>2516</v>
      </c>
      <c r="G134" s="5"/>
    </row>
    <row r="135" spans="1:7" x14ac:dyDescent="0.2">
      <c r="A135" t="s">
        <v>6</v>
      </c>
      <c r="B135" s="10" t="str">
        <f t="shared" si="3"/>
        <v>d. HE11-14</v>
      </c>
      <c r="C135">
        <v>14</v>
      </c>
      <c r="D135" t="s">
        <v>62</v>
      </c>
      <c r="E135" s="5">
        <v>2425</v>
      </c>
      <c r="F135">
        <v>2516</v>
      </c>
      <c r="G135" s="5"/>
    </row>
    <row r="136" spans="1:7" x14ac:dyDescent="0.2">
      <c r="A136" t="s">
        <v>6</v>
      </c>
      <c r="B136" s="10" t="str">
        <f t="shared" si="3"/>
        <v>e. HE15-18</v>
      </c>
      <c r="C136">
        <v>15</v>
      </c>
      <c r="D136" t="s">
        <v>62</v>
      </c>
      <c r="E136" s="5">
        <v>2380</v>
      </c>
      <c r="F136">
        <v>2465</v>
      </c>
      <c r="G136" s="5"/>
    </row>
    <row r="137" spans="1:7" x14ac:dyDescent="0.2">
      <c r="A137" t="s">
        <v>6</v>
      </c>
      <c r="B137" s="10" t="str">
        <f t="shared" si="3"/>
        <v>e. HE15-18</v>
      </c>
      <c r="C137">
        <v>16</v>
      </c>
      <c r="D137" t="s">
        <v>62</v>
      </c>
      <c r="E137" s="5">
        <v>2380</v>
      </c>
      <c r="F137">
        <v>2465</v>
      </c>
      <c r="G137" s="5"/>
    </row>
    <row r="138" spans="1:7" x14ac:dyDescent="0.2">
      <c r="A138" t="s">
        <v>6</v>
      </c>
      <c r="B138" s="10" t="str">
        <f t="shared" si="3"/>
        <v>e. HE15-18</v>
      </c>
      <c r="C138">
        <v>17</v>
      </c>
      <c r="D138" t="s">
        <v>62</v>
      </c>
      <c r="E138" s="5">
        <v>2380</v>
      </c>
      <c r="F138">
        <v>2465</v>
      </c>
      <c r="G138" s="5"/>
    </row>
    <row r="139" spans="1:7" x14ac:dyDescent="0.2">
      <c r="A139" t="s">
        <v>6</v>
      </c>
      <c r="B139" s="10" t="str">
        <f t="shared" si="3"/>
        <v>e. HE15-18</v>
      </c>
      <c r="C139">
        <v>18</v>
      </c>
      <c r="D139" t="s">
        <v>62</v>
      </c>
      <c r="E139" s="5">
        <v>2380</v>
      </c>
      <c r="F139">
        <v>2465</v>
      </c>
      <c r="G139" s="5"/>
    </row>
    <row r="140" spans="1:7" x14ac:dyDescent="0.2">
      <c r="A140" t="s">
        <v>6</v>
      </c>
      <c r="B140" s="10" t="str">
        <f t="shared" si="3"/>
        <v>f. HE19-22</v>
      </c>
      <c r="C140">
        <v>19</v>
      </c>
      <c r="D140" t="s">
        <v>62</v>
      </c>
      <c r="E140" s="5">
        <v>2343</v>
      </c>
      <c r="F140">
        <v>2426</v>
      </c>
      <c r="G140" s="5"/>
    </row>
    <row r="141" spans="1:7" x14ac:dyDescent="0.2">
      <c r="A141" t="s">
        <v>6</v>
      </c>
      <c r="B141" s="10" t="str">
        <f t="shared" si="3"/>
        <v>f. HE19-22</v>
      </c>
      <c r="C141">
        <v>20</v>
      </c>
      <c r="D141" t="s">
        <v>62</v>
      </c>
      <c r="E141" s="5">
        <v>2343</v>
      </c>
      <c r="F141">
        <v>2426</v>
      </c>
      <c r="G141" s="5"/>
    </row>
    <row r="142" spans="1:7" x14ac:dyDescent="0.2">
      <c r="A142" t="s">
        <v>6</v>
      </c>
      <c r="B142" s="10" t="str">
        <f t="shared" si="3"/>
        <v>f. HE19-22</v>
      </c>
      <c r="C142">
        <v>21</v>
      </c>
      <c r="D142" t="s">
        <v>62</v>
      </c>
      <c r="E142" s="5">
        <v>2343</v>
      </c>
      <c r="F142">
        <v>2426</v>
      </c>
      <c r="G142" s="5"/>
    </row>
    <row r="143" spans="1:7" x14ac:dyDescent="0.2">
      <c r="A143" t="s">
        <v>6</v>
      </c>
      <c r="B143" s="10" t="str">
        <f t="shared" si="3"/>
        <v>f. HE19-22</v>
      </c>
      <c r="C143">
        <v>22</v>
      </c>
      <c r="D143" t="s">
        <v>62</v>
      </c>
      <c r="E143" s="5">
        <v>2343</v>
      </c>
      <c r="F143">
        <v>2426</v>
      </c>
      <c r="G143" s="5"/>
    </row>
    <row r="144" spans="1:7" x14ac:dyDescent="0.2">
      <c r="A144" t="s">
        <v>6</v>
      </c>
      <c r="B144" s="10" t="str">
        <f t="shared" si="3"/>
        <v>a. HE1-2 &amp; HE23-24</v>
      </c>
      <c r="C144">
        <v>23</v>
      </c>
      <c r="D144" t="s">
        <v>62</v>
      </c>
      <c r="E144" s="5">
        <v>2463</v>
      </c>
      <c r="F144">
        <v>2516</v>
      </c>
      <c r="G144" s="5"/>
    </row>
    <row r="145" spans="1:7" x14ac:dyDescent="0.2">
      <c r="A145" t="s">
        <v>6</v>
      </c>
      <c r="B145" s="10" t="str">
        <f t="shared" si="3"/>
        <v>a. HE1-2 &amp; HE23-24</v>
      </c>
      <c r="C145">
        <v>24</v>
      </c>
      <c r="D145" t="s">
        <v>62</v>
      </c>
      <c r="E145" s="5">
        <v>2463</v>
      </c>
      <c r="F145">
        <v>2516</v>
      </c>
      <c r="G145" s="5"/>
    </row>
    <row r="146" spans="1:7" x14ac:dyDescent="0.2">
      <c r="A146" t="s">
        <v>7</v>
      </c>
      <c r="B146" s="10" t="str">
        <f t="shared" si="3"/>
        <v>a. HE1-2 &amp; HE23-24</v>
      </c>
      <c r="C146">
        <v>1</v>
      </c>
      <c r="D146" t="s">
        <v>62</v>
      </c>
      <c r="E146" s="5">
        <v>2425</v>
      </c>
      <c r="F146" s="19">
        <v>2426</v>
      </c>
      <c r="G146" s="5"/>
    </row>
    <row r="147" spans="1:7" x14ac:dyDescent="0.2">
      <c r="A147" t="s">
        <v>7</v>
      </c>
      <c r="B147" s="10" t="str">
        <f t="shared" si="3"/>
        <v>a. HE1-2 &amp; HE23-24</v>
      </c>
      <c r="C147">
        <v>2</v>
      </c>
      <c r="D147" t="s">
        <v>62</v>
      </c>
      <c r="E147" s="5">
        <v>2425</v>
      </c>
      <c r="F147" s="19">
        <v>2426</v>
      </c>
      <c r="G147" s="5"/>
    </row>
    <row r="148" spans="1:7" x14ac:dyDescent="0.2">
      <c r="A148" t="s">
        <v>7</v>
      </c>
      <c r="B148" s="10" t="str">
        <f t="shared" si="3"/>
        <v>b. HE3-6</v>
      </c>
      <c r="C148">
        <v>3</v>
      </c>
      <c r="D148" t="s">
        <v>62</v>
      </c>
      <c r="E148" s="5">
        <v>2463</v>
      </c>
      <c r="F148" s="19">
        <v>2465</v>
      </c>
      <c r="G148" s="5"/>
    </row>
    <row r="149" spans="1:7" x14ac:dyDescent="0.2">
      <c r="A149" t="s">
        <v>7</v>
      </c>
      <c r="B149" s="10" t="str">
        <f t="shared" si="3"/>
        <v>b. HE3-6</v>
      </c>
      <c r="C149">
        <v>4</v>
      </c>
      <c r="D149" t="s">
        <v>62</v>
      </c>
      <c r="E149" s="5">
        <v>2463</v>
      </c>
      <c r="F149" s="19">
        <v>2465</v>
      </c>
      <c r="G149" s="5"/>
    </row>
    <row r="150" spans="1:7" x14ac:dyDescent="0.2">
      <c r="A150" t="s">
        <v>7</v>
      </c>
      <c r="B150" s="10" t="str">
        <f t="shared" si="3"/>
        <v>b. HE3-6</v>
      </c>
      <c r="C150">
        <v>5</v>
      </c>
      <c r="D150" t="s">
        <v>62</v>
      </c>
      <c r="E150" s="5">
        <v>2463</v>
      </c>
      <c r="F150" s="19">
        <v>2465</v>
      </c>
      <c r="G150" s="5"/>
    </row>
    <row r="151" spans="1:7" x14ac:dyDescent="0.2">
      <c r="A151" t="s">
        <v>7</v>
      </c>
      <c r="B151" s="10" t="str">
        <f t="shared" si="3"/>
        <v>b. HE3-6</v>
      </c>
      <c r="C151">
        <v>6</v>
      </c>
      <c r="D151" t="s">
        <v>62</v>
      </c>
      <c r="E151" s="5">
        <v>2463</v>
      </c>
      <c r="F151" s="19">
        <v>2465</v>
      </c>
      <c r="G151" s="5"/>
    </row>
    <row r="152" spans="1:7" x14ac:dyDescent="0.2">
      <c r="A152" t="s">
        <v>7</v>
      </c>
      <c r="B152" s="10" t="str">
        <f t="shared" si="3"/>
        <v>c. HE7-10</v>
      </c>
      <c r="C152">
        <v>7</v>
      </c>
      <c r="D152" t="s">
        <v>62</v>
      </c>
      <c r="E152" s="5">
        <v>2463</v>
      </c>
      <c r="F152" s="19">
        <v>2465</v>
      </c>
      <c r="G152" s="5"/>
    </row>
    <row r="153" spans="1:7" x14ac:dyDescent="0.2">
      <c r="A153" t="s">
        <v>7</v>
      </c>
      <c r="B153" s="10" t="str">
        <f t="shared" si="3"/>
        <v>c. HE7-10</v>
      </c>
      <c r="C153">
        <v>8</v>
      </c>
      <c r="D153" t="s">
        <v>62</v>
      </c>
      <c r="E153" s="5">
        <v>2463</v>
      </c>
      <c r="F153" s="19">
        <v>2465</v>
      </c>
      <c r="G153" s="5"/>
    </row>
    <row r="154" spans="1:7" x14ac:dyDescent="0.2">
      <c r="A154" t="s">
        <v>7</v>
      </c>
      <c r="B154" s="10" t="str">
        <f t="shared" si="3"/>
        <v>c. HE7-10</v>
      </c>
      <c r="C154">
        <v>9</v>
      </c>
      <c r="D154" t="s">
        <v>62</v>
      </c>
      <c r="E154" s="5">
        <v>2463</v>
      </c>
      <c r="F154" s="19">
        <v>2465</v>
      </c>
      <c r="G154" s="5"/>
    </row>
    <row r="155" spans="1:7" x14ac:dyDescent="0.2">
      <c r="A155" t="s">
        <v>7</v>
      </c>
      <c r="B155" s="10" t="str">
        <f t="shared" si="3"/>
        <v>c. HE7-10</v>
      </c>
      <c r="C155">
        <v>10</v>
      </c>
      <c r="D155" t="s">
        <v>62</v>
      </c>
      <c r="E155" s="5">
        <v>2463</v>
      </c>
      <c r="F155" s="19">
        <v>2465</v>
      </c>
      <c r="G155" s="5"/>
    </row>
    <row r="156" spans="1:7" x14ac:dyDescent="0.2">
      <c r="A156" t="s">
        <v>7</v>
      </c>
      <c r="B156" s="10" t="str">
        <f t="shared" si="3"/>
        <v>d. HE11-14</v>
      </c>
      <c r="C156">
        <v>11</v>
      </c>
      <c r="D156" t="s">
        <v>62</v>
      </c>
      <c r="E156" s="5">
        <v>2380</v>
      </c>
      <c r="F156" s="19">
        <v>2426</v>
      </c>
      <c r="G156" s="5"/>
    </row>
    <row r="157" spans="1:7" x14ac:dyDescent="0.2">
      <c r="A157" t="s">
        <v>7</v>
      </c>
      <c r="B157" s="10" t="str">
        <f t="shared" si="3"/>
        <v>d. HE11-14</v>
      </c>
      <c r="C157">
        <v>12</v>
      </c>
      <c r="D157" t="s">
        <v>62</v>
      </c>
      <c r="E157" s="5">
        <v>2380</v>
      </c>
      <c r="F157" s="19">
        <v>2426</v>
      </c>
      <c r="G157" s="5"/>
    </row>
    <row r="158" spans="1:7" x14ac:dyDescent="0.2">
      <c r="A158" t="s">
        <v>7</v>
      </c>
      <c r="B158" s="10" t="str">
        <f t="shared" si="3"/>
        <v>d. HE11-14</v>
      </c>
      <c r="C158">
        <v>13</v>
      </c>
      <c r="D158" t="s">
        <v>62</v>
      </c>
      <c r="E158" s="5">
        <v>2380</v>
      </c>
      <c r="F158" s="19">
        <v>2426</v>
      </c>
      <c r="G158" s="5"/>
    </row>
    <row r="159" spans="1:7" x14ac:dyDescent="0.2">
      <c r="A159" t="s">
        <v>7</v>
      </c>
      <c r="B159" s="10" t="str">
        <f t="shared" si="3"/>
        <v>d. HE11-14</v>
      </c>
      <c r="C159">
        <v>14</v>
      </c>
      <c r="D159" t="s">
        <v>62</v>
      </c>
      <c r="E159" s="5">
        <v>2380</v>
      </c>
      <c r="F159" s="19">
        <v>2426</v>
      </c>
      <c r="G159" s="5"/>
    </row>
    <row r="160" spans="1:7" x14ac:dyDescent="0.2">
      <c r="A160" t="s">
        <v>7</v>
      </c>
      <c r="B160" s="10" t="str">
        <f t="shared" si="3"/>
        <v>e. HE15-18</v>
      </c>
      <c r="C160">
        <v>15</v>
      </c>
      <c r="D160" t="s">
        <v>62</v>
      </c>
      <c r="E160" s="5">
        <v>2343</v>
      </c>
      <c r="F160" s="19">
        <v>2381</v>
      </c>
      <c r="G160" s="5"/>
    </row>
    <row r="161" spans="1:7" x14ac:dyDescent="0.2">
      <c r="A161" t="s">
        <v>7</v>
      </c>
      <c r="B161" s="10" t="str">
        <f t="shared" si="3"/>
        <v>e. HE15-18</v>
      </c>
      <c r="C161">
        <v>16</v>
      </c>
      <c r="D161" t="s">
        <v>62</v>
      </c>
      <c r="E161" s="5">
        <v>2343</v>
      </c>
      <c r="F161" s="19">
        <v>2381</v>
      </c>
      <c r="G161" s="5"/>
    </row>
    <row r="162" spans="1:7" x14ac:dyDescent="0.2">
      <c r="A162" t="s">
        <v>7</v>
      </c>
      <c r="B162" s="10" t="str">
        <f t="shared" si="3"/>
        <v>e. HE15-18</v>
      </c>
      <c r="C162">
        <v>17</v>
      </c>
      <c r="D162" t="s">
        <v>62</v>
      </c>
      <c r="E162" s="5">
        <v>2343</v>
      </c>
      <c r="F162" s="19">
        <v>2381</v>
      </c>
      <c r="G162" s="5"/>
    </row>
    <row r="163" spans="1:7" x14ac:dyDescent="0.2">
      <c r="A163" t="s">
        <v>7</v>
      </c>
      <c r="B163" s="10" t="str">
        <f t="shared" si="3"/>
        <v>e. HE15-18</v>
      </c>
      <c r="C163">
        <v>18</v>
      </c>
      <c r="D163" t="s">
        <v>62</v>
      </c>
      <c r="E163" s="5">
        <v>2343</v>
      </c>
      <c r="F163" s="19">
        <v>2381</v>
      </c>
      <c r="G163" s="5"/>
    </row>
    <row r="164" spans="1:7" x14ac:dyDescent="0.2">
      <c r="A164" t="s">
        <v>7</v>
      </c>
      <c r="B164" s="10" t="str">
        <f t="shared" si="3"/>
        <v>f. HE19-22</v>
      </c>
      <c r="C164">
        <v>19</v>
      </c>
      <c r="D164" t="s">
        <v>62</v>
      </c>
      <c r="E164" s="5">
        <v>2300</v>
      </c>
      <c r="F164" s="19">
        <v>2381</v>
      </c>
      <c r="G164" s="5"/>
    </row>
    <row r="165" spans="1:7" x14ac:dyDescent="0.2">
      <c r="A165" t="s">
        <v>7</v>
      </c>
      <c r="B165" s="10" t="str">
        <f t="shared" si="3"/>
        <v>f. HE19-22</v>
      </c>
      <c r="C165">
        <v>20</v>
      </c>
      <c r="D165" t="s">
        <v>62</v>
      </c>
      <c r="E165" s="5">
        <v>2300</v>
      </c>
      <c r="F165" s="19">
        <v>2381</v>
      </c>
      <c r="G165" s="5"/>
    </row>
    <row r="166" spans="1:7" x14ac:dyDescent="0.2">
      <c r="A166" t="s">
        <v>7</v>
      </c>
      <c r="B166" s="10" t="str">
        <f t="shared" si="3"/>
        <v>f. HE19-22</v>
      </c>
      <c r="C166">
        <v>21</v>
      </c>
      <c r="D166" t="s">
        <v>62</v>
      </c>
      <c r="E166" s="5">
        <v>2300</v>
      </c>
      <c r="F166" s="19">
        <v>2381</v>
      </c>
      <c r="G166" s="5"/>
    </row>
    <row r="167" spans="1:7" x14ac:dyDescent="0.2">
      <c r="A167" t="s">
        <v>7</v>
      </c>
      <c r="B167" s="10" t="str">
        <f t="shared" si="3"/>
        <v>f. HE19-22</v>
      </c>
      <c r="C167">
        <v>22</v>
      </c>
      <c r="D167" t="s">
        <v>62</v>
      </c>
      <c r="E167" s="5">
        <v>2300</v>
      </c>
      <c r="F167" s="19">
        <v>2381</v>
      </c>
      <c r="G167" s="5"/>
    </row>
    <row r="168" spans="1:7" x14ac:dyDescent="0.2">
      <c r="A168" t="s">
        <v>7</v>
      </c>
      <c r="B168" s="10" t="str">
        <f t="shared" si="3"/>
        <v>a. HE1-2 &amp; HE23-24</v>
      </c>
      <c r="C168">
        <v>23</v>
      </c>
      <c r="D168" t="s">
        <v>62</v>
      </c>
      <c r="E168" s="5">
        <v>2425</v>
      </c>
      <c r="F168" s="19">
        <v>2426</v>
      </c>
      <c r="G168" s="5"/>
    </row>
    <row r="169" spans="1:7" x14ac:dyDescent="0.2">
      <c r="A169" t="s">
        <v>7</v>
      </c>
      <c r="B169" s="10" t="str">
        <f t="shared" si="3"/>
        <v>a. HE1-2 &amp; HE23-24</v>
      </c>
      <c r="C169">
        <v>24</v>
      </c>
      <c r="D169" t="s">
        <v>62</v>
      </c>
      <c r="E169" s="5">
        <v>2425</v>
      </c>
      <c r="F169" s="19">
        <v>2426</v>
      </c>
      <c r="G169" s="5"/>
    </row>
    <row r="170" spans="1:7" x14ac:dyDescent="0.2">
      <c r="A170" t="s">
        <v>8</v>
      </c>
      <c r="B170" s="10" t="str">
        <f t="shared" si="3"/>
        <v>a. HE1-2 &amp; HE23-24</v>
      </c>
      <c r="C170">
        <v>1</v>
      </c>
      <c r="D170" t="s">
        <v>62</v>
      </c>
      <c r="E170" s="5">
        <v>2300</v>
      </c>
      <c r="F170" s="19">
        <v>2300</v>
      </c>
      <c r="G170" s="5"/>
    </row>
    <row r="171" spans="1:7" x14ac:dyDescent="0.2">
      <c r="A171" t="s">
        <v>8</v>
      </c>
      <c r="B171" s="10" t="str">
        <f t="shared" si="3"/>
        <v>a. HE1-2 &amp; HE23-24</v>
      </c>
      <c r="C171">
        <v>2</v>
      </c>
      <c r="D171" t="s">
        <v>62</v>
      </c>
      <c r="E171" s="5">
        <v>2300</v>
      </c>
      <c r="F171" s="19">
        <v>2300</v>
      </c>
      <c r="G171" s="5"/>
    </row>
    <row r="172" spans="1:7" x14ac:dyDescent="0.2">
      <c r="A172" t="s">
        <v>8</v>
      </c>
      <c r="B172" s="10" t="str">
        <f t="shared" si="3"/>
        <v>b. HE3-6</v>
      </c>
      <c r="C172">
        <v>3</v>
      </c>
      <c r="D172" t="s">
        <v>62</v>
      </c>
      <c r="E172" s="5">
        <v>2300</v>
      </c>
      <c r="F172" s="19">
        <v>2300</v>
      </c>
      <c r="G172" s="5"/>
    </row>
    <row r="173" spans="1:7" x14ac:dyDescent="0.2">
      <c r="A173" t="s">
        <v>8</v>
      </c>
      <c r="B173" s="10" t="str">
        <f t="shared" si="3"/>
        <v>b. HE3-6</v>
      </c>
      <c r="C173">
        <v>4</v>
      </c>
      <c r="D173" t="s">
        <v>62</v>
      </c>
      <c r="E173" s="5">
        <v>2300</v>
      </c>
      <c r="F173" s="19">
        <v>2300</v>
      </c>
      <c r="G173" s="5"/>
    </row>
    <row r="174" spans="1:7" x14ac:dyDescent="0.2">
      <c r="A174" t="s">
        <v>8</v>
      </c>
      <c r="B174" s="10" t="str">
        <f t="shared" si="3"/>
        <v>b. HE3-6</v>
      </c>
      <c r="C174">
        <v>5</v>
      </c>
      <c r="D174" t="s">
        <v>62</v>
      </c>
      <c r="E174" s="5">
        <v>2300</v>
      </c>
      <c r="F174" s="19">
        <v>2300</v>
      </c>
      <c r="G174" s="5"/>
    </row>
    <row r="175" spans="1:7" x14ac:dyDescent="0.2">
      <c r="A175" t="s">
        <v>8</v>
      </c>
      <c r="B175" s="10" t="str">
        <f t="shared" si="3"/>
        <v>b. HE3-6</v>
      </c>
      <c r="C175">
        <v>6</v>
      </c>
      <c r="D175" t="s">
        <v>62</v>
      </c>
      <c r="E175" s="5">
        <v>2300</v>
      </c>
      <c r="F175" s="19">
        <v>2300</v>
      </c>
      <c r="G175" s="5"/>
    </row>
    <row r="176" spans="1:7" x14ac:dyDescent="0.2">
      <c r="A176" t="s">
        <v>8</v>
      </c>
      <c r="B176" s="10" t="str">
        <f t="shared" si="3"/>
        <v>c. HE7-10</v>
      </c>
      <c r="C176">
        <v>7</v>
      </c>
      <c r="D176" t="s">
        <v>62</v>
      </c>
      <c r="E176" s="5">
        <v>2300</v>
      </c>
      <c r="F176" s="19">
        <v>2344</v>
      </c>
      <c r="G176" s="5"/>
    </row>
    <row r="177" spans="1:7" x14ac:dyDescent="0.2">
      <c r="A177" t="s">
        <v>8</v>
      </c>
      <c r="B177" s="10" t="str">
        <f t="shared" si="3"/>
        <v>c. HE7-10</v>
      </c>
      <c r="C177">
        <v>8</v>
      </c>
      <c r="D177" t="s">
        <v>62</v>
      </c>
      <c r="E177" s="5">
        <v>2300</v>
      </c>
      <c r="F177" s="19">
        <v>2344</v>
      </c>
      <c r="G177" s="5"/>
    </row>
    <row r="178" spans="1:7" x14ac:dyDescent="0.2">
      <c r="A178" t="s">
        <v>8</v>
      </c>
      <c r="B178" s="10" t="str">
        <f t="shared" si="3"/>
        <v>c. HE7-10</v>
      </c>
      <c r="C178">
        <v>9</v>
      </c>
      <c r="D178" t="s">
        <v>62</v>
      </c>
      <c r="E178" s="5">
        <v>2300</v>
      </c>
      <c r="F178" s="19">
        <v>2344</v>
      </c>
      <c r="G178" s="5"/>
    </row>
    <row r="179" spans="1:7" x14ac:dyDescent="0.2">
      <c r="A179" t="s">
        <v>8</v>
      </c>
      <c r="B179" s="10" t="str">
        <f t="shared" si="3"/>
        <v>c. HE7-10</v>
      </c>
      <c r="C179">
        <v>10</v>
      </c>
      <c r="D179" t="s">
        <v>62</v>
      </c>
      <c r="E179" s="5">
        <v>2300</v>
      </c>
      <c r="F179" s="19">
        <v>2344</v>
      </c>
      <c r="G179" s="5"/>
    </row>
    <row r="180" spans="1:7" x14ac:dyDescent="0.2">
      <c r="A180" t="s">
        <v>8</v>
      </c>
      <c r="B180" s="10" t="str">
        <f t="shared" si="3"/>
        <v>d. HE11-14</v>
      </c>
      <c r="C180">
        <v>11</v>
      </c>
      <c r="D180" t="s">
        <v>62</v>
      </c>
      <c r="E180" s="5">
        <v>2300</v>
      </c>
      <c r="F180" s="19">
        <v>2300</v>
      </c>
      <c r="G180" s="5"/>
    </row>
    <row r="181" spans="1:7" x14ac:dyDescent="0.2">
      <c r="A181" t="s">
        <v>8</v>
      </c>
      <c r="B181" s="10" t="str">
        <f t="shared" si="3"/>
        <v>d. HE11-14</v>
      </c>
      <c r="C181">
        <v>12</v>
      </c>
      <c r="D181" t="s">
        <v>62</v>
      </c>
      <c r="E181" s="5">
        <v>2300</v>
      </c>
      <c r="F181" s="19">
        <v>2300</v>
      </c>
      <c r="G181" s="5"/>
    </row>
    <row r="182" spans="1:7" x14ac:dyDescent="0.2">
      <c r="A182" t="s">
        <v>8</v>
      </c>
      <c r="B182" s="10" t="str">
        <f t="shared" si="3"/>
        <v>d. HE11-14</v>
      </c>
      <c r="C182">
        <v>13</v>
      </c>
      <c r="D182" t="s">
        <v>62</v>
      </c>
      <c r="E182" s="5">
        <v>2300</v>
      </c>
      <c r="F182" s="19">
        <v>2300</v>
      </c>
      <c r="G182" s="5"/>
    </row>
    <row r="183" spans="1:7" x14ac:dyDescent="0.2">
      <c r="A183" t="s">
        <v>8</v>
      </c>
      <c r="B183" s="10" t="str">
        <f t="shared" si="3"/>
        <v>d. HE11-14</v>
      </c>
      <c r="C183">
        <v>14</v>
      </c>
      <c r="D183" t="s">
        <v>62</v>
      </c>
      <c r="E183" s="5">
        <v>2300</v>
      </c>
      <c r="F183" s="19">
        <v>2300</v>
      </c>
      <c r="G183" s="5"/>
    </row>
    <row r="184" spans="1:7" x14ac:dyDescent="0.2">
      <c r="A184" t="s">
        <v>8</v>
      </c>
      <c r="B184" s="10" t="str">
        <f t="shared" si="3"/>
        <v>e. HE15-18</v>
      </c>
      <c r="C184">
        <v>15</v>
      </c>
      <c r="D184" t="s">
        <v>62</v>
      </c>
      <c r="E184" s="5">
        <v>2300</v>
      </c>
      <c r="F184" s="19">
        <v>2300</v>
      </c>
      <c r="G184" s="5"/>
    </row>
    <row r="185" spans="1:7" x14ac:dyDescent="0.2">
      <c r="A185" t="s">
        <v>8</v>
      </c>
      <c r="B185" s="10" t="str">
        <f t="shared" si="3"/>
        <v>e. HE15-18</v>
      </c>
      <c r="C185">
        <v>16</v>
      </c>
      <c r="D185" t="s">
        <v>62</v>
      </c>
      <c r="E185" s="5">
        <v>2300</v>
      </c>
      <c r="F185" s="19">
        <v>2300</v>
      </c>
      <c r="G185" s="5"/>
    </row>
    <row r="186" spans="1:7" x14ac:dyDescent="0.2">
      <c r="A186" t="s">
        <v>8</v>
      </c>
      <c r="B186" s="10" t="str">
        <f t="shared" si="3"/>
        <v>e. HE15-18</v>
      </c>
      <c r="C186">
        <v>17</v>
      </c>
      <c r="D186" t="s">
        <v>62</v>
      </c>
      <c r="E186" s="5">
        <v>2300</v>
      </c>
      <c r="F186" s="19">
        <v>2300</v>
      </c>
      <c r="G186" s="5"/>
    </row>
    <row r="187" spans="1:7" x14ac:dyDescent="0.2">
      <c r="A187" t="s">
        <v>8</v>
      </c>
      <c r="B187" s="10" t="str">
        <f t="shared" si="3"/>
        <v>e. HE15-18</v>
      </c>
      <c r="C187">
        <v>18</v>
      </c>
      <c r="D187" t="s">
        <v>62</v>
      </c>
      <c r="E187" s="5">
        <v>2300</v>
      </c>
      <c r="F187" s="19">
        <v>2300</v>
      </c>
      <c r="G187" s="5"/>
    </row>
    <row r="188" spans="1:7" x14ac:dyDescent="0.2">
      <c r="A188" t="s">
        <v>8</v>
      </c>
      <c r="B188" s="10" t="str">
        <f t="shared" si="3"/>
        <v>f. HE19-22</v>
      </c>
      <c r="C188">
        <v>19</v>
      </c>
      <c r="D188" t="s">
        <v>62</v>
      </c>
      <c r="E188" s="5">
        <v>2300</v>
      </c>
      <c r="F188" s="19">
        <v>2300</v>
      </c>
      <c r="G188" s="5"/>
    </row>
    <row r="189" spans="1:7" x14ac:dyDescent="0.2">
      <c r="A189" t="s">
        <v>8</v>
      </c>
      <c r="B189" s="10" t="str">
        <f t="shared" si="3"/>
        <v>f. HE19-22</v>
      </c>
      <c r="C189">
        <v>20</v>
      </c>
      <c r="D189" t="s">
        <v>62</v>
      </c>
      <c r="E189" s="5">
        <v>2300</v>
      </c>
      <c r="F189" s="19">
        <v>2300</v>
      </c>
      <c r="G189" s="5"/>
    </row>
    <row r="190" spans="1:7" x14ac:dyDescent="0.2">
      <c r="A190" t="s">
        <v>8</v>
      </c>
      <c r="B190" s="10" t="str">
        <f t="shared" si="3"/>
        <v>f. HE19-22</v>
      </c>
      <c r="C190">
        <v>21</v>
      </c>
      <c r="D190" t="s">
        <v>62</v>
      </c>
      <c r="E190" s="5">
        <v>2300</v>
      </c>
      <c r="F190" s="19">
        <v>2300</v>
      </c>
      <c r="G190" s="5"/>
    </row>
    <row r="191" spans="1:7" x14ac:dyDescent="0.2">
      <c r="A191" t="s">
        <v>8</v>
      </c>
      <c r="B191" s="10" t="str">
        <f t="shared" si="3"/>
        <v>f. HE19-22</v>
      </c>
      <c r="C191">
        <v>22</v>
      </c>
      <c r="D191" t="s">
        <v>62</v>
      </c>
      <c r="E191" s="5">
        <v>2300</v>
      </c>
      <c r="F191" s="19">
        <v>2300</v>
      </c>
      <c r="G191" s="5"/>
    </row>
    <row r="192" spans="1:7" x14ac:dyDescent="0.2">
      <c r="A192" t="s">
        <v>8</v>
      </c>
      <c r="B192" s="10" t="str">
        <f t="shared" si="3"/>
        <v>a. HE1-2 &amp; HE23-24</v>
      </c>
      <c r="C192">
        <v>23</v>
      </c>
      <c r="D192" t="s">
        <v>62</v>
      </c>
      <c r="E192" s="5">
        <v>2300</v>
      </c>
      <c r="F192" s="19">
        <v>2300</v>
      </c>
      <c r="G192" s="5"/>
    </row>
    <row r="193" spans="1:7" x14ac:dyDescent="0.2">
      <c r="A193" t="s">
        <v>8</v>
      </c>
      <c r="B193" s="10" t="str">
        <f t="shared" si="3"/>
        <v>a. HE1-2 &amp; HE23-24</v>
      </c>
      <c r="C193">
        <v>24</v>
      </c>
      <c r="D193" t="s">
        <v>62</v>
      </c>
      <c r="E193" s="5">
        <v>2300</v>
      </c>
      <c r="F193" s="19">
        <v>2300</v>
      </c>
      <c r="G193" s="5"/>
    </row>
    <row r="194" spans="1:7" x14ac:dyDescent="0.2">
      <c r="A194" t="s">
        <v>9</v>
      </c>
      <c r="B194" s="10" t="str">
        <f t="shared" si="3"/>
        <v>a. HE1-2 &amp; HE23-24</v>
      </c>
      <c r="C194">
        <v>1</v>
      </c>
      <c r="D194" t="s">
        <v>62</v>
      </c>
      <c r="E194" s="5">
        <v>2425</v>
      </c>
      <c r="F194" s="19">
        <v>2426</v>
      </c>
      <c r="G194" s="5"/>
    </row>
    <row r="195" spans="1:7" x14ac:dyDescent="0.2">
      <c r="A195" t="s">
        <v>9</v>
      </c>
      <c r="B195" s="10" t="str">
        <f t="shared" ref="B195:B258" si="4">IF(OR(C195=1, C195=2, C195=23, C195=24), "a. HE1-2 &amp; HE23-24", IF(OR(C195=3, C195=4, C195=5, C195=6), "b. HE3-6", IF(OR(C195=7, C195=8, C195=9, C195=10), "c. HE7-10", IF(OR(C195=11, C195=12, C195=13, C195=14), "d. HE11-14", IF(OR(C195=15, C195=16, C195=17, C195=18), "e. HE15-18", IF(OR(C195=19, C195=20, C195=21, C195=22), "f. HE19-22", NA()))))))</f>
        <v>a. HE1-2 &amp; HE23-24</v>
      </c>
      <c r="C195">
        <v>2</v>
      </c>
      <c r="D195" t="s">
        <v>62</v>
      </c>
      <c r="E195" s="5">
        <v>2425</v>
      </c>
      <c r="F195" s="19">
        <v>2426</v>
      </c>
      <c r="G195" s="5"/>
    </row>
    <row r="196" spans="1:7" x14ac:dyDescent="0.2">
      <c r="A196" t="s">
        <v>9</v>
      </c>
      <c r="B196" s="10" t="str">
        <f t="shared" si="4"/>
        <v>b. HE3-6</v>
      </c>
      <c r="C196">
        <v>3</v>
      </c>
      <c r="D196" t="s">
        <v>62</v>
      </c>
      <c r="E196" s="5">
        <v>2463</v>
      </c>
      <c r="F196" s="19">
        <v>2465</v>
      </c>
      <c r="G196" s="5"/>
    </row>
    <row r="197" spans="1:7" x14ac:dyDescent="0.2">
      <c r="A197" t="s">
        <v>9</v>
      </c>
      <c r="B197" s="10" t="str">
        <f t="shared" si="4"/>
        <v>b. HE3-6</v>
      </c>
      <c r="C197">
        <v>4</v>
      </c>
      <c r="D197" t="s">
        <v>62</v>
      </c>
      <c r="E197" s="5">
        <v>2463</v>
      </c>
      <c r="F197" s="19">
        <v>2465</v>
      </c>
      <c r="G197" s="5"/>
    </row>
    <row r="198" spans="1:7" x14ac:dyDescent="0.2">
      <c r="A198" t="s">
        <v>9</v>
      </c>
      <c r="B198" s="10" t="str">
        <f t="shared" si="4"/>
        <v>b. HE3-6</v>
      </c>
      <c r="C198">
        <v>5</v>
      </c>
      <c r="D198" t="s">
        <v>62</v>
      </c>
      <c r="E198" s="5">
        <v>2463</v>
      </c>
      <c r="F198" s="19">
        <v>2465</v>
      </c>
      <c r="G198" s="5"/>
    </row>
    <row r="199" spans="1:7" x14ac:dyDescent="0.2">
      <c r="A199" t="s">
        <v>9</v>
      </c>
      <c r="B199" s="10" t="str">
        <f t="shared" si="4"/>
        <v>b. HE3-6</v>
      </c>
      <c r="C199">
        <v>6</v>
      </c>
      <c r="D199" t="s">
        <v>62</v>
      </c>
      <c r="E199" s="5">
        <v>2463</v>
      </c>
      <c r="F199" s="19">
        <v>2465</v>
      </c>
      <c r="G199" s="5"/>
    </row>
    <row r="200" spans="1:7" x14ac:dyDescent="0.2">
      <c r="A200" t="s">
        <v>9</v>
      </c>
      <c r="B200" s="10" t="str">
        <f t="shared" si="4"/>
        <v>c. HE7-10</v>
      </c>
      <c r="C200">
        <v>7</v>
      </c>
      <c r="D200" t="s">
        <v>62</v>
      </c>
      <c r="E200" s="5">
        <v>2425</v>
      </c>
      <c r="F200" s="19">
        <v>2465</v>
      </c>
      <c r="G200" s="5"/>
    </row>
    <row r="201" spans="1:7" x14ac:dyDescent="0.2">
      <c r="A201" t="s">
        <v>9</v>
      </c>
      <c r="B201" s="10" t="str">
        <f t="shared" si="4"/>
        <v>c. HE7-10</v>
      </c>
      <c r="C201">
        <v>8</v>
      </c>
      <c r="D201" t="s">
        <v>62</v>
      </c>
      <c r="E201" s="5">
        <v>2425</v>
      </c>
      <c r="F201" s="19">
        <v>2465</v>
      </c>
      <c r="G201" s="5"/>
    </row>
    <row r="202" spans="1:7" x14ac:dyDescent="0.2">
      <c r="A202" t="s">
        <v>9</v>
      </c>
      <c r="B202" s="10" t="str">
        <f t="shared" si="4"/>
        <v>c. HE7-10</v>
      </c>
      <c r="C202">
        <v>9</v>
      </c>
      <c r="D202" t="s">
        <v>62</v>
      </c>
      <c r="E202" s="5">
        <v>2425</v>
      </c>
      <c r="F202" s="19">
        <v>2465</v>
      </c>
      <c r="G202" s="5"/>
    </row>
    <row r="203" spans="1:7" x14ac:dyDescent="0.2">
      <c r="A203" t="s">
        <v>9</v>
      </c>
      <c r="B203" s="10" t="str">
        <f t="shared" si="4"/>
        <v>c. HE7-10</v>
      </c>
      <c r="C203">
        <v>10</v>
      </c>
      <c r="D203" t="s">
        <v>62</v>
      </c>
      <c r="E203" s="5">
        <v>2425</v>
      </c>
      <c r="F203" s="19">
        <v>2465</v>
      </c>
      <c r="G203" s="5"/>
    </row>
    <row r="204" spans="1:7" x14ac:dyDescent="0.2">
      <c r="A204" t="s">
        <v>9</v>
      </c>
      <c r="B204" s="10" t="str">
        <f t="shared" si="4"/>
        <v>d. HE11-14</v>
      </c>
      <c r="C204">
        <v>11</v>
      </c>
      <c r="D204" t="s">
        <v>62</v>
      </c>
      <c r="E204" s="5">
        <v>2380</v>
      </c>
      <c r="F204" s="19">
        <v>2426</v>
      </c>
      <c r="G204" s="5"/>
    </row>
    <row r="205" spans="1:7" x14ac:dyDescent="0.2">
      <c r="A205" t="s">
        <v>9</v>
      </c>
      <c r="B205" s="10" t="str">
        <f t="shared" si="4"/>
        <v>d. HE11-14</v>
      </c>
      <c r="C205">
        <v>12</v>
      </c>
      <c r="D205" t="s">
        <v>62</v>
      </c>
      <c r="E205" s="5">
        <v>2380</v>
      </c>
      <c r="F205" s="19">
        <v>2426</v>
      </c>
      <c r="G205" s="5"/>
    </row>
    <row r="206" spans="1:7" x14ac:dyDescent="0.2">
      <c r="A206" t="s">
        <v>9</v>
      </c>
      <c r="B206" s="10" t="str">
        <f t="shared" si="4"/>
        <v>d. HE11-14</v>
      </c>
      <c r="C206">
        <v>13</v>
      </c>
      <c r="D206" t="s">
        <v>62</v>
      </c>
      <c r="E206" s="5">
        <v>2380</v>
      </c>
      <c r="F206" s="19">
        <v>2426</v>
      </c>
      <c r="G206" s="5"/>
    </row>
    <row r="207" spans="1:7" x14ac:dyDescent="0.2">
      <c r="A207" t="s">
        <v>9</v>
      </c>
      <c r="B207" s="10" t="str">
        <f t="shared" si="4"/>
        <v>d. HE11-14</v>
      </c>
      <c r="C207">
        <v>14</v>
      </c>
      <c r="D207" t="s">
        <v>62</v>
      </c>
      <c r="E207" s="5">
        <v>2380</v>
      </c>
      <c r="F207" s="19">
        <v>2426</v>
      </c>
      <c r="G207" s="5"/>
    </row>
    <row r="208" spans="1:7" x14ac:dyDescent="0.2">
      <c r="A208" t="s">
        <v>9</v>
      </c>
      <c r="B208" s="10" t="str">
        <f t="shared" si="4"/>
        <v>e. HE15-18</v>
      </c>
      <c r="C208">
        <v>15</v>
      </c>
      <c r="D208" t="s">
        <v>62</v>
      </c>
      <c r="E208" s="5">
        <v>2343</v>
      </c>
      <c r="F208" s="19">
        <v>2381</v>
      </c>
      <c r="G208" s="5"/>
    </row>
    <row r="209" spans="1:7" x14ac:dyDescent="0.2">
      <c r="A209" t="s">
        <v>9</v>
      </c>
      <c r="B209" s="10" t="str">
        <f t="shared" si="4"/>
        <v>e. HE15-18</v>
      </c>
      <c r="C209">
        <v>16</v>
      </c>
      <c r="D209" t="s">
        <v>62</v>
      </c>
      <c r="E209" s="5">
        <v>2343</v>
      </c>
      <c r="F209" s="19">
        <v>2381</v>
      </c>
      <c r="G209" s="5"/>
    </row>
    <row r="210" spans="1:7" x14ac:dyDescent="0.2">
      <c r="A210" t="s">
        <v>9</v>
      </c>
      <c r="B210" s="10" t="str">
        <f t="shared" si="4"/>
        <v>e. HE15-18</v>
      </c>
      <c r="C210">
        <v>17</v>
      </c>
      <c r="D210" t="s">
        <v>62</v>
      </c>
      <c r="E210" s="5">
        <v>2343</v>
      </c>
      <c r="F210" s="19">
        <v>2381</v>
      </c>
      <c r="G210" s="5"/>
    </row>
    <row r="211" spans="1:7" x14ac:dyDescent="0.2">
      <c r="A211" t="s">
        <v>9</v>
      </c>
      <c r="B211" s="10" t="str">
        <f t="shared" si="4"/>
        <v>e. HE15-18</v>
      </c>
      <c r="C211">
        <v>18</v>
      </c>
      <c r="D211" t="s">
        <v>62</v>
      </c>
      <c r="E211" s="5">
        <v>2343</v>
      </c>
      <c r="F211" s="19">
        <v>2381</v>
      </c>
      <c r="G211" s="5"/>
    </row>
    <row r="212" spans="1:7" x14ac:dyDescent="0.2">
      <c r="A212" t="s">
        <v>9</v>
      </c>
      <c r="B212" s="10" t="str">
        <f t="shared" si="4"/>
        <v>f. HE19-22</v>
      </c>
      <c r="C212">
        <v>19</v>
      </c>
      <c r="D212" t="s">
        <v>62</v>
      </c>
      <c r="E212" s="5">
        <v>2300</v>
      </c>
      <c r="F212" s="19">
        <v>2344</v>
      </c>
      <c r="G212" s="5"/>
    </row>
    <row r="213" spans="1:7" x14ac:dyDescent="0.2">
      <c r="A213" t="s">
        <v>9</v>
      </c>
      <c r="B213" s="10" t="str">
        <f t="shared" si="4"/>
        <v>f. HE19-22</v>
      </c>
      <c r="C213">
        <v>20</v>
      </c>
      <c r="D213" t="s">
        <v>62</v>
      </c>
      <c r="E213" s="5">
        <v>2300</v>
      </c>
      <c r="F213" s="19">
        <v>2344</v>
      </c>
      <c r="G213" s="5"/>
    </row>
    <row r="214" spans="1:7" x14ac:dyDescent="0.2">
      <c r="A214" t="s">
        <v>9</v>
      </c>
      <c r="B214" s="10" t="str">
        <f t="shared" si="4"/>
        <v>f. HE19-22</v>
      </c>
      <c r="C214">
        <v>21</v>
      </c>
      <c r="D214" t="s">
        <v>62</v>
      </c>
      <c r="E214" s="5">
        <v>2300</v>
      </c>
      <c r="F214" s="19">
        <v>2344</v>
      </c>
      <c r="G214" s="5"/>
    </row>
    <row r="215" spans="1:7" x14ac:dyDescent="0.2">
      <c r="A215" t="s">
        <v>9</v>
      </c>
      <c r="B215" s="10" t="str">
        <f t="shared" si="4"/>
        <v>f. HE19-22</v>
      </c>
      <c r="C215">
        <v>22</v>
      </c>
      <c r="D215" t="s">
        <v>62</v>
      </c>
      <c r="E215" s="5">
        <v>2300</v>
      </c>
      <c r="F215" s="19">
        <v>2344</v>
      </c>
      <c r="G215" s="5"/>
    </row>
    <row r="216" spans="1:7" x14ac:dyDescent="0.2">
      <c r="A216" t="s">
        <v>9</v>
      </c>
      <c r="B216" s="10" t="str">
        <f t="shared" si="4"/>
        <v>a. HE1-2 &amp; HE23-24</v>
      </c>
      <c r="C216">
        <v>23</v>
      </c>
      <c r="D216" t="s">
        <v>62</v>
      </c>
      <c r="E216" s="5">
        <v>2425</v>
      </c>
      <c r="F216" s="19">
        <v>2426</v>
      </c>
      <c r="G216" s="5"/>
    </row>
    <row r="217" spans="1:7" x14ac:dyDescent="0.2">
      <c r="A217" t="s">
        <v>9</v>
      </c>
      <c r="B217" s="10" t="str">
        <f t="shared" si="4"/>
        <v>a. HE1-2 &amp; HE23-24</v>
      </c>
      <c r="C217">
        <v>24</v>
      </c>
      <c r="D217" t="s">
        <v>62</v>
      </c>
      <c r="E217" s="5">
        <v>2425</v>
      </c>
      <c r="F217" s="19">
        <v>2426</v>
      </c>
      <c r="G217" s="5"/>
    </row>
    <row r="218" spans="1:7" x14ac:dyDescent="0.2">
      <c r="A218" t="s">
        <v>20</v>
      </c>
      <c r="B218" s="10" t="str">
        <f t="shared" si="4"/>
        <v>a. HE1-2 &amp; HE23-24</v>
      </c>
      <c r="C218">
        <v>1</v>
      </c>
      <c r="D218" t="s">
        <v>62</v>
      </c>
      <c r="E218" s="5">
        <v>2863</v>
      </c>
      <c r="F218" s="5">
        <v>2867</v>
      </c>
      <c r="G218" s="5"/>
    </row>
    <row r="219" spans="1:7" x14ac:dyDescent="0.2">
      <c r="A219" t="s">
        <v>20</v>
      </c>
      <c r="B219" s="10" t="str">
        <f t="shared" si="4"/>
        <v>a. HE1-2 &amp; HE23-24</v>
      </c>
      <c r="C219">
        <v>2</v>
      </c>
      <c r="D219" t="s">
        <v>62</v>
      </c>
      <c r="E219" s="5">
        <v>2863</v>
      </c>
      <c r="F219" s="5">
        <v>2867</v>
      </c>
      <c r="G219" s="5"/>
    </row>
    <row r="220" spans="1:7" x14ac:dyDescent="0.2">
      <c r="A220" t="s">
        <v>20</v>
      </c>
      <c r="B220" s="10" t="str">
        <f t="shared" si="4"/>
        <v>b. HE3-6</v>
      </c>
      <c r="C220">
        <v>3</v>
      </c>
      <c r="D220" t="s">
        <v>62</v>
      </c>
      <c r="E220" s="5">
        <v>2863</v>
      </c>
      <c r="F220" s="5">
        <v>2867</v>
      </c>
      <c r="G220" s="5"/>
    </row>
    <row r="221" spans="1:7" x14ac:dyDescent="0.2">
      <c r="A221" t="s">
        <v>20</v>
      </c>
      <c r="B221" s="10" t="str">
        <f t="shared" si="4"/>
        <v>b. HE3-6</v>
      </c>
      <c r="C221">
        <v>4</v>
      </c>
      <c r="D221" t="s">
        <v>62</v>
      </c>
      <c r="E221" s="5">
        <v>2863</v>
      </c>
      <c r="F221" s="5">
        <v>2867</v>
      </c>
      <c r="G221" s="5"/>
    </row>
    <row r="222" spans="1:7" x14ac:dyDescent="0.2">
      <c r="A222" t="s">
        <v>20</v>
      </c>
      <c r="B222" s="10" t="str">
        <f t="shared" si="4"/>
        <v>b. HE3-6</v>
      </c>
      <c r="C222">
        <v>5</v>
      </c>
      <c r="D222" t="s">
        <v>62</v>
      </c>
      <c r="E222" s="5">
        <v>2863</v>
      </c>
      <c r="F222" s="5">
        <v>2867</v>
      </c>
      <c r="G222" s="5"/>
    </row>
    <row r="223" spans="1:7" x14ac:dyDescent="0.2">
      <c r="A223" t="s">
        <v>20</v>
      </c>
      <c r="B223" s="10" t="str">
        <f t="shared" si="4"/>
        <v>b. HE3-6</v>
      </c>
      <c r="C223">
        <v>6</v>
      </c>
      <c r="D223" t="s">
        <v>62</v>
      </c>
      <c r="E223" s="5">
        <v>2863</v>
      </c>
      <c r="F223" s="5">
        <v>2867</v>
      </c>
      <c r="G223" s="5"/>
    </row>
    <row r="224" spans="1:7" x14ac:dyDescent="0.2">
      <c r="A224" t="s">
        <v>20</v>
      </c>
      <c r="B224" s="10" t="str">
        <f t="shared" si="4"/>
        <v>c. HE7-10</v>
      </c>
      <c r="C224">
        <v>7</v>
      </c>
      <c r="D224" t="s">
        <v>62</v>
      </c>
      <c r="E224" s="5">
        <v>2863</v>
      </c>
      <c r="F224" s="5">
        <v>2867</v>
      </c>
      <c r="G224" s="5"/>
    </row>
    <row r="225" spans="1:7" x14ac:dyDescent="0.2">
      <c r="A225" t="s">
        <v>20</v>
      </c>
      <c r="B225" s="10" t="str">
        <f t="shared" si="4"/>
        <v>c. HE7-10</v>
      </c>
      <c r="C225">
        <v>8</v>
      </c>
      <c r="D225" t="s">
        <v>62</v>
      </c>
      <c r="E225" s="5">
        <v>2863</v>
      </c>
      <c r="F225" s="5">
        <v>2867</v>
      </c>
      <c r="G225" s="5"/>
    </row>
    <row r="226" spans="1:7" x14ac:dyDescent="0.2">
      <c r="A226" t="s">
        <v>20</v>
      </c>
      <c r="B226" s="10" t="str">
        <f t="shared" si="4"/>
        <v>c. HE7-10</v>
      </c>
      <c r="C226">
        <v>9</v>
      </c>
      <c r="D226" t="s">
        <v>62</v>
      </c>
      <c r="E226" s="5">
        <v>2863</v>
      </c>
      <c r="F226" s="5">
        <v>2867</v>
      </c>
      <c r="G226" s="5"/>
    </row>
    <row r="227" spans="1:7" x14ac:dyDescent="0.2">
      <c r="A227" t="s">
        <v>20</v>
      </c>
      <c r="B227" s="10" t="str">
        <f t="shared" si="4"/>
        <v>c. HE7-10</v>
      </c>
      <c r="C227">
        <v>10</v>
      </c>
      <c r="D227" t="s">
        <v>62</v>
      </c>
      <c r="E227" s="5">
        <v>2863</v>
      </c>
      <c r="F227" s="5">
        <v>2867</v>
      </c>
      <c r="G227" s="5"/>
    </row>
    <row r="228" spans="1:7" x14ac:dyDescent="0.2">
      <c r="A228" t="s">
        <v>20</v>
      </c>
      <c r="B228" s="10" t="str">
        <f t="shared" si="4"/>
        <v>d. HE11-14</v>
      </c>
      <c r="C228">
        <v>11</v>
      </c>
      <c r="D228" t="s">
        <v>62</v>
      </c>
      <c r="E228" s="5">
        <v>2767</v>
      </c>
      <c r="F228" s="5">
        <v>2770</v>
      </c>
      <c r="G228" s="5"/>
    </row>
    <row r="229" spans="1:7" x14ac:dyDescent="0.2">
      <c r="A229" t="s">
        <v>20</v>
      </c>
      <c r="B229" s="10" t="str">
        <f t="shared" si="4"/>
        <v>d. HE11-14</v>
      </c>
      <c r="C229">
        <v>12</v>
      </c>
      <c r="D229" t="s">
        <v>62</v>
      </c>
      <c r="E229" s="5">
        <v>2767</v>
      </c>
      <c r="F229" s="5">
        <v>2770</v>
      </c>
      <c r="G229" s="5"/>
    </row>
    <row r="230" spans="1:7" x14ac:dyDescent="0.2">
      <c r="A230" t="s">
        <v>20</v>
      </c>
      <c r="B230" s="10" t="str">
        <f t="shared" si="4"/>
        <v>d. HE11-14</v>
      </c>
      <c r="C230">
        <v>13</v>
      </c>
      <c r="D230" t="s">
        <v>62</v>
      </c>
      <c r="E230" s="5">
        <v>2767</v>
      </c>
      <c r="F230" s="5">
        <v>2770</v>
      </c>
      <c r="G230" s="5"/>
    </row>
    <row r="231" spans="1:7" x14ac:dyDescent="0.2">
      <c r="A231" t="s">
        <v>20</v>
      </c>
      <c r="B231" s="10" t="str">
        <f t="shared" si="4"/>
        <v>d. HE11-14</v>
      </c>
      <c r="C231">
        <v>14</v>
      </c>
      <c r="D231" t="s">
        <v>62</v>
      </c>
      <c r="E231" s="5">
        <v>2767</v>
      </c>
      <c r="F231" s="5">
        <v>2770</v>
      </c>
      <c r="G231" s="5"/>
    </row>
    <row r="232" spans="1:7" x14ac:dyDescent="0.2">
      <c r="A232" t="s">
        <v>20</v>
      </c>
      <c r="B232" s="10" t="str">
        <f t="shared" si="4"/>
        <v>e. HE15-18</v>
      </c>
      <c r="C232">
        <v>15</v>
      </c>
      <c r="D232" t="s">
        <v>62</v>
      </c>
      <c r="E232" s="5">
        <v>2645</v>
      </c>
      <c r="F232" s="5">
        <v>2648</v>
      </c>
      <c r="G232" s="5"/>
    </row>
    <row r="233" spans="1:7" x14ac:dyDescent="0.2">
      <c r="A233" t="s">
        <v>20</v>
      </c>
      <c r="B233" s="10" t="str">
        <f t="shared" si="4"/>
        <v>e. HE15-18</v>
      </c>
      <c r="C233">
        <v>16</v>
      </c>
      <c r="D233" t="s">
        <v>62</v>
      </c>
      <c r="E233" s="5">
        <v>2645</v>
      </c>
      <c r="F233" s="5">
        <v>2648</v>
      </c>
      <c r="G233" s="5"/>
    </row>
    <row r="234" spans="1:7" x14ac:dyDescent="0.2">
      <c r="A234" t="s">
        <v>20</v>
      </c>
      <c r="B234" s="10" t="str">
        <f t="shared" si="4"/>
        <v>e. HE15-18</v>
      </c>
      <c r="C234">
        <v>17</v>
      </c>
      <c r="D234" t="s">
        <v>62</v>
      </c>
      <c r="E234" s="5">
        <v>2645</v>
      </c>
      <c r="F234" s="5">
        <v>2648</v>
      </c>
      <c r="G234" s="5"/>
    </row>
    <row r="235" spans="1:7" x14ac:dyDescent="0.2">
      <c r="A235" t="s">
        <v>20</v>
      </c>
      <c r="B235" s="10" t="str">
        <f t="shared" si="4"/>
        <v>e. HE15-18</v>
      </c>
      <c r="C235">
        <v>18</v>
      </c>
      <c r="D235" t="s">
        <v>62</v>
      </c>
      <c r="E235" s="5">
        <v>2645</v>
      </c>
      <c r="F235" s="5">
        <v>2648</v>
      </c>
      <c r="G235" s="5"/>
    </row>
    <row r="236" spans="1:7" x14ac:dyDescent="0.2">
      <c r="A236" t="s">
        <v>20</v>
      </c>
      <c r="B236" s="10" t="str">
        <f t="shared" si="4"/>
        <v>f. HE19-22</v>
      </c>
      <c r="C236">
        <v>19</v>
      </c>
      <c r="D236" t="s">
        <v>62</v>
      </c>
      <c r="E236" s="5">
        <v>2595</v>
      </c>
      <c r="F236" s="5">
        <v>2648</v>
      </c>
      <c r="G236" s="5"/>
    </row>
    <row r="237" spans="1:7" x14ac:dyDescent="0.2">
      <c r="A237" t="s">
        <v>20</v>
      </c>
      <c r="B237" s="10" t="str">
        <f t="shared" si="4"/>
        <v>f. HE19-22</v>
      </c>
      <c r="C237">
        <v>20</v>
      </c>
      <c r="D237" t="s">
        <v>62</v>
      </c>
      <c r="E237" s="5">
        <v>2595</v>
      </c>
      <c r="F237" s="5">
        <v>2648</v>
      </c>
      <c r="G237" s="5"/>
    </row>
    <row r="238" spans="1:7" x14ac:dyDescent="0.2">
      <c r="A238" t="s">
        <v>20</v>
      </c>
      <c r="B238" s="10" t="str">
        <f t="shared" si="4"/>
        <v>f. HE19-22</v>
      </c>
      <c r="C238">
        <v>21</v>
      </c>
      <c r="D238" t="s">
        <v>62</v>
      </c>
      <c r="E238" s="5">
        <v>2595</v>
      </c>
      <c r="F238" s="5">
        <v>2648</v>
      </c>
      <c r="G238" s="5"/>
    </row>
    <row r="239" spans="1:7" x14ac:dyDescent="0.2">
      <c r="A239" t="s">
        <v>20</v>
      </c>
      <c r="B239" s="10" t="str">
        <f t="shared" si="4"/>
        <v>f. HE19-22</v>
      </c>
      <c r="C239">
        <v>22</v>
      </c>
      <c r="D239" t="s">
        <v>62</v>
      </c>
      <c r="E239" s="5">
        <v>2595</v>
      </c>
      <c r="F239" s="5">
        <v>2648</v>
      </c>
      <c r="G239" s="5"/>
    </row>
    <row r="240" spans="1:7" x14ac:dyDescent="0.2">
      <c r="A240" t="s">
        <v>20</v>
      </c>
      <c r="B240" s="10" t="str">
        <f t="shared" si="4"/>
        <v>a. HE1-2 &amp; HE23-24</v>
      </c>
      <c r="C240">
        <v>23</v>
      </c>
      <c r="D240" t="s">
        <v>62</v>
      </c>
      <c r="E240" s="5">
        <v>2863</v>
      </c>
      <c r="F240" s="5">
        <v>2867</v>
      </c>
      <c r="G240" s="5"/>
    </row>
    <row r="241" spans="1:7" x14ac:dyDescent="0.2">
      <c r="A241" t="s">
        <v>20</v>
      </c>
      <c r="B241" s="10" t="str">
        <f t="shared" si="4"/>
        <v>a. HE1-2 &amp; HE23-24</v>
      </c>
      <c r="C241">
        <v>24</v>
      </c>
      <c r="D241" t="s">
        <v>62</v>
      </c>
      <c r="E241" s="5">
        <v>2863</v>
      </c>
      <c r="F241" s="5">
        <v>2867</v>
      </c>
      <c r="G241" s="5"/>
    </row>
    <row r="242" spans="1:7" x14ac:dyDescent="0.2">
      <c r="A242" t="s">
        <v>21</v>
      </c>
      <c r="B242" s="10" t="str">
        <f t="shared" si="4"/>
        <v>a. HE1-2 &amp; HE23-24</v>
      </c>
      <c r="C242">
        <v>1</v>
      </c>
      <c r="D242" t="s">
        <v>62</v>
      </c>
      <c r="E242" s="5">
        <v>3031</v>
      </c>
      <c r="F242" s="5">
        <v>3036</v>
      </c>
      <c r="G242" s="5"/>
    </row>
    <row r="243" spans="1:7" x14ac:dyDescent="0.2">
      <c r="A243" t="s">
        <v>21</v>
      </c>
      <c r="B243" s="10" t="str">
        <f t="shared" si="4"/>
        <v>a. HE1-2 &amp; HE23-24</v>
      </c>
      <c r="C243">
        <v>2</v>
      </c>
      <c r="D243" t="s">
        <v>62</v>
      </c>
      <c r="E243" s="5">
        <v>3031</v>
      </c>
      <c r="F243" s="5">
        <v>3036</v>
      </c>
      <c r="G243" s="5"/>
    </row>
    <row r="244" spans="1:7" x14ac:dyDescent="0.2">
      <c r="A244" t="s">
        <v>21</v>
      </c>
      <c r="B244" s="10" t="str">
        <f t="shared" si="4"/>
        <v>b. HE3-6</v>
      </c>
      <c r="C244">
        <v>3</v>
      </c>
      <c r="D244" t="s">
        <v>62</v>
      </c>
      <c r="E244" s="5">
        <v>3068</v>
      </c>
      <c r="F244" s="5">
        <v>3073</v>
      </c>
      <c r="G244" s="5"/>
    </row>
    <row r="245" spans="1:7" x14ac:dyDescent="0.2">
      <c r="A245" t="s">
        <v>21</v>
      </c>
      <c r="B245" s="10" t="str">
        <f t="shared" si="4"/>
        <v>b. HE3-6</v>
      </c>
      <c r="C245">
        <v>4</v>
      </c>
      <c r="D245" t="s">
        <v>62</v>
      </c>
      <c r="E245" s="5">
        <v>3068</v>
      </c>
      <c r="F245" s="5">
        <v>3073</v>
      </c>
      <c r="G245" s="5"/>
    </row>
    <row r="246" spans="1:7" x14ac:dyDescent="0.2">
      <c r="A246" t="s">
        <v>21</v>
      </c>
      <c r="B246" s="10" t="str">
        <f t="shared" si="4"/>
        <v>b. HE3-6</v>
      </c>
      <c r="C246">
        <v>5</v>
      </c>
      <c r="D246" t="s">
        <v>62</v>
      </c>
      <c r="E246" s="5">
        <v>3068</v>
      </c>
      <c r="F246" s="5">
        <v>3073</v>
      </c>
      <c r="G246" s="5"/>
    </row>
    <row r="247" spans="1:7" x14ac:dyDescent="0.2">
      <c r="A247" t="s">
        <v>21</v>
      </c>
      <c r="B247" s="10" t="str">
        <f t="shared" si="4"/>
        <v>b. HE3-6</v>
      </c>
      <c r="C247">
        <v>6</v>
      </c>
      <c r="D247" t="s">
        <v>62</v>
      </c>
      <c r="E247" s="5">
        <v>3068</v>
      </c>
      <c r="F247" s="5">
        <v>3073</v>
      </c>
      <c r="G247" s="5"/>
    </row>
    <row r="248" spans="1:7" x14ac:dyDescent="0.2">
      <c r="A248" t="s">
        <v>21</v>
      </c>
      <c r="B248" s="10" t="str">
        <f t="shared" si="4"/>
        <v>c. HE7-10</v>
      </c>
      <c r="C248">
        <v>7</v>
      </c>
      <c r="D248" t="s">
        <v>62</v>
      </c>
      <c r="E248" s="5">
        <v>3031</v>
      </c>
      <c r="F248" s="5">
        <v>3036</v>
      </c>
      <c r="G248" s="5"/>
    </row>
    <row r="249" spans="1:7" x14ac:dyDescent="0.2">
      <c r="A249" t="s">
        <v>21</v>
      </c>
      <c r="B249" s="10" t="str">
        <f t="shared" si="4"/>
        <v>c. HE7-10</v>
      </c>
      <c r="C249">
        <v>8</v>
      </c>
      <c r="D249" t="s">
        <v>62</v>
      </c>
      <c r="E249" s="5">
        <v>3031</v>
      </c>
      <c r="F249" s="5">
        <v>3036</v>
      </c>
      <c r="G249" s="5"/>
    </row>
    <row r="250" spans="1:7" x14ac:dyDescent="0.2">
      <c r="A250" t="s">
        <v>21</v>
      </c>
      <c r="B250" s="10" t="str">
        <f t="shared" si="4"/>
        <v>c. HE7-10</v>
      </c>
      <c r="C250">
        <v>9</v>
      </c>
      <c r="D250" t="s">
        <v>62</v>
      </c>
      <c r="E250" s="5">
        <v>3031</v>
      </c>
      <c r="F250" s="5">
        <v>3036</v>
      </c>
      <c r="G250" s="5"/>
    </row>
    <row r="251" spans="1:7" x14ac:dyDescent="0.2">
      <c r="A251" t="s">
        <v>21</v>
      </c>
      <c r="B251" s="10" t="str">
        <f t="shared" si="4"/>
        <v>c. HE7-10</v>
      </c>
      <c r="C251">
        <v>10</v>
      </c>
      <c r="D251" t="s">
        <v>62</v>
      </c>
      <c r="E251" s="5">
        <v>3031</v>
      </c>
      <c r="F251" s="5">
        <v>3036</v>
      </c>
      <c r="G251" s="5"/>
    </row>
    <row r="252" spans="1:7" x14ac:dyDescent="0.2">
      <c r="A252" t="s">
        <v>21</v>
      </c>
      <c r="B252" s="10" t="str">
        <f t="shared" si="4"/>
        <v>d. HE11-14</v>
      </c>
      <c r="C252">
        <v>11</v>
      </c>
      <c r="D252" t="s">
        <v>62</v>
      </c>
      <c r="E252" s="5">
        <v>2982</v>
      </c>
      <c r="F252" s="5">
        <v>3036</v>
      </c>
      <c r="G252" s="5"/>
    </row>
    <row r="253" spans="1:7" x14ac:dyDescent="0.2">
      <c r="A253" t="s">
        <v>21</v>
      </c>
      <c r="B253" s="10" t="str">
        <f t="shared" si="4"/>
        <v>d. HE11-14</v>
      </c>
      <c r="C253">
        <v>12</v>
      </c>
      <c r="D253" t="s">
        <v>62</v>
      </c>
      <c r="E253" s="5">
        <v>2982</v>
      </c>
      <c r="F253" s="5">
        <v>3036</v>
      </c>
      <c r="G253" s="5"/>
    </row>
    <row r="254" spans="1:7" x14ac:dyDescent="0.2">
      <c r="A254" t="s">
        <v>21</v>
      </c>
      <c r="B254" s="10" t="str">
        <f t="shared" si="4"/>
        <v>d. HE11-14</v>
      </c>
      <c r="C254">
        <v>13</v>
      </c>
      <c r="D254" t="s">
        <v>62</v>
      </c>
      <c r="E254" s="5">
        <v>2982</v>
      </c>
      <c r="F254" s="5">
        <v>3036</v>
      </c>
      <c r="G254" s="5"/>
    </row>
    <row r="255" spans="1:7" x14ac:dyDescent="0.2">
      <c r="A255" t="s">
        <v>21</v>
      </c>
      <c r="B255" s="10" t="str">
        <f t="shared" si="4"/>
        <v>d. HE11-14</v>
      </c>
      <c r="C255">
        <v>14</v>
      </c>
      <c r="D255" t="s">
        <v>62</v>
      </c>
      <c r="E255" s="5">
        <v>2982</v>
      </c>
      <c r="F255" s="5">
        <v>3036</v>
      </c>
      <c r="G255" s="5"/>
    </row>
    <row r="256" spans="1:7" x14ac:dyDescent="0.2">
      <c r="A256" t="s">
        <v>21</v>
      </c>
      <c r="B256" s="10" t="str">
        <f t="shared" si="4"/>
        <v>e. HE15-18</v>
      </c>
      <c r="C256">
        <v>15</v>
      </c>
      <c r="D256" t="s">
        <v>62</v>
      </c>
      <c r="E256" s="5">
        <v>2941</v>
      </c>
      <c r="F256" s="5">
        <v>2867</v>
      </c>
      <c r="G256" s="5"/>
    </row>
    <row r="257" spans="1:7" x14ac:dyDescent="0.2">
      <c r="A257" t="s">
        <v>21</v>
      </c>
      <c r="B257" s="10" t="str">
        <f t="shared" si="4"/>
        <v>e. HE15-18</v>
      </c>
      <c r="C257">
        <v>16</v>
      </c>
      <c r="D257" t="s">
        <v>62</v>
      </c>
      <c r="E257" s="5">
        <v>2941</v>
      </c>
      <c r="F257" s="5">
        <v>2867</v>
      </c>
      <c r="G257" s="5"/>
    </row>
    <row r="258" spans="1:7" x14ac:dyDescent="0.2">
      <c r="A258" t="s">
        <v>21</v>
      </c>
      <c r="B258" s="10" t="str">
        <f t="shared" si="4"/>
        <v>e. HE15-18</v>
      </c>
      <c r="C258">
        <v>17</v>
      </c>
      <c r="D258" t="s">
        <v>62</v>
      </c>
      <c r="E258" s="5">
        <v>2941</v>
      </c>
      <c r="F258" s="5">
        <v>2867</v>
      </c>
      <c r="G258" s="5"/>
    </row>
    <row r="259" spans="1:7" x14ac:dyDescent="0.2">
      <c r="A259" t="s">
        <v>21</v>
      </c>
      <c r="B259" s="10" t="str">
        <f t="shared" ref="B259:B289" si="5">IF(OR(C259=1, C259=2, C259=23, C259=24), "a. HE1-2 &amp; HE23-24", IF(OR(C259=3, C259=4, C259=5, C259=6), "b. HE3-6", IF(OR(C259=7, C259=8, C259=9, C259=10), "c. HE7-10", IF(OR(C259=11, C259=12, C259=13, C259=14), "d. HE11-14", IF(OR(C259=15, C259=16, C259=17, C259=18), "e. HE15-18", IF(OR(C259=19, C259=20, C259=21, C259=22), "f. HE19-22", NA()))))))</f>
        <v>e. HE15-18</v>
      </c>
      <c r="C259">
        <v>18</v>
      </c>
      <c r="D259" t="s">
        <v>62</v>
      </c>
      <c r="E259" s="5">
        <v>2941</v>
      </c>
      <c r="F259" s="5">
        <v>2867</v>
      </c>
      <c r="G259" s="5"/>
    </row>
    <row r="260" spans="1:7" x14ac:dyDescent="0.2">
      <c r="A260" t="s">
        <v>21</v>
      </c>
      <c r="B260" s="10" t="str">
        <f t="shared" si="5"/>
        <v>f. HE19-22</v>
      </c>
      <c r="C260">
        <v>19</v>
      </c>
      <c r="D260" t="s">
        <v>62</v>
      </c>
      <c r="E260" s="5">
        <v>2863</v>
      </c>
      <c r="F260" s="5">
        <v>2867</v>
      </c>
      <c r="G260" s="5"/>
    </row>
    <row r="261" spans="1:7" x14ac:dyDescent="0.2">
      <c r="A261" t="s">
        <v>21</v>
      </c>
      <c r="B261" s="10" t="str">
        <f t="shared" si="5"/>
        <v>f. HE19-22</v>
      </c>
      <c r="C261">
        <v>20</v>
      </c>
      <c r="D261" t="s">
        <v>62</v>
      </c>
      <c r="E261" s="5">
        <v>2863</v>
      </c>
      <c r="F261" s="5">
        <v>2867</v>
      </c>
      <c r="G261" s="5"/>
    </row>
    <row r="262" spans="1:7" x14ac:dyDescent="0.2">
      <c r="A262" t="s">
        <v>21</v>
      </c>
      <c r="B262" s="10" t="str">
        <f t="shared" si="5"/>
        <v>f. HE19-22</v>
      </c>
      <c r="C262">
        <v>21</v>
      </c>
      <c r="D262" t="s">
        <v>62</v>
      </c>
      <c r="E262" s="5">
        <v>2863</v>
      </c>
      <c r="F262" s="5">
        <v>2867</v>
      </c>
      <c r="G262" s="5"/>
    </row>
    <row r="263" spans="1:7" x14ac:dyDescent="0.2">
      <c r="A263" t="s">
        <v>21</v>
      </c>
      <c r="B263" s="10" t="str">
        <f t="shared" si="5"/>
        <v>f. HE19-22</v>
      </c>
      <c r="C263">
        <v>22</v>
      </c>
      <c r="D263" t="s">
        <v>62</v>
      </c>
      <c r="E263" s="5">
        <v>2863</v>
      </c>
      <c r="F263" s="5">
        <v>2867</v>
      </c>
      <c r="G263" s="5"/>
    </row>
    <row r="264" spans="1:7" x14ac:dyDescent="0.2">
      <c r="A264" t="s">
        <v>21</v>
      </c>
      <c r="B264" s="10" t="str">
        <f t="shared" si="5"/>
        <v>a. HE1-2 &amp; HE23-24</v>
      </c>
      <c r="C264">
        <v>23</v>
      </c>
      <c r="D264" t="s">
        <v>62</v>
      </c>
      <c r="E264" s="5">
        <v>3031</v>
      </c>
      <c r="F264" s="5">
        <v>3036</v>
      </c>
      <c r="G264" s="5"/>
    </row>
    <row r="265" spans="1:7" x14ac:dyDescent="0.2">
      <c r="A265" t="s">
        <v>21</v>
      </c>
      <c r="B265" s="10" t="str">
        <f t="shared" si="5"/>
        <v>a. HE1-2 &amp; HE23-24</v>
      </c>
      <c r="C265">
        <v>24</v>
      </c>
      <c r="D265" t="s">
        <v>62</v>
      </c>
      <c r="E265" s="5">
        <v>3031</v>
      </c>
      <c r="F265" s="5">
        <v>3036</v>
      </c>
      <c r="G265" s="5"/>
    </row>
    <row r="266" spans="1:7" x14ac:dyDescent="0.2">
      <c r="A266" t="s">
        <v>22</v>
      </c>
      <c r="B266" s="10" t="str">
        <f t="shared" si="5"/>
        <v>a. HE1-2 &amp; HE23-24</v>
      </c>
      <c r="C266">
        <v>1</v>
      </c>
      <c r="D266" t="s">
        <v>62</v>
      </c>
      <c r="E266" s="5">
        <v>2982</v>
      </c>
      <c r="F266">
        <v>2945</v>
      </c>
      <c r="G266" s="5"/>
    </row>
    <row r="267" spans="1:7" x14ac:dyDescent="0.2">
      <c r="A267" t="s">
        <v>22</v>
      </c>
      <c r="B267" s="10" t="str">
        <f t="shared" si="5"/>
        <v>a. HE1-2 &amp; HE23-24</v>
      </c>
      <c r="C267">
        <v>2</v>
      </c>
      <c r="D267" t="s">
        <v>62</v>
      </c>
      <c r="E267" s="5">
        <v>2982</v>
      </c>
      <c r="F267">
        <v>2945</v>
      </c>
      <c r="G267" s="5"/>
    </row>
    <row r="268" spans="1:7" x14ac:dyDescent="0.2">
      <c r="A268" t="s">
        <v>22</v>
      </c>
      <c r="B268" s="10" t="str">
        <f t="shared" si="5"/>
        <v>b. HE3-6</v>
      </c>
      <c r="C268">
        <v>3</v>
      </c>
      <c r="D268" t="s">
        <v>62</v>
      </c>
      <c r="E268" s="5">
        <v>2941</v>
      </c>
      <c r="F268">
        <v>2945</v>
      </c>
      <c r="G268" s="5"/>
    </row>
    <row r="269" spans="1:7" x14ac:dyDescent="0.2">
      <c r="A269" t="s">
        <v>22</v>
      </c>
      <c r="B269" s="10" t="str">
        <f t="shared" si="5"/>
        <v>b. HE3-6</v>
      </c>
      <c r="C269">
        <v>4</v>
      </c>
      <c r="D269" t="s">
        <v>62</v>
      </c>
      <c r="E269" s="5">
        <v>2941</v>
      </c>
      <c r="F269">
        <v>2945</v>
      </c>
      <c r="G269" s="5"/>
    </row>
    <row r="270" spans="1:7" x14ac:dyDescent="0.2">
      <c r="A270" t="s">
        <v>22</v>
      </c>
      <c r="B270" s="10" t="str">
        <f t="shared" si="5"/>
        <v>b. HE3-6</v>
      </c>
      <c r="C270">
        <v>5</v>
      </c>
      <c r="D270" t="s">
        <v>62</v>
      </c>
      <c r="E270" s="5">
        <v>2941</v>
      </c>
      <c r="F270">
        <v>2945</v>
      </c>
      <c r="G270" s="5"/>
    </row>
    <row r="271" spans="1:7" x14ac:dyDescent="0.2">
      <c r="A271" t="s">
        <v>22</v>
      </c>
      <c r="B271" s="10" t="str">
        <f t="shared" si="5"/>
        <v>b. HE3-6</v>
      </c>
      <c r="C271">
        <v>6</v>
      </c>
      <c r="D271" t="s">
        <v>62</v>
      </c>
      <c r="E271" s="5">
        <v>2941</v>
      </c>
      <c r="F271">
        <v>2945</v>
      </c>
      <c r="G271" s="5"/>
    </row>
    <row r="272" spans="1:7" x14ac:dyDescent="0.2">
      <c r="A272" t="s">
        <v>22</v>
      </c>
      <c r="B272" s="10" t="str">
        <f t="shared" si="5"/>
        <v>c. HE7-10</v>
      </c>
      <c r="C272">
        <v>7</v>
      </c>
      <c r="D272" t="s">
        <v>62</v>
      </c>
      <c r="E272" s="5">
        <v>2863</v>
      </c>
      <c r="F272">
        <v>2945</v>
      </c>
      <c r="G272" s="5"/>
    </row>
    <row r="273" spans="1:7" x14ac:dyDescent="0.2">
      <c r="A273" t="s">
        <v>22</v>
      </c>
      <c r="B273" s="10" t="str">
        <f t="shared" si="5"/>
        <v>c. HE7-10</v>
      </c>
      <c r="C273">
        <v>8</v>
      </c>
      <c r="D273" t="s">
        <v>62</v>
      </c>
      <c r="E273" s="5">
        <v>2863</v>
      </c>
      <c r="F273">
        <v>2945</v>
      </c>
      <c r="G273" s="5"/>
    </row>
    <row r="274" spans="1:7" x14ac:dyDescent="0.2">
      <c r="A274" t="s">
        <v>22</v>
      </c>
      <c r="B274" s="10" t="str">
        <f t="shared" si="5"/>
        <v>c. HE7-10</v>
      </c>
      <c r="C274">
        <v>9</v>
      </c>
      <c r="D274" t="s">
        <v>62</v>
      </c>
      <c r="E274" s="5">
        <v>2863</v>
      </c>
      <c r="F274">
        <v>2945</v>
      </c>
      <c r="G274" s="5"/>
    </row>
    <row r="275" spans="1:7" x14ac:dyDescent="0.2">
      <c r="A275" t="s">
        <v>22</v>
      </c>
      <c r="B275" s="10" t="str">
        <f t="shared" si="5"/>
        <v>c. HE7-10</v>
      </c>
      <c r="C275">
        <v>10</v>
      </c>
      <c r="D275" t="s">
        <v>62</v>
      </c>
      <c r="E275" s="5">
        <v>2863</v>
      </c>
      <c r="F275">
        <v>2945</v>
      </c>
      <c r="G275" s="5"/>
    </row>
    <row r="276" spans="1:7" x14ac:dyDescent="0.2">
      <c r="A276" t="s">
        <v>22</v>
      </c>
      <c r="B276" s="10" t="str">
        <f t="shared" si="5"/>
        <v>d. HE11-14</v>
      </c>
      <c r="C276">
        <v>11</v>
      </c>
      <c r="D276" t="s">
        <v>62</v>
      </c>
      <c r="E276" s="5">
        <v>2982</v>
      </c>
      <c r="F276">
        <v>2986</v>
      </c>
      <c r="G276" s="5"/>
    </row>
    <row r="277" spans="1:7" x14ac:dyDescent="0.2">
      <c r="A277" t="s">
        <v>22</v>
      </c>
      <c r="B277" s="10" t="str">
        <f t="shared" si="5"/>
        <v>d. HE11-14</v>
      </c>
      <c r="C277">
        <v>12</v>
      </c>
      <c r="D277" t="s">
        <v>62</v>
      </c>
      <c r="E277" s="5">
        <v>2982</v>
      </c>
      <c r="F277">
        <v>2986</v>
      </c>
      <c r="G277" s="5"/>
    </row>
    <row r="278" spans="1:7" x14ac:dyDescent="0.2">
      <c r="A278" t="s">
        <v>22</v>
      </c>
      <c r="B278" s="10" t="str">
        <f t="shared" si="5"/>
        <v>d. HE11-14</v>
      </c>
      <c r="C278">
        <v>13</v>
      </c>
      <c r="D278" t="s">
        <v>62</v>
      </c>
      <c r="E278" s="5">
        <v>2982</v>
      </c>
      <c r="F278">
        <v>2986</v>
      </c>
      <c r="G278" s="5"/>
    </row>
    <row r="279" spans="1:7" x14ac:dyDescent="0.2">
      <c r="A279" t="s">
        <v>22</v>
      </c>
      <c r="B279" s="10" t="str">
        <f t="shared" si="5"/>
        <v>d. HE11-14</v>
      </c>
      <c r="C279">
        <v>14</v>
      </c>
      <c r="D279" t="s">
        <v>62</v>
      </c>
      <c r="E279" s="5">
        <v>2982</v>
      </c>
      <c r="F279">
        <v>2986</v>
      </c>
      <c r="G279" s="5"/>
    </row>
    <row r="280" spans="1:7" x14ac:dyDescent="0.2">
      <c r="A280" t="s">
        <v>22</v>
      </c>
      <c r="B280" s="10" t="str">
        <f t="shared" si="5"/>
        <v>e. HE15-18</v>
      </c>
      <c r="C280">
        <v>15</v>
      </c>
      <c r="D280" t="s">
        <v>62</v>
      </c>
      <c r="E280" s="5">
        <v>2863</v>
      </c>
      <c r="F280">
        <v>2867</v>
      </c>
      <c r="G280" s="5"/>
    </row>
    <row r="281" spans="1:7" x14ac:dyDescent="0.2">
      <c r="A281" t="s">
        <v>22</v>
      </c>
      <c r="B281" s="10" t="str">
        <f t="shared" si="5"/>
        <v>e. HE15-18</v>
      </c>
      <c r="C281">
        <v>16</v>
      </c>
      <c r="D281" t="s">
        <v>62</v>
      </c>
      <c r="E281" s="5">
        <v>2863</v>
      </c>
      <c r="F281">
        <v>2867</v>
      </c>
      <c r="G281" s="5"/>
    </row>
    <row r="282" spans="1:7" x14ac:dyDescent="0.2">
      <c r="A282" t="s">
        <v>22</v>
      </c>
      <c r="B282" s="10" t="str">
        <f t="shared" si="5"/>
        <v>e. HE15-18</v>
      </c>
      <c r="C282">
        <v>17</v>
      </c>
      <c r="D282" t="s">
        <v>62</v>
      </c>
      <c r="E282" s="5">
        <v>2863</v>
      </c>
      <c r="F282">
        <v>2867</v>
      </c>
      <c r="G282" s="5"/>
    </row>
    <row r="283" spans="1:7" x14ac:dyDescent="0.2">
      <c r="A283" t="s">
        <v>22</v>
      </c>
      <c r="B283" s="10" t="str">
        <f t="shared" si="5"/>
        <v>e. HE15-18</v>
      </c>
      <c r="C283">
        <v>18</v>
      </c>
      <c r="D283" t="s">
        <v>62</v>
      </c>
      <c r="E283" s="5">
        <v>2863</v>
      </c>
      <c r="F283">
        <v>2867</v>
      </c>
      <c r="G283" s="5"/>
    </row>
    <row r="284" spans="1:7" x14ac:dyDescent="0.2">
      <c r="A284" t="s">
        <v>22</v>
      </c>
      <c r="B284" s="10" t="str">
        <f t="shared" si="5"/>
        <v>f. HE19-22</v>
      </c>
      <c r="C284">
        <v>19</v>
      </c>
      <c r="D284" t="s">
        <v>62</v>
      </c>
      <c r="E284" s="5">
        <v>2863</v>
      </c>
      <c r="F284">
        <v>2702</v>
      </c>
      <c r="G284" s="5"/>
    </row>
    <row r="285" spans="1:7" x14ac:dyDescent="0.2">
      <c r="A285" t="s">
        <v>22</v>
      </c>
      <c r="B285" s="10" t="str">
        <f t="shared" si="5"/>
        <v>f. HE19-22</v>
      </c>
      <c r="C285">
        <v>20</v>
      </c>
      <c r="D285" t="s">
        <v>62</v>
      </c>
      <c r="E285" s="5">
        <v>2863</v>
      </c>
      <c r="F285">
        <v>2702</v>
      </c>
      <c r="G285" s="5"/>
    </row>
    <row r="286" spans="1:7" x14ac:dyDescent="0.2">
      <c r="A286" t="s">
        <v>22</v>
      </c>
      <c r="B286" s="10" t="str">
        <f t="shared" si="5"/>
        <v>f. HE19-22</v>
      </c>
      <c r="C286">
        <v>21</v>
      </c>
      <c r="D286" t="s">
        <v>62</v>
      </c>
      <c r="E286" s="5">
        <v>2863</v>
      </c>
      <c r="F286">
        <v>2702</v>
      </c>
      <c r="G286" s="5"/>
    </row>
    <row r="287" spans="1:7" x14ac:dyDescent="0.2">
      <c r="A287" t="s">
        <v>22</v>
      </c>
      <c r="B287" s="10" t="str">
        <f t="shared" si="5"/>
        <v>f. HE19-22</v>
      </c>
      <c r="C287">
        <v>22</v>
      </c>
      <c r="D287" t="s">
        <v>62</v>
      </c>
      <c r="E287" s="5">
        <v>2863</v>
      </c>
      <c r="F287">
        <v>2702</v>
      </c>
      <c r="G287" s="5"/>
    </row>
    <row r="288" spans="1:7" x14ac:dyDescent="0.2">
      <c r="A288" t="s">
        <v>22</v>
      </c>
      <c r="B288" s="10" t="str">
        <f t="shared" si="5"/>
        <v>a. HE1-2 &amp; HE23-24</v>
      </c>
      <c r="C288">
        <v>23</v>
      </c>
      <c r="D288" t="s">
        <v>62</v>
      </c>
      <c r="E288" s="5">
        <v>2982</v>
      </c>
      <c r="F288">
        <v>2945</v>
      </c>
      <c r="G288" s="5"/>
    </row>
    <row r="289" spans="1:7" x14ac:dyDescent="0.2">
      <c r="A289" t="s">
        <v>22</v>
      </c>
      <c r="B289" s="10" t="str">
        <f t="shared" si="5"/>
        <v>a. HE1-2 &amp; HE23-24</v>
      </c>
      <c r="C289">
        <v>24</v>
      </c>
      <c r="D289" t="s">
        <v>62</v>
      </c>
      <c r="E289" s="5">
        <v>2982</v>
      </c>
      <c r="F289">
        <v>2945</v>
      </c>
      <c r="G289" s="5"/>
    </row>
  </sheetData>
  <autoFilter ref="A1:F289" xr:uid="{00000000-0001-0000-0300-000000000000}"/>
  <conditionalFormatting sqref="F122:F145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37:Q44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orientation="portrait" r:id="rId3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ED3E83-0C63-49C8-9BCE-9B2AB0A224E3}">
  <sheetPr codeName="Sheet4"/>
  <dimension ref="A1:AE289"/>
  <sheetViews>
    <sheetView topLeftCell="K1" zoomScale="70" zoomScaleNormal="70" zoomScaleSheetLayoutView="71" workbookViewId="0">
      <pane ySplit="1" topLeftCell="A17" activePane="bottomLeft" state="frozen"/>
      <selection pane="bottomLeft" activeCell="AQ43" sqref="AQ43"/>
    </sheetView>
  </sheetViews>
  <sheetFormatPr defaultRowHeight="14.25" x14ac:dyDescent="0.2"/>
  <cols>
    <col min="1" max="1" width="10.625" customWidth="1"/>
    <col min="2" max="2" width="16.5" customWidth="1"/>
    <col min="5" max="5" width="12.375" customWidth="1"/>
    <col min="6" max="7" width="23.625" customWidth="1"/>
    <col min="8" max="8" width="12.375" customWidth="1"/>
    <col min="9" max="9" width="13.125" bestFit="1" customWidth="1"/>
    <col min="10" max="10" width="29.625" bestFit="1" customWidth="1"/>
    <col min="11" max="12" width="29.875" bestFit="1" customWidth="1"/>
    <col min="13" max="13" width="40.75" bestFit="1" customWidth="1"/>
    <col min="14" max="16" width="5.625" customWidth="1"/>
    <col min="17" max="17" width="7.625" customWidth="1"/>
    <col min="18" max="22" width="5.625" customWidth="1"/>
    <col min="23" max="23" width="12.75" bestFit="1" customWidth="1"/>
    <col min="24" max="27" width="5.625" customWidth="1"/>
  </cols>
  <sheetData>
    <row r="1" spans="1:21" s="4" customFormat="1" ht="42.75" x14ac:dyDescent="0.2">
      <c r="A1" s="4" t="s">
        <v>13</v>
      </c>
      <c r="B1" s="4" t="s">
        <v>0</v>
      </c>
      <c r="C1" s="4" t="s">
        <v>14</v>
      </c>
      <c r="D1" s="4" t="s">
        <v>32</v>
      </c>
      <c r="E1" s="4" t="s">
        <v>33</v>
      </c>
      <c r="F1" s="4" t="s">
        <v>34</v>
      </c>
      <c r="G1" s="4" t="s">
        <v>35</v>
      </c>
      <c r="I1" s="6" t="s">
        <v>13</v>
      </c>
      <c r="J1" t="s">
        <v>22</v>
      </c>
      <c r="Q1" s="4" t="str">
        <f>IF($J$2 ="RRS", "Responsive Reserve", "ECRS") &amp; " Requirement Comparison for " &amp; TEXT(DATEVALUE($J$1 &amp;" 1"), "Mmmm")</f>
        <v>ECRS Requirement Comparison for December</v>
      </c>
    </row>
    <row r="2" spans="1:21" x14ac:dyDescent="0.2">
      <c r="A2" t="s">
        <v>1</v>
      </c>
      <c r="B2">
        <v>1</v>
      </c>
      <c r="C2" t="s">
        <v>27</v>
      </c>
      <c r="D2" s="5">
        <v>1292.73</v>
      </c>
      <c r="E2" s="5">
        <v>1292.73</v>
      </c>
      <c r="F2" s="5">
        <v>1766.35</v>
      </c>
      <c r="G2" s="5">
        <v>985.43</v>
      </c>
      <c r="H2" s="5"/>
      <c r="I2" s="6" t="s">
        <v>14</v>
      </c>
      <c r="J2" t="s">
        <v>28</v>
      </c>
      <c r="Q2" t="str">
        <f>$K$4&amp;":" &amp;CHAR(9) &amp; CHAR(10) &amp; "     " &amp;"Range: "&amp;T4&amp;" MW - "&amp;T5&amp;" MW;" &amp; CHAR(9) &amp; CHAR(10) &amp; "     " &amp; "Avg: "&amp;T6&amp;" MW" &amp;  IF(ISNA(T7), "", " ("&amp;ABS(T7)&amp;" MW "&amp;IF(T7&lt;0,"decrease", "increase") &amp; " from prev year)")</f>
        <v>Case B - ERCOT Recommended:	
     Range: 914 MW - 2163 MW;	
     Avg: 1351 MW (93 MW increase from prev year)</v>
      </c>
    </row>
    <row r="3" spans="1:21" x14ac:dyDescent="0.2">
      <c r="A3" t="s">
        <v>1</v>
      </c>
      <c r="B3">
        <v>2</v>
      </c>
      <c r="C3" t="s">
        <v>27</v>
      </c>
      <c r="D3" s="5">
        <v>1261.44</v>
      </c>
      <c r="E3" s="5">
        <v>1261.44</v>
      </c>
      <c r="F3" s="5">
        <v>1667.17</v>
      </c>
      <c r="G3" s="5">
        <v>987.72</v>
      </c>
      <c r="H3" s="5"/>
    </row>
    <row r="4" spans="1:21" x14ac:dyDescent="0.2">
      <c r="A4" t="s">
        <v>1</v>
      </c>
      <c r="B4">
        <v>3</v>
      </c>
      <c r="C4" t="s">
        <v>27</v>
      </c>
      <c r="D4" s="5">
        <v>1279.92</v>
      </c>
      <c r="E4" s="5">
        <v>1279.92</v>
      </c>
      <c r="F4" s="5">
        <v>1911.16</v>
      </c>
      <c r="G4" s="5">
        <v>953.82</v>
      </c>
      <c r="H4" s="5"/>
      <c r="I4" s="6" t="s">
        <v>15</v>
      </c>
      <c r="J4" t="s">
        <v>36</v>
      </c>
      <c r="K4" t="s">
        <v>40</v>
      </c>
      <c r="L4" t="s">
        <v>37</v>
      </c>
      <c r="M4" t="s">
        <v>38</v>
      </c>
      <c r="S4" t="s">
        <v>16</v>
      </c>
      <c r="T4">
        <f>ROUND(MIN($K$5:$K$28), 0)</f>
        <v>914</v>
      </c>
    </row>
    <row r="5" spans="1:21" x14ac:dyDescent="0.2">
      <c r="A5" t="s">
        <v>1</v>
      </c>
      <c r="B5">
        <v>4</v>
      </c>
      <c r="C5" t="s">
        <v>27</v>
      </c>
      <c r="D5" s="5">
        <v>1268.29</v>
      </c>
      <c r="E5" s="5">
        <v>1268.29</v>
      </c>
      <c r="F5" s="5">
        <v>1641.27</v>
      </c>
      <c r="G5" s="5">
        <v>990.03</v>
      </c>
      <c r="H5" s="5"/>
      <c r="I5" s="8">
        <v>1</v>
      </c>
      <c r="J5" s="8">
        <v>1040.04</v>
      </c>
      <c r="K5" s="8">
        <v>1225.69</v>
      </c>
      <c r="L5" s="8">
        <v>1380.6</v>
      </c>
      <c r="M5" s="8">
        <v>850.97</v>
      </c>
      <c r="S5" t="s">
        <v>17</v>
      </c>
      <c r="T5">
        <f>ROUND(MAX($K$5:$K$28), 0)</f>
        <v>2163</v>
      </c>
    </row>
    <row r="6" spans="1:21" x14ac:dyDescent="0.2">
      <c r="A6" t="s">
        <v>1</v>
      </c>
      <c r="B6">
        <v>5</v>
      </c>
      <c r="C6" t="s">
        <v>27</v>
      </c>
      <c r="D6" s="5">
        <v>1316.42</v>
      </c>
      <c r="E6" s="5">
        <v>1316.42</v>
      </c>
      <c r="F6" s="5">
        <v>1334.14</v>
      </c>
      <c r="G6" s="5">
        <v>1069.24</v>
      </c>
      <c r="H6" s="5"/>
      <c r="I6" s="8">
        <v>2</v>
      </c>
      <c r="J6" s="8">
        <v>932.58</v>
      </c>
      <c r="K6" s="8">
        <v>932.58</v>
      </c>
      <c r="L6" s="8">
        <v>1160.77</v>
      </c>
      <c r="M6" s="8">
        <v>731.87</v>
      </c>
      <c r="S6" t="s">
        <v>18</v>
      </c>
      <c r="T6">
        <f>ROUND(AVERAGE($K$5:$K$28), 0)</f>
        <v>1351</v>
      </c>
    </row>
    <row r="7" spans="1:21" x14ac:dyDescent="0.2">
      <c r="A7" t="s">
        <v>1</v>
      </c>
      <c r="B7">
        <v>6</v>
      </c>
      <c r="C7" t="s">
        <v>27</v>
      </c>
      <c r="D7" s="5">
        <v>1471.8</v>
      </c>
      <c r="E7" s="5">
        <v>1471.8</v>
      </c>
      <c r="F7" s="5">
        <v>1684.3</v>
      </c>
      <c r="G7" s="5">
        <v>1117.43</v>
      </c>
      <c r="H7" s="5"/>
      <c r="I7" s="8">
        <v>3</v>
      </c>
      <c r="J7" s="8">
        <v>940.33</v>
      </c>
      <c r="K7" s="8">
        <v>940.33</v>
      </c>
      <c r="L7" s="8">
        <v>1127.2</v>
      </c>
      <c r="M7" s="8">
        <v>857.62</v>
      </c>
      <c r="S7" t="s">
        <v>19</v>
      </c>
      <c r="T7">
        <f>ROUND(T6-AVERAGE(M5:M28), 0)</f>
        <v>93</v>
      </c>
    </row>
    <row r="8" spans="1:21" x14ac:dyDescent="0.2">
      <c r="A8" t="s">
        <v>1</v>
      </c>
      <c r="B8">
        <v>7</v>
      </c>
      <c r="C8" t="s">
        <v>27</v>
      </c>
      <c r="D8" s="5">
        <v>1645.52</v>
      </c>
      <c r="E8" s="5">
        <v>1645.52</v>
      </c>
      <c r="F8" s="5">
        <v>1645.52</v>
      </c>
      <c r="G8" s="5">
        <v>1357.61</v>
      </c>
      <c r="H8" s="5"/>
      <c r="I8" s="8">
        <v>4</v>
      </c>
      <c r="J8" s="8">
        <v>914.42</v>
      </c>
      <c r="K8" s="8">
        <v>914.42</v>
      </c>
      <c r="L8" s="8">
        <v>1274.7</v>
      </c>
      <c r="M8" s="8">
        <v>725.1</v>
      </c>
    </row>
    <row r="9" spans="1:21" x14ac:dyDescent="0.2">
      <c r="A9" t="s">
        <v>1</v>
      </c>
      <c r="B9">
        <v>8</v>
      </c>
      <c r="C9" t="s">
        <v>27</v>
      </c>
      <c r="D9" s="5">
        <v>1752.61</v>
      </c>
      <c r="E9" s="5">
        <v>2100.6999999999998</v>
      </c>
      <c r="F9" s="5">
        <v>1976.29</v>
      </c>
      <c r="G9" s="5">
        <v>1425.89</v>
      </c>
      <c r="H9" s="5"/>
      <c r="I9" s="8">
        <v>5</v>
      </c>
      <c r="J9" s="8">
        <v>971.69</v>
      </c>
      <c r="K9" s="8">
        <v>971.69</v>
      </c>
      <c r="L9" s="8">
        <v>1174.3900000000001</v>
      </c>
      <c r="M9" s="8">
        <v>824.38</v>
      </c>
    </row>
    <row r="10" spans="1:21" x14ac:dyDescent="0.2">
      <c r="A10" t="s">
        <v>1</v>
      </c>
      <c r="B10">
        <v>9</v>
      </c>
      <c r="C10" t="s">
        <v>27</v>
      </c>
      <c r="D10" s="5">
        <v>2043.69</v>
      </c>
      <c r="E10" s="5">
        <v>2854.19</v>
      </c>
      <c r="F10" s="5">
        <v>3138.44</v>
      </c>
      <c r="G10" s="5">
        <v>1777.49</v>
      </c>
      <c r="H10" s="5"/>
      <c r="I10" s="8">
        <v>6</v>
      </c>
      <c r="J10" s="8">
        <v>1091.3399999999999</v>
      </c>
      <c r="K10" s="8">
        <v>1091.3399999999999</v>
      </c>
      <c r="L10" s="8">
        <v>1168.71</v>
      </c>
      <c r="M10" s="8">
        <v>772.83</v>
      </c>
    </row>
    <row r="11" spans="1:21" x14ac:dyDescent="0.2">
      <c r="A11" t="s">
        <v>1</v>
      </c>
      <c r="B11">
        <v>10</v>
      </c>
      <c r="C11" t="s">
        <v>27</v>
      </c>
      <c r="D11" s="5">
        <v>2200.98</v>
      </c>
      <c r="E11" s="5">
        <v>2884.14</v>
      </c>
      <c r="F11" s="5">
        <v>2776.13</v>
      </c>
      <c r="G11" s="5">
        <v>2165.5</v>
      </c>
      <c r="H11" s="5"/>
      <c r="I11" s="8">
        <v>7</v>
      </c>
      <c r="J11" s="8">
        <v>1227.1600000000001</v>
      </c>
      <c r="K11" s="8">
        <v>1420.08</v>
      </c>
      <c r="L11" s="8">
        <v>1411.3</v>
      </c>
      <c r="M11" s="8">
        <v>1045.96</v>
      </c>
    </row>
    <row r="12" spans="1:21" x14ac:dyDescent="0.2">
      <c r="A12" t="s">
        <v>1</v>
      </c>
      <c r="B12">
        <v>11</v>
      </c>
      <c r="C12" t="s">
        <v>27</v>
      </c>
      <c r="D12" s="5">
        <v>1301.48</v>
      </c>
      <c r="E12" s="5">
        <v>1966.62</v>
      </c>
      <c r="F12" s="5">
        <v>2045.42</v>
      </c>
      <c r="G12" s="5">
        <v>1840.82</v>
      </c>
      <c r="H12" s="5"/>
      <c r="I12" s="8">
        <v>8</v>
      </c>
      <c r="J12" s="8">
        <v>1266.1199999999999</v>
      </c>
      <c r="K12" s="8">
        <v>1620.28</v>
      </c>
      <c r="L12" s="8">
        <v>1797.72</v>
      </c>
      <c r="M12" s="8">
        <v>1292.27</v>
      </c>
    </row>
    <row r="13" spans="1:21" x14ac:dyDescent="0.2">
      <c r="A13" t="s">
        <v>1</v>
      </c>
      <c r="B13">
        <v>12</v>
      </c>
      <c r="C13" t="s">
        <v>27</v>
      </c>
      <c r="D13" s="5">
        <v>1071.22</v>
      </c>
      <c r="E13" s="5">
        <v>1581.61</v>
      </c>
      <c r="F13" s="5">
        <v>1739.42</v>
      </c>
      <c r="G13" s="5">
        <v>1324.09</v>
      </c>
      <c r="H13" s="5"/>
      <c r="I13" s="8">
        <v>9</v>
      </c>
      <c r="J13" s="8">
        <v>1590.23</v>
      </c>
      <c r="K13" s="8">
        <v>2162.8000000000002</v>
      </c>
      <c r="L13" s="8">
        <v>2400.67</v>
      </c>
      <c r="M13" s="8">
        <v>1779.74</v>
      </c>
    </row>
    <row r="14" spans="1:21" x14ac:dyDescent="0.2">
      <c r="A14" t="s">
        <v>1</v>
      </c>
      <c r="B14">
        <v>13</v>
      </c>
      <c r="C14" t="s">
        <v>27</v>
      </c>
      <c r="D14" s="5">
        <v>1078.97</v>
      </c>
      <c r="E14" s="5">
        <v>1895.65</v>
      </c>
      <c r="F14" s="5">
        <v>2017.02</v>
      </c>
      <c r="G14" s="5">
        <v>1044.32</v>
      </c>
      <c r="H14" s="5"/>
      <c r="I14" s="8">
        <v>10</v>
      </c>
      <c r="J14" s="8">
        <v>1535.16</v>
      </c>
      <c r="K14" s="8">
        <v>2021.26</v>
      </c>
      <c r="L14" s="8">
        <v>2052.77</v>
      </c>
      <c r="M14" s="8">
        <v>1840.99</v>
      </c>
      <c r="T14" t="s">
        <v>30</v>
      </c>
      <c r="U14" t="s">
        <v>31</v>
      </c>
    </row>
    <row r="15" spans="1:21" x14ac:dyDescent="0.2">
      <c r="A15" t="s">
        <v>1</v>
      </c>
      <c r="B15">
        <v>14</v>
      </c>
      <c r="C15" t="s">
        <v>27</v>
      </c>
      <c r="D15" s="5">
        <v>1443.53</v>
      </c>
      <c r="E15" s="5">
        <v>2336.2199999999998</v>
      </c>
      <c r="F15" s="5">
        <v>2660.85</v>
      </c>
      <c r="G15" s="5">
        <v>1360.7</v>
      </c>
      <c r="H15" s="5"/>
      <c r="I15" s="8">
        <v>11</v>
      </c>
      <c r="J15" s="8">
        <v>840.09</v>
      </c>
      <c r="K15" s="8">
        <v>1218.55</v>
      </c>
      <c r="L15" s="8">
        <v>1446.72</v>
      </c>
      <c r="M15" s="8">
        <v>1738.5</v>
      </c>
      <c r="T15">
        <v>900</v>
      </c>
      <c r="U15">
        <v>500</v>
      </c>
    </row>
    <row r="16" spans="1:21" x14ac:dyDescent="0.2">
      <c r="A16" t="s">
        <v>1</v>
      </c>
      <c r="B16">
        <v>15</v>
      </c>
      <c r="C16" t="s">
        <v>27</v>
      </c>
      <c r="D16" s="5">
        <v>1559.95</v>
      </c>
      <c r="E16" s="5">
        <v>2710.06</v>
      </c>
      <c r="F16" s="5">
        <v>3126.43</v>
      </c>
      <c r="G16" s="5">
        <v>1837.83</v>
      </c>
      <c r="H16" s="5"/>
      <c r="I16" s="8">
        <v>12</v>
      </c>
      <c r="J16" s="8">
        <v>814.75</v>
      </c>
      <c r="K16" s="8">
        <v>1095.9100000000001</v>
      </c>
      <c r="L16" s="8">
        <v>1429.19</v>
      </c>
      <c r="M16" s="8">
        <v>1137.8499999999999</v>
      </c>
      <c r="T16">
        <v>400</v>
      </c>
      <c r="U16">
        <v>400</v>
      </c>
    </row>
    <row r="17" spans="1:24" x14ac:dyDescent="0.2">
      <c r="A17" t="s">
        <v>1</v>
      </c>
      <c r="B17">
        <v>16</v>
      </c>
      <c r="C17" t="s">
        <v>27</v>
      </c>
      <c r="D17" s="5">
        <v>1706.16</v>
      </c>
      <c r="E17" s="5">
        <v>2753.8</v>
      </c>
      <c r="F17" s="5">
        <v>3256.48</v>
      </c>
      <c r="G17" s="5">
        <v>1851.83</v>
      </c>
      <c r="H17" s="5"/>
      <c r="I17" s="8">
        <v>13</v>
      </c>
      <c r="J17" s="8">
        <v>770.58</v>
      </c>
      <c r="K17" s="8">
        <v>1074.05</v>
      </c>
      <c r="L17" s="8">
        <v>1332.74</v>
      </c>
      <c r="M17" s="8">
        <v>1222.8499999999999</v>
      </c>
    </row>
    <row r="18" spans="1:24" x14ac:dyDescent="0.2">
      <c r="A18" t="s">
        <v>1</v>
      </c>
      <c r="B18">
        <v>17</v>
      </c>
      <c r="C18" t="s">
        <v>27</v>
      </c>
      <c r="D18" s="5">
        <v>1671.8</v>
      </c>
      <c r="E18" s="5">
        <v>2573.62</v>
      </c>
      <c r="F18" s="5">
        <v>2916.36</v>
      </c>
      <c r="G18" s="5">
        <v>1933.12</v>
      </c>
      <c r="H18" s="5"/>
      <c r="I18" s="8">
        <v>14</v>
      </c>
      <c r="J18" s="8">
        <v>885.05</v>
      </c>
      <c r="K18" s="8">
        <v>1572.83</v>
      </c>
      <c r="L18" s="8">
        <v>1766.72</v>
      </c>
      <c r="M18" s="8">
        <v>1385.13</v>
      </c>
    </row>
    <row r="19" spans="1:24" x14ac:dyDescent="0.2">
      <c r="A19" t="s">
        <v>1</v>
      </c>
      <c r="B19">
        <v>18</v>
      </c>
      <c r="C19" t="s">
        <v>27</v>
      </c>
      <c r="D19" s="5">
        <v>1578.18</v>
      </c>
      <c r="E19" s="5">
        <v>2064.16</v>
      </c>
      <c r="F19" s="5">
        <v>2113</v>
      </c>
      <c r="G19" s="5">
        <v>1540.81</v>
      </c>
      <c r="H19" s="5"/>
      <c r="I19" s="8">
        <v>15</v>
      </c>
      <c r="J19" s="8">
        <v>1070.08</v>
      </c>
      <c r="K19" s="8">
        <v>1873.77</v>
      </c>
      <c r="L19" s="8">
        <v>2348.08</v>
      </c>
      <c r="M19" s="8">
        <v>2262.7199999999998</v>
      </c>
    </row>
    <row r="20" spans="1:24" x14ac:dyDescent="0.2">
      <c r="A20" t="s">
        <v>1</v>
      </c>
      <c r="B20">
        <v>19</v>
      </c>
      <c r="C20" t="s">
        <v>27</v>
      </c>
      <c r="D20" s="5">
        <v>1582.62</v>
      </c>
      <c r="E20" s="5">
        <v>1824.39</v>
      </c>
      <c r="F20" s="5">
        <v>1964.51</v>
      </c>
      <c r="G20" s="5">
        <v>1289.78</v>
      </c>
      <c r="H20" s="5"/>
      <c r="I20" s="8">
        <v>16</v>
      </c>
      <c r="J20" s="8">
        <v>963.75</v>
      </c>
      <c r="K20" s="8">
        <v>1608.6</v>
      </c>
      <c r="L20" s="8">
        <v>1818.65</v>
      </c>
      <c r="M20" s="8">
        <v>2498.17</v>
      </c>
    </row>
    <row r="21" spans="1:24" x14ac:dyDescent="0.2">
      <c r="A21" t="s">
        <v>1</v>
      </c>
      <c r="B21">
        <v>20</v>
      </c>
      <c r="C21" t="s">
        <v>27</v>
      </c>
      <c r="D21" s="5">
        <v>1561.95</v>
      </c>
      <c r="E21" s="5">
        <v>1561.95</v>
      </c>
      <c r="F21" s="5">
        <v>1561.95</v>
      </c>
      <c r="G21" s="5">
        <v>1298.29</v>
      </c>
      <c r="H21" s="5"/>
      <c r="I21" s="8">
        <v>17</v>
      </c>
      <c r="J21" s="8">
        <v>984.03</v>
      </c>
      <c r="K21" s="8">
        <v>1440.51</v>
      </c>
      <c r="L21" s="8">
        <v>1636.64</v>
      </c>
      <c r="M21" s="8">
        <v>1928.05</v>
      </c>
    </row>
    <row r="22" spans="1:24" x14ac:dyDescent="0.2">
      <c r="A22" t="s">
        <v>1</v>
      </c>
      <c r="B22">
        <v>21</v>
      </c>
      <c r="C22" t="s">
        <v>27</v>
      </c>
      <c r="D22" s="5">
        <v>1513.16</v>
      </c>
      <c r="E22" s="5">
        <v>1513.16</v>
      </c>
      <c r="F22" s="5">
        <v>1526.77</v>
      </c>
      <c r="G22" s="5">
        <v>1226.56</v>
      </c>
      <c r="H22" s="5"/>
      <c r="I22" s="8">
        <v>18</v>
      </c>
      <c r="J22" s="8">
        <v>1304.6500000000001</v>
      </c>
      <c r="K22" s="8">
        <v>1600.26</v>
      </c>
      <c r="L22" s="8">
        <v>1608.65</v>
      </c>
      <c r="M22" s="8">
        <v>1779.87</v>
      </c>
    </row>
    <row r="23" spans="1:24" x14ac:dyDescent="0.2">
      <c r="A23" t="s">
        <v>1</v>
      </c>
      <c r="B23">
        <v>22</v>
      </c>
      <c r="C23" t="s">
        <v>27</v>
      </c>
      <c r="D23" s="5">
        <v>1439.79</v>
      </c>
      <c r="E23" s="5">
        <v>1491.78</v>
      </c>
      <c r="F23" s="5">
        <v>1671.88</v>
      </c>
      <c r="G23" s="5">
        <v>1144.8699999999999</v>
      </c>
      <c r="H23" s="5"/>
      <c r="I23" s="8">
        <v>19</v>
      </c>
      <c r="J23" s="8">
        <v>1304.8599999999999</v>
      </c>
      <c r="K23" s="8">
        <v>1304.8599999999999</v>
      </c>
      <c r="L23" s="8">
        <v>1304.8599999999999</v>
      </c>
      <c r="M23" s="8">
        <v>1089.6199999999999</v>
      </c>
    </row>
    <row r="24" spans="1:24" x14ac:dyDescent="0.2">
      <c r="A24" t="s">
        <v>1</v>
      </c>
      <c r="B24">
        <v>23</v>
      </c>
      <c r="C24" t="s">
        <v>27</v>
      </c>
      <c r="D24" s="5">
        <v>1386.72</v>
      </c>
      <c r="E24" s="5">
        <v>1411.46</v>
      </c>
      <c r="F24" s="5">
        <v>1591.71</v>
      </c>
      <c r="G24" s="5">
        <v>1123.76</v>
      </c>
      <c r="H24" s="5"/>
      <c r="I24" s="8">
        <v>20</v>
      </c>
      <c r="J24" s="8">
        <v>1223.5</v>
      </c>
      <c r="K24" s="8">
        <v>1325.43</v>
      </c>
      <c r="L24" s="8">
        <v>1416.21</v>
      </c>
      <c r="M24" s="8">
        <v>958.15</v>
      </c>
    </row>
    <row r="25" spans="1:24" x14ac:dyDescent="0.2">
      <c r="A25" t="s">
        <v>1</v>
      </c>
      <c r="B25">
        <v>24</v>
      </c>
      <c r="C25" t="s">
        <v>27</v>
      </c>
      <c r="D25" s="5">
        <v>1326.25</v>
      </c>
      <c r="E25" s="5">
        <v>1326.25</v>
      </c>
      <c r="F25" s="5">
        <v>1676.73</v>
      </c>
      <c r="G25" s="5">
        <v>1060.26</v>
      </c>
      <c r="H25" s="5"/>
      <c r="I25" s="8">
        <v>21</v>
      </c>
      <c r="J25" s="8">
        <v>1166.94</v>
      </c>
      <c r="K25" s="8">
        <v>1196.8699999999999</v>
      </c>
      <c r="L25" s="8">
        <v>1281.1300000000001</v>
      </c>
      <c r="M25" s="8">
        <v>879.27</v>
      </c>
    </row>
    <row r="26" spans="1:24" x14ac:dyDescent="0.2">
      <c r="A26" t="s">
        <v>2</v>
      </c>
      <c r="B26">
        <v>1</v>
      </c>
      <c r="C26" t="s">
        <v>27</v>
      </c>
      <c r="D26" s="5">
        <v>1082.95</v>
      </c>
      <c r="E26" s="5">
        <v>1082.95</v>
      </c>
      <c r="F26" s="5">
        <v>1448.54</v>
      </c>
      <c r="G26" s="5">
        <v>858.97</v>
      </c>
      <c r="H26" s="5"/>
      <c r="I26" s="8">
        <v>22</v>
      </c>
      <c r="J26" s="8">
        <v>1095.72</v>
      </c>
      <c r="K26" s="8">
        <v>1169.95</v>
      </c>
      <c r="L26" s="8">
        <v>1351.19</v>
      </c>
      <c r="M26" s="8">
        <v>791.89</v>
      </c>
    </row>
    <row r="27" spans="1:24" x14ac:dyDescent="0.2">
      <c r="A27" t="s">
        <v>2</v>
      </c>
      <c r="B27">
        <v>2</v>
      </c>
      <c r="C27" t="s">
        <v>27</v>
      </c>
      <c r="D27" s="5">
        <v>1026.07</v>
      </c>
      <c r="E27" s="5">
        <v>1026.07</v>
      </c>
      <c r="F27" s="5">
        <v>1404.63</v>
      </c>
      <c r="G27" s="5">
        <v>887.63</v>
      </c>
      <c r="H27" s="5"/>
      <c r="I27" s="8">
        <v>23</v>
      </c>
      <c r="J27" s="8">
        <v>1064.95</v>
      </c>
      <c r="K27" s="8">
        <v>1288.8800000000001</v>
      </c>
      <c r="L27" s="8">
        <v>1856.98</v>
      </c>
      <c r="M27" s="8">
        <v>875.55</v>
      </c>
    </row>
    <row r="28" spans="1:24" x14ac:dyDescent="0.2">
      <c r="A28" t="s">
        <v>2</v>
      </c>
      <c r="B28">
        <v>3</v>
      </c>
      <c r="C28" t="s">
        <v>27</v>
      </c>
      <c r="D28" s="5">
        <v>1021.41</v>
      </c>
      <c r="E28" s="5">
        <v>1021.41</v>
      </c>
      <c r="F28" s="5">
        <v>1419.03</v>
      </c>
      <c r="G28" s="5">
        <v>926.48</v>
      </c>
      <c r="H28" s="5"/>
      <c r="I28" s="8">
        <v>24</v>
      </c>
      <c r="J28" s="8">
        <v>1110.0899999999999</v>
      </c>
      <c r="K28" s="8">
        <v>1362.62</v>
      </c>
      <c r="L28" s="8">
        <v>1742.09</v>
      </c>
      <c r="M28" s="8">
        <v>918.05</v>
      </c>
    </row>
    <row r="29" spans="1:24" x14ac:dyDescent="0.2">
      <c r="A29" t="s">
        <v>2</v>
      </c>
      <c r="B29">
        <v>4</v>
      </c>
      <c r="C29" t="s">
        <v>27</v>
      </c>
      <c r="D29" s="5">
        <v>1019.81</v>
      </c>
      <c r="E29" s="5">
        <v>1019.81</v>
      </c>
      <c r="F29" s="5">
        <v>1525.11</v>
      </c>
      <c r="G29" s="5">
        <v>748.41</v>
      </c>
      <c r="H29" s="5"/>
    </row>
    <row r="30" spans="1:24" x14ac:dyDescent="0.2">
      <c r="A30" t="s">
        <v>2</v>
      </c>
      <c r="B30">
        <v>5</v>
      </c>
      <c r="C30" t="s">
        <v>27</v>
      </c>
      <c r="D30" s="5">
        <v>1054.1400000000001</v>
      </c>
      <c r="E30" s="5">
        <v>1054.1400000000001</v>
      </c>
      <c r="F30" s="5">
        <v>1472.49</v>
      </c>
      <c r="G30" s="5">
        <v>858.82</v>
      </c>
      <c r="H30" s="5"/>
      <c r="Q30" t="str">
        <f>"Hourly Average " &amp; IF($J$31 = "RRS", "Responsive Reserve",  "ECRS") &amp; " Requirement Comparison"</f>
        <v>Hourly Average ECRS Requirement Comparison</v>
      </c>
    </row>
    <row r="31" spans="1:24" x14ac:dyDescent="0.2">
      <c r="A31" t="s">
        <v>2</v>
      </c>
      <c r="B31">
        <v>6</v>
      </c>
      <c r="C31" t="s">
        <v>27</v>
      </c>
      <c r="D31" s="5">
        <v>1174.71</v>
      </c>
      <c r="E31" s="5">
        <v>1174.71</v>
      </c>
      <c r="F31" s="5">
        <v>1362.7</v>
      </c>
      <c r="G31" s="5">
        <v>974.34</v>
      </c>
      <c r="H31" s="5"/>
      <c r="I31" s="6" t="s">
        <v>14</v>
      </c>
      <c r="J31" t="s">
        <v>27</v>
      </c>
      <c r="Q31" t="str">
        <f ca="1" xml:space="preserve"> K33&amp; CHAR(9) &amp; CHAR(10) &amp; "     On avg. "&amp;ROUND(ABS(X35),0)&amp;" MW "&amp;IF(X35&lt;0,"decrease","increase")&amp;" from prev year."&amp;IF(ISNA(Y34), "", CHAR(9)&amp;CHAR(10)&amp;"     Largest increase is in "&amp;Y34&amp;" by "&amp;ROUND(X34,0)&amp;" MW.") &amp;IF(ISNA(X33), "", CHAR(9)&amp;CHAR(10)&amp;"     Largest decrease is in "&amp;Y33&amp;" by "&amp;ABS(ROUND(X33,0))&amp;" MW.")</f>
        <v>Case B - ERCOT Recommended	
     On avg. 55 MW increase from prev year.	
     Largest increase is in Jan by 487 MW.	
     Largest decrease is in Jul by 617 MW.</v>
      </c>
    </row>
    <row r="32" spans="1:24" x14ac:dyDescent="0.2">
      <c r="A32" t="s">
        <v>2</v>
      </c>
      <c r="B32">
        <v>7</v>
      </c>
      <c r="C32" t="s">
        <v>27</v>
      </c>
      <c r="D32" s="5">
        <v>1301.6199999999999</v>
      </c>
      <c r="E32" s="5">
        <v>1301.6199999999999</v>
      </c>
      <c r="F32" s="5">
        <v>1301.6199999999999</v>
      </c>
      <c r="G32" s="5">
        <v>1073.76</v>
      </c>
      <c r="H32" s="5"/>
      <c r="X32" t="s">
        <v>29</v>
      </c>
    </row>
    <row r="33" spans="1:31" x14ac:dyDescent="0.2">
      <c r="A33" t="s">
        <v>2</v>
      </c>
      <c r="B33">
        <v>8</v>
      </c>
      <c r="C33" t="s">
        <v>27</v>
      </c>
      <c r="D33" s="5">
        <v>1368.58</v>
      </c>
      <c r="E33" s="5">
        <v>1568.62</v>
      </c>
      <c r="F33" s="5">
        <v>1451.5</v>
      </c>
      <c r="G33" s="5">
        <v>1237.52</v>
      </c>
      <c r="H33" s="5"/>
      <c r="I33" s="6" t="s">
        <v>15</v>
      </c>
      <c r="J33" t="s">
        <v>39</v>
      </c>
      <c r="K33" t="s">
        <v>40</v>
      </c>
      <c r="L33" t="s">
        <v>37</v>
      </c>
      <c r="M33" t="s">
        <v>38</v>
      </c>
      <c r="W33" t="s">
        <v>23</v>
      </c>
      <c r="X33">
        <f>_xlfn.MINIFS($S$34:S45, $S$34:S45, "&lt;&gt;#N/A", $S$34:S45, "&lt;0")</f>
        <v>-617.40333333333297</v>
      </c>
      <c r="Y33" t="str">
        <f ca="1">IFERROR(OFFSET(K34,MATCH(X33,$S$34:$S$45, 0)-1, -2), "N/A")</f>
        <v>Jul</v>
      </c>
    </row>
    <row r="34" spans="1:31" x14ac:dyDescent="0.2">
      <c r="A34" t="s">
        <v>2</v>
      </c>
      <c r="B34">
        <v>9</v>
      </c>
      <c r="C34" t="s">
        <v>27</v>
      </c>
      <c r="D34" s="5">
        <v>2234.09</v>
      </c>
      <c r="E34" s="5">
        <v>2528.75</v>
      </c>
      <c r="F34" s="5">
        <v>2544.36</v>
      </c>
      <c r="G34" s="5">
        <v>2502.0100000000002</v>
      </c>
      <c r="H34" s="5"/>
      <c r="I34" s="8" t="s">
        <v>1</v>
      </c>
      <c r="J34" s="9">
        <v>1489.7991666666667</v>
      </c>
      <c r="K34" s="9">
        <v>1849.4116666666666</v>
      </c>
      <c r="L34" s="9">
        <v>2058.7208333333333</v>
      </c>
      <c r="M34" s="9">
        <v>1362.8</v>
      </c>
      <c r="S34">
        <f>IF(K34=0, NA(), K34-_xlfn.IFNA(M34,0))</f>
        <v>486.61166666666668</v>
      </c>
      <c r="W34" t="s">
        <v>24</v>
      </c>
      <c r="X34">
        <f>_xlfn.MAXIFS($S$34:S45, $S$34:S45, "&lt;&gt;#N/A", $S$34:S45, "&gt;0")</f>
        <v>486.61166666666668</v>
      </c>
      <c r="Y34" t="str">
        <f ca="1">OFFSET(K35,MATCH(X34,$S$34:$S$45, 0)-2, -2)</f>
        <v>Jan</v>
      </c>
    </row>
    <row r="35" spans="1:31" x14ac:dyDescent="0.2">
      <c r="A35" t="s">
        <v>2</v>
      </c>
      <c r="B35">
        <v>10</v>
      </c>
      <c r="C35" t="s">
        <v>27</v>
      </c>
      <c r="D35" s="5">
        <v>2310.59</v>
      </c>
      <c r="E35" s="5">
        <v>2881.74</v>
      </c>
      <c r="F35" s="5">
        <v>3006.11</v>
      </c>
      <c r="G35" s="5">
        <v>2834.4</v>
      </c>
      <c r="H35" s="5"/>
      <c r="I35" s="8" t="s">
        <v>2</v>
      </c>
      <c r="J35" s="9">
        <v>1422.4312499999999</v>
      </c>
      <c r="K35" s="9">
        <v>1757.8629166666667</v>
      </c>
      <c r="L35" s="9">
        <v>1932.3658333333335</v>
      </c>
      <c r="M35" s="9">
        <v>1505.1199999999997</v>
      </c>
      <c r="S35">
        <f t="shared" ref="S35:S45" si="0">IF(K35=0, NA(), K35-_xlfn.IFNA(M35,0))</f>
        <v>252.74291666666704</v>
      </c>
      <c r="W35" t="s">
        <v>25</v>
      </c>
      <c r="X35">
        <f>AVERAGEIF($S$34:$S$45, "&lt;&gt;#N/A")</f>
        <v>55.08729166666658</v>
      </c>
    </row>
    <row r="36" spans="1:31" x14ac:dyDescent="0.2">
      <c r="A36" t="s">
        <v>2</v>
      </c>
      <c r="B36">
        <v>11</v>
      </c>
      <c r="C36" t="s">
        <v>27</v>
      </c>
      <c r="D36" s="5">
        <v>1788.69</v>
      </c>
      <c r="E36" s="5">
        <v>2456.92</v>
      </c>
      <c r="F36" s="5">
        <v>2806.58</v>
      </c>
      <c r="G36" s="5">
        <v>2170.75</v>
      </c>
      <c r="H36" s="5"/>
      <c r="I36" s="8" t="s">
        <v>3</v>
      </c>
      <c r="J36" s="9">
        <v>1180.33375</v>
      </c>
      <c r="K36" s="9">
        <v>1485.5458333333329</v>
      </c>
      <c r="L36" s="9">
        <v>1637.9449999999999</v>
      </c>
      <c r="M36" s="9">
        <v>1601.6729166666667</v>
      </c>
      <c r="S36">
        <f t="shared" si="0"/>
        <v>-116.12708333333376</v>
      </c>
    </row>
    <row r="37" spans="1:31" x14ac:dyDescent="0.2">
      <c r="A37" t="s">
        <v>2</v>
      </c>
      <c r="B37">
        <v>12</v>
      </c>
      <c r="C37" t="s">
        <v>27</v>
      </c>
      <c r="D37" s="5">
        <v>1436.31</v>
      </c>
      <c r="E37" s="5">
        <v>2180.0100000000002</v>
      </c>
      <c r="F37" s="5">
        <v>2430.83</v>
      </c>
      <c r="G37" s="5">
        <v>1583.12</v>
      </c>
      <c r="H37" s="5"/>
      <c r="I37" s="8" t="s">
        <v>4</v>
      </c>
      <c r="J37" s="9">
        <v>1225.2104166666666</v>
      </c>
      <c r="K37" s="9">
        <v>1640.6775</v>
      </c>
      <c r="L37" s="9">
        <v>1810.7412499999998</v>
      </c>
      <c r="M37" s="9">
        <v>1618.3720833333336</v>
      </c>
      <c r="S37">
        <f t="shared" si="0"/>
        <v>22.30541666666636</v>
      </c>
      <c r="AE37" s="5"/>
    </row>
    <row r="38" spans="1:31" x14ac:dyDescent="0.2">
      <c r="A38" t="s">
        <v>2</v>
      </c>
      <c r="B38">
        <v>13</v>
      </c>
      <c r="C38" t="s">
        <v>27</v>
      </c>
      <c r="D38" s="5">
        <v>1507.21</v>
      </c>
      <c r="E38" s="5">
        <v>2310.0100000000002</v>
      </c>
      <c r="F38" s="5">
        <v>2610.08</v>
      </c>
      <c r="G38" s="5">
        <v>1303.28</v>
      </c>
      <c r="H38" s="5"/>
      <c r="I38" s="8" t="s">
        <v>5</v>
      </c>
      <c r="J38" s="9">
        <v>1818.0058333333329</v>
      </c>
      <c r="K38" s="9">
        <v>2203.2341666666666</v>
      </c>
      <c r="L38" s="9">
        <v>2311.6399999999994</v>
      </c>
      <c r="M38" s="9">
        <v>1895.08</v>
      </c>
      <c r="S38">
        <f t="shared" si="0"/>
        <v>308.1541666666667</v>
      </c>
      <c r="AE38" s="5"/>
    </row>
    <row r="39" spans="1:31" x14ac:dyDescent="0.2">
      <c r="A39" t="s">
        <v>2</v>
      </c>
      <c r="B39">
        <v>14</v>
      </c>
      <c r="C39" t="s">
        <v>27</v>
      </c>
      <c r="D39" s="5">
        <v>1591.55</v>
      </c>
      <c r="E39" s="5">
        <v>2401.1799999999998</v>
      </c>
      <c r="F39" s="5">
        <v>2557.96</v>
      </c>
      <c r="G39" s="5">
        <v>1673.06</v>
      </c>
      <c r="H39" s="5"/>
      <c r="I39" s="8" t="s">
        <v>6</v>
      </c>
      <c r="J39" s="9">
        <v>1691.0729166666667</v>
      </c>
      <c r="K39" s="9">
        <v>2014.8479166666664</v>
      </c>
      <c r="L39" s="9">
        <v>2232.1770833333335</v>
      </c>
      <c r="M39" s="9">
        <v>1947.6425000000002</v>
      </c>
      <c r="S39">
        <f t="shared" si="0"/>
        <v>67.205416666666224</v>
      </c>
      <c r="AE39" s="5"/>
    </row>
    <row r="40" spans="1:31" x14ac:dyDescent="0.2">
      <c r="A40" t="s">
        <v>2</v>
      </c>
      <c r="B40">
        <v>15</v>
      </c>
      <c r="C40" t="s">
        <v>27</v>
      </c>
      <c r="D40" s="5">
        <v>1503.35</v>
      </c>
      <c r="E40" s="5">
        <v>1891.97</v>
      </c>
      <c r="F40" s="5">
        <v>2157.0100000000002</v>
      </c>
      <c r="G40" s="5">
        <v>2785.43</v>
      </c>
      <c r="H40" s="5"/>
      <c r="I40" s="8" t="s">
        <v>7</v>
      </c>
      <c r="J40" s="9">
        <v>1605.5350000000001</v>
      </c>
      <c r="K40" s="9">
        <v>1794.7229166666673</v>
      </c>
      <c r="L40" s="9">
        <v>1931.4287500000003</v>
      </c>
      <c r="M40" s="9">
        <v>2412.1262500000003</v>
      </c>
      <c r="S40">
        <f t="shared" si="0"/>
        <v>-617.40333333333297</v>
      </c>
      <c r="AE40" s="5"/>
    </row>
    <row r="41" spans="1:31" x14ac:dyDescent="0.2">
      <c r="A41" t="s">
        <v>2</v>
      </c>
      <c r="B41">
        <v>16</v>
      </c>
      <c r="C41" t="s">
        <v>27</v>
      </c>
      <c r="D41" s="5">
        <v>1574.1</v>
      </c>
      <c r="E41" s="5">
        <v>2414.61</v>
      </c>
      <c r="F41" s="5">
        <v>2571.7399999999998</v>
      </c>
      <c r="G41" s="5">
        <v>2746.21</v>
      </c>
      <c r="H41" s="5"/>
      <c r="I41" s="8" t="s">
        <v>8</v>
      </c>
      <c r="J41" s="8">
        <v>1599.4854166666667</v>
      </c>
      <c r="K41" s="8">
        <v>1720.6070833333333</v>
      </c>
      <c r="L41" s="8">
        <v>1805.3308333333332</v>
      </c>
      <c r="M41" s="8">
        <v>2141.6770833333335</v>
      </c>
      <c r="S41">
        <f t="shared" si="0"/>
        <v>-421.07000000000016</v>
      </c>
      <c r="AE41" s="5"/>
    </row>
    <row r="42" spans="1:31" x14ac:dyDescent="0.2">
      <c r="A42" t="s">
        <v>2</v>
      </c>
      <c r="B42">
        <v>17</v>
      </c>
      <c r="C42" t="s">
        <v>27</v>
      </c>
      <c r="D42" s="5">
        <v>1820.22</v>
      </c>
      <c r="E42" s="5">
        <v>2528.37</v>
      </c>
      <c r="F42" s="5">
        <v>2677.48</v>
      </c>
      <c r="G42" s="5">
        <v>2585.1</v>
      </c>
      <c r="H42" s="5"/>
      <c r="I42" s="8" t="s">
        <v>9</v>
      </c>
      <c r="J42" s="8">
        <v>1399.58125</v>
      </c>
      <c r="K42" s="8">
        <v>1461.6558333333332</v>
      </c>
      <c r="L42" s="8">
        <v>1682.4149999999997</v>
      </c>
      <c r="M42" s="8">
        <v>1440.92875</v>
      </c>
      <c r="S42">
        <f t="shared" si="0"/>
        <v>20.727083333333212</v>
      </c>
      <c r="AE42" s="5"/>
    </row>
    <row r="43" spans="1:31" x14ac:dyDescent="0.2">
      <c r="A43" t="s">
        <v>2</v>
      </c>
      <c r="B43">
        <v>18</v>
      </c>
      <c r="C43" t="s">
        <v>27</v>
      </c>
      <c r="D43" s="5">
        <v>1437.73</v>
      </c>
      <c r="E43" s="5">
        <v>2109.36</v>
      </c>
      <c r="F43" s="5">
        <v>2230.6799999999998</v>
      </c>
      <c r="G43" s="5">
        <v>1731.12</v>
      </c>
      <c r="H43" s="5"/>
      <c r="I43" s="8" t="s">
        <v>20</v>
      </c>
      <c r="J43" s="8">
        <v>1215.3679166666666</v>
      </c>
      <c r="K43" s="8">
        <v>1444.0020833333331</v>
      </c>
      <c r="L43" s="8">
        <v>1678.4454166666667</v>
      </c>
      <c r="M43" s="8">
        <v>1261.3600000000001</v>
      </c>
      <c r="S43">
        <f t="shared" si="0"/>
        <v>182.64208333333295</v>
      </c>
      <c r="AE43" s="5"/>
    </row>
    <row r="44" spans="1:31" x14ac:dyDescent="0.2">
      <c r="A44" t="s">
        <v>2</v>
      </c>
      <c r="B44">
        <v>19</v>
      </c>
      <c r="C44" t="s">
        <v>27</v>
      </c>
      <c r="D44" s="5">
        <v>1483.78</v>
      </c>
      <c r="E44" s="5">
        <v>2037.78</v>
      </c>
      <c r="F44" s="5">
        <v>2132.17</v>
      </c>
      <c r="G44" s="5">
        <v>1499</v>
      </c>
      <c r="H44" s="5"/>
      <c r="I44" s="8" t="s">
        <v>21</v>
      </c>
      <c r="J44" s="8">
        <v>1334.9195833333335</v>
      </c>
      <c r="K44" s="8">
        <v>1655.6391666666668</v>
      </c>
      <c r="L44" s="8">
        <v>1840.135</v>
      </c>
      <c r="M44" s="8">
        <v>1273.9699999999998</v>
      </c>
      <c r="S44">
        <f t="shared" si="0"/>
        <v>381.66916666666702</v>
      </c>
      <c r="AE44" s="5"/>
    </row>
    <row r="45" spans="1:31" x14ac:dyDescent="0.2">
      <c r="A45" t="s">
        <v>2</v>
      </c>
      <c r="B45">
        <v>20</v>
      </c>
      <c r="C45" t="s">
        <v>27</v>
      </c>
      <c r="D45" s="5">
        <v>1367.7</v>
      </c>
      <c r="E45" s="5">
        <v>1511.64</v>
      </c>
      <c r="F45" s="5">
        <v>1494.75</v>
      </c>
      <c r="G45" s="5">
        <v>1109.07</v>
      </c>
      <c r="H45" s="5"/>
      <c r="I45" s="8" t="s">
        <v>22</v>
      </c>
      <c r="J45" s="8">
        <v>1087.8379166666666</v>
      </c>
      <c r="K45" s="8">
        <v>1351.3983333333331</v>
      </c>
      <c r="L45" s="8">
        <v>1553.6949999999999</v>
      </c>
      <c r="M45" s="8">
        <v>1257.8083333333334</v>
      </c>
      <c r="S45">
        <f t="shared" si="0"/>
        <v>93.589999999999691</v>
      </c>
    </row>
    <row r="46" spans="1:31" x14ac:dyDescent="0.2">
      <c r="A46" t="s">
        <v>2</v>
      </c>
      <c r="B46">
        <v>21</v>
      </c>
      <c r="C46" t="s">
        <v>27</v>
      </c>
      <c r="D46" s="5">
        <v>1327.29</v>
      </c>
      <c r="E46" s="5">
        <v>1418.69</v>
      </c>
      <c r="F46" s="5">
        <v>1458.62</v>
      </c>
      <c r="G46" s="5">
        <v>1008.81</v>
      </c>
      <c r="H46" s="5"/>
    </row>
    <row r="47" spans="1:31" x14ac:dyDescent="0.2">
      <c r="A47" t="s">
        <v>2</v>
      </c>
      <c r="B47">
        <v>22</v>
      </c>
      <c r="C47" t="s">
        <v>27</v>
      </c>
      <c r="D47" s="5">
        <v>1265.77</v>
      </c>
      <c r="E47" s="5">
        <v>1574.58</v>
      </c>
      <c r="F47" s="5">
        <v>1691.1</v>
      </c>
      <c r="G47" s="5">
        <v>1053.46</v>
      </c>
      <c r="H47" s="5"/>
    </row>
    <row r="48" spans="1:31" x14ac:dyDescent="0.2">
      <c r="A48" t="s">
        <v>2</v>
      </c>
      <c r="B48">
        <v>23</v>
      </c>
      <c r="C48" t="s">
        <v>27</v>
      </c>
      <c r="D48" s="5">
        <v>1274.97</v>
      </c>
      <c r="E48" s="5">
        <v>1528.06</v>
      </c>
      <c r="F48" s="5">
        <v>1455.98</v>
      </c>
      <c r="G48" s="5">
        <v>1061.93</v>
      </c>
      <c r="H48" s="5"/>
    </row>
    <row r="49" spans="1:10" x14ac:dyDescent="0.2">
      <c r="A49" t="s">
        <v>2</v>
      </c>
      <c r="B49">
        <v>24</v>
      </c>
      <c r="C49" t="s">
        <v>27</v>
      </c>
      <c r="D49" s="5">
        <v>1165.71</v>
      </c>
      <c r="E49" s="5">
        <v>1165.71</v>
      </c>
      <c r="F49" s="5">
        <v>1165.71</v>
      </c>
      <c r="G49" s="5">
        <v>910.2</v>
      </c>
      <c r="H49" s="5"/>
    </row>
    <row r="50" spans="1:10" x14ac:dyDescent="0.2">
      <c r="A50" t="s">
        <v>3</v>
      </c>
      <c r="B50">
        <v>1</v>
      </c>
      <c r="C50" t="s">
        <v>27</v>
      </c>
      <c r="D50" s="5">
        <v>794.43</v>
      </c>
      <c r="E50" s="5">
        <v>794.43</v>
      </c>
      <c r="F50" s="5">
        <v>1058.1500000000001</v>
      </c>
      <c r="G50" s="5">
        <v>860.71</v>
      </c>
      <c r="H50" s="5"/>
    </row>
    <row r="51" spans="1:10" x14ac:dyDescent="0.2">
      <c r="A51" t="s">
        <v>3</v>
      </c>
      <c r="B51">
        <v>2</v>
      </c>
      <c r="C51" t="s">
        <v>27</v>
      </c>
      <c r="D51" s="5">
        <v>936.39</v>
      </c>
      <c r="E51" s="5">
        <v>1130.0999999999999</v>
      </c>
      <c r="F51" s="5">
        <v>1480.76</v>
      </c>
      <c r="G51" s="5">
        <v>854.99</v>
      </c>
      <c r="H51" s="5"/>
    </row>
    <row r="52" spans="1:10" x14ac:dyDescent="0.2">
      <c r="A52" t="s">
        <v>3</v>
      </c>
      <c r="B52">
        <v>3</v>
      </c>
      <c r="C52" t="s">
        <v>27</v>
      </c>
      <c r="D52" s="5">
        <v>883.88</v>
      </c>
      <c r="E52" s="5">
        <v>1142.44</v>
      </c>
      <c r="F52" s="5">
        <v>1548.73</v>
      </c>
      <c r="G52" s="5">
        <v>775.61</v>
      </c>
      <c r="H52" s="5"/>
    </row>
    <row r="53" spans="1:10" x14ac:dyDescent="0.2">
      <c r="A53" t="s">
        <v>3</v>
      </c>
      <c r="B53">
        <v>4</v>
      </c>
      <c r="C53" t="s">
        <v>27</v>
      </c>
      <c r="D53" s="5">
        <v>855.97</v>
      </c>
      <c r="E53" s="5">
        <v>1047.32</v>
      </c>
      <c r="F53" s="5">
        <v>1425.15</v>
      </c>
      <c r="G53" s="5">
        <v>793.47</v>
      </c>
      <c r="H53" s="5"/>
    </row>
    <row r="54" spans="1:10" x14ac:dyDescent="0.2">
      <c r="A54" t="s">
        <v>3</v>
      </c>
      <c r="B54">
        <v>5</v>
      </c>
      <c r="C54" t="s">
        <v>27</v>
      </c>
      <c r="D54" s="5">
        <v>848.91</v>
      </c>
      <c r="E54" s="5">
        <v>1165.3800000000001</v>
      </c>
      <c r="F54" s="5">
        <v>1742.24</v>
      </c>
      <c r="G54" s="5">
        <v>755.52</v>
      </c>
      <c r="H54" s="5"/>
    </row>
    <row r="55" spans="1:10" x14ac:dyDescent="0.2">
      <c r="A55" t="s">
        <v>3</v>
      </c>
      <c r="B55">
        <v>6</v>
      </c>
      <c r="C55" t="s">
        <v>27</v>
      </c>
      <c r="D55" s="5">
        <v>945.62</v>
      </c>
      <c r="E55" s="5">
        <v>1285.51</v>
      </c>
      <c r="F55" s="5">
        <v>1495.79</v>
      </c>
      <c r="G55" s="5">
        <v>761.57</v>
      </c>
      <c r="H55" s="5"/>
      <c r="J55" s="5"/>
    </row>
    <row r="56" spans="1:10" x14ac:dyDescent="0.2">
      <c r="A56" t="s">
        <v>3</v>
      </c>
      <c r="B56">
        <v>7</v>
      </c>
      <c r="C56" t="s">
        <v>27</v>
      </c>
      <c r="D56" s="5">
        <v>1258.01</v>
      </c>
      <c r="E56" s="5">
        <v>1497.82</v>
      </c>
      <c r="F56" s="5">
        <v>1541.93</v>
      </c>
      <c r="G56" s="5">
        <v>1033.3499999999999</v>
      </c>
      <c r="H56" s="5"/>
      <c r="J56" s="5"/>
    </row>
    <row r="57" spans="1:10" x14ac:dyDescent="0.2">
      <c r="A57" t="s">
        <v>3</v>
      </c>
      <c r="B57">
        <v>8</v>
      </c>
      <c r="C57" t="s">
        <v>27</v>
      </c>
      <c r="D57" s="5">
        <v>1366.68</v>
      </c>
      <c r="E57" s="5">
        <v>1680.58</v>
      </c>
      <c r="F57" s="5">
        <v>1803.04</v>
      </c>
      <c r="G57" s="5">
        <v>1229.7</v>
      </c>
      <c r="H57" s="5"/>
      <c r="J57" s="5"/>
    </row>
    <row r="58" spans="1:10" x14ac:dyDescent="0.2">
      <c r="A58" t="s">
        <v>3</v>
      </c>
      <c r="B58">
        <v>9</v>
      </c>
      <c r="C58" t="s">
        <v>27</v>
      </c>
      <c r="D58" s="5">
        <v>1583.13</v>
      </c>
      <c r="E58" s="5">
        <v>2026.43</v>
      </c>
      <c r="F58" s="5">
        <v>2067.16</v>
      </c>
      <c r="G58" s="5">
        <v>2384.63</v>
      </c>
      <c r="H58" s="5"/>
    </row>
    <row r="59" spans="1:10" x14ac:dyDescent="0.2">
      <c r="A59" t="s">
        <v>3</v>
      </c>
      <c r="B59">
        <v>10</v>
      </c>
      <c r="C59" t="s">
        <v>27</v>
      </c>
      <c r="D59" s="5">
        <v>1606.61</v>
      </c>
      <c r="E59" s="5">
        <v>2152.08</v>
      </c>
      <c r="F59" s="5">
        <v>2174.4</v>
      </c>
      <c r="G59" s="5">
        <v>2976.21</v>
      </c>
      <c r="H59" s="5"/>
    </row>
    <row r="60" spans="1:10" x14ac:dyDescent="0.2">
      <c r="A60" t="s">
        <v>3</v>
      </c>
      <c r="B60">
        <v>11</v>
      </c>
      <c r="C60" t="s">
        <v>27</v>
      </c>
      <c r="D60" s="5">
        <v>1329.76</v>
      </c>
      <c r="E60" s="5">
        <v>1635.23</v>
      </c>
      <c r="F60" s="5">
        <v>1837.51</v>
      </c>
      <c r="G60" s="5">
        <v>2117.83</v>
      </c>
      <c r="H60" s="5"/>
    </row>
    <row r="61" spans="1:10" x14ac:dyDescent="0.2">
      <c r="A61" t="s">
        <v>3</v>
      </c>
      <c r="B61">
        <v>12</v>
      </c>
      <c r="C61" t="s">
        <v>27</v>
      </c>
      <c r="D61" s="5">
        <v>1173.23</v>
      </c>
      <c r="E61" s="5">
        <v>1648.53</v>
      </c>
      <c r="F61" s="5">
        <v>1756.13</v>
      </c>
      <c r="G61" s="5">
        <v>1826.5</v>
      </c>
      <c r="H61" s="5"/>
    </row>
    <row r="62" spans="1:10" x14ac:dyDescent="0.2">
      <c r="A62" t="s">
        <v>3</v>
      </c>
      <c r="B62">
        <v>13</v>
      </c>
      <c r="C62" t="s">
        <v>27</v>
      </c>
      <c r="D62" s="5">
        <v>1104.5999999999999</v>
      </c>
      <c r="E62" s="5">
        <v>1513.68</v>
      </c>
      <c r="F62" s="5">
        <v>1748.72</v>
      </c>
      <c r="G62" s="5">
        <v>1809.2</v>
      </c>
      <c r="H62" s="5"/>
    </row>
    <row r="63" spans="1:10" x14ac:dyDescent="0.2">
      <c r="A63" t="s">
        <v>3</v>
      </c>
      <c r="B63">
        <v>14</v>
      </c>
      <c r="C63" t="s">
        <v>27</v>
      </c>
      <c r="D63" s="5">
        <v>1048.95</v>
      </c>
      <c r="E63" s="5">
        <v>1440.23</v>
      </c>
      <c r="F63" s="5">
        <v>1577.88</v>
      </c>
      <c r="G63" s="5">
        <v>1763.41</v>
      </c>
      <c r="H63" s="5"/>
    </row>
    <row r="64" spans="1:10" x14ac:dyDescent="0.2">
      <c r="A64" t="s">
        <v>3</v>
      </c>
      <c r="B64">
        <v>15</v>
      </c>
      <c r="C64" t="s">
        <v>27</v>
      </c>
      <c r="D64" s="5">
        <v>1525.53</v>
      </c>
      <c r="E64" s="5">
        <v>2116.5</v>
      </c>
      <c r="F64" s="5">
        <v>2187.59</v>
      </c>
      <c r="G64" s="5">
        <v>2353.9499999999998</v>
      </c>
      <c r="H64" s="5"/>
      <c r="J64" s="5"/>
    </row>
    <row r="65" spans="1:10" x14ac:dyDescent="0.2">
      <c r="A65" t="s">
        <v>3</v>
      </c>
      <c r="B65">
        <v>16</v>
      </c>
      <c r="C65" t="s">
        <v>27</v>
      </c>
      <c r="D65" s="5">
        <v>1658.56</v>
      </c>
      <c r="E65" s="5">
        <v>2382.33</v>
      </c>
      <c r="F65" s="5">
        <v>2484.44</v>
      </c>
      <c r="G65" s="5">
        <v>3133.89</v>
      </c>
      <c r="H65" s="5"/>
      <c r="J65" s="5"/>
    </row>
    <row r="66" spans="1:10" x14ac:dyDescent="0.2">
      <c r="A66" t="s">
        <v>3</v>
      </c>
      <c r="B66">
        <v>17</v>
      </c>
      <c r="C66" t="s">
        <v>27</v>
      </c>
      <c r="D66" s="5">
        <v>1598.21</v>
      </c>
      <c r="E66" s="5">
        <v>2278.39</v>
      </c>
      <c r="F66" s="5">
        <v>2352.75</v>
      </c>
      <c r="G66" s="5">
        <v>2898.27</v>
      </c>
      <c r="H66" s="5"/>
      <c r="J66" s="5"/>
    </row>
    <row r="67" spans="1:10" x14ac:dyDescent="0.2">
      <c r="A67" t="s">
        <v>3</v>
      </c>
      <c r="B67">
        <v>18</v>
      </c>
      <c r="C67" t="s">
        <v>27</v>
      </c>
      <c r="D67" s="5">
        <v>1378.05</v>
      </c>
      <c r="E67" s="5">
        <v>1793.53</v>
      </c>
      <c r="F67" s="5">
        <v>1837.07</v>
      </c>
      <c r="G67" s="5">
        <v>3121.9</v>
      </c>
      <c r="H67" s="5"/>
    </row>
    <row r="68" spans="1:10" x14ac:dyDescent="0.2">
      <c r="A68" t="s">
        <v>3</v>
      </c>
      <c r="B68">
        <v>19</v>
      </c>
      <c r="C68" t="s">
        <v>27</v>
      </c>
      <c r="D68" s="5">
        <v>1278.6400000000001</v>
      </c>
      <c r="E68" s="5">
        <v>1645.51</v>
      </c>
      <c r="F68" s="5">
        <v>1772.26</v>
      </c>
      <c r="G68" s="5">
        <v>2181.29</v>
      </c>
      <c r="H68" s="5"/>
    </row>
    <row r="69" spans="1:10" x14ac:dyDescent="0.2">
      <c r="A69" t="s">
        <v>3</v>
      </c>
      <c r="B69">
        <v>20</v>
      </c>
      <c r="C69" t="s">
        <v>27</v>
      </c>
      <c r="D69" s="5">
        <v>1167.93</v>
      </c>
      <c r="E69" s="5">
        <v>1292.1600000000001</v>
      </c>
      <c r="F69" s="5">
        <v>1318.08</v>
      </c>
      <c r="G69" s="5">
        <v>1365.6</v>
      </c>
      <c r="H69" s="5"/>
    </row>
    <row r="70" spans="1:10" x14ac:dyDescent="0.2">
      <c r="A70" t="s">
        <v>3</v>
      </c>
      <c r="B70">
        <v>21</v>
      </c>
      <c r="C70" t="s">
        <v>27</v>
      </c>
      <c r="D70" s="5">
        <v>1131.47</v>
      </c>
      <c r="E70" s="5">
        <v>1131.47</v>
      </c>
      <c r="F70" s="5">
        <v>1131.47</v>
      </c>
      <c r="G70" s="5">
        <v>1105.44</v>
      </c>
      <c r="H70" s="5"/>
    </row>
    <row r="71" spans="1:10" x14ac:dyDescent="0.2">
      <c r="A71" t="s">
        <v>3</v>
      </c>
      <c r="B71">
        <v>22</v>
      </c>
      <c r="C71" t="s">
        <v>27</v>
      </c>
      <c r="D71" s="5">
        <v>1032.31</v>
      </c>
      <c r="E71" s="5">
        <v>1032.31</v>
      </c>
      <c r="F71" s="5">
        <v>1032.31</v>
      </c>
      <c r="G71" s="5">
        <v>929</v>
      </c>
      <c r="H71" s="5"/>
    </row>
    <row r="72" spans="1:10" x14ac:dyDescent="0.2">
      <c r="A72" t="s">
        <v>3</v>
      </c>
      <c r="B72">
        <v>23</v>
      </c>
      <c r="C72" t="s">
        <v>27</v>
      </c>
      <c r="D72" s="5">
        <v>987.77</v>
      </c>
      <c r="E72" s="5">
        <v>987.77</v>
      </c>
      <c r="F72" s="5">
        <v>987.77</v>
      </c>
      <c r="G72" s="5">
        <v>698.3</v>
      </c>
      <c r="H72" s="5"/>
    </row>
    <row r="73" spans="1:10" x14ac:dyDescent="0.2">
      <c r="A73" t="s">
        <v>3</v>
      </c>
      <c r="B73">
        <v>24</v>
      </c>
      <c r="C73" t="s">
        <v>27</v>
      </c>
      <c r="D73" s="5">
        <v>833.37</v>
      </c>
      <c r="E73" s="5">
        <v>833.37</v>
      </c>
      <c r="F73" s="5">
        <v>949.35</v>
      </c>
      <c r="G73" s="5">
        <v>709.81</v>
      </c>
      <c r="H73" s="5"/>
    </row>
    <row r="74" spans="1:10" x14ac:dyDescent="0.2">
      <c r="A74" t="s">
        <v>4</v>
      </c>
      <c r="B74">
        <v>1</v>
      </c>
      <c r="C74" t="s">
        <v>27</v>
      </c>
      <c r="D74" s="5">
        <v>825.82</v>
      </c>
      <c r="E74" s="5">
        <v>825.82</v>
      </c>
      <c r="F74" s="5">
        <v>1327.76</v>
      </c>
      <c r="G74" s="5">
        <v>980.12</v>
      </c>
      <c r="H74" s="5"/>
      <c r="J74" s="5"/>
    </row>
    <row r="75" spans="1:10" x14ac:dyDescent="0.2">
      <c r="A75" t="s">
        <v>4</v>
      </c>
      <c r="B75">
        <v>2</v>
      </c>
      <c r="C75" t="s">
        <v>27</v>
      </c>
      <c r="D75" s="5">
        <v>727.19</v>
      </c>
      <c r="E75" s="5">
        <v>1003.26</v>
      </c>
      <c r="F75" s="5">
        <v>1353.86</v>
      </c>
      <c r="G75" s="5">
        <v>871.64</v>
      </c>
      <c r="H75" s="5"/>
      <c r="J75" s="5"/>
    </row>
    <row r="76" spans="1:10" x14ac:dyDescent="0.2">
      <c r="A76" t="s">
        <v>4</v>
      </c>
      <c r="B76">
        <v>3</v>
      </c>
      <c r="C76" t="s">
        <v>27</v>
      </c>
      <c r="D76" s="5">
        <v>781.62</v>
      </c>
      <c r="E76" s="5">
        <v>1025.21</v>
      </c>
      <c r="F76" s="5">
        <v>1615.8</v>
      </c>
      <c r="G76" s="5">
        <v>924.56</v>
      </c>
      <c r="H76" s="5"/>
      <c r="J76" s="5"/>
    </row>
    <row r="77" spans="1:10" x14ac:dyDescent="0.2">
      <c r="A77" t="s">
        <v>4</v>
      </c>
      <c r="B77">
        <v>4</v>
      </c>
      <c r="C77" t="s">
        <v>27</v>
      </c>
      <c r="D77" s="5">
        <v>729.81</v>
      </c>
      <c r="E77" s="5">
        <v>1027.08</v>
      </c>
      <c r="F77" s="5">
        <v>1387.97</v>
      </c>
      <c r="G77" s="5">
        <v>921.84</v>
      </c>
      <c r="H77" s="5"/>
    </row>
    <row r="78" spans="1:10" x14ac:dyDescent="0.2">
      <c r="A78" t="s">
        <v>4</v>
      </c>
      <c r="B78">
        <v>5</v>
      </c>
      <c r="C78" t="s">
        <v>27</v>
      </c>
      <c r="D78" s="5">
        <v>766.42</v>
      </c>
      <c r="E78" s="5">
        <v>766.42</v>
      </c>
      <c r="F78" s="5">
        <v>1328.62</v>
      </c>
      <c r="G78" s="5">
        <v>832.46</v>
      </c>
      <c r="H78" s="5"/>
    </row>
    <row r="79" spans="1:10" x14ac:dyDescent="0.2">
      <c r="A79" t="s">
        <v>4</v>
      </c>
      <c r="B79">
        <v>6</v>
      </c>
      <c r="C79" t="s">
        <v>27</v>
      </c>
      <c r="D79" s="5">
        <v>894.76</v>
      </c>
      <c r="E79" s="5">
        <v>1436.64</v>
      </c>
      <c r="F79" s="5">
        <v>1427.64</v>
      </c>
      <c r="G79" s="5">
        <v>827.78</v>
      </c>
      <c r="H79" s="5"/>
    </row>
    <row r="80" spans="1:10" x14ac:dyDescent="0.2">
      <c r="A80" t="s">
        <v>4</v>
      </c>
      <c r="B80">
        <v>7</v>
      </c>
      <c r="C80" t="s">
        <v>27</v>
      </c>
      <c r="D80" s="5">
        <v>1037.42</v>
      </c>
      <c r="E80" s="5">
        <v>1389.63</v>
      </c>
      <c r="F80" s="5">
        <v>1591.28</v>
      </c>
      <c r="G80" s="5">
        <v>1254.57</v>
      </c>
      <c r="H80" s="5"/>
    </row>
    <row r="81" spans="1:8" x14ac:dyDescent="0.2">
      <c r="A81" t="s">
        <v>4</v>
      </c>
      <c r="B81">
        <v>8</v>
      </c>
      <c r="C81" t="s">
        <v>27</v>
      </c>
      <c r="D81" s="5">
        <v>1070.56</v>
      </c>
      <c r="E81" s="5">
        <v>1566.64</v>
      </c>
      <c r="F81" s="5">
        <v>1713.98</v>
      </c>
      <c r="G81" s="5">
        <v>1467.71</v>
      </c>
      <c r="H81" s="5"/>
    </row>
    <row r="82" spans="1:8" x14ac:dyDescent="0.2">
      <c r="A82" t="s">
        <v>4</v>
      </c>
      <c r="B82">
        <v>9</v>
      </c>
      <c r="C82" t="s">
        <v>27</v>
      </c>
      <c r="D82" s="5">
        <v>1454.94</v>
      </c>
      <c r="E82" s="5">
        <v>2027.39</v>
      </c>
      <c r="F82" s="5">
        <v>2018.61</v>
      </c>
      <c r="G82" s="5">
        <v>2836.24</v>
      </c>
      <c r="H82" s="5"/>
    </row>
    <row r="83" spans="1:8" x14ac:dyDescent="0.2">
      <c r="A83" t="s">
        <v>4</v>
      </c>
      <c r="B83">
        <v>10</v>
      </c>
      <c r="C83" t="s">
        <v>27</v>
      </c>
      <c r="D83" s="5">
        <v>1615.4</v>
      </c>
      <c r="E83" s="5">
        <v>2465.7600000000002</v>
      </c>
      <c r="F83" s="5">
        <v>2473.33</v>
      </c>
      <c r="G83" s="5">
        <v>2902.15</v>
      </c>
      <c r="H83" s="5"/>
    </row>
    <row r="84" spans="1:8" x14ac:dyDescent="0.2">
      <c r="A84" t="s">
        <v>4</v>
      </c>
      <c r="B84">
        <v>11</v>
      </c>
      <c r="C84" t="s">
        <v>27</v>
      </c>
      <c r="D84" s="5">
        <v>1536.52</v>
      </c>
      <c r="E84" s="5">
        <v>2409.84</v>
      </c>
      <c r="F84" s="5">
        <v>2662.87</v>
      </c>
      <c r="G84" s="5">
        <v>2197.3000000000002</v>
      </c>
      <c r="H84" s="5"/>
    </row>
    <row r="85" spans="1:8" x14ac:dyDescent="0.2">
      <c r="A85" t="s">
        <v>4</v>
      </c>
      <c r="B85">
        <v>12</v>
      </c>
      <c r="C85" t="s">
        <v>27</v>
      </c>
      <c r="D85" s="5">
        <v>1490.73</v>
      </c>
      <c r="E85" s="5">
        <v>2205.91</v>
      </c>
      <c r="F85" s="5">
        <v>2427.63</v>
      </c>
      <c r="G85" s="5">
        <v>1887.24</v>
      </c>
      <c r="H85" s="5"/>
    </row>
    <row r="86" spans="1:8" x14ac:dyDescent="0.2">
      <c r="A86" t="s">
        <v>4</v>
      </c>
      <c r="B86">
        <v>13</v>
      </c>
      <c r="C86" t="s">
        <v>27</v>
      </c>
      <c r="D86" s="5">
        <v>1570.03</v>
      </c>
      <c r="E86" s="5">
        <v>2232.91</v>
      </c>
      <c r="F86" s="5">
        <v>2205.3000000000002</v>
      </c>
      <c r="G86" s="5">
        <v>1646.53</v>
      </c>
      <c r="H86" s="5"/>
    </row>
    <row r="87" spans="1:8" x14ac:dyDescent="0.2">
      <c r="A87" t="s">
        <v>4</v>
      </c>
      <c r="B87">
        <v>14</v>
      </c>
      <c r="C87" t="s">
        <v>27</v>
      </c>
      <c r="D87" s="5">
        <v>1677.18</v>
      </c>
      <c r="E87" s="5">
        <v>2359.6999999999998</v>
      </c>
      <c r="F87" s="5">
        <v>2456.42</v>
      </c>
      <c r="G87" s="5">
        <v>1826.82</v>
      </c>
      <c r="H87" s="5"/>
    </row>
    <row r="88" spans="1:8" x14ac:dyDescent="0.2">
      <c r="A88" t="s">
        <v>4</v>
      </c>
      <c r="B88">
        <v>15</v>
      </c>
      <c r="C88" t="s">
        <v>27</v>
      </c>
      <c r="D88" s="5">
        <v>1765.85</v>
      </c>
      <c r="E88" s="5">
        <v>2521.8200000000002</v>
      </c>
      <c r="F88" s="5">
        <v>2769.81</v>
      </c>
      <c r="G88" s="5">
        <v>1816.82</v>
      </c>
      <c r="H88" s="5"/>
    </row>
    <row r="89" spans="1:8" x14ac:dyDescent="0.2">
      <c r="A89" t="s">
        <v>4</v>
      </c>
      <c r="B89">
        <v>16</v>
      </c>
      <c r="C89" t="s">
        <v>27</v>
      </c>
      <c r="D89" s="5">
        <v>1738.55</v>
      </c>
      <c r="E89" s="5">
        <v>2573.0700000000002</v>
      </c>
      <c r="F89" s="5">
        <v>2561.29</v>
      </c>
      <c r="G89" s="5">
        <v>2377.02</v>
      </c>
      <c r="H89" s="5"/>
    </row>
    <row r="90" spans="1:8" x14ac:dyDescent="0.2">
      <c r="A90" t="s">
        <v>4</v>
      </c>
      <c r="B90">
        <v>17</v>
      </c>
      <c r="C90" t="s">
        <v>27</v>
      </c>
      <c r="D90" s="5">
        <v>1557.96</v>
      </c>
      <c r="E90" s="5">
        <v>2489.2600000000002</v>
      </c>
      <c r="F90" s="5">
        <v>2507.4699999999998</v>
      </c>
      <c r="G90" s="5">
        <v>2455.44</v>
      </c>
      <c r="H90" s="5"/>
    </row>
    <row r="91" spans="1:8" x14ac:dyDescent="0.2">
      <c r="A91" t="s">
        <v>4</v>
      </c>
      <c r="B91">
        <v>18</v>
      </c>
      <c r="C91" t="s">
        <v>27</v>
      </c>
      <c r="D91" s="5">
        <v>1337.46</v>
      </c>
      <c r="E91" s="5">
        <v>1948.85</v>
      </c>
      <c r="F91" s="5">
        <v>2011.63</v>
      </c>
      <c r="G91" s="5">
        <v>2847.66</v>
      </c>
      <c r="H91" s="5"/>
    </row>
    <row r="92" spans="1:8" x14ac:dyDescent="0.2">
      <c r="A92" t="s">
        <v>4</v>
      </c>
      <c r="B92">
        <v>19</v>
      </c>
      <c r="C92" t="s">
        <v>27</v>
      </c>
      <c r="D92" s="5">
        <v>1251.3599999999999</v>
      </c>
      <c r="E92" s="5">
        <v>1525.58</v>
      </c>
      <c r="F92" s="5">
        <v>1669.07</v>
      </c>
      <c r="G92" s="5">
        <v>2467.8200000000002</v>
      </c>
      <c r="H92" s="5"/>
    </row>
    <row r="93" spans="1:8" x14ac:dyDescent="0.2">
      <c r="A93" t="s">
        <v>4</v>
      </c>
      <c r="B93">
        <v>20</v>
      </c>
      <c r="C93" t="s">
        <v>27</v>
      </c>
      <c r="D93" s="5">
        <v>1236.3499999999999</v>
      </c>
      <c r="E93" s="5">
        <v>1236.3499999999999</v>
      </c>
      <c r="F93" s="5">
        <v>1236.3499999999999</v>
      </c>
      <c r="G93" s="5">
        <v>1483.23</v>
      </c>
      <c r="H93" s="5"/>
    </row>
    <row r="94" spans="1:8" x14ac:dyDescent="0.2">
      <c r="A94" t="s">
        <v>4</v>
      </c>
      <c r="B94">
        <v>21</v>
      </c>
      <c r="C94" t="s">
        <v>27</v>
      </c>
      <c r="D94" s="5">
        <v>1302.2</v>
      </c>
      <c r="E94" s="5">
        <v>1302.2</v>
      </c>
      <c r="F94" s="5">
        <v>1302.2</v>
      </c>
      <c r="G94" s="5">
        <v>1206.2</v>
      </c>
      <c r="H94" s="5"/>
    </row>
    <row r="95" spans="1:8" x14ac:dyDescent="0.2">
      <c r="A95" t="s">
        <v>4</v>
      </c>
      <c r="B95">
        <v>22</v>
      </c>
      <c r="C95" t="s">
        <v>27</v>
      </c>
      <c r="D95" s="5">
        <v>1133</v>
      </c>
      <c r="E95" s="5">
        <v>1133</v>
      </c>
      <c r="F95" s="5">
        <v>1133</v>
      </c>
      <c r="G95" s="5">
        <v>976.73</v>
      </c>
      <c r="H95" s="5"/>
    </row>
    <row r="96" spans="1:8" x14ac:dyDescent="0.2">
      <c r="A96" t="s">
        <v>4</v>
      </c>
      <c r="B96">
        <v>23</v>
      </c>
      <c r="C96" t="s">
        <v>27</v>
      </c>
      <c r="D96" s="5">
        <v>1032.26</v>
      </c>
      <c r="E96" s="5">
        <v>1032.26</v>
      </c>
      <c r="F96" s="5">
        <v>1032.26</v>
      </c>
      <c r="G96" s="5">
        <v>939.11</v>
      </c>
      <c r="H96" s="5"/>
    </row>
    <row r="97" spans="1:8" x14ac:dyDescent="0.2">
      <c r="A97" t="s">
        <v>4</v>
      </c>
      <c r="B97">
        <v>24</v>
      </c>
      <c r="C97" t="s">
        <v>27</v>
      </c>
      <c r="D97" s="5">
        <v>871.66</v>
      </c>
      <c r="E97" s="5">
        <v>871.66</v>
      </c>
      <c r="F97" s="5">
        <v>1243.6400000000001</v>
      </c>
      <c r="G97" s="5">
        <v>893.94</v>
      </c>
      <c r="H97" s="5"/>
    </row>
    <row r="98" spans="1:8" x14ac:dyDescent="0.2">
      <c r="A98" t="s">
        <v>5</v>
      </c>
      <c r="B98">
        <v>1</v>
      </c>
      <c r="C98" t="s">
        <v>27</v>
      </c>
      <c r="D98" s="5">
        <v>994.99</v>
      </c>
      <c r="E98" s="5">
        <v>1274.6500000000001</v>
      </c>
      <c r="F98" s="5">
        <v>1557.16</v>
      </c>
      <c r="G98" s="5">
        <v>875.44</v>
      </c>
      <c r="H98" s="5"/>
    </row>
    <row r="99" spans="1:8" x14ac:dyDescent="0.2">
      <c r="A99" t="s">
        <v>5</v>
      </c>
      <c r="B99">
        <v>2</v>
      </c>
      <c r="C99" t="s">
        <v>27</v>
      </c>
      <c r="D99" s="5">
        <v>1049.78</v>
      </c>
      <c r="E99" s="5">
        <v>1385.29</v>
      </c>
      <c r="F99" s="5">
        <v>1895.97</v>
      </c>
      <c r="G99" s="5">
        <v>990.96</v>
      </c>
      <c r="H99" s="5"/>
    </row>
    <row r="100" spans="1:8" x14ac:dyDescent="0.2">
      <c r="A100" t="s">
        <v>5</v>
      </c>
      <c r="B100">
        <v>3</v>
      </c>
      <c r="C100" t="s">
        <v>27</v>
      </c>
      <c r="D100" s="5">
        <v>922.24</v>
      </c>
      <c r="E100" s="5">
        <v>1195.47</v>
      </c>
      <c r="F100" s="5">
        <v>1778.84</v>
      </c>
      <c r="G100" s="5">
        <v>961.69</v>
      </c>
      <c r="H100" s="5"/>
    </row>
    <row r="101" spans="1:8" x14ac:dyDescent="0.2">
      <c r="A101" t="s">
        <v>5</v>
      </c>
      <c r="B101">
        <v>4</v>
      </c>
      <c r="C101" t="s">
        <v>27</v>
      </c>
      <c r="D101" s="5">
        <v>876.64</v>
      </c>
      <c r="E101" s="5">
        <v>1057.51</v>
      </c>
      <c r="F101" s="5">
        <v>1499.45</v>
      </c>
      <c r="G101" s="5">
        <v>717.71</v>
      </c>
      <c r="H101" s="5"/>
    </row>
    <row r="102" spans="1:8" x14ac:dyDescent="0.2">
      <c r="A102" t="s">
        <v>5</v>
      </c>
      <c r="B102">
        <v>5</v>
      </c>
      <c r="C102" t="s">
        <v>27</v>
      </c>
      <c r="D102" s="5">
        <v>997.59</v>
      </c>
      <c r="E102" s="5">
        <v>1180.5</v>
      </c>
      <c r="F102" s="5">
        <v>1540.15</v>
      </c>
      <c r="G102" s="5">
        <v>830.38</v>
      </c>
      <c r="H102" s="5"/>
    </row>
    <row r="103" spans="1:8" x14ac:dyDescent="0.2">
      <c r="A103" t="s">
        <v>5</v>
      </c>
      <c r="B103">
        <v>6</v>
      </c>
      <c r="C103" t="s">
        <v>27</v>
      </c>
      <c r="D103" s="5">
        <v>1187.02</v>
      </c>
      <c r="E103" s="5">
        <v>1515.29</v>
      </c>
      <c r="F103" s="5">
        <v>1893.33</v>
      </c>
      <c r="G103" s="5">
        <v>760.16</v>
      </c>
      <c r="H103" s="5"/>
    </row>
    <row r="104" spans="1:8" x14ac:dyDescent="0.2">
      <c r="A104" t="s">
        <v>5</v>
      </c>
      <c r="B104">
        <v>7</v>
      </c>
      <c r="C104" t="s">
        <v>27</v>
      </c>
      <c r="D104" s="5">
        <v>1128.1199999999999</v>
      </c>
      <c r="E104" s="5">
        <v>1547.05</v>
      </c>
      <c r="F104" s="5">
        <v>1734.49</v>
      </c>
      <c r="G104" s="5">
        <v>1505.3</v>
      </c>
      <c r="H104" s="5"/>
    </row>
    <row r="105" spans="1:8" x14ac:dyDescent="0.2">
      <c r="A105" t="s">
        <v>5</v>
      </c>
      <c r="B105">
        <v>8</v>
      </c>
      <c r="C105" t="s">
        <v>27</v>
      </c>
      <c r="D105" s="5">
        <v>1476.42</v>
      </c>
      <c r="E105" s="5">
        <v>1903.71</v>
      </c>
      <c r="F105" s="5">
        <v>2056.89</v>
      </c>
      <c r="G105" s="5">
        <v>2282.7199999999998</v>
      </c>
      <c r="H105" s="5"/>
    </row>
    <row r="106" spans="1:8" x14ac:dyDescent="0.2">
      <c r="A106" t="s">
        <v>5</v>
      </c>
      <c r="B106">
        <v>9</v>
      </c>
      <c r="C106" t="s">
        <v>27</v>
      </c>
      <c r="D106" s="5">
        <v>2063</v>
      </c>
      <c r="E106" s="5">
        <v>2843.75</v>
      </c>
      <c r="F106" s="5">
        <v>2773.85</v>
      </c>
      <c r="G106" s="5">
        <v>3381.7</v>
      </c>
      <c r="H106" s="5"/>
    </row>
    <row r="107" spans="1:8" x14ac:dyDescent="0.2">
      <c r="A107" t="s">
        <v>5</v>
      </c>
      <c r="B107">
        <v>10</v>
      </c>
      <c r="C107" t="s">
        <v>27</v>
      </c>
      <c r="D107" s="5">
        <v>2397.4499999999998</v>
      </c>
      <c r="E107" s="5">
        <v>3290.23</v>
      </c>
      <c r="F107" s="5">
        <v>3136.57</v>
      </c>
      <c r="G107" s="5">
        <v>2880.18</v>
      </c>
      <c r="H107" s="5"/>
    </row>
    <row r="108" spans="1:8" x14ac:dyDescent="0.2">
      <c r="A108" t="s">
        <v>5</v>
      </c>
      <c r="B108">
        <v>11</v>
      </c>
      <c r="C108" t="s">
        <v>27</v>
      </c>
      <c r="D108" s="5">
        <v>2857.29</v>
      </c>
      <c r="E108" s="5">
        <v>3490.2</v>
      </c>
      <c r="F108" s="5">
        <v>3661.74</v>
      </c>
      <c r="G108" s="5">
        <v>2259.2199999999998</v>
      </c>
      <c r="H108" s="5"/>
    </row>
    <row r="109" spans="1:8" x14ac:dyDescent="0.2">
      <c r="A109" t="s">
        <v>5</v>
      </c>
      <c r="B109">
        <v>12</v>
      </c>
      <c r="C109" t="s">
        <v>27</v>
      </c>
      <c r="D109" s="5">
        <v>2937.91</v>
      </c>
      <c r="E109" s="5">
        <v>3643.2</v>
      </c>
      <c r="F109" s="5">
        <v>3937.72</v>
      </c>
      <c r="G109" s="5">
        <v>2010.94</v>
      </c>
      <c r="H109" s="5"/>
    </row>
    <row r="110" spans="1:8" x14ac:dyDescent="0.2">
      <c r="A110" t="s">
        <v>5</v>
      </c>
      <c r="B110">
        <v>13</v>
      </c>
      <c r="C110" t="s">
        <v>27</v>
      </c>
      <c r="D110" s="5">
        <v>2877.37</v>
      </c>
      <c r="E110" s="5">
        <v>3471.89</v>
      </c>
      <c r="F110" s="5">
        <v>3315.43</v>
      </c>
      <c r="G110" s="5">
        <v>2066.4299999999998</v>
      </c>
      <c r="H110" s="5"/>
    </row>
    <row r="111" spans="1:8" x14ac:dyDescent="0.2">
      <c r="A111" t="s">
        <v>5</v>
      </c>
      <c r="B111">
        <v>14</v>
      </c>
      <c r="C111" t="s">
        <v>27</v>
      </c>
      <c r="D111" s="5">
        <v>1880.08</v>
      </c>
      <c r="E111" s="5">
        <v>2571.08</v>
      </c>
      <c r="F111" s="5">
        <v>2663.34</v>
      </c>
      <c r="G111" s="5">
        <v>2246.46</v>
      </c>
      <c r="H111" s="5"/>
    </row>
    <row r="112" spans="1:8" x14ac:dyDescent="0.2">
      <c r="A112" t="s">
        <v>5</v>
      </c>
      <c r="B112">
        <v>15</v>
      </c>
      <c r="C112" t="s">
        <v>27</v>
      </c>
      <c r="D112" s="5">
        <v>1769.65</v>
      </c>
      <c r="E112" s="5">
        <v>2366.19</v>
      </c>
      <c r="F112" s="5">
        <v>2473.64</v>
      </c>
      <c r="G112" s="5">
        <v>2571.12</v>
      </c>
      <c r="H112" s="5"/>
    </row>
    <row r="113" spans="1:8" x14ac:dyDescent="0.2">
      <c r="A113" t="s">
        <v>5</v>
      </c>
      <c r="B113">
        <v>16</v>
      </c>
      <c r="C113" t="s">
        <v>27</v>
      </c>
      <c r="D113" s="5">
        <v>1808.47</v>
      </c>
      <c r="E113" s="5">
        <v>2213.4499999999998</v>
      </c>
      <c r="F113" s="5">
        <v>2220.71</v>
      </c>
      <c r="G113" s="5">
        <v>2937.75</v>
      </c>
      <c r="H113" s="5"/>
    </row>
    <row r="114" spans="1:8" x14ac:dyDescent="0.2">
      <c r="A114" t="s">
        <v>5</v>
      </c>
      <c r="B114">
        <v>17</v>
      </c>
      <c r="C114" t="s">
        <v>27</v>
      </c>
      <c r="D114" s="5">
        <v>2195.8000000000002</v>
      </c>
      <c r="E114" s="5">
        <v>2340.4699999999998</v>
      </c>
      <c r="F114" s="5">
        <v>2186.39</v>
      </c>
      <c r="G114" s="5">
        <v>3002.6</v>
      </c>
      <c r="H114" s="5"/>
    </row>
    <row r="115" spans="1:8" x14ac:dyDescent="0.2">
      <c r="A115" t="s">
        <v>5</v>
      </c>
      <c r="B115">
        <v>18</v>
      </c>
      <c r="C115" t="s">
        <v>27</v>
      </c>
      <c r="D115" s="5">
        <v>2242.9499999999998</v>
      </c>
      <c r="E115" s="5">
        <v>2409.56</v>
      </c>
      <c r="F115" s="5">
        <v>2502.63</v>
      </c>
      <c r="G115" s="5">
        <v>3038.2</v>
      </c>
      <c r="H115" s="5"/>
    </row>
    <row r="116" spans="1:8" x14ac:dyDescent="0.2">
      <c r="A116" t="s">
        <v>5</v>
      </c>
      <c r="B116">
        <v>19</v>
      </c>
      <c r="C116" t="s">
        <v>27</v>
      </c>
      <c r="D116" s="5">
        <v>2165.02</v>
      </c>
      <c r="E116" s="5">
        <v>2475.85</v>
      </c>
      <c r="F116" s="5">
        <v>2296.33</v>
      </c>
      <c r="G116" s="5">
        <v>2694.47</v>
      </c>
      <c r="H116" s="5"/>
    </row>
    <row r="117" spans="1:8" x14ac:dyDescent="0.2">
      <c r="A117" t="s">
        <v>5</v>
      </c>
      <c r="B117">
        <v>20</v>
      </c>
      <c r="C117" t="s">
        <v>27</v>
      </c>
      <c r="D117" s="5">
        <v>1820.88</v>
      </c>
      <c r="E117" s="5">
        <v>2076.48</v>
      </c>
      <c r="F117" s="5">
        <v>2198.77</v>
      </c>
      <c r="G117" s="5">
        <v>2034.64</v>
      </c>
      <c r="H117" s="5"/>
    </row>
    <row r="118" spans="1:8" x14ac:dyDescent="0.2">
      <c r="A118" t="s">
        <v>5</v>
      </c>
      <c r="B118">
        <v>21</v>
      </c>
      <c r="C118" t="s">
        <v>27</v>
      </c>
      <c r="D118" s="5">
        <v>2346.17</v>
      </c>
      <c r="E118" s="5">
        <v>2521.67</v>
      </c>
      <c r="F118" s="5">
        <v>2220.83</v>
      </c>
      <c r="G118" s="5">
        <v>1645.85</v>
      </c>
      <c r="H118" s="5"/>
    </row>
    <row r="119" spans="1:8" x14ac:dyDescent="0.2">
      <c r="A119" t="s">
        <v>5</v>
      </c>
      <c r="B119">
        <v>22</v>
      </c>
      <c r="C119" t="s">
        <v>27</v>
      </c>
      <c r="D119" s="5">
        <v>2162.86</v>
      </c>
      <c r="E119" s="5">
        <v>2352.9899999999998</v>
      </c>
      <c r="F119" s="5">
        <v>2380.7600000000002</v>
      </c>
      <c r="G119" s="5">
        <v>1581.68</v>
      </c>
      <c r="H119" s="5"/>
    </row>
    <row r="120" spans="1:8" x14ac:dyDescent="0.2">
      <c r="A120" t="s">
        <v>5</v>
      </c>
      <c r="B120">
        <v>23</v>
      </c>
      <c r="C120" t="s">
        <v>27</v>
      </c>
      <c r="D120" s="5">
        <v>2191.34</v>
      </c>
      <c r="E120" s="5">
        <v>2332.65</v>
      </c>
      <c r="F120" s="5">
        <v>2063.56</v>
      </c>
      <c r="G120" s="5">
        <v>1092.04</v>
      </c>
      <c r="H120" s="5"/>
    </row>
    <row r="121" spans="1:8" x14ac:dyDescent="0.2">
      <c r="A121" t="s">
        <v>5</v>
      </c>
      <c r="B121">
        <v>24</v>
      </c>
      <c r="C121" t="s">
        <v>27</v>
      </c>
      <c r="D121" s="5">
        <v>1283.0999999999999</v>
      </c>
      <c r="E121" s="5">
        <v>1418.49</v>
      </c>
      <c r="F121" s="5">
        <v>1490.81</v>
      </c>
      <c r="G121" s="5">
        <v>1114.28</v>
      </c>
      <c r="H121" s="5"/>
    </row>
    <row r="122" spans="1:8" x14ac:dyDescent="0.2">
      <c r="A122" t="s">
        <v>6</v>
      </c>
      <c r="B122">
        <v>1</v>
      </c>
      <c r="C122" t="s">
        <v>27</v>
      </c>
      <c r="D122" s="5">
        <v>1126.77</v>
      </c>
      <c r="E122" s="5">
        <v>1126.77</v>
      </c>
      <c r="F122" s="5">
        <v>1445.91</v>
      </c>
      <c r="G122" s="5">
        <v>811.63</v>
      </c>
      <c r="H122" s="5"/>
    </row>
    <row r="123" spans="1:8" x14ac:dyDescent="0.2">
      <c r="A123" t="s">
        <v>6</v>
      </c>
      <c r="B123">
        <v>2</v>
      </c>
      <c r="C123" t="s">
        <v>27</v>
      </c>
      <c r="D123" s="5">
        <v>1049.99</v>
      </c>
      <c r="E123" s="5">
        <v>1049.99</v>
      </c>
      <c r="F123" s="5">
        <v>1508.27</v>
      </c>
      <c r="G123" s="5">
        <v>943.69</v>
      </c>
      <c r="H123" s="5"/>
    </row>
    <row r="124" spans="1:8" x14ac:dyDescent="0.2">
      <c r="A124" t="s">
        <v>6</v>
      </c>
      <c r="B124">
        <v>3</v>
      </c>
      <c r="C124" t="s">
        <v>27</v>
      </c>
      <c r="D124" s="5">
        <v>1027.31</v>
      </c>
      <c r="E124" s="5">
        <v>1030.3</v>
      </c>
      <c r="F124" s="5">
        <v>1822.28</v>
      </c>
      <c r="G124" s="5">
        <v>943.95</v>
      </c>
      <c r="H124" s="5"/>
    </row>
    <row r="125" spans="1:8" x14ac:dyDescent="0.2">
      <c r="A125" t="s">
        <v>6</v>
      </c>
      <c r="B125">
        <v>4</v>
      </c>
      <c r="C125" t="s">
        <v>27</v>
      </c>
      <c r="D125" s="5">
        <v>1002.41</v>
      </c>
      <c r="E125" s="5">
        <v>1053.42</v>
      </c>
      <c r="F125" s="5">
        <v>1854.28</v>
      </c>
      <c r="G125" s="5">
        <v>947.02</v>
      </c>
      <c r="H125" s="5"/>
    </row>
    <row r="126" spans="1:8" x14ac:dyDescent="0.2">
      <c r="A126" t="s">
        <v>6</v>
      </c>
      <c r="B126">
        <v>5</v>
      </c>
      <c r="C126" t="s">
        <v>27</v>
      </c>
      <c r="D126" s="5">
        <v>1000.67</v>
      </c>
      <c r="E126" s="5">
        <v>1063.1300000000001</v>
      </c>
      <c r="F126" s="5">
        <v>1857.33</v>
      </c>
      <c r="G126" s="5">
        <v>1130.5999999999999</v>
      </c>
      <c r="H126" s="5"/>
    </row>
    <row r="127" spans="1:8" x14ac:dyDescent="0.2">
      <c r="A127" t="s">
        <v>6</v>
      </c>
      <c r="B127">
        <v>6</v>
      </c>
      <c r="C127" t="s">
        <v>27</v>
      </c>
      <c r="D127" s="5">
        <v>1049.49</v>
      </c>
      <c r="E127" s="5">
        <v>1098.74</v>
      </c>
      <c r="F127" s="5">
        <v>1524.86</v>
      </c>
      <c r="G127" s="5">
        <v>970.22</v>
      </c>
      <c r="H127" s="5"/>
    </row>
    <row r="128" spans="1:8" x14ac:dyDescent="0.2">
      <c r="A128" t="s">
        <v>6</v>
      </c>
      <c r="B128">
        <v>7</v>
      </c>
      <c r="C128" t="s">
        <v>27</v>
      </c>
      <c r="D128" s="5">
        <v>1080.52</v>
      </c>
      <c r="E128" s="5">
        <v>1209.01</v>
      </c>
      <c r="F128" s="5">
        <v>1433.87</v>
      </c>
      <c r="G128" s="5">
        <v>1596.86</v>
      </c>
      <c r="H128" s="5"/>
    </row>
    <row r="129" spans="1:8" x14ac:dyDescent="0.2">
      <c r="A129" t="s">
        <v>6</v>
      </c>
      <c r="B129">
        <v>8</v>
      </c>
      <c r="C129" t="s">
        <v>27</v>
      </c>
      <c r="D129" s="5">
        <v>2060.5700000000002</v>
      </c>
      <c r="E129" s="5">
        <v>2424.4</v>
      </c>
      <c r="F129" s="5">
        <v>2138.0700000000002</v>
      </c>
      <c r="G129" s="5">
        <v>2461.15</v>
      </c>
      <c r="H129" s="5"/>
    </row>
    <row r="130" spans="1:8" x14ac:dyDescent="0.2">
      <c r="A130" t="s">
        <v>6</v>
      </c>
      <c r="B130">
        <v>9</v>
      </c>
      <c r="C130" t="s">
        <v>27</v>
      </c>
      <c r="D130" s="5">
        <v>2215.0100000000002</v>
      </c>
      <c r="E130" s="5">
        <v>2728.02</v>
      </c>
      <c r="F130" s="5">
        <v>2907.72</v>
      </c>
      <c r="G130" s="5">
        <v>3219.36</v>
      </c>
      <c r="H130" s="5"/>
    </row>
    <row r="131" spans="1:8" x14ac:dyDescent="0.2">
      <c r="A131" t="s">
        <v>6</v>
      </c>
      <c r="B131">
        <v>10</v>
      </c>
      <c r="C131" t="s">
        <v>27</v>
      </c>
      <c r="D131" s="5">
        <v>2216.66</v>
      </c>
      <c r="E131" s="5">
        <v>2667.45</v>
      </c>
      <c r="F131" s="5">
        <v>2901.65</v>
      </c>
      <c r="G131" s="5">
        <v>3146.38</v>
      </c>
      <c r="H131" s="5"/>
    </row>
    <row r="132" spans="1:8" x14ac:dyDescent="0.2">
      <c r="A132" t="s">
        <v>6</v>
      </c>
      <c r="B132">
        <v>11</v>
      </c>
      <c r="C132" t="s">
        <v>27</v>
      </c>
      <c r="D132" s="5">
        <v>2025.13</v>
      </c>
      <c r="E132" s="5">
        <v>2764.53</v>
      </c>
      <c r="F132" s="5">
        <v>3267.14</v>
      </c>
      <c r="G132" s="5">
        <v>3474.79</v>
      </c>
      <c r="H132" s="5"/>
    </row>
    <row r="133" spans="1:8" x14ac:dyDescent="0.2">
      <c r="A133" t="s">
        <v>6</v>
      </c>
      <c r="B133">
        <v>12</v>
      </c>
      <c r="C133" t="s">
        <v>27</v>
      </c>
      <c r="D133" s="5">
        <v>1429.2</v>
      </c>
      <c r="E133" s="5">
        <v>2506.71</v>
      </c>
      <c r="F133" s="5">
        <v>2565.64</v>
      </c>
      <c r="G133" s="5">
        <v>2810.48</v>
      </c>
      <c r="H133" s="5"/>
    </row>
    <row r="134" spans="1:8" x14ac:dyDescent="0.2">
      <c r="A134" t="s">
        <v>6</v>
      </c>
      <c r="B134">
        <v>13</v>
      </c>
      <c r="C134" t="s">
        <v>27</v>
      </c>
      <c r="D134" s="5">
        <v>1394.45</v>
      </c>
      <c r="E134" s="5">
        <v>1921.52</v>
      </c>
      <c r="F134" s="5">
        <v>1932.48</v>
      </c>
      <c r="G134" s="5">
        <v>2734.96</v>
      </c>
      <c r="H134" s="5"/>
    </row>
    <row r="135" spans="1:8" x14ac:dyDescent="0.2">
      <c r="A135" t="s">
        <v>6</v>
      </c>
      <c r="B135">
        <v>14</v>
      </c>
      <c r="C135" t="s">
        <v>27</v>
      </c>
      <c r="D135" s="5">
        <v>1541.91</v>
      </c>
      <c r="E135" s="5">
        <v>2084.35</v>
      </c>
      <c r="F135" s="5">
        <v>2385.89</v>
      </c>
      <c r="G135" s="5">
        <v>2670.83</v>
      </c>
      <c r="H135" s="5"/>
    </row>
    <row r="136" spans="1:8" x14ac:dyDescent="0.2">
      <c r="A136" t="s">
        <v>6</v>
      </c>
      <c r="B136">
        <v>15</v>
      </c>
      <c r="C136" t="s">
        <v>27</v>
      </c>
      <c r="D136" s="5">
        <v>1667.43</v>
      </c>
      <c r="E136" s="5">
        <v>1987</v>
      </c>
      <c r="F136" s="5">
        <v>2220.88</v>
      </c>
      <c r="G136" s="5">
        <v>2193.29</v>
      </c>
      <c r="H136" s="5"/>
    </row>
    <row r="137" spans="1:8" x14ac:dyDescent="0.2">
      <c r="A137" t="s">
        <v>6</v>
      </c>
      <c r="B137">
        <v>16</v>
      </c>
      <c r="C137" t="s">
        <v>27</v>
      </c>
      <c r="D137" s="5">
        <v>1750.28</v>
      </c>
      <c r="E137" s="5">
        <v>1954.94</v>
      </c>
      <c r="F137" s="5">
        <v>1998.56</v>
      </c>
      <c r="G137" s="5">
        <v>2695.81</v>
      </c>
      <c r="H137" s="5"/>
    </row>
    <row r="138" spans="1:8" x14ac:dyDescent="0.2">
      <c r="A138" t="s">
        <v>6</v>
      </c>
      <c r="B138">
        <v>17</v>
      </c>
      <c r="C138" t="s">
        <v>27</v>
      </c>
      <c r="D138" s="5">
        <v>2755.17</v>
      </c>
      <c r="E138" s="5">
        <v>3063.27</v>
      </c>
      <c r="F138" s="5">
        <v>2793.75</v>
      </c>
      <c r="G138" s="5">
        <v>2596.69</v>
      </c>
      <c r="H138" s="5"/>
    </row>
    <row r="139" spans="1:8" x14ac:dyDescent="0.2">
      <c r="A139" t="s">
        <v>6</v>
      </c>
      <c r="B139">
        <v>18</v>
      </c>
      <c r="C139" t="s">
        <v>27</v>
      </c>
      <c r="D139" s="5">
        <v>3005.55</v>
      </c>
      <c r="E139" s="5">
        <v>3387.99</v>
      </c>
      <c r="F139" s="5">
        <v>3524.75</v>
      </c>
      <c r="G139" s="5">
        <v>2353.5700000000002</v>
      </c>
      <c r="H139" s="5"/>
    </row>
    <row r="140" spans="1:8" x14ac:dyDescent="0.2">
      <c r="A140" t="s">
        <v>6</v>
      </c>
      <c r="B140">
        <v>19</v>
      </c>
      <c r="C140" t="s">
        <v>27</v>
      </c>
      <c r="D140" s="5">
        <v>2693.81</v>
      </c>
      <c r="E140" s="5">
        <v>3231.87</v>
      </c>
      <c r="F140" s="5">
        <v>3467.88</v>
      </c>
      <c r="G140" s="5">
        <v>2214.6799999999998</v>
      </c>
      <c r="H140" s="5"/>
    </row>
    <row r="141" spans="1:8" x14ac:dyDescent="0.2">
      <c r="A141" t="s">
        <v>6</v>
      </c>
      <c r="B141">
        <v>20</v>
      </c>
      <c r="C141" t="s">
        <v>27</v>
      </c>
      <c r="D141" s="5">
        <v>2098.25</v>
      </c>
      <c r="E141" s="5">
        <v>2598.61</v>
      </c>
      <c r="F141" s="5">
        <v>2391.9899999999998</v>
      </c>
      <c r="G141" s="5">
        <v>2162.83</v>
      </c>
      <c r="H141" s="5"/>
    </row>
    <row r="142" spans="1:8" x14ac:dyDescent="0.2">
      <c r="A142" t="s">
        <v>6</v>
      </c>
      <c r="B142">
        <v>21</v>
      </c>
      <c r="C142" t="s">
        <v>27</v>
      </c>
      <c r="D142" s="5">
        <v>1769.39</v>
      </c>
      <c r="E142" s="5">
        <v>2045.13</v>
      </c>
      <c r="F142" s="5">
        <v>1939.91</v>
      </c>
      <c r="G142" s="5">
        <v>1431.94</v>
      </c>
      <c r="H142" s="5"/>
    </row>
    <row r="143" spans="1:8" x14ac:dyDescent="0.2">
      <c r="A143" t="s">
        <v>6</v>
      </c>
      <c r="B143">
        <v>22</v>
      </c>
      <c r="C143" t="s">
        <v>27</v>
      </c>
      <c r="D143" s="5">
        <v>1604.84</v>
      </c>
      <c r="E143" s="5">
        <v>1883.56</v>
      </c>
      <c r="F143" s="5">
        <v>1927.69</v>
      </c>
      <c r="G143" s="5">
        <v>1226.8699999999999</v>
      </c>
      <c r="H143" s="5"/>
    </row>
    <row r="144" spans="1:8" x14ac:dyDescent="0.2">
      <c r="A144" t="s">
        <v>6</v>
      </c>
      <c r="B144">
        <v>23</v>
      </c>
      <c r="C144" t="s">
        <v>27</v>
      </c>
      <c r="D144" s="5">
        <v>1566.97</v>
      </c>
      <c r="E144" s="5">
        <v>1831.12</v>
      </c>
      <c r="F144" s="5">
        <v>2016.9</v>
      </c>
      <c r="G144" s="5">
        <v>1098.02</v>
      </c>
      <c r="H144" s="5"/>
    </row>
    <row r="145" spans="1:8" x14ac:dyDescent="0.2">
      <c r="A145" t="s">
        <v>6</v>
      </c>
      <c r="B145">
        <v>24</v>
      </c>
      <c r="C145" t="s">
        <v>27</v>
      </c>
      <c r="D145" s="5">
        <v>1453.97</v>
      </c>
      <c r="E145" s="5">
        <v>1644.52</v>
      </c>
      <c r="F145" s="5">
        <v>1744.55</v>
      </c>
      <c r="G145" s="5">
        <v>907.8</v>
      </c>
      <c r="H145" s="5"/>
    </row>
    <row r="146" spans="1:8" x14ac:dyDescent="0.2">
      <c r="A146" t="s">
        <v>7</v>
      </c>
      <c r="B146">
        <v>1</v>
      </c>
      <c r="C146" t="s">
        <v>27</v>
      </c>
      <c r="D146" s="5">
        <v>1172.77</v>
      </c>
      <c r="E146" s="5">
        <v>1172.77</v>
      </c>
      <c r="F146" s="5">
        <v>1235.68</v>
      </c>
      <c r="G146" s="5">
        <v>796.92</v>
      </c>
      <c r="H146" s="5"/>
    </row>
    <row r="147" spans="1:8" x14ac:dyDescent="0.2">
      <c r="A147" t="s">
        <v>7</v>
      </c>
      <c r="B147">
        <v>2</v>
      </c>
      <c r="C147" t="s">
        <v>27</v>
      </c>
      <c r="D147" s="5">
        <v>1064.03</v>
      </c>
      <c r="E147" s="5">
        <v>1064.03</v>
      </c>
      <c r="F147" s="5">
        <v>1064.03</v>
      </c>
      <c r="G147" s="5">
        <v>772.25</v>
      </c>
      <c r="H147" s="5"/>
    </row>
    <row r="148" spans="1:8" x14ac:dyDescent="0.2">
      <c r="A148" t="s">
        <v>7</v>
      </c>
      <c r="B148">
        <v>3</v>
      </c>
      <c r="C148" t="s">
        <v>27</v>
      </c>
      <c r="D148" s="5">
        <v>1069.0899999999999</v>
      </c>
      <c r="E148" s="5">
        <v>1069.0899999999999</v>
      </c>
      <c r="F148" s="5">
        <v>1230.1300000000001</v>
      </c>
      <c r="G148" s="5">
        <v>751.13</v>
      </c>
      <c r="H148" s="5"/>
    </row>
    <row r="149" spans="1:8" x14ac:dyDescent="0.2">
      <c r="A149" t="s">
        <v>7</v>
      </c>
      <c r="B149">
        <v>4</v>
      </c>
      <c r="C149" t="s">
        <v>27</v>
      </c>
      <c r="D149" s="5">
        <v>1049.94</v>
      </c>
      <c r="E149" s="5">
        <v>1049.94</v>
      </c>
      <c r="F149" s="5">
        <v>1526.84</v>
      </c>
      <c r="G149" s="5">
        <v>796.1</v>
      </c>
      <c r="H149" s="5"/>
    </row>
    <row r="150" spans="1:8" x14ac:dyDescent="0.2">
      <c r="A150" t="s">
        <v>7</v>
      </c>
      <c r="B150">
        <v>5</v>
      </c>
      <c r="C150" t="s">
        <v>27</v>
      </c>
      <c r="D150" s="5">
        <v>1026.33</v>
      </c>
      <c r="E150" s="5">
        <v>1071.3900000000001</v>
      </c>
      <c r="F150" s="5">
        <v>1834.01</v>
      </c>
      <c r="G150" s="5">
        <v>805.92</v>
      </c>
      <c r="H150" s="5"/>
    </row>
    <row r="151" spans="1:8" x14ac:dyDescent="0.2">
      <c r="A151" t="s">
        <v>7</v>
      </c>
      <c r="B151">
        <v>6</v>
      </c>
      <c r="C151" t="s">
        <v>27</v>
      </c>
      <c r="D151" s="5">
        <v>1088.4000000000001</v>
      </c>
      <c r="E151" s="5">
        <v>1359.37</v>
      </c>
      <c r="F151" s="5">
        <v>1605.52</v>
      </c>
      <c r="G151" s="5">
        <v>917.95</v>
      </c>
      <c r="H151" s="5"/>
    </row>
    <row r="152" spans="1:8" x14ac:dyDescent="0.2">
      <c r="A152" t="s">
        <v>7</v>
      </c>
      <c r="B152">
        <v>7</v>
      </c>
      <c r="C152" t="s">
        <v>27</v>
      </c>
      <c r="D152" s="5">
        <v>1107.53</v>
      </c>
      <c r="E152" s="5">
        <v>1511.65</v>
      </c>
      <c r="F152" s="5">
        <v>1819.01</v>
      </c>
      <c r="G152" s="5">
        <v>1637.58</v>
      </c>
      <c r="H152" s="5"/>
    </row>
    <row r="153" spans="1:8" x14ac:dyDescent="0.2">
      <c r="A153" t="s">
        <v>7</v>
      </c>
      <c r="B153">
        <v>8</v>
      </c>
      <c r="C153" t="s">
        <v>27</v>
      </c>
      <c r="D153" s="5">
        <v>2016.94</v>
      </c>
      <c r="E153" s="5">
        <v>2395.4899999999998</v>
      </c>
      <c r="F153" s="5">
        <v>2477.08</v>
      </c>
      <c r="G153" s="5">
        <v>2566.12</v>
      </c>
      <c r="H153" s="5"/>
    </row>
    <row r="154" spans="1:8" x14ac:dyDescent="0.2">
      <c r="A154" t="s">
        <v>7</v>
      </c>
      <c r="B154">
        <v>9</v>
      </c>
      <c r="C154" t="s">
        <v>27</v>
      </c>
      <c r="D154" s="5">
        <v>2302.96</v>
      </c>
      <c r="E154" s="5">
        <v>2681.26</v>
      </c>
      <c r="F154" s="5">
        <v>3078.9</v>
      </c>
      <c r="G154" s="5">
        <v>4093.86</v>
      </c>
      <c r="H154" s="5"/>
    </row>
    <row r="155" spans="1:8" x14ac:dyDescent="0.2">
      <c r="A155" t="s">
        <v>7</v>
      </c>
      <c r="B155">
        <v>10</v>
      </c>
      <c r="C155" t="s">
        <v>27</v>
      </c>
      <c r="D155" s="5">
        <v>2339.84</v>
      </c>
      <c r="E155" s="5">
        <v>2772.7</v>
      </c>
      <c r="F155" s="5">
        <v>2940.73</v>
      </c>
      <c r="G155" s="5">
        <v>4062.99</v>
      </c>
      <c r="H155" s="5"/>
    </row>
    <row r="156" spans="1:8" x14ac:dyDescent="0.2">
      <c r="A156" t="s">
        <v>7</v>
      </c>
      <c r="B156">
        <v>11</v>
      </c>
      <c r="C156" t="s">
        <v>27</v>
      </c>
      <c r="D156" s="5">
        <v>2050.12</v>
      </c>
      <c r="E156" s="5">
        <v>2416.54</v>
      </c>
      <c r="F156" s="5">
        <v>2511.5300000000002</v>
      </c>
      <c r="G156" s="5">
        <v>4141.6899999999996</v>
      </c>
      <c r="H156" s="5"/>
    </row>
    <row r="157" spans="1:8" x14ac:dyDescent="0.2">
      <c r="A157" t="s">
        <v>7</v>
      </c>
      <c r="B157">
        <v>12</v>
      </c>
      <c r="C157" t="s">
        <v>27</v>
      </c>
      <c r="D157" s="5">
        <v>1605.03</v>
      </c>
      <c r="E157" s="5">
        <v>1958.77</v>
      </c>
      <c r="F157" s="5">
        <v>1888.79</v>
      </c>
      <c r="G157" s="5">
        <v>3957.8</v>
      </c>
      <c r="H157" s="5"/>
    </row>
    <row r="158" spans="1:8" x14ac:dyDescent="0.2">
      <c r="A158" t="s">
        <v>7</v>
      </c>
      <c r="B158">
        <v>13</v>
      </c>
      <c r="C158" t="s">
        <v>27</v>
      </c>
      <c r="D158" s="5">
        <v>1471.64</v>
      </c>
      <c r="E158" s="5">
        <v>1736.38</v>
      </c>
      <c r="F158" s="5">
        <v>2033.88</v>
      </c>
      <c r="G158" s="5">
        <v>3499.45</v>
      </c>
      <c r="H158" s="5"/>
    </row>
    <row r="159" spans="1:8" x14ac:dyDescent="0.2">
      <c r="A159" t="s">
        <v>7</v>
      </c>
      <c r="B159">
        <v>14</v>
      </c>
      <c r="C159" t="s">
        <v>27</v>
      </c>
      <c r="D159" s="5">
        <v>1595.36</v>
      </c>
      <c r="E159" s="5">
        <v>1602.51</v>
      </c>
      <c r="F159" s="5">
        <v>1603.81</v>
      </c>
      <c r="G159" s="5">
        <v>3549.48</v>
      </c>
      <c r="H159" s="5"/>
    </row>
    <row r="160" spans="1:8" x14ac:dyDescent="0.2">
      <c r="A160" t="s">
        <v>7</v>
      </c>
      <c r="B160">
        <v>15</v>
      </c>
      <c r="C160" t="s">
        <v>27</v>
      </c>
      <c r="D160" s="5">
        <v>1685.7</v>
      </c>
      <c r="E160" s="5">
        <v>1891.2</v>
      </c>
      <c r="F160" s="5">
        <v>1896.15</v>
      </c>
      <c r="G160" s="5">
        <v>3341.84</v>
      </c>
      <c r="H160" s="5"/>
    </row>
    <row r="161" spans="1:8" x14ac:dyDescent="0.2">
      <c r="A161" t="s">
        <v>7</v>
      </c>
      <c r="B161">
        <v>16</v>
      </c>
      <c r="C161" t="s">
        <v>27</v>
      </c>
      <c r="D161" s="5">
        <v>1841.7</v>
      </c>
      <c r="E161" s="5">
        <v>2037.77</v>
      </c>
      <c r="F161" s="5">
        <v>2099.94</v>
      </c>
      <c r="G161" s="5">
        <v>3759.33</v>
      </c>
      <c r="H161" s="5"/>
    </row>
    <row r="162" spans="1:8" x14ac:dyDescent="0.2">
      <c r="A162" t="s">
        <v>7</v>
      </c>
      <c r="B162">
        <v>17</v>
      </c>
      <c r="C162" t="s">
        <v>27</v>
      </c>
      <c r="D162" s="5">
        <v>2074.92</v>
      </c>
      <c r="E162" s="5">
        <v>2499.1999999999998</v>
      </c>
      <c r="F162" s="5">
        <v>2428.27</v>
      </c>
      <c r="G162" s="5">
        <v>3922.68</v>
      </c>
      <c r="H162" s="5"/>
    </row>
    <row r="163" spans="1:8" x14ac:dyDescent="0.2">
      <c r="A163" t="s">
        <v>7</v>
      </c>
      <c r="B163">
        <v>18</v>
      </c>
      <c r="C163" t="s">
        <v>27</v>
      </c>
      <c r="D163" s="5">
        <v>1990.45</v>
      </c>
      <c r="E163" s="5">
        <v>2343.8000000000002</v>
      </c>
      <c r="F163" s="5">
        <v>2492.06</v>
      </c>
      <c r="G163" s="5">
        <v>3815.45</v>
      </c>
      <c r="H163" s="5"/>
    </row>
    <row r="164" spans="1:8" x14ac:dyDescent="0.2">
      <c r="A164" t="s">
        <v>7</v>
      </c>
      <c r="B164">
        <v>19</v>
      </c>
      <c r="C164" t="s">
        <v>27</v>
      </c>
      <c r="D164" s="5">
        <v>1738.94</v>
      </c>
      <c r="E164" s="5">
        <v>2169.7600000000002</v>
      </c>
      <c r="F164" s="5">
        <v>2258.7399999999998</v>
      </c>
      <c r="G164" s="5">
        <v>3136.33</v>
      </c>
      <c r="H164" s="5"/>
    </row>
    <row r="165" spans="1:8" x14ac:dyDescent="0.2">
      <c r="A165" t="s">
        <v>7</v>
      </c>
      <c r="B165">
        <v>20</v>
      </c>
      <c r="C165" t="s">
        <v>27</v>
      </c>
      <c r="D165" s="5">
        <v>1836.25</v>
      </c>
      <c r="E165" s="5">
        <v>1864.83</v>
      </c>
      <c r="F165" s="5">
        <v>1924.29</v>
      </c>
      <c r="G165" s="5">
        <v>2009.46</v>
      </c>
      <c r="H165" s="5"/>
    </row>
    <row r="166" spans="1:8" x14ac:dyDescent="0.2">
      <c r="A166" t="s">
        <v>7</v>
      </c>
      <c r="B166">
        <v>21</v>
      </c>
      <c r="C166" t="s">
        <v>27</v>
      </c>
      <c r="D166" s="5">
        <v>1892.8</v>
      </c>
      <c r="E166" s="5">
        <v>1892.8</v>
      </c>
      <c r="F166" s="5">
        <v>1892.8</v>
      </c>
      <c r="G166" s="5">
        <v>1772.48</v>
      </c>
      <c r="H166" s="5"/>
    </row>
    <row r="167" spans="1:8" x14ac:dyDescent="0.2">
      <c r="A167" t="s">
        <v>7</v>
      </c>
      <c r="B167">
        <v>22</v>
      </c>
      <c r="C167" t="s">
        <v>27</v>
      </c>
      <c r="D167" s="5">
        <v>1695.64</v>
      </c>
      <c r="E167" s="5">
        <v>1695.64</v>
      </c>
      <c r="F167" s="5">
        <v>1695.64</v>
      </c>
      <c r="G167" s="5">
        <v>1644.23</v>
      </c>
      <c r="H167" s="5"/>
    </row>
    <row r="168" spans="1:8" x14ac:dyDescent="0.2">
      <c r="A168" t="s">
        <v>7</v>
      </c>
      <c r="B168">
        <v>23</v>
      </c>
      <c r="C168" t="s">
        <v>27</v>
      </c>
      <c r="D168" s="5">
        <v>1519.48</v>
      </c>
      <c r="E168" s="5">
        <v>1519.48</v>
      </c>
      <c r="F168" s="5">
        <v>1519.48</v>
      </c>
      <c r="G168" s="5">
        <v>1153.31</v>
      </c>
      <c r="H168" s="5"/>
    </row>
    <row r="169" spans="1:8" x14ac:dyDescent="0.2">
      <c r="A169" t="s">
        <v>7</v>
      </c>
      <c r="B169">
        <v>24</v>
      </c>
      <c r="C169" t="s">
        <v>27</v>
      </c>
      <c r="D169" s="5">
        <v>1296.98</v>
      </c>
      <c r="E169" s="5">
        <v>1296.98</v>
      </c>
      <c r="F169" s="5">
        <v>1296.98</v>
      </c>
      <c r="G169" s="5">
        <v>986.68</v>
      </c>
      <c r="H169" s="5"/>
    </row>
    <row r="170" spans="1:8" x14ac:dyDescent="0.2">
      <c r="A170" t="s">
        <v>8</v>
      </c>
      <c r="B170">
        <v>1</v>
      </c>
      <c r="C170" t="s">
        <v>27</v>
      </c>
      <c r="D170" s="5">
        <v>1316.03</v>
      </c>
      <c r="E170" s="5">
        <v>1316.03</v>
      </c>
      <c r="F170" s="5">
        <v>1316.03</v>
      </c>
      <c r="G170" s="5">
        <v>897.79</v>
      </c>
      <c r="H170" s="5"/>
    </row>
    <row r="171" spans="1:8" x14ac:dyDescent="0.2">
      <c r="A171" t="s">
        <v>8</v>
      </c>
      <c r="B171">
        <v>2</v>
      </c>
      <c r="C171" t="s">
        <v>27</v>
      </c>
      <c r="D171" s="5">
        <v>1241.27</v>
      </c>
      <c r="E171" s="5">
        <v>1241.27</v>
      </c>
      <c r="F171" s="5">
        <v>1241.27</v>
      </c>
      <c r="G171" s="5">
        <v>857.63</v>
      </c>
      <c r="H171" s="5"/>
    </row>
    <row r="172" spans="1:8" x14ac:dyDescent="0.2">
      <c r="A172" t="s">
        <v>8</v>
      </c>
      <c r="B172">
        <v>3</v>
      </c>
      <c r="C172" t="s">
        <v>27</v>
      </c>
      <c r="D172" s="5">
        <v>1174.1600000000001</v>
      </c>
      <c r="E172" s="5">
        <v>1174.1600000000001</v>
      </c>
      <c r="F172" s="5">
        <v>1174.1600000000001</v>
      </c>
      <c r="G172" s="5">
        <v>878.61</v>
      </c>
      <c r="H172" s="5"/>
    </row>
    <row r="173" spans="1:8" x14ac:dyDescent="0.2">
      <c r="A173" t="s">
        <v>8</v>
      </c>
      <c r="B173">
        <v>4</v>
      </c>
      <c r="C173" t="s">
        <v>27</v>
      </c>
      <c r="D173" s="5">
        <v>1128.8599999999999</v>
      </c>
      <c r="E173" s="5">
        <v>1128.8599999999999</v>
      </c>
      <c r="F173" s="5">
        <v>1167.22</v>
      </c>
      <c r="G173" s="5">
        <v>852.63</v>
      </c>
      <c r="H173" s="5"/>
    </row>
    <row r="174" spans="1:8" x14ac:dyDescent="0.2">
      <c r="A174" t="s">
        <v>8</v>
      </c>
      <c r="B174">
        <v>5</v>
      </c>
      <c r="C174" t="s">
        <v>27</v>
      </c>
      <c r="D174" s="5">
        <v>1161.77</v>
      </c>
      <c r="E174" s="5">
        <v>1161.77</v>
      </c>
      <c r="F174" s="5">
        <v>1214.78</v>
      </c>
      <c r="G174" s="5">
        <v>868.39</v>
      </c>
      <c r="H174" s="5"/>
    </row>
    <row r="175" spans="1:8" x14ac:dyDescent="0.2">
      <c r="A175" t="s">
        <v>8</v>
      </c>
      <c r="B175">
        <v>6</v>
      </c>
      <c r="C175" t="s">
        <v>27</v>
      </c>
      <c r="D175" s="5">
        <v>1211.94</v>
      </c>
      <c r="E175" s="5">
        <v>1211.94</v>
      </c>
      <c r="F175" s="5">
        <v>1275.83</v>
      </c>
      <c r="G175" s="5">
        <v>882.29</v>
      </c>
      <c r="H175" s="5"/>
    </row>
    <row r="176" spans="1:8" x14ac:dyDescent="0.2">
      <c r="A176" t="s">
        <v>8</v>
      </c>
      <c r="B176">
        <v>7</v>
      </c>
      <c r="C176" t="s">
        <v>27</v>
      </c>
      <c r="D176" s="5">
        <v>1265.7</v>
      </c>
      <c r="E176" s="5">
        <v>1265.7</v>
      </c>
      <c r="F176" s="5">
        <v>1265.7</v>
      </c>
      <c r="G176" s="5">
        <v>1464.52</v>
      </c>
      <c r="H176" s="5"/>
    </row>
    <row r="177" spans="1:8" x14ac:dyDescent="0.2">
      <c r="A177" t="s">
        <v>8</v>
      </c>
      <c r="B177">
        <v>8</v>
      </c>
      <c r="C177" t="s">
        <v>27</v>
      </c>
      <c r="D177" s="5">
        <v>1269.5999999999999</v>
      </c>
      <c r="E177" s="5">
        <v>1356.7</v>
      </c>
      <c r="F177" s="5">
        <v>1700.78</v>
      </c>
      <c r="G177" s="5">
        <v>1766.77</v>
      </c>
      <c r="H177" s="5"/>
    </row>
    <row r="178" spans="1:8" x14ac:dyDescent="0.2">
      <c r="A178" t="s">
        <v>8</v>
      </c>
      <c r="B178">
        <v>9</v>
      </c>
      <c r="C178" t="s">
        <v>27</v>
      </c>
      <c r="D178" s="5">
        <v>1203.51</v>
      </c>
      <c r="E178" s="5">
        <v>1728.42</v>
      </c>
      <c r="F178" s="5">
        <v>2155.0300000000002</v>
      </c>
      <c r="G178" s="5">
        <v>3201.58</v>
      </c>
      <c r="H178" s="5"/>
    </row>
    <row r="179" spans="1:8" x14ac:dyDescent="0.2">
      <c r="A179" t="s">
        <v>8</v>
      </c>
      <c r="B179">
        <v>10</v>
      </c>
      <c r="C179" t="s">
        <v>27</v>
      </c>
      <c r="D179" s="5">
        <v>1409.39</v>
      </c>
      <c r="E179" s="5">
        <v>1997</v>
      </c>
      <c r="F179" s="5">
        <v>2517.87</v>
      </c>
      <c r="G179" s="5">
        <v>2973.73</v>
      </c>
      <c r="H179" s="5"/>
    </row>
    <row r="180" spans="1:8" x14ac:dyDescent="0.2">
      <c r="A180" t="s">
        <v>8</v>
      </c>
      <c r="B180">
        <v>11</v>
      </c>
      <c r="C180" t="s">
        <v>27</v>
      </c>
      <c r="D180" s="5">
        <v>1519.44</v>
      </c>
      <c r="E180" s="5">
        <v>2084.1999999999998</v>
      </c>
      <c r="F180" s="5">
        <v>2634.92</v>
      </c>
      <c r="G180" s="5">
        <v>3768.92</v>
      </c>
      <c r="H180" s="5"/>
    </row>
    <row r="181" spans="1:8" x14ac:dyDescent="0.2">
      <c r="A181" t="s">
        <v>8</v>
      </c>
      <c r="B181">
        <v>12</v>
      </c>
      <c r="C181" t="s">
        <v>27</v>
      </c>
      <c r="D181" s="5">
        <v>1434.29</v>
      </c>
      <c r="E181" s="5">
        <v>1891.91</v>
      </c>
      <c r="F181" s="5">
        <v>2004.54</v>
      </c>
      <c r="G181" s="5">
        <v>3666.2</v>
      </c>
      <c r="H181" s="5"/>
    </row>
    <row r="182" spans="1:8" x14ac:dyDescent="0.2">
      <c r="A182" t="s">
        <v>8</v>
      </c>
      <c r="B182">
        <v>13</v>
      </c>
      <c r="C182" t="s">
        <v>27</v>
      </c>
      <c r="D182" s="5">
        <v>1671.79</v>
      </c>
      <c r="E182" s="5">
        <v>1671.79</v>
      </c>
      <c r="F182" s="5">
        <v>1694.71</v>
      </c>
      <c r="G182" s="5">
        <v>3215.54</v>
      </c>
      <c r="H182" s="5"/>
    </row>
    <row r="183" spans="1:8" x14ac:dyDescent="0.2">
      <c r="A183" t="s">
        <v>8</v>
      </c>
      <c r="B183">
        <v>14</v>
      </c>
      <c r="C183" t="s">
        <v>27</v>
      </c>
      <c r="D183" s="5">
        <v>1816.87</v>
      </c>
      <c r="E183" s="5">
        <v>1816.87</v>
      </c>
      <c r="F183" s="5">
        <v>1816.87</v>
      </c>
      <c r="G183" s="5">
        <v>3016.46</v>
      </c>
      <c r="H183" s="5"/>
    </row>
    <row r="184" spans="1:8" x14ac:dyDescent="0.2">
      <c r="A184" t="s">
        <v>8</v>
      </c>
      <c r="B184">
        <v>15</v>
      </c>
      <c r="C184" t="s">
        <v>27</v>
      </c>
      <c r="D184" s="5">
        <v>1880.84</v>
      </c>
      <c r="E184" s="5">
        <v>1880.84</v>
      </c>
      <c r="F184" s="5">
        <v>1880.84</v>
      </c>
      <c r="G184" s="5">
        <v>2804.99</v>
      </c>
      <c r="H184" s="5"/>
    </row>
    <row r="185" spans="1:8" x14ac:dyDescent="0.2">
      <c r="A185" t="s">
        <v>8</v>
      </c>
      <c r="B185">
        <v>16</v>
      </c>
      <c r="C185" t="s">
        <v>27</v>
      </c>
      <c r="D185" s="5">
        <v>1933.59</v>
      </c>
      <c r="E185" s="5">
        <v>2134.6</v>
      </c>
      <c r="F185" s="5">
        <v>2076.64</v>
      </c>
      <c r="G185" s="5">
        <v>3051.34</v>
      </c>
      <c r="H185" s="5"/>
    </row>
    <row r="186" spans="1:8" x14ac:dyDescent="0.2">
      <c r="A186" t="s">
        <v>8</v>
      </c>
      <c r="B186">
        <v>17</v>
      </c>
      <c r="C186" t="s">
        <v>27</v>
      </c>
      <c r="D186" s="5">
        <v>2152.2800000000002</v>
      </c>
      <c r="E186" s="5">
        <v>2394.2199999999998</v>
      </c>
      <c r="F186" s="5">
        <v>2286.2199999999998</v>
      </c>
      <c r="G186" s="5">
        <v>3364.73</v>
      </c>
      <c r="H186" s="5"/>
    </row>
    <row r="187" spans="1:8" x14ac:dyDescent="0.2">
      <c r="A187" t="s">
        <v>8</v>
      </c>
      <c r="B187">
        <v>18</v>
      </c>
      <c r="C187" t="s">
        <v>27</v>
      </c>
      <c r="D187" s="5">
        <v>2335.81</v>
      </c>
      <c r="E187" s="5">
        <v>2486.98</v>
      </c>
      <c r="F187" s="5">
        <v>2528.8200000000002</v>
      </c>
      <c r="G187" s="5">
        <v>3735.5</v>
      </c>
      <c r="H187" s="5"/>
    </row>
    <row r="188" spans="1:8" x14ac:dyDescent="0.2">
      <c r="A188" t="s">
        <v>8</v>
      </c>
      <c r="B188">
        <v>19</v>
      </c>
      <c r="C188" t="s">
        <v>27</v>
      </c>
      <c r="D188" s="5">
        <v>1998.5</v>
      </c>
      <c r="E188" s="5">
        <v>2089.3000000000002</v>
      </c>
      <c r="F188" s="5">
        <v>2113.6999999999998</v>
      </c>
      <c r="G188" s="5">
        <v>2569.86</v>
      </c>
      <c r="H188" s="5"/>
    </row>
    <row r="189" spans="1:8" x14ac:dyDescent="0.2">
      <c r="A189" t="s">
        <v>8</v>
      </c>
      <c r="B189">
        <v>20</v>
      </c>
      <c r="C189" t="s">
        <v>27</v>
      </c>
      <c r="D189" s="5">
        <v>2118.7399999999998</v>
      </c>
      <c r="E189" s="5">
        <v>2118.7399999999998</v>
      </c>
      <c r="F189" s="5">
        <v>2118.7399999999998</v>
      </c>
      <c r="G189" s="5">
        <v>1547.76</v>
      </c>
      <c r="H189" s="5"/>
    </row>
    <row r="190" spans="1:8" x14ac:dyDescent="0.2">
      <c r="A190" t="s">
        <v>8</v>
      </c>
      <c r="B190">
        <v>21</v>
      </c>
      <c r="C190" t="s">
        <v>27</v>
      </c>
      <c r="D190" s="5">
        <v>2095.29</v>
      </c>
      <c r="E190" s="5">
        <v>2095.29</v>
      </c>
      <c r="F190" s="5">
        <v>2095.29</v>
      </c>
      <c r="G190" s="5">
        <v>1870.77</v>
      </c>
      <c r="H190" s="5"/>
    </row>
    <row r="191" spans="1:8" x14ac:dyDescent="0.2">
      <c r="A191" t="s">
        <v>8</v>
      </c>
      <c r="B191">
        <v>22</v>
      </c>
      <c r="C191" t="s">
        <v>27</v>
      </c>
      <c r="D191" s="5">
        <v>1908</v>
      </c>
      <c r="E191" s="5">
        <v>1908</v>
      </c>
      <c r="F191" s="5">
        <v>1908</v>
      </c>
      <c r="G191" s="5">
        <v>1590.87</v>
      </c>
      <c r="H191" s="5"/>
    </row>
    <row r="192" spans="1:8" x14ac:dyDescent="0.2">
      <c r="A192" t="s">
        <v>8</v>
      </c>
      <c r="B192">
        <v>23</v>
      </c>
      <c r="C192" t="s">
        <v>27</v>
      </c>
      <c r="D192" s="5">
        <v>1678.34</v>
      </c>
      <c r="E192" s="5">
        <v>1678.34</v>
      </c>
      <c r="F192" s="5">
        <v>1678.34</v>
      </c>
      <c r="G192" s="5">
        <v>1366.95</v>
      </c>
      <c r="H192" s="5"/>
    </row>
    <row r="193" spans="1:8" x14ac:dyDescent="0.2">
      <c r="A193" t="s">
        <v>8</v>
      </c>
      <c r="B193">
        <v>24</v>
      </c>
      <c r="C193" t="s">
        <v>27</v>
      </c>
      <c r="D193" s="5">
        <v>1461.64</v>
      </c>
      <c r="E193" s="5">
        <v>1461.64</v>
      </c>
      <c r="F193" s="5">
        <v>1461.64</v>
      </c>
      <c r="G193" s="5">
        <v>1186.42</v>
      </c>
      <c r="H193" s="5"/>
    </row>
    <row r="194" spans="1:8" x14ac:dyDescent="0.2">
      <c r="A194" t="s">
        <v>9</v>
      </c>
      <c r="B194">
        <v>1</v>
      </c>
      <c r="C194" t="s">
        <v>27</v>
      </c>
      <c r="D194" s="5">
        <v>1149.57</v>
      </c>
      <c r="E194" s="5">
        <v>1149.57</v>
      </c>
      <c r="F194" s="5">
        <v>1429.94</v>
      </c>
      <c r="G194" s="5">
        <v>895.8</v>
      </c>
      <c r="H194" s="5"/>
    </row>
    <row r="195" spans="1:8" x14ac:dyDescent="0.2">
      <c r="A195" t="s">
        <v>9</v>
      </c>
      <c r="B195">
        <v>2</v>
      </c>
      <c r="C195" t="s">
        <v>27</v>
      </c>
      <c r="D195" s="5">
        <v>1069.02</v>
      </c>
      <c r="E195" s="5">
        <v>1069.02</v>
      </c>
      <c r="F195" s="5">
        <v>1316.95</v>
      </c>
      <c r="G195" s="5">
        <v>903.53</v>
      </c>
      <c r="H195" s="5"/>
    </row>
    <row r="196" spans="1:8" x14ac:dyDescent="0.2">
      <c r="A196" t="s">
        <v>9</v>
      </c>
      <c r="B196">
        <v>3</v>
      </c>
      <c r="C196" t="s">
        <v>27</v>
      </c>
      <c r="D196" s="5">
        <v>1051.25</v>
      </c>
      <c r="E196" s="5">
        <v>1051.25</v>
      </c>
      <c r="F196" s="5">
        <v>1221.8</v>
      </c>
      <c r="G196" s="5">
        <v>822.12</v>
      </c>
      <c r="H196" s="5"/>
    </row>
    <row r="197" spans="1:8" x14ac:dyDescent="0.2">
      <c r="A197" t="s">
        <v>9</v>
      </c>
      <c r="B197">
        <v>4</v>
      </c>
      <c r="C197" t="s">
        <v>27</v>
      </c>
      <c r="D197" s="5">
        <v>1042.49</v>
      </c>
      <c r="E197" s="5">
        <v>1042.49</v>
      </c>
      <c r="F197" s="5">
        <v>1658.08</v>
      </c>
      <c r="G197" s="5">
        <v>814.03</v>
      </c>
      <c r="H197" s="5"/>
    </row>
    <row r="198" spans="1:8" x14ac:dyDescent="0.2">
      <c r="A198" t="s">
        <v>9</v>
      </c>
      <c r="B198">
        <v>5</v>
      </c>
      <c r="C198" t="s">
        <v>27</v>
      </c>
      <c r="D198" s="5">
        <v>1044.1300000000001</v>
      </c>
      <c r="E198" s="5">
        <v>1044.1300000000001</v>
      </c>
      <c r="F198" s="5">
        <v>1749.65</v>
      </c>
      <c r="G198" s="5">
        <v>805.22</v>
      </c>
      <c r="H198" s="5"/>
    </row>
    <row r="199" spans="1:8" x14ac:dyDescent="0.2">
      <c r="A199" t="s">
        <v>9</v>
      </c>
      <c r="B199">
        <v>6</v>
      </c>
      <c r="C199" t="s">
        <v>27</v>
      </c>
      <c r="D199" s="5">
        <v>1083.02</v>
      </c>
      <c r="E199" s="5">
        <v>1083.02</v>
      </c>
      <c r="F199" s="5">
        <v>1621.63</v>
      </c>
      <c r="G199" s="5">
        <v>855.71</v>
      </c>
      <c r="H199" s="5"/>
    </row>
    <row r="200" spans="1:8" x14ac:dyDescent="0.2">
      <c r="A200" t="s">
        <v>9</v>
      </c>
      <c r="B200">
        <v>7</v>
      </c>
      <c r="C200" t="s">
        <v>27</v>
      </c>
      <c r="D200" s="5">
        <v>1171.32</v>
      </c>
      <c r="E200" s="5">
        <v>1171.32</v>
      </c>
      <c r="F200" s="5">
        <v>1388.8</v>
      </c>
      <c r="G200" s="5">
        <v>974.48</v>
      </c>
      <c r="H200" s="5"/>
    </row>
    <row r="201" spans="1:8" x14ac:dyDescent="0.2">
      <c r="A201" t="s">
        <v>9</v>
      </c>
      <c r="B201">
        <v>8</v>
      </c>
      <c r="C201" t="s">
        <v>27</v>
      </c>
      <c r="D201" s="5">
        <v>1192.03</v>
      </c>
      <c r="E201" s="5">
        <v>1192.03</v>
      </c>
      <c r="F201" s="5">
        <v>1420.41</v>
      </c>
      <c r="G201" s="5">
        <v>1056.8699999999999</v>
      </c>
      <c r="H201" s="5"/>
    </row>
    <row r="202" spans="1:8" x14ac:dyDescent="0.2">
      <c r="A202" t="s">
        <v>9</v>
      </c>
      <c r="B202">
        <v>9</v>
      </c>
      <c r="C202" t="s">
        <v>27</v>
      </c>
      <c r="D202" s="5">
        <v>1311.13</v>
      </c>
      <c r="E202" s="5">
        <v>1605.28</v>
      </c>
      <c r="F202" s="5">
        <v>1934.99</v>
      </c>
      <c r="G202" s="5">
        <v>2496.29</v>
      </c>
      <c r="H202" s="5"/>
    </row>
    <row r="203" spans="1:8" x14ac:dyDescent="0.2">
      <c r="A203" t="s">
        <v>9</v>
      </c>
      <c r="B203">
        <v>10</v>
      </c>
      <c r="C203" t="s">
        <v>27</v>
      </c>
      <c r="D203" s="5">
        <v>1554.5</v>
      </c>
      <c r="E203" s="5">
        <v>1773.32</v>
      </c>
      <c r="F203" s="5">
        <v>2164.75</v>
      </c>
      <c r="G203" s="5">
        <v>2356.3000000000002</v>
      </c>
      <c r="H203" s="5"/>
    </row>
    <row r="204" spans="1:8" x14ac:dyDescent="0.2">
      <c r="A204" t="s">
        <v>9</v>
      </c>
      <c r="B204">
        <v>11</v>
      </c>
      <c r="C204" t="s">
        <v>27</v>
      </c>
      <c r="D204" s="5">
        <v>1408.22</v>
      </c>
      <c r="E204" s="5">
        <v>1673.59</v>
      </c>
      <c r="F204" s="5">
        <v>2182.5700000000002</v>
      </c>
      <c r="G204" s="5">
        <v>1207.5</v>
      </c>
      <c r="H204" s="5"/>
    </row>
    <row r="205" spans="1:8" x14ac:dyDescent="0.2">
      <c r="A205" t="s">
        <v>9</v>
      </c>
      <c r="B205">
        <v>12</v>
      </c>
      <c r="C205" t="s">
        <v>27</v>
      </c>
      <c r="D205" s="5">
        <v>1226.03</v>
      </c>
      <c r="E205" s="5">
        <v>1609.35</v>
      </c>
      <c r="F205" s="5">
        <v>1919.35</v>
      </c>
      <c r="G205" s="5">
        <v>1096.0899999999999</v>
      </c>
      <c r="H205" s="5"/>
    </row>
    <row r="206" spans="1:8" x14ac:dyDescent="0.2">
      <c r="A206" t="s">
        <v>9</v>
      </c>
      <c r="B206">
        <v>13</v>
      </c>
      <c r="C206" t="s">
        <v>27</v>
      </c>
      <c r="D206" s="5">
        <v>1375.44</v>
      </c>
      <c r="E206" s="5">
        <v>1589.68</v>
      </c>
      <c r="F206" s="5">
        <v>1955.39</v>
      </c>
      <c r="G206" s="5">
        <v>1299.24</v>
      </c>
      <c r="H206" s="5"/>
    </row>
    <row r="207" spans="1:8" x14ac:dyDescent="0.2">
      <c r="A207" t="s">
        <v>9</v>
      </c>
      <c r="B207">
        <v>14</v>
      </c>
      <c r="C207" t="s">
        <v>27</v>
      </c>
      <c r="D207" s="5">
        <v>1481.4</v>
      </c>
      <c r="E207" s="5">
        <v>1481.4</v>
      </c>
      <c r="F207" s="5">
        <v>1583.31</v>
      </c>
      <c r="G207" s="5">
        <v>1407.79</v>
      </c>
      <c r="H207" s="5"/>
    </row>
    <row r="208" spans="1:8" x14ac:dyDescent="0.2">
      <c r="A208" t="s">
        <v>9</v>
      </c>
      <c r="B208">
        <v>15</v>
      </c>
      <c r="C208" t="s">
        <v>27</v>
      </c>
      <c r="D208" s="5">
        <v>1557.35</v>
      </c>
      <c r="E208" s="5">
        <v>1557.35</v>
      </c>
      <c r="F208" s="5">
        <v>1609.09</v>
      </c>
      <c r="G208" s="5">
        <v>1687.01</v>
      </c>
      <c r="H208" s="5"/>
    </row>
    <row r="209" spans="1:8" x14ac:dyDescent="0.2">
      <c r="A209" t="s">
        <v>9</v>
      </c>
      <c r="B209">
        <v>16</v>
      </c>
      <c r="C209" t="s">
        <v>27</v>
      </c>
      <c r="D209" s="5">
        <v>1619.78</v>
      </c>
      <c r="E209" s="5">
        <v>1621.2</v>
      </c>
      <c r="F209" s="5">
        <v>1705.32</v>
      </c>
      <c r="G209" s="5">
        <v>1874.86</v>
      </c>
      <c r="H209" s="5"/>
    </row>
    <row r="210" spans="1:8" x14ac:dyDescent="0.2">
      <c r="A210" t="s">
        <v>9</v>
      </c>
      <c r="B210">
        <v>17</v>
      </c>
      <c r="C210" t="s">
        <v>27</v>
      </c>
      <c r="D210" s="5">
        <v>1656.42</v>
      </c>
      <c r="E210" s="5">
        <v>1762.71</v>
      </c>
      <c r="F210" s="5">
        <v>1682.89</v>
      </c>
      <c r="G210" s="5">
        <v>2208.16</v>
      </c>
      <c r="H210" s="5"/>
    </row>
    <row r="211" spans="1:8" x14ac:dyDescent="0.2">
      <c r="A211" t="s">
        <v>9</v>
      </c>
      <c r="B211">
        <v>18</v>
      </c>
      <c r="C211" t="s">
        <v>27</v>
      </c>
      <c r="D211" s="5">
        <v>1731.65</v>
      </c>
      <c r="E211" s="5">
        <v>1737.83</v>
      </c>
      <c r="F211" s="5">
        <v>1821.58</v>
      </c>
      <c r="G211" s="5">
        <v>2636.59</v>
      </c>
      <c r="H211" s="5"/>
    </row>
    <row r="212" spans="1:8" x14ac:dyDescent="0.2">
      <c r="A212" t="s">
        <v>9</v>
      </c>
      <c r="B212">
        <v>19</v>
      </c>
      <c r="C212" t="s">
        <v>27</v>
      </c>
      <c r="D212" s="5">
        <v>1822.84</v>
      </c>
      <c r="E212" s="5">
        <v>1822.84</v>
      </c>
      <c r="F212" s="5">
        <v>1822.84</v>
      </c>
      <c r="G212" s="5">
        <v>2520.31</v>
      </c>
      <c r="H212" s="5"/>
    </row>
    <row r="213" spans="1:8" x14ac:dyDescent="0.2">
      <c r="A213" t="s">
        <v>9</v>
      </c>
      <c r="B213">
        <v>20</v>
      </c>
      <c r="C213" t="s">
        <v>27</v>
      </c>
      <c r="D213" s="5">
        <v>1919.3</v>
      </c>
      <c r="E213" s="5">
        <v>1919.3</v>
      </c>
      <c r="F213" s="5">
        <v>1919.3</v>
      </c>
      <c r="G213" s="5">
        <v>1671.17</v>
      </c>
      <c r="H213" s="5"/>
    </row>
    <row r="214" spans="1:8" x14ac:dyDescent="0.2">
      <c r="A214" t="s">
        <v>9</v>
      </c>
      <c r="B214">
        <v>21</v>
      </c>
      <c r="C214" t="s">
        <v>27</v>
      </c>
      <c r="D214" s="5">
        <v>1787.67</v>
      </c>
      <c r="E214" s="5">
        <v>1787.67</v>
      </c>
      <c r="F214" s="5">
        <v>1787.67</v>
      </c>
      <c r="G214" s="5">
        <v>1455.32</v>
      </c>
      <c r="H214" s="5"/>
    </row>
    <row r="215" spans="1:8" x14ac:dyDescent="0.2">
      <c r="A215" t="s">
        <v>9</v>
      </c>
      <c r="B215">
        <v>22</v>
      </c>
      <c r="C215" t="s">
        <v>27</v>
      </c>
      <c r="D215" s="5">
        <v>1607.21</v>
      </c>
      <c r="E215" s="5">
        <v>1607.21</v>
      </c>
      <c r="F215" s="5">
        <v>1607.21</v>
      </c>
      <c r="G215" s="5">
        <v>1317.75</v>
      </c>
      <c r="H215" s="5"/>
    </row>
    <row r="216" spans="1:8" x14ac:dyDescent="0.2">
      <c r="A216" t="s">
        <v>9</v>
      </c>
      <c r="B216">
        <v>23</v>
      </c>
      <c r="C216" t="s">
        <v>27</v>
      </c>
      <c r="D216" s="5">
        <v>1462.2</v>
      </c>
      <c r="E216" s="5">
        <v>1462.2</v>
      </c>
      <c r="F216" s="5">
        <v>1462.2</v>
      </c>
      <c r="G216" s="5">
        <v>1207.42</v>
      </c>
      <c r="H216" s="5"/>
    </row>
    <row r="217" spans="1:8" x14ac:dyDescent="0.2">
      <c r="A217" t="s">
        <v>9</v>
      </c>
      <c r="B217">
        <v>24</v>
      </c>
      <c r="C217" t="s">
        <v>27</v>
      </c>
      <c r="D217" s="5">
        <v>1265.98</v>
      </c>
      <c r="E217" s="5">
        <v>1265.98</v>
      </c>
      <c r="F217" s="5">
        <v>1412.24</v>
      </c>
      <c r="G217" s="5">
        <v>1012.73</v>
      </c>
      <c r="H217" s="5"/>
    </row>
    <row r="218" spans="1:8" x14ac:dyDescent="0.2">
      <c r="A218" t="s">
        <v>20</v>
      </c>
      <c r="B218">
        <v>1</v>
      </c>
      <c r="C218" t="s">
        <v>27</v>
      </c>
      <c r="D218" s="5">
        <v>888.94</v>
      </c>
      <c r="E218" s="5">
        <v>888.94</v>
      </c>
      <c r="F218" s="5">
        <v>1525.88</v>
      </c>
      <c r="G218" s="5">
        <v>597.44000000000005</v>
      </c>
      <c r="H218" s="5"/>
    </row>
    <row r="219" spans="1:8" x14ac:dyDescent="0.2">
      <c r="A219" t="s">
        <v>20</v>
      </c>
      <c r="B219">
        <v>2</v>
      </c>
      <c r="C219" t="s">
        <v>27</v>
      </c>
      <c r="D219" s="5">
        <v>836.32</v>
      </c>
      <c r="E219" s="5">
        <v>836.32</v>
      </c>
      <c r="F219" s="5">
        <v>1501.09</v>
      </c>
      <c r="G219" s="5">
        <v>604.24</v>
      </c>
      <c r="H219" s="5"/>
    </row>
    <row r="220" spans="1:8" x14ac:dyDescent="0.2">
      <c r="A220" t="s">
        <v>20</v>
      </c>
      <c r="B220">
        <v>3</v>
      </c>
      <c r="C220" t="s">
        <v>27</v>
      </c>
      <c r="D220" s="5">
        <v>805.56</v>
      </c>
      <c r="E220" s="5">
        <v>805.56</v>
      </c>
      <c r="F220" s="5">
        <v>1340.11</v>
      </c>
      <c r="G220" s="5">
        <v>868.37</v>
      </c>
      <c r="H220" s="5"/>
    </row>
    <row r="221" spans="1:8" x14ac:dyDescent="0.2">
      <c r="A221" t="s">
        <v>20</v>
      </c>
      <c r="B221">
        <v>4</v>
      </c>
      <c r="C221" t="s">
        <v>27</v>
      </c>
      <c r="D221" s="5">
        <v>803.18</v>
      </c>
      <c r="E221" s="5">
        <v>803.18</v>
      </c>
      <c r="F221" s="5">
        <v>1270.3900000000001</v>
      </c>
      <c r="G221" s="5">
        <v>571.80999999999995</v>
      </c>
      <c r="H221" s="5"/>
    </row>
    <row r="222" spans="1:8" x14ac:dyDescent="0.2">
      <c r="A222" t="s">
        <v>20</v>
      </c>
      <c r="B222">
        <v>5</v>
      </c>
      <c r="C222" t="s">
        <v>27</v>
      </c>
      <c r="D222" s="5">
        <v>825.75</v>
      </c>
      <c r="E222" s="5">
        <v>825.75</v>
      </c>
      <c r="F222" s="5">
        <v>1564.37</v>
      </c>
      <c r="G222" s="5">
        <v>867.77</v>
      </c>
      <c r="H222" s="5"/>
    </row>
    <row r="223" spans="1:8" x14ac:dyDescent="0.2">
      <c r="A223" t="s">
        <v>20</v>
      </c>
      <c r="B223">
        <v>6</v>
      </c>
      <c r="C223" t="s">
        <v>27</v>
      </c>
      <c r="D223" s="5">
        <v>903.32</v>
      </c>
      <c r="E223" s="5">
        <v>1043.5</v>
      </c>
      <c r="F223" s="5">
        <v>1728.26</v>
      </c>
      <c r="G223" s="5">
        <v>696.17</v>
      </c>
      <c r="H223" s="5"/>
    </row>
    <row r="224" spans="1:8" x14ac:dyDescent="0.2">
      <c r="A224" t="s">
        <v>20</v>
      </c>
      <c r="B224">
        <v>7</v>
      </c>
      <c r="C224" t="s">
        <v>27</v>
      </c>
      <c r="D224" s="5">
        <v>1004.86</v>
      </c>
      <c r="E224" s="5">
        <v>1290</v>
      </c>
      <c r="F224" s="5">
        <v>1382.54</v>
      </c>
      <c r="G224" s="5">
        <v>1104.8399999999999</v>
      </c>
      <c r="H224" s="5"/>
    </row>
    <row r="225" spans="1:8" x14ac:dyDescent="0.2">
      <c r="A225" t="s">
        <v>20</v>
      </c>
      <c r="B225">
        <v>8</v>
      </c>
      <c r="C225" t="s">
        <v>27</v>
      </c>
      <c r="D225" s="5">
        <v>1084.33</v>
      </c>
      <c r="E225" s="5">
        <v>1478.37</v>
      </c>
      <c r="F225" s="5">
        <v>1525.53</v>
      </c>
      <c r="G225" s="5">
        <v>1052.8599999999999</v>
      </c>
      <c r="H225" s="5"/>
    </row>
    <row r="226" spans="1:8" x14ac:dyDescent="0.2">
      <c r="A226" t="s">
        <v>20</v>
      </c>
      <c r="B226">
        <v>9</v>
      </c>
      <c r="C226" t="s">
        <v>27</v>
      </c>
      <c r="D226" s="5">
        <v>1447.13</v>
      </c>
      <c r="E226" s="5">
        <v>2075.79</v>
      </c>
      <c r="F226" s="5">
        <v>2341.39</v>
      </c>
      <c r="G226" s="5">
        <v>2442.58</v>
      </c>
      <c r="H226" s="5"/>
    </row>
    <row r="227" spans="1:8" x14ac:dyDescent="0.2">
      <c r="A227" t="s">
        <v>20</v>
      </c>
      <c r="B227">
        <v>10</v>
      </c>
      <c r="C227" t="s">
        <v>27</v>
      </c>
      <c r="D227" s="5">
        <v>1730.46</v>
      </c>
      <c r="E227" s="5">
        <v>2507.7199999999998</v>
      </c>
      <c r="F227" s="5">
        <v>2834.22</v>
      </c>
      <c r="G227" s="5">
        <v>3638.87</v>
      </c>
      <c r="H227" s="5"/>
    </row>
    <row r="228" spans="1:8" x14ac:dyDescent="0.2">
      <c r="A228" t="s">
        <v>20</v>
      </c>
      <c r="B228">
        <v>11</v>
      </c>
      <c r="C228" t="s">
        <v>27</v>
      </c>
      <c r="D228" s="5">
        <v>1382.83</v>
      </c>
      <c r="E228" s="5">
        <v>2155.44</v>
      </c>
      <c r="F228" s="5">
        <v>2387.09</v>
      </c>
      <c r="G228" s="5">
        <v>1064.54</v>
      </c>
      <c r="H228" s="5"/>
    </row>
    <row r="229" spans="1:8" x14ac:dyDescent="0.2">
      <c r="A229" t="s">
        <v>20</v>
      </c>
      <c r="B229">
        <v>12</v>
      </c>
      <c r="C229" t="s">
        <v>27</v>
      </c>
      <c r="D229" s="5">
        <v>1152.6600000000001</v>
      </c>
      <c r="E229" s="5">
        <v>1906.31</v>
      </c>
      <c r="F229" s="5">
        <v>2051.9299999999998</v>
      </c>
      <c r="G229" s="5">
        <v>1222.72</v>
      </c>
      <c r="H229" s="5"/>
    </row>
    <row r="230" spans="1:8" x14ac:dyDescent="0.2">
      <c r="A230" t="s">
        <v>20</v>
      </c>
      <c r="B230">
        <v>13</v>
      </c>
      <c r="C230" t="s">
        <v>27</v>
      </c>
      <c r="D230" s="5">
        <v>1058.2</v>
      </c>
      <c r="E230" s="5">
        <v>1469.64</v>
      </c>
      <c r="F230" s="5">
        <v>1807.52</v>
      </c>
      <c r="G230" s="5">
        <v>1483.3</v>
      </c>
      <c r="H230" s="5"/>
    </row>
    <row r="231" spans="1:8" x14ac:dyDescent="0.2">
      <c r="A231" t="s">
        <v>20</v>
      </c>
      <c r="B231">
        <v>14</v>
      </c>
      <c r="C231" t="s">
        <v>27</v>
      </c>
      <c r="D231" s="5">
        <v>1162.9100000000001</v>
      </c>
      <c r="E231" s="5">
        <v>1399.14</v>
      </c>
      <c r="F231" s="5">
        <v>1576.18</v>
      </c>
      <c r="G231" s="5">
        <v>1377.51</v>
      </c>
      <c r="H231" s="5"/>
    </row>
    <row r="232" spans="1:8" x14ac:dyDescent="0.2">
      <c r="A232" t="s">
        <v>20</v>
      </c>
      <c r="B232">
        <v>15</v>
      </c>
      <c r="C232" t="s">
        <v>27</v>
      </c>
      <c r="D232" s="5">
        <v>1260.74</v>
      </c>
      <c r="E232" s="5">
        <v>1463.24</v>
      </c>
      <c r="F232" s="5">
        <v>1617.28</v>
      </c>
      <c r="G232" s="5">
        <v>1281.1199999999999</v>
      </c>
      <c r="H232" s="5"/>
    </row>
    <row r="233" spans="1:8" x14ac:dyDescent="0.2">
      <c r="A233" t="s">
        <v>20</v>
      </c>
      <c r="B233">
        <v>16</v>
      </c>
      <c r="C233" t="s">
        <v>27</v>
      </c>
      <c r="D233" s="5">
        <v>1364.26</v>
      </c>
      <c r="E233" s="5">
        <v>1628.43</v>
      </c>
      <c r="F233" s="5">
        <v>1445.5</v>
      </c>
      <c r="G233" s="5">
        <v>1306.75</v>
      </c>
      <c r="H233" s="5"/>
    </row>
    <row r="234" spans="1:8" x14ac:dyDescent="0.2">
      <c r="A234" t="s">
        <v>20</v>
      </c>
      <c r="B234">
        <v>17</v>
      </c>
      <c r="C234" t="s">
        <v>27</v>
      </c>
      <c r="D234" s="5">
        <v>1500.54</v>
      </c>
      <c r="E234" s="5">
        <v>1804.34</v>
      </c>
      <c r="F234" s="5">
        <v>1864.35</v>
      </c>
      <c r="G234" s="5">
        <v>1374.07</v>
      </c>
      <c r="H234" s="5"/>
    </row>
    <row r="235" spans="1:8" x14ac:dyDescent="0.2">
      <c r="A235" t="s">
        <v>20</v>
      </c>
      <c r="B235">
        <v>18</v>
      </c>
      <c r="C235" t="s">
        <v>27</v>
      </c>
      <c r="D235" s="5">
        <v>1513.88</v>
      </c>
      <c r="E235" s="5">
        <v>1737.92</v>
      </c>
      <c r="F235" s="5">
        <v>1833.68</v>
      </c>
      <c r="G235" s="5">
        <v>1435.57</v>
      </c>
      <c r="H235" s="5"/>
    </row>
    <row r="236" spans="1:8" x14ac:dyDescent="0.2">
      <c r="A236" t="s">
        <v>20</v>
      </c>
      <c r="B236">
        <v>19</v>
      </c>
      <c r="C236" t="s">
        <v>27</v>
      </c>
      <c r="D236" s="5">
        <v>1723.78</v>
      </c>
      <c r="E236" s="5">
        <v>1723.78</v>
      </c>
      <c r="F236" s="5">
        <v>1723.78</v>
      </c>
      <c r="G236" s="5">
        <v>1447.5</v>
      </c>
      <c r="H236" s="5"/>
    </row>
    <row r="237" spans="1:8" x14ac:dyDescent="0.2">
      <c r="A237" t="s">
        <v>20</v>
      </c>
      <c r="B237">
        <v>20</v>
      </c>
      <c r="C237" t="s">
        <v>27</v>
      </c>
      <c r="D237" s="5">
        <v>1686.69</v>
      </c>
      <c r="E237" s="5">
        <v>1686.69</v>
      </c>
      <c r="F237" s="5">
        <v>1686.69</v>
      </c>
      <c r="G237" s="5">
        <v>1620.08</v>
      </c>
      <c r="H237" s="5"/>
    </row>
    <row r="238" spans="1:8" x14ac:dyDescent="0.2">
      <c r="A238" t="s">
        <v>20</v>
      </c>
      <c r="B238">
        <v>21</v>
      </c>
      <c r="C238" t="s">
        <v>27</v>
      </c>
      <c r="D238" s="5">
        <v>1491.08</v>
      </c>
      <c r="E238" s="5">
        <v>1491.08</v>
      </c>
      <c r="F238" s="5">
        <v>1491.08</v>
      </c>
      <c r="G238" s="5">
        <v>1237.71</v>
      </c>
      <c r="H238" s="5"/>
    </row>
    <row r="239" spans="1:8" x14ac:dyDescent="0.2">
      <c r="A239" t="s">
        <v>20</v>
      </c>
      <c r="B239">
        <v>22</v>
      </c>
      <c r="C239" t="s">
        <v>27</v>
      </c>
      <c r="D239" s="5">
        <v>1277.67</v>
      </c>
      <c r="E239" s="5">
        <v>1371.17</v>
      </c>
      <c r="F239" s="5">
        <v>1305.28</v>
      </c>
      <c r="G239" s="5">
        <v>1186.49</v>
      </c>
      <c r="H239" s="5"/>
    </row>
    <row r="240" spans="1:8" x14ac:dyDescent="0.2">
      <c r="A240" t="s">
        <v>20</v>
      </c>
      <c r="B240">
        <v>23</v>
      </c>
      <c r="C240" t="s">
        <v>27</v>
      </c>
      <c r="D240" s="5">
        <v>1228.3599999999999</v>
      </c>
      <c r="E240" s="5">
        <v>1228.3599999999999</v>
      </c>
      <c r="F240" s="5">
        <v>1228.3599999999999</v>
      </c>
      <c r="G240" s="5">
        <v>976.77</v>
      </c>
      <c r="H240" s="5"/>
    </row>
    <row r="241" spans="1:8" x14ac:dyDescent="0.2">
      <c r="A241" t="s">
        <v>20</v>
      </c>
      <c r="B241">
        <v>24</v>
      </c>
      <c r="C241" t="s">
        <v>27</v>
      </c>
      <c r="D241" s="5">
        <v>1035.3800000000001</v>
      </c>
      <c r="E241" s="5">
        <v>1035.3800000000001</v>
      </c>
      <c r="F241" s="5">
        <v>1250.19</v>
      </c>
      <c r="G241" s="5">
        <v>813.56</v>
      </c>
      <c r="H241" s="5"/>
    </row>
    <row r="242" spans="1:8" x14ac:dyDescent="0.2">
      <c r="A242" t="s">
        <v>21</v>
      </c>
      <c r="B242">
        <v>1</v>
      </c>
      <c r="C242" t="s">
        <v>27</v>
      </c>
      <c r="D242" s="5">
        <v>1022.38</v>
      </c>
      <c r="E242" s="5">
        <v>1022.38</v>
      </c>
      <c r="F242" s="5">
        <v>1465.87</v>
      </c>
      <c r="G242" s="5">
        <v>757.36</v>
      </c>
      <c r="H242" s="5"/>
    </row>
    <row r="243" spans="1:8" x14ac:dyDescent="0.2">
      <c r="A243" t="s">
        <v>21</v>
      </c>
      <c r="B243">
        <v>2</v>
      </c>
      <c r="C243" t="s">
        <v>27</v>
      </c>
      <c r="D243" s="5">
        <v>968.62</v>
      </c>
      <c r="E243" s="5">
        <v>968.62</v>
      </c>
      <c r="F243" s="5">
        <v>1289.47</v>
      </c>
      <c r="G243" s="5">
        <v>646.03</v>
      </c>
      <c r="H243" s="5"/>
    </row>
    <row r="244" spans="1:8" x14ac:dyDescent="0.2">
      <c r="A244" t="s">
        <v>21</v>
      </c>
      <c r="B244">
        <v>3</v>
      </c>
      <c r="C244" t="s">
        <v>27</v>
      </c>
      <c r="D244" s="5">
        <v>996.46</v>
      </c>
      <c r="E244" s="5">
        <v>996.46</v>
      </c>
      <c r="F244" s="5">
        <v>1401.1</v>
      </c>
      <c r="G244" s="5">
        <v>856.05</v>
      </c>
      <c r="H244" s="5"/>
    </row>
    <row r="245" spans="1:8" x14ac:dyDescent="0.2">
      <c r="A245" t="s">
        <v>21</v>
      </c>
      <c r="B245">
        <v>4</v>
      </c>
      <c r="C245" t="s">
        <v>27</v>
      </c>
      <c r="D245" s="5">
        <v>999.93</v>
      </c>
      <c r="E245" s="5">
        <v>999.93</v>
      </c>
      <c r="F245" s="5">
        <v>1417.86</v>
      </c>
      <c r="G245" s="5">
        <v>945.69</v>
      </c>
      <c r="H245" s="5"/>
    </row>
    <row r="246" spans="1:8" x14ac:dyDescent="0.2">
      <c r="A246" t="s">
        <v>21</v>
      </c>
      <c r="B246">
        <v>5</v>
      </c>
      <c r="C246" t="s">
        <v>27</v>
      </c>
      <c r="D246" s="5">
        <v>1007.39</v>
      </c>
      <c r="E246" s="5">
        <v>1007.39</v>
      </c>
      <c r="F246" s="5">
        <v>1596.75</v>
      </c>
      <c r="G246" s="5">
        <v>1153.21</v>
      </c>
      <c r="H246" s="5"/>
    </row>
    <row r="247" spans="1:8" x14ac:dyDescent="0.2">
      <c r="A247" t="s">
        <v>21</v>
      </c>
      <c r="B247">
        <v>6</v>
      </c>
      <c r="C247" t="s">
        <v>27</v>
      </c>
      <c r="D247" s="5">
        <v>1068.42</v>
      </c>
      <c r="E247" s="5">
        <v>1379.38</v>
      </c>
      <c r="F247" s="5">
        <v>1755.11</v>
      </c>
      <c r="G247" s="5">
        <v>855.91</v>
      </c>
      <c r="H247" s="5"/>
    </row>
    <row r="248" spans="1:8" x14ac:dyDescent="0.2">
      <c r="A248" t="s">
        <v>21</v>
      </c>
      <c r="B248">
        <v>7</v>
      </c>
      <c r="C248" t="s">
        <v>27</v>
      </c>
      <c r="D248" s="5">
        <v>1117.3399999999999</v>
      </c>
      <c r="E248" s="5">
        <v>1456.1</v>
      </c>
      <c r="F248" s="5">
        <v>1645.03</v>
      </c>
      <c r="G248" s="5">
        <v>883.98</v>
      </c>
      <c r="H248" s="5"/>
    </row>
    <row r="249" spans="1:8" x14ac:dyDescent="0.2">
      <c r="A249" t="s">
        <v>21</v>
      </c>
      <c r="B249">
        <v>8</v>
      </c>
      <c r="C249" t="s">
        <v>27</v>
      </c>
      <c r="D249" s="5">
        <v>1142.81</v>
      </c>
      <c r="E249" s="5">
        <v>1476.86</v>
      </c>
      <c r="F249" s="5">
        <v>1544.93</v>
      </c>
      <c r="G249" s="5">
        <v>1338.86</v>
      </c>
      <c r="H249" s="5"/>
    </row>
    <row r="250" spans="1:8" x14ac:dyDescent="0.2">
      <c r="A250" t="s">
        <v>21</v>
      </c>
      <c r="B250">
        <v>9</v>
      </c>
      <c r="C250" t="s">
        <v>27</v>
      </c>
      <c r="D250" s="5">
        <v>2084.0300000000002</v>
      </c>
      <c r="E250" s="5">
        <v>3007.13</v>
      </c>
      <c r="F250" s="5">
        <v>2959.2</v>
      </c>
      <c r="G250" s="5">
        <v>2393.0100000000002</v>
      </c>
      <c r="H250" s="5"/>
    </row>
    <row r="251" spans="1:8" x14ac:dyDescent="0.2">
      <c r="A251" t="s">
        <v>21</v>
      </c>
      <c r="B251">
        <v>10</v>
      </c>
      <c r="C251" t="s">
        <v>27</v>
      </c>
      <c r="D251" s="5">
        <v>2006.39</v>
      </c>
      <c r="E251" s="5">
        <v>2900.39</v>
      </c>
      <c r="F251" s="5">
        <v>3162.69</v>
      </c>
      <c r="G251" s="5">
        <v>1818.74</v>
      </c>
      <c r="H251" s="5"/>
    </row>
    <row r="252" spans="1:8" x14ac:dyDescent="0.2">
      <c r="A252" t="s">
        <v>21</v>
      </c>
      <c r="B252">
        <v>11</v>
      </c>
      <c r="C252" t="s">
        <v>27</v>
      </c>
      <c r="D252" s="5">
        <v>1848.25</v>
      </c>
      <c r="E252" s="5">
        <v>2544.6999999999998</v>
      </c>
      <c r="F252" s="5">
        <v>2760.14</v>
      </c>
      <c r="G252" s="5">
        <v>1213.29</v>
      </c>
      <c r="H252" s="5"/>
    </row>
    <row r="253" spans="1:8" x14ac:dyDescent="0.2">
      <c r="A253" t="s">
        <v>21</v>
      </c>
      <c r="B253">
        <v>12</v>
      </c>
      <c r="C253" t="s">
        <v>27</v>
      </c>
      <c r="D253" s="5">
        <v>1652.42</v>
      </c>
      <c r="E253" s="5">
        <v>2141.98</v>
      </c>
      <c r="F253" s="5">
        <v>2131.62</v>
      </c>
      <c r="G253" s="5">
        <v>1106.6600000000001</v>
      </c>
      <c r="H253" s="5"/>
    </row>
    <row r="254" spans="1:8" x14ac:dyDescent="0.2">
      <c r="A254" t="s">
        <v>21</v>
      </c>
      <c r="B254">
        <v>13</v>
      </c>
      <c r="C254" t="s">
        <v>27</v>
      </c>
      <c r="D254" s="5">
        <v>1189.58</v>
      </c>
      <c r="E254" s="5">
        <v>1737.39</v>
      </c>
      <c r="F254" s="5">
        <v>1743.09</v>
      </c>
      <c r="G254" s="5">
        <v>1059.8399999999999</v>
      </c>
      <c r="H254" s="5"/>
    </row>
    <row r="255" spans="1:8" x14ac:dyDescent="0.2">
      <c r="A255" t="s">
        <v>21</v>
      </c>
      <c r="B255">
        <v>14</v>
      </c>
      <c r="C255" t="s">
        <v>27</v>
      </c>
      <c r="D255" s="5">
        <v>1312.94</v>
      </c>
      <c r="E255" s="5">
        <v>1988.16</v>
      </c>
      <c r="F255" s="5">
        <v>2197.96</v>
      </c>
      <c r="G255" s="5">
        <v>1432.13</v>
      </c>
      <c r="H255" s="5"/>
    </row>
    <row r="256" spans="1:8" x14ac:dyDescent="0.2">
      <c r="A256" t="s">
        <v>21</v>
      </c>
      <c r="B256">
        <v>15</v>
      </c>
      <c r="C256" t="s">
        <v>27</v>
      </c>
      <c r="D256" s="5">
        <v>1429.15</v>
      </c>
      <c r="E256" s="5">
        <v>2102.8200000000002</v>
      </c>
      <c r="F256" s="5">
        <v>2324.85</v>
      </c>
      <c r="G256" s="5">
        <v>2327</v>
      </c>
      <c r="H256" s="5"/>
    </row>
    <row r="257" spans="1:8" x14ac:dyDescent="0.2">
      <c r="A257" t="s">
        <v>21</v>
      </c>
      <c r="B257">
        <v>16</v>
      </c>
      <c r="C257" t="s">
        <v>27</v>
      </c>
      <c r="D257" s="5">
        <v>1713.56</v>
      </c>
      <c r="E257" s="5">
        <v>2309.34</v>
      </c>
      <c r="F257" s="5">
        <v>2292.54</v>
      </c>
      <c r="G257" s="5">
        <v>2730.28</v>
      </c>
      <c r="H257" s="5"/>
    </row>
    <row r="258" spans="1:8" x14ac:dyDescent="0.2">
      <c r="A258" t="s">
        <v>21</v>
      </c>
      <c r="B258">
        <v>17</v>
      </c>
      <c r="C258" t="s">
        <v>27</v>
      </c>
      <c r="D258" s="5">
        <v>1819.2</v>
      </c>
      <c r="E258" s="5">
        <v>2437.58</v>
      </c>
      <c r="F258" s="5">
        <v>2544.15</v>
      </c>
      <c r="G258" s="5">
        <v>2125.58</v>
      </c>
      <c r="H258" s="5"/>
    </row>
    <row r="259" spans="1:8" x14ac:dyDescent="0.2">
      <c r="A259" t="s">
        <v>21</v>
      </c>
      <c r="B259">
        <v>18</v>
      </c>
      <c r="C259" t="s">
        <v>27</v>
      </c>
      <c r="D259" s="5">
        <v>1535.46</v>
      </c>
      <c r="E259" s="5">
        <v>2119.29</v>
      </c>
      <c r="F259" s="5">
        <v>2077.9499999999998</v>
      </c>
      <c r="G259" s="5">
        <v>1508.89</v>
      </c>
      <c r="H259" s="5"/>
    </row>
    <row r="260" spans="1:8" x14ac:dyDescent="0.2">
      <c r="A260" t="s">
        <v>21</v>
      </c>
      <c r="B260">
        <v>19</v>
      </c>
      <c r="C260" t="s">
        <v>27</v>
      </c>
      <c r="D260" s="5">
        <v>1328.58</v>
      </c>
      <c r="E260" s="5">
        <v>1328.58</v>
      </c>
      <c r="F260" s="5">
        <v>1328.58</v>
      </c>
      <c r="G260" s="5">
        <v>1127.33</v>
      </c>
      <c r="H260" s="5"/>
    </row>
    <row r="261" spans="1:8" x14ac:dyDescent="0.2">
      <c r="A261" t="s">
        <v>21</v>
      </c>
      <c r="B261">
        <v>20</v>
      </c>
      <c r="C261" t="s">
        <v>27</v>
      </c>
      <c r="D261" s="5">
        <v>1271.55</v>
      </c>
      <c r="E261" s="5">
        <v>1271.55</v>
      </c>
      <c r="F261" s="5">
        <v>1271.55</v>
      </c>
      <c r="G261" s="5">
        <v>952.37</v>
      </c>
      <c r="H261" s="5"/>
    </row>
    <row r="262" spans="1:8" x14ac:dyDescent="0.2">
      <c r="A262" t="s">
        <v>21</v>
      </c>
      <c r="B262">
        <v>21</v>
      </c>
      <c r="C262" t="s">
        <v>27</v>
      </c>
      <c r="D262" s="5">
        <v>1199.82</v>
      </c>
      <c r="E262" s="5">
        <v>1199.82</v>
      </c>
      <c r="F262" s="5">
        <v>1199.82</v>
      </c>
      <c r="G262" s="5">
        <v>954.78</v>
      </c>
      <c r="H262" s="5"/>
    </row>
    <row r="263" spans="1:8" x14ac:dyDescent="0.2">
      <c r="A263" t="s">
        <v>21</v>
      </c>
      <c r="B263">
        <v>22</v>
      </c>
      <c r="C263" t="s">
        <v>27</v>
      </c>
      <c r="D263" s="5">
        <v>1129.68</v>
      </c>
      <c r="E263" s="5">
        <v>1129.68</v>
      </c>
      <c r="F263" s="5">
        <v>1240.81</v>
      </c>
      <c r="G263" s="5">
        <v>793.98</v>
      </c>
      <c r="H263" s="5"/>
    </row>
    <row r="264" spans="1:8" x14ac:dyDescent="0.2">
      <c r="A264" t="s">
        <v>21</v>
      </c>
      <c r="B264">
        <v>23</v>
      </c>
      <c r="C264" t="s">
        <v>27</v>
      </c>
      <c r="D264" s="5">
        <v>1136.3900000000001</v>
      </c>
      <c r="E264" s="5">
        <v>1136.3900000000001</v>
      </c>
      <c r="F264" s="5">
        <v>1448.51</v>
      </c>
      <c r="G264" s="5">
        <v>855.66</v>
      </c>
      <c r="H264" s="5"/>
    </row>
    <row r="265" spans="1:8" x14ac:dyDescent="0.2">
      <c r="A265" t="s">
        <v>21</v>
      </c>
      <c r="B265">
        <v>24</v>
      </c>
      <c r="C265" t="s">
        <v>27</v>
      </c>
      <c r="D265" s="5">
        <v>1057.72</v>
      </c>
      <c r="E265" s="5">
        <v>1073.42</v>
      </c>
      <c r="F265" s="5">
        <v>1363.66</v>
      </c>
      <c r="G265" s="5">
        <v>738.65</v>
      </c>
      <c r="H265" s="5"/>
    </row>
    <row r="266" spans="1:8" x14ac:dyDescent="0.2">
      <c r="A266" t="s">
        <v>22</v>
      </c>
      <c r="B266">
        <v>1</v>
      </c>
      <c r="C266" t="s">
        <v>27</v>
      </c>
      <c r="D266" s="5">
        <v>1040.04</v>
      </c>
      <c r="E266" s="5">
        <v>1225.69</v>
      </c>
      <c r="F266" s="5">
        <v>1380.6</v>
      </c>
      <c r="G266" s="5">
        <v>850.97</v>
      </c>
      <c r="H266" s="5"/>
    </row>
    <row r="267" spans="1:8" x14ac:dyDescent="0.2">
      <c r="A267" t="s">
        <v>22</v>
      </c>
      <c r="B267">
        <v>2</v>
      </c>
      <c r="C267" t="s">
        <v>27</v>
      </c>
      <c r="D267" s="5">
        <v>932.58</v>
      </c>
      <c r="E267" s="5">
        <v>932.58</v>
      </c>
      <c r="F267" s="5">
        <v>1160.77</v>
      </c>
      <c r="G267" s="5">
        <v>731.87</v>
      </c>
      <c r="H267" s="5"/>
    </row>
    <row r="268" spans="1:8" x14ac:dyDescent="0.2">
      <c r="A268" t="s">
        <v>22</v>
      </c>
      <c r="B268">
        <v>3</v>
      </c>
      <c r="C268" t="s">
        <v>27</v>
      </c>
      <c r="D268" s="5">
        <v>940.33</v>
      </c>
      <c r="E268" s="5">
        <v>940.33</v>
      </c>
      <c r="F268" s="5">
        <v>1127.2</v>
      </c>
      <c r="G268" s="5">
        <v>857.62</v>
      </c>
      <c r="H268" s="5"/>
    </row>
    <row r="269" spans="1:8" x14ac:dyDescent="0.2">
      <c r="A269" t="s">
        <v>22</v>
      </c>
      <c r="B269">
        <v>4</v>
      </c>
      <c r="C269" t="s">
        <v>27</v>
      </c>
      <c r="D269" s="5">
        <v>914.42</v>
      </c>
      <c r="E269" s="5">
        <v>914.42</v>
      </c>
      <c r="F269" s="5">
        <v>1274.7</v>
      </c>
      <c r="G269" s="5">
        <v>725.1</v>
      </c>
      <c r="H269" s="5"/>
    </row>
    <row r="270" spans="1:8" x14ac:dyDescent="0.2">
      <c r="A270" t="s">
        <v>22</v>
      </c>
      <c r="B270">
        <v>5</v>
      </c>
      <c r="C270" t="s">
        <v>27</v>
      </c>
      <c r="D270" s="5">
        <v>971.69</v>
      </c>
      <c r="E270" s="5">
        <v>971.69</v>
      </c>
      <c r="F270" s="5">
        <v>1174.3900000000001</v>
      </c>
      <c r="G270" s="5">
        <v>824.38</v>
      </c>
      <c r="H270" s="5"/>
    </row>
    <row r="271" spans="1:8" x14ac:dyDescent="0.2">
      <c r="A271" t="s">
        <v>22</v>
      </c>
      <c r="B271">
        <v>6</v>
      </c>
      <c r="C271" t="s">
        <v>27</v>
      </c>
      <c r="D271" s="5">
        <v>1091.3399999999999</v>
      </c>
      <c r="E271" s="5">
        <v>1091.3399999999999</v>
      </c>
      <c r="F271" s="5">
        <v>1168.71</v>
      </c>
      <c r="G271" s="5">
        <v>772.83</v>
      </c>
      <c r="H271" s="5"/>
    </row>
    <row r="272" spans="1:8" x14ac:dyDescent="0.2">
      <c r="A272" t="s">
        <v>22</v>
      </c>
      <c r="B272">
        <v>7</v>
      </c>
      <c r="C272" t="s">
        <v>27</v>
      </c>
      <c r="D272" s="5">
        <v>1227.1600000000001</v>
      </c>
      <c r="E272" s="5">
        <v>1420.08</v>
      </c>
      <c r="F272" s="5">
        <v>1411.3</v>
      </c>
      <c r="G272" s="5">
        <v>1045.96</v>
      </c>
      <c r="H272" s="5"/>
    </row>
    <row r="273" spans="1:8" x14ac:dyDescent="0.2">
      <c r="A273" t="s">
        <v>22</v>
      </c>
      <c r="B273">
        <v>8</v>
      </c>
      <c r="C273" t="s">
        <v>27</v>
      </c>
      <c r="D273" s="5">
        <v>1266.1199999999999</v>
      </c>
      <c r="E273" s="5">
        <v>1620.28</v>
      </c>
      <c r="F273" s="5">
        <v>1797.72</v>
      </c>
      <c r="G273" s="5">
        <v>1292.27</v>
      </c>
      <c r="H273" s="5"/>
    </row>
    <row r="274" spans="1:8" x14ac:dyDescent="0.2">
      <c r="A274" t="s">
        <v>22</v>
      </c>
      <c r="B274">
        <v>9</v>
      </c>
      <c r="C274" t="s">
        <v>27</v>
      </c>
      <c r="D274" s="5">
        <v>1590.23</v>
      </c>
      <c r="E274" s="5">
        <v>2162.8000000000002</v>
      </c>
      <c r="F274" s="5">
        <v>2400.67</v>
      </c>
      <c r="G274" s="5">
        <v>1779.74</v>
      </c>
      <c r="H274" s="5"/>
    </row>
    <row r="275" spans="1:8" x14ac:dyDescent="0.2">
      <c r="A275" t="s">
        <v>22</v>
      </c>
      <c r="B275">
        <v>10</v>
      </c>
      <c r="C275" t="s">
        <v>27</v>
      </c>
      <c r="D275" s="5">
        <v>1535.16</v>
      </c>
      <c r="E275" s="5">
        <v>2021.26</v>
      </c>
      <c r="F275" s="5">
        <v>2052.77</v>
      </c>
      <c r="G275" s="5">
        <v>1840.99</v>
      </c>
      <c r="H275" s="5"/>
    </row>
    <row r="276" spans="1:8" x14ac:dyDescent="0.2">
      <c r="A276" t="s">
        <v>22</v>
      </c>
      <c r="B276">
        <v>11</v>
      </c>
      <c r="C276" t="s">
        <v>27</v>
      </c>
      <c r="D276" s="5">
        <v>840.09</v>
      </c>
      <c r="E276" s="5">
        <v>1218.55</v>
      </c>
      <c r="F276" s="5">
        <v>1446.72</v>
      </c>
      <c r="G276" s="5">
        <v>1738.5</v>
      </c>
      <c r="H276" s="5"/>
    </row>
    <row r="277" spans="1:8" x14ac:dyDescent="0.2">
      <c r="A277" t="s">
        <v>22</v>
      </c>
      <c r="B277">
        <v>12</v>
      </c>
      <c r="C277" t="s">
        <v>27</v>
      </c>
      <c r="D277" s="5">
        <v>814.75</v>
      </c>
      <c r="E277" s="5">
        <v>1095.9100000000001</v>
      </c>
      <c r="F277" s="5">
        <v>1429.19</v>
      </c>
      <c r="G277" s="5">
        <v>1137.8499999999999</v>
      </c>
      <c r="H277" s="5"/>
    </row>
    <row r="278" spans="1:8" x14ac:dyDescent="0.2">
      <c r="A278" t="s">
        <v>22</v>
      </c>
      <c r="B278">
        <v>13</v>
      </c>
      <c r="C278" t="s">
        <v>27</v>
      </c>
      <c r="D278" s="5">
        <v>770.58</v>
      </c>
      <c r="E278" s="5">
        <v>1074.05</v>
      </c>
      <c r="F278" s="5">
        <v>1332.74</v>
      </c>
      <c r="G278" s="5">
        <v>1222.8499999999999</v>
      </c>
      <c r="H278" s="5"/>
    </row>
    <row r="279" spans="1:8" x14ac:dyDescent="0.2">
      <c r="A279" t="s">
        <v>22</v>
      </c>
      <c r="B279">
        <v>14</v>
      </c>
      <c r="C279" t="s">
        <v>27</v>
      </c>
      <c r="D279" s="5">
        <v>885.05</v>
      </c>
      <c r="E279" s="5">
        <v>1572.83</v>
      </c>
      <c r="F279" s="5">
        <v>1766.72</v>
      </c>
      <c r="G279" s="5">
        <v>1385.13</v>
      </c>
      <c r="H279" s="5"/>
    </row>
    <row r="280" spans="1:8" x14ac:dyDescent="0.2">
      <c r="A280" t="s">
        <v>22</v>
      </c>
      <c r="B280">
        <v>15</v>
      </c>
      <c r="C280" t="s">
        <v>27</v>
      </c>
      <c r="D280" s="5">
        <v>1070.08</v>
      </c>
      <c r="E280" s="5">
        <v>1873.77</v>
      </c>
      <c r="F280" s="5">
        <v>2348.08</v>
      </c>
      <c r="G280" s="5">
        <v>2262.7199999999998</v>
      </c>
      <c r="H280" s="5"/>
    </row>
    <row r="281" spans="1:8" x14ac:dyDescent="0.2">
      <c r="A281" t="s">
        <v>22</v>
      </c>
      <c r="B281">
        <v>16</v>
      </c>
      <c r="C281" t="s">
        <v>27</v>
      </c>
      <c r="D281" s="5">
        <v>963.75</v>
      </c>
      <c r="E281" s="5">
        <v>1608.6</v>
      </c>
      <c r="F281" s="5">
        <v>1818.65</v>
      </c>
      <c r="G281" s="5">
        <v>2498.17</v>
      </c>
      <c r="H281" s="5"/>
    </row>
    <row r="282" spans="1:8" x14ac:dyDescent="0.2">
      <c r="A282" t="s">
        <v>22</v>
      </c>
      <c r="B282">
        <v>17</v>
      </c>
      <c r="C282" t="s">
        <v>27</v>
      </c>
      <c r="D282" s="5">
        <v>984.03</v>
      </c>
      <c r="E282" s="5">
        <v>1440.51</v>
      </c>
      <c r="F282" s="5">
        <v>1636.64</v>
      </c>
      <c r="G282" s="5">
        <v>1928.05</v>
      </c>
      <c r="H282" s="5"/>
    </row>
    <row r="283" spans="1:8" x14ac:dyDescent="0.2">
      <c r="A283" t="s">
        <v>22</v>
      </c>
      <c r="B283">
        <v>18</v>
      </c>
      <c r="C283" t="s">
        <v>27</v>
      </c>
      <c r="D283" s="5">
        <v>1304.6500000000001</v>
      </c>
      <c r="E283" s="5">
        <v>1600.26</v>
      </c>
      <c r="F283" s="5">
        <v>1608.65</v>
      </c>
      <c r="G283" s="5">
        <v>1779.87</v>
      </c>
      <c r="H283" s="5"/>
    </row>
    <row r="284" spans="1:8" x14ac:dyDescent="0.2">
      <c r="A284" t="s">
        <v>22</v>
      </c>
      <c r="B284">
        <v>19</v>
      </c>
      <c r="C284" t="s">
        <v>27</v>
      </c>
      <c r="D284" s="5">
        <v>1304.8599999999999</v>
      </c>
      <c r="E284" s="5">
        <v>1304.8599999999999</v>
      </c>
      <c r="F284" s="5">
        <v>1304.8599999999999</v>
      </c>
      <c r="G284" s="5">
        <v>1089.6199999999999</v>
      </c>
      <c r="H284" s="5"/>
    </row>
    <row r="285" spans="1:8" x14ac:dyDescent="0.2">
      <c r="A285" t="s">
        <v>22</v>
      </c>
      <c r="B285">
        <v>20</v>
      </c>
      <c r="C285" t="s">
        <v>27</v>
      </c>
      <c r="D285" s="5">
        <v>1223.5</v>
      </c>
      <c r="E285" s="5">
        <v>1325.43</v>
      </c>
      <c r="F285" s="5">
        <v>1416.21</v>
      </c>
      <c r="G285" s="5">
        <v>958.15</v>
      </c>
      <c r="H285" s="5"/>
    </row>
    <row r="286" spans="1:8" x14ac:dyDescent="0.2">
      <c r="A286" t="s">
        <v>22</v>
      </c>
      <c r="B286">
        <v>21</v>
      </c>
      <c r="C286" t="s">
        <v>27</v>
      </c>
      <c r="D286" s="5">
        <v>1166.94</v>
      </c>
      <c r="E286" s="5">
        <v>1196.8699999999999</v>
      </c>
      <c r="F286" s="5">
        <v>1281.1300000000001</v>
      </c>
      <c r="G286" s="5">
        <v>879.27</v>
      </c>
      <c r="H286" s="5"/>
    </row>
    <row r="287" spans="1:8" x14ac:dyDescent="0.2">
      <c r="A287" t="s">
        <v>22</v>
      </c>
      <c r="B287">
        <v>22</v>
      </c>
      <c r="C287" t="s">
        <v>27</v>
      </c>
      <c r="D287" s="5">
        <v>1095.72</v>
      </c>
      <c r="E287" s="5">
        <v>1169.95</v>
      </c>
      <c r="F287" s="5">
        <v>1351.19</v>
      </c>
      <c r="G287" s="5">
        <v>791.89</v>
      </c>
      <c r="H287" s="5"/>
    </row>
    <row r="288" spans="1:8" x14ac:dyDescent="0.2">
      <c r="A288" t="s">
        <v>22</v>
      </c>
      <c r="B288">
        <v>23</v>
      </c>
      <c r="C288" t="s">
        <v>27</v>
      </c>
      <c r="D288" s="5">
        <v>1064.95</v>
      </c>
      <c r="E288" s="5">
        <v>1288.8800000000001</v>
      </c>
      <c r="F288" s="5">
        <v>1856.98</v>
      </c>
      <c r="G288" s="5">
        <v>875.55</v>
      </c>
      <c r="H288" s="5"/>
    </row>
    <row r="289" spans="1:8" x14ac:dyDescent="0.2">
      <c r="A289" t="s">
        <v>22</v>
      </c>
      <c r="B289">
        <v>24</v>
      </c>
      <c r="C289" t="s">
        <v>27</v>
      </c>
      <c r="D289" s="5">
        <v>1110.0899999999999</v>
      </c>
      <c r="E289" s="5">
        <v>1362.62</v>
      </c>
      <c r="F289" s="5">
        <v>1742.09</v>
      </c>
      <c r="G289" s="5">
        <v>918.05</v>
      </c>
      <c r="H289" s="5"/>
    </row>
  </sheetData>
  <pageMargins left="0.7" right="0.7" top="0.75" bottom="0.75" header="0.3" footer="0.3"/>
  <pageSetup orientation="portrait" r:id="rId3"/>
  <drawing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97022C-CBFD-4E44-8387-0AA20D3C5962}">
  <dimension ref="A1:AE289"/>
  <sheetViews>
    <sheetView tabSelected="1" topLeftCell="E1" zoomScale="55" zoomScaleNormal="55" workbookViewId="0">
      <pane ySplit="1" topLeftCell="A2" activePane="bottomLeft" state="frozen"/>
      <selection pane="bottomLeft" activeCell="AI37" sqref="AI37"/>
    </sheetView>
  </sheetViews>
  <sheetFormatPr defaultRowHeight="14.25" x14ac:dyDescent="0.2"/>
  <cols>
    <col min="2" max="2" width="10.625" customWidth="1"/>
    <col min="5" max="5" width="11.75" customWidth="1"/>
    <col min="6" max="6" width="11.5" customWidth="1"/>
    <col min="7" max="8" width="10.75" customWidth="1"/>
    <col min="10" max="10" width="14.875" bestFit="1" customWidth="1"/>
    <col min="11" max="11" width="14.375" bestFit="1" customWidth="1"/>
    <col min="12" max="12" width="31.25" bestFit="1" customWidth="1"/>
    <col min="13" max="13" width="12.125" bestFit="1" customWidth="1"/>
    <col min="14" max="14" width="20.125" bestFit="1" customWidth="1"/>
    <col min="15" max="16" width="5.625" customWidth="1"/>
    <col min="17" max="18" width="14.375" customWidth="1"/>
    <col min="19" max="19" width="5.625" customWidth="1"/>
    <col min="20" max="20" width="7.125" customWidth="1"/>
    <col min="21" max="21" width="7.625" customWidth="1"/>
    <col min="22" max="22" width="8.5" customWidth="1"/>
    <col min="23" max="27" width="5.625" customWidth="1"/>
    <col min="31" max="31" width="17.375" customWidth="1"/>
    <col min="32" max="32" width="38.875" customWidth="1"/>
    <col min="33" max="33" width="15.25" bestFit="1" customWidth="1"/>
    <col min="34" max="34" width="34.125" bestFit="1" customWidth="1"/>
    <col min="35" max="35" width="15.25" bestFit="1" customWidth="1"/>
    <col min="36" max="36" width="34.125" bestFit="1" customWidth="1"/>
    <col min="37" max="37" width="15.25" bestFit="1" customWidth="1"/>
    <col min="38" max="38" width="34.125" bestFit="1" customWidth="1"/>
    <col min="39" max="39" width="15.25" bestFit="1" customWidth="1"/>
    <col min="40" max="40" width="34.125" bestFit="1" customWidth="1"/>
    <col min="41" max="41" width="15.25" bestFit="1" customWidth="1"/>
    <col min="42" max="42" width="34.125" bestFit="1" customWidth="1"/>
    <col min="43" max="43" width="15.25" bestFit="1" customWidth="1"/>
    <col min="44" max="44" width="34.125" bestFit="1" customWidth="1"/>
    <col min="45" max="45" width="15.25" bestFit="1" customWidth="1"/>
    <col min="46" max="46" width="34.125" bestFit="1" customWidth="1"/>
    <col min="47" max="47" width="15.25" bestFit="1" customWidth="1"/>
    <col min="48" max="48" width="34.125" bestFit="1" customWidth="1"/>
    <col min="49" max="49" width="15.25" bestFit="1" customWidth="1"/>
    <col min="50" max="50" width="34.125" bestFit="1" customWidth="1"/>
    <col min="51" max="51" width="15.25" bestFit="1" customWidth="1"/>
    <col min="52" max="52" width="34.125" bestFit="1" customWidth="1"/>
    <col min="53" max="53" width="15.25" bestFit="1" customWidth="1"/>
  </cols>
  <sheetData>
    <row r="1" spans="1:31" s="4" customFormat="1" ht="42.75" x14ac:dyDescent="0.2">
      <c r="A1" s="4" t="s">
        <v>13</v>
      </c>
      <c r="B1" s="4" t="s">
        <v>41</v>
      </c>
      <c r="C1" s="4" t="s">
        <v>0</v>
      </c>
      <c r="D1" s="4" t="s">
        <v>14</v>
      </c>
      <c r="E1" s="4" t="s">
        <v>42</v>
      </c>
      <c r="F1" s="4" t="s">
        <v>43</v>
      </c>
      <c r="G1" s="4" t="s">
        <v>44</v>
      </c>
      <c r="H1" s="4" t="s">
        <v>45</v>
      </c>
      <c r="J1" t="s">
        <v>13</v>
      </c>
      <c r="K1" t="s">
        <v>22</v>
      </c>
      <c r="N1" s="4" t="s">
        <v>46</v>
      </c>
      <c r="Q1" s="4">
        <v>6500</v>
      </c>
      <c r="T1" s="4" t="str">
        <f>IF($K$2 = "NSRS", "Non-Spin", "") &amp; " Requirement Comparison for " &amp; TEXT(DATEVALUE($K$1 &amp;" 1"), "Mmmm")</f>
        <v>Non-Spin Requirement Comparison for December</v>
      </c>
      <c r="U1" s="4" t="str">
        <f>T3&amp;CHAR(9)&amp;CHAR(10)&amp;"     "&amp;"Range: "&amp;T4&amp;" MW - "&amp;T5&amp;" MW;"&amp;CHAR(9)&amp;CHAR(10)&amp;"     "&amp;"Avg: "&amp;T6&amp;" MW "</f>
        <v xml:space="preserve">Statistical Approach	
     Range: 2446 MW - 4467 MW;	
     Avg: 3387 MW </v>
      </c>
      <c r="AE1"/>
    </row>
    <row r="2" spans="1:31" x14ac:dyDescent="0.2">
      <c r="A2" t="s">
        <v>1</v>
      </c>
      <c r="B2" s="10" t="str">
        <f>IF(OR(C2=1, C2=2, C2=23, C2=24), "a. HE1-2 &amp; HE23-24", IF(OR(C2=3, C2=4, C2=5, C2=6), "b. HE3-6", IF(OR(C2=7, C2=8, C2=9, C2=10), "c. HE7-10", IF(OR(C2=11, C2=12, C2=13, C2=14), "d. HE11-14", IF(OR(C2=15, C2=16, C2=17, C2=18), "e. HE15-18", IF(OR(C2=19, C2=20, C2=21, C2=22), "f. HE19-22", NA()))))))</f>
        <v>a. HE1-2 &amp; HE23-24</v>
      </c>
      <c r="C2">
        <v>1</v>
      </c>
      <c r="D2" t="s">
        <v>47</v>
      </c>
      <c r="E2" s="5">
        <v>1141.94</v>
      </c>
      <c r="F2" s="5">
        <v>2266.12</v>
      </c>
      <c r="G2" s="5">
        <v>4218.47</v>
      </c>
      <c r="H2" s="5">
        <v>2313.7800000000002</v>
      </c>
      <c r="J2" t="s">
        <v>14</v>
      </c>
      <c r="K2" t="s">
        <v>47</v>
      </c>
      <c r="S2" t="e">
        <f>#REF!&amp; CHAR(9) &amp; CHAR(10) &amp; U2</f>
        <v>#REF!</v>
      </c>
      <c r="T2" t="str">
        <f>U3</f>
        <v xml:space="preserve">Case B - ERCOT Recommended	
     Range: 1869 MW - 4601 MW;	
     Avg: 3068 MW (319 MW decrease from statistical method)	
</v>
      </c>
      <c r="AA2" t="s">
        <v>48</v>
      </c>
    </row>
    <row r="3" spans="1:31" x14ac:dyDescent="0.2">
      <c r="A3" t="s">
        <v>1</v>
      </c>
      <c r="B3" s="10" t="str">
        <f t="shared" ref="B3:B66" si="0">IF(OR(C3=1, C3=2, C3=23, C3=24), "a. HE1-2 &amp; HE23-24", IF(OR(C3=3, C3=4, C3=5, C3=6), "b. HE3-6", IF(OR(C3=7, C3=8, C3=9, C3=10), "c. HE7-10", IF(OR(C3=11, C3=12, C3=13, C3=14), "d. HE11-14", IF(OR(C3=15, C3=16, C3=17, C3=18), "e. HE15-18", IF(OR(C3=19, C3=20, C3=21, C3=22), "f. HE19-22", NA()))))))</f>
        <v>a. HE1-2 &amp; HE23-24</v>
      </c>
      <c r="C3">
        <v>2</v>
      </c>
      <c r="D3" t="s">
        <v>47</v>
      </c>
      <c r="E3" s="5">
        <v>1871.1</v>
      </c>
      <c r="F3" s="5">
        <v>2959.97</v>
      </c>
      <c r="G3" s="5">
        <v>4464.7700000000004</v>
      </c>
      <c r="H3" s="5">
        <v>2313.7800000000002</v>
      </c>
      <c r="T3" t="str">
        <f>N4</f>
        <v>Statistical Approach</v>
      </c>
      <c r="U3" t="str">
        <f>L4&amp;CHAR(9)&amp;CHAR(10)&amp;"     "&amp;"Range: "&amp;U4&amp;" MW - "&amp;U5&amp;" MW;"&amp;CHAR(9)&amp;CHAR(10)&amp;"     "&amp;"Avg: "&amp;U6&amp;" MW ("&amp;ABS(U7)&amp;" MW "&amp;IF(U7&lt;0,"decrease","increase")&amp;" from statistical method" &amp; IF(U8=U7, ")", ")" &amp; CHAR(9)&amp;CHAR(10))</f>
        <v xml:space="preserve">Case B - ERCOT Recommended	
     Range: 1869 MW - 4601 MW;	
     Avg: 3068 MW (319 MW decrease from statistical method)	
</v>
      </c>
    </row>
    <row r="4" spans="1:31" x14ac:dyDescent="0.2">
      <c r="A4" t="s">
        <v>1</v>
      </c>
      <c r="B4" s="10" t="str">
        <f t="shared" si="0"/>
        <v>b. HE3-6</v>
      </c>
      <c r="C4">
        <v>3</v>
      </c>
      <c r="D4" t="s">
        <v>47</v>
      </c>
      <c r="E4" s="5">
        <v>1924.94</v>
      </c>
      <c r="F4" s="5">
        <v>3019.9</v>
      </c>
      <c r="G4" s="5">
        <v>4883.2299999999996</v>
      </c>
      <c r="H4" s="5">
        <v>2835.36</v>
      </c>
      <c r="J4" t="s">
        <v>15</v>
      </c>
      <c r="K4" t="s">
        <v>39</v>
      </c>
      <c r="L4" t="s">
        <v>40</v>
      </c>
      <c r="M4" t="s">
        <v>37</v>
      </c>
      <c r="N4" t="s">
        <v>49</v>
      </c>
      <c r="S4" t="s">
        <v>16</v>
      </c>
      <c r="T4" s="5">
        <f>ROUND(MIN($N$5:$N$28), 0)</f>
        <v>2446</v>
      </c>
      <c r="U4">
        <f>ROUND(MIN(L$5:$L$28), 0)</f>
        <v>1869</v>
      </c>
      <c r="V4">
        <f>ROUND(MIN($M$5:$M$28), 0)</f>
        <v>2578</v>
      </c>
      <c r="W4" t="str">
        <f>L4&amp;CHAR(9)&amp;CHAR(10)&amp;"     "&amp;"Range: "&amp;U4&amp;" MW - "&amp;U5&amp;" MW;"&amp;CHAR(9)&amp;CHAR(10)&amp;"     "&amp;"Avg: "&amp;U6&amp;" MW ("&amp;ABS(U7)&amp;" MW "&amp;IF(U7&lt;0,"decrease","increase")&amp;" from statistical method)"</f>
        <v>Case B - ERCOT Recommended	
     Range: 1869 MW - 4601 MW;	
     Avg: 3068 MW (319 MW decrease from statistical method)</v>
      </c>
    </row>
    <row r="5" spans="1:31" x14ac:dyDescent="0.2">
      <c r="A5" t="s">
        <v>1</v>
      </c>
      <c r="B5" s="10" t="str">
        <f t="shared" si="0"/>
        <v>b. HE3-6</v>
      </c>
      <c r="C5">
        <v>4</v>
      </c>
      <c r="D5" t="s">
        <v>47</v>
      </c>
      <c r="E5" s="5">
        <v>1862.97</v>
      </c>
      <c r="F5" s="5">
        <v>2889.25</v>
      </c>
      <c r="G5" s="5">
        <v>4490.67</v>
      </c>
      <c r="H5" s="5">
        <v>2835.36</v>
      </c>
      <c r="J5" s="11">
        <v>1</v>
      </c>
      <c r="K5" s="12">
        <v>2989.9</v>
      </c>
      <c r="L5" s="12">
        <v>3523.59</v>
      </c>
      <c r="M5" s="12">
        <v>3968.92</v>
      </c>
      <c r="N5" s="12">
        <v>2445.79</v>
      </c>
      <c r="S5" t="s">
        <v>17</v>
      </c>
      <c r="T5" s="5">
        <f>ROUND(MAX($N$5:$N$28), 0)</f>
        <v>4467</v>
      </c>
      <c r="U5">
        <f>ROUND(MAX($L$5:$L$28), 0)</f>
        <v>4601</v>
      </c>
      <c r="V5">
        <f>ROUND(MAX($M$5:$M$28), 0)</f>
        <v>5429</v>
      </c>
    </row>
    <row r="6" spans="1:31" x14ac:dyDescent="0.2">
      <c r="A6" t="s">
        <v>1</v>
      </c>
      <c r="B6" s="10" t="str">
        <f t="shared" si="0"/>
        <v>b. HE3-6</v>
      </c>
      <c r="C6">
        <v>5</v>
      </c>
      <c r="D6" t="s">
        <v>47</v>
      </c>
      <c r="E6" s="5">
        <v>1462.35</v>
      </c>
      <c r="F6" s="5">
        <v>2520.7600000000002</v>
      </c>
      <c r="G6" s="5">
        <v>4113.08</v>
      </c>
      <c r="H6" s="5">
        <v>2835.36</v>
      </c>
      <c r="J6" s="11">
        <v>2</v>
      </c>
      <c r="K6" s="12">
        <v>641.59</v>
      </c>
      <c r="L6" s="12">
        <v>1869.3</v>
      </c>
      <c r="M6" s="12">
        <v>3187.78</v>
      </c>
      <c r="N6" s="12">
        <v>2445.79</v>
      </c>
      <c r="S6" t="s">
        <v>18</v>
      </c>
      <c r="T6" s="5">
        <f>ROUND(AVERAGE($N$5:$N$28), 0)</f>
        <v>3387</v>
      </c>
      <c r="U6">
        <f>ROUND(AVERAGE($L$5:$L$28), 0)</f>
        <v>3068</v>
      </c>
      <c r="V6">
        <f>ROUND(AVERAGE($M$5:$M$28), 0)</f>
        <v>3693</v>
      </c>
    </row>
    <row r="7" spans="1:31" x14ac:dyDescent="0.2">
      <c r="A7" t="s">
        <v>1</v>
      </c>
      <c r="B7" s="10" t="str">
        <f t="shared" si="0"/>
        <v>b. HE3-6</v>
      </c>
      <c r="C7">
        <v>6</v>
      </c>
      <c r="D7" t="s">
        <v>47</v>
      </c>
      <c r="E7" s="5">
        <v>1895.49</v>
      </c>
      <c r="F7" s="5">
        <v>2821.79</v>
      </c>
      <c r="G7" s="5">
        <v>4239.18</v>
      </c>
      <c r="H7" s="5">
        <v>2835.36</v>
      </c>
      <c r="J7" s="11">
        <v>3</v>
      </c>
      <c r="K7" s="12">
        <v>964.18</v>
      </c>
      <c r="L7" s="12">
        <v>1941.24</v>
      </c>
      <c r="M7" s="12">
        <v>3230.23</v>
      </c>
      <c r="N7" s="12">
        <v>3222.32</v>
      </c>
      <c r="S7" t="s">
        <v>19</v>
      </c>
      <c r="T7" s="5">
        <f>ROUND(AVERAGE($N$5:$N$28), 0)</f>
        <v>3387</v>
      </c>
      <c r="U7">
        <f>ROUND(U6-$T$6, 0)</f>
        <v>-319</v>
      </c>
      <c r="V7">
        <f>ROUND(V6-$T$6, 0)</f>
        <v>306</v>
      </c>
    </row>
    <row r="8" spans="1:31" x14ac:dyDescent="0.2">
      <c r="A8" t="s">
        <v>1</v>
      </c>
      <c r="B8" s="10" t="str">
        <f t="shared" si="0"/>
        <v>c. HE7-10</v>
      </c>
      <c r="C8">
        <v>7</v>
      </c>
      <c r="D8" t="s">
        <v>47</v>
      </c>
      <c r="E8" s="5">
        <v>2652.08</v>
      </c>
      <c r="F8" s="5">
        <v>3492.94</v>
      </c>
      <c r="G8" s="5">
        <v>3410.98</v>
      </c>
      <c r="H8" s="5">
        <v>3605.35</v>
      </c>
      <c r="J8" s="11">
        <v>4</v>
      </c>
      <c r="K8" s="12">
        <v>1504.01</v>
      </c>
      <c r="L8" s="12">
        <v>2151.62</v>
      </c>
      <c r="M8" s="12">
        <v>3807.59</v>
      </c>
      <c r="N8" s="12">
        <v>3222.32</v>
      </c>
      <c r="V8">
        <f>V6-U6</f>
        <v>625</v>
      </c>
    </row>
    <row r="9" spans="1:31" x14ac:dyDescent="0.2">
      <c r="A9" t="s">
        <v>1</v>
      </c>
      <c r="B9" s="10" t="str">
        <f t="shared" si="0"/>
        <v>c. HE7-10</v>
      </c>
      <c r="C9">
        <v>8</v>
      </c>
      <c r="D9" t="s">
        <v>47</v>
      </c>
      <c r="E9" s="5">
        <v>3671.69</v>
      </c>
      <c r="F9" s="5">
        <v>4602.96</v>
      </c>
      <c r="G9" s="5">
        <v>4330.37</v>
      </c>
      <c r="H9" s="5">
        <v>3605.35</v>
      </c>
      <c r="J9" s="11">
        <v>5</v>
      </c>
      <c r="K9" s="12">
        <v>1677.27</v>
      </c>
      <c r="L9" s="12">
        <v>2277</v>
      </c>
      <c r="M9" s="12">
        <v>3653.78</v>
      </c>
      <c r="N9" s="12">
        <v>3222.32</v>
      </c>
    </row>
    <row r="10" spans="1:31" x14ac:dyDescent="0.2">
      <c r="A10" t="s">
        <v>1</v>
      </c>
      <c r="B10" s="10" t="str">
        <f t="shared" si="0"/>
        <v>c. HE7-10</v>
      </c>
      <c r="C10">
        <v>9</v>
      </c>
      <c r="D10" t="s">
        <v>47</v>
      </c>
      <c r="E10" s="5">
        <v>2998.35</v>
      </c>
      <c r="F10" s="5">
        <v>4187.45</v>
      </c>
      <c r="G10" s="5">
        <v>4604.4799999999996</v>
      </c>
      <c r="H10" s="5">
        <v>3605.35</v>
      </c>
      <c r="J10" s="11">
        <v>6</v>
      </c>
      <c r="K10" s="12">
        <v>1789.59</v>
      </c>
      <c r="L10" s="12">
        <v>2695.55</v>
      </c>
      <c r="M10" s="12">
        <v>3126.33</v>
      </c>
      <c r="N10" s="12">
        <v>3222.32</v>
      </c>
    </row>
    <row r="11" spans="1:31" x14ac:dyDescent="0.2">
      <c r="A11" t="s">
        <v>1</v>
      </c>
      <c r="B11" s="10" t="str">
        <f t="shared" si="0"/>
        <v>c. HE7-10</v>
      </c>
      <c r="C11">
        <v>10</v>
      </c>
      <c r="D11" t="s">
        <v>47</v>
      </c>
      <c r="E11" s="5">
        <v>2799.08</v>
      </c>
      <c r="F11" s="5">
        <v>3667.89</v>
      </c>
      <c r="G11" s="5">
        <v>3530.53</v>
      </c>
      <c r="H11" s="5">
        <v>3605.35</v>
      </c>
      <c r="J11" s="11">
        <v>7</v>
      </c>
      <c r="K11" s="12">
        <v>2494.52</v>
      </c>
      <c r="L11" s="12">
        <v>3492.47</v>
      </c>
      <c r="M11" s="12">
        <v>3470.89</v>
      </c>
      <c r="N11" s="12">
        <v>3335.89</v>
      </c>
    </row>
    <row r="12" spans="1:31" x14ac:dyDescent="0.2">
      <c r="A12" t="s">
        <v>1</v>
      </c>
      <c r="B12" s="10" t="str">
        <f t="shared" si="0"/>
        <v>d. HE11-14</v>
      </c>
      <c r="C12">
        <v>11</v>
      </c>
      <c r="D12" t="s">
        <v>47</v>
      </c>
      <c r="E12" s="5">
        <v>2021.23</v>
      </c>
      <c r="F12" s="5">
        <v>3054.21</v>
      </c>
      <c r="G12" s="5">
        <v>3176.6</v>
      </c>
      <c r="H12" s="5">
        <v>3786.47</v>
      </c>
      <c r="J12" s="11">
        <v>8</v>
      </c>
      <c r="K12" s="12">
        <v>2669.19</v>
      </c>
      <c r="L12" s="12">
        <v>3678.72</v>
      </c>
      <c r="M12" s="12">
        <v>4081.57</v>
      </c>
      <c r="N12" s="12">
        <v>3335.89</v>
      </c>
    </row>
    <row r="13" spans="1:31" x14ac:dyDescent="0.2">
      <c r="A13" t="s">
        <v>1</v>
      </c>
      <c r="B13" s="10" t="str">
        <f t="shared" si="0"/>
        <v>d. HE11-14</v>
      </c>
      <c r="C13">
        <v>12</v>
      </c>
      <c r="D13" t="s">
        <v>47</v>
      </c>
      <c r="E13" s="5">
        <v>1784.38</v>
      </c>
      <c r="F13" s="5">
        <v>3061.12</v>
      </c>
      <c r="G13" s="5">
        <v>3366.57</v>
      </c>
      <c r="H13" s="5">
        <v>3786.47</v>
      </c>
      <c r="J13" s="11">
        <v>9</v>
      </c>
      <c r="K13" s="12">
        <v>2304.27</v>
      </c>
      <c r="L13" s="12">
        <v>3133.94</v>
      </c>
      <c r="M13" s="12">
        <v>3478.62</v>
      </c>
      <c r="N13" s="12">
        <v>3335.89</v>
      </c>
    </row>
    <row r="14" spans="1:31" x14ac:dyDescent="0.2">
      <c r="A14" t="s">
        <v>1</v>
      </c>
      <c r="B14" s="10" t="str">
        <f t="shared" si="0"/>
        <v>d. HE11-14</v>
      </c>
      <c r="C14">
        <v>13</v>
      </c>
      <c r="D14" t="s">
        <v>47</v>
      </c>
      <c r="E14" s="5">
        <v>2184.12</v>
      </c>
      <c r="F14" s="5">
        <v>3837.31</v>
      </c>
      <c r="G14" s="5">
        <v>4082.98</v>
      </c>
      <c r="H14" s="5">
        <v>3718.47</v>
      </c>
      <c r="J14" s="11">
        <v>10</v>
      </c>
      <c r="K14" s="12">
        <v>2234.5700000000002</v>
      </c>
      <c r="L14" s="12">
        <v>2942.13</v>
      </c>
      <c r="M14" s="12">
        <v>2987.99</v>
      </c>
      <c r="N14" s="12">
        <v>3335.89</v>
      </c>
    </row>
    <row r="15" spans="1:31" x14ac:dyDescent="0.2">
      <c r="A15" t="s">
        <v>1</v>
      </c>
      <c r="B15" s="10" t="str">
        <f t="shared" si="0"/>
        <v>d. HE11-14</v>
      </c>
      <c r="C15">
        <v>14</v>
      </c>
      <c r="D15" t="s">
        <v>47</v>
      </c>
      <c r="E15" s="5">
        <v>2407.9499999999998</v>
      </c>
      <c r="F15" s="5">
        <v>3897.04</v>
      </c>
      <c r="G15" s="5">
        <v>4438.55</v>
      </c>
      <c r="H15" s="5">
        <v>3718.47</v>
      </c>
      <c r="J15" s="11">
        <v>11</v>
      </c>
      <c r="K15" s="12">
        <v>1334.15</v>
      </c>
      <c r="L15" s="12">
        <v>2171.4</v>
      </c>
      <c r="M15" s="12">
        <v>2577.9899999999998</v>
      </c>
      <c r="N15" s="12">
        <v>3180.85</v>
      </c>
    </row>
    <row r="16" spans="1:31" x14ac:dyDescent="0.2">
      <c r="A16" t="s">
        <v>1</v>
      </c>
      <c r="B16" s="10" t="str">
        <f t="shared" si="0"/>
        <v>e. HE15-18</v>
      </c>
      <c r="C16">
        <v>15</v>
      </c>
      <c r="D16" t="s">
        <v>47</v>
      </c>
      <c r="E16" s="5">
        <v>2346.38</v>
      </c>
      <c r="F16" s="5">
        <v>4076.32</v>
      </c>
      <c r="G16" s="5">
        <v>4702.58</v>
      </c>
      <c r="H16" s="5">
        <v>3893.79</v>
      </c>
      <c r="J16" s="11">
        <v>12</v>
      </c>
      <c r="K16" s="12">
        <v>1173.82</v>
      </c>
      <c r="L16" s="12">
        <v>2503.64</v>
      </c>
      <c r="M16" s="12">
        <v>3265.03</v>
      </c>
      <c r="N16" s="12">
        <v>3180.85</v>
      </c>
    </row>
    <row r="17" spans="1:24" x14ac:dyDescent="0.2">
      <c r="A17" t="s">
        <v>1</v>
      </c>
      <c r="B17" s="10" t="str">
        <f t="shared" si="0"/>
        <v>e. HE15-18</v>
      </c>
      <c r="C17">
        <v>16</v>
      </c>
      <c r="D17" t="s">
        <v>47</v>
      </c>
      <c r="E17" s="5">
        <v>2611.5700000000002</v>
      </c>
      <c r="F17" s="5">
        <v>4215.16</v>
      </c>
      <c r="G17" s="5">
        <v>4984.59</v>
      </c>
      <c r="H17" s="5">
        <v>3893.79</v>
      </c>
      <c r="J17" s="11">
        <v>13</v>
      </c>
      <c r="K17" s="12">
        <v>1246.81</v>
      </c>
      <c r="L17" s="12">
        <v>2340.17</v>
      </c>
      <c r="M17" s="12">
        <v>2903.8</v>
      </c>
      <c r="N17" s="12">
        <v>3493.1</v>
      </c>
    </row>
    <row r="18" spans="1:24" x14ac:dyDescent="0.2">
      <c r="A18" t="s">
        <v>1</v>
      </c>
      <c r="B18" s="10" t="str">
        <f t="shared" si="0"/>
        <v>e. HE15-18</v>
      </c>
      <c r="C18">
        <v>17</v>
      </c>
      <c r="D18" t="s">
        <v>47</v>
      </c>
      <c r="E18" s="5">
        <v>2816.17</v>
      </c>
      <c r="F18" s="5">
        <v>4335.3</v>
      </c>
      <c r="G18" s="5">
        <v>4912.6499999999996</v>
      </c>
      <c r="H18" s="5">
        <v>3893.79</v>
      </c>
      <c r="J18" s="11">
        <v>14</v>
      </c>
      <c r="K18" s="12">
        <v>1634.01</v>
      </c>
      <c r="L18" s="12">
        <v>2903.8</v>
      </c>
      <c r="M18" s="12">
        <v>3261.78</v>
      </c>
      <c r="N18" s="12">
        <v>3493.1</v>
      </c>
    </row>
    <row r="19" spans="1:24" x14ac:dyDescent="0.2">
      <c r="A19" t="s">
        <v>1</v>
      </c>
      <c r="B19" s="10" t="str">
        <f t="shared" si="0"/>
        <v>e. HE15-18</v>
      </c>
      <c r="C19">
        <v>18</v>
      </c>
      <c r="D19" t="s">
        <v>47</v>
      </c>
      <c r="E19" s="5">
        <v>3398.34</v>
      </c>
      <c r="F19" s="5">
        <v>4444.82</v>
      </c>
      <c r="G19" s="5">
        <v>4550</v>
      </c>
      <c r="H19" s="5">
        <v>3893.79</v>
      </c>
      <c r="J19" s="11">
        <v>15</v>
      </c>
      <c r="K19" s="12">
        <v>1602.74</v>
      </c>
      <c r="L19" s="12">
        <v>2806.5</v>
      </c>
      <c r="M19" s="12">
        <v>3516.91</v>
      </c>
      <c r="N19" s="12">
        <v>4467.21</v>
      </c>
    </row>
    <row r="20" spans="1:24" x14ac:dyDescent="0.2">
      <c r="A20" t="s">
        <v>1</v>
      </c>
      <c r="B20" s="10" t="str">
        <f t="shared" si="0"/>
        <v>f. HE19-22</v>
      </c>
      <c r="C20">
        <v>19</v>
      </c>
      <c r="D20" t="s">
        <v>47</v>
      </c>
      <c r="E20" s="5">
        <v>3932.31</v>
      </c>
      <c r="F20" s="5">
        <v>4989.83</v>
      </c>
      <c r="G20" s="5">
        <v>5373.07</v>
      </c>
      <c r="H20" s="5">
        <v>3432.94</v>
      </c>
      <c r="J20" s="11">
        <v>16</v>
      </c>
      <c r="K20" s="12">
        <v>1700.97</v>
      </c>
      <c r="L20" s="12">
        <v>2839.12</v>
      </c>
      <c r="M20" s="12">
        <v>3209.85</v>
      </c>
      <c r="N20" s="12">
        <v>4467.21</v>
      </c>
    </row>
    <row r="21" spans="1:24" x14ac:dyDescent="0.2">
      <c r="A21" t="s">
        <v>1</v>
      </c>
      <c r="B21" s="10" t="str">
        <f t="shared" si="0"/>
        <v>f. HE19-22</v>
      </c>
      <c r="C21">
        <v>20</v>
      </c>
      <c r="D21" t="s">
        <v>47</v>
      </c>
      <c r="E21" s="5">
        <v>3998.91</v>
      </c>
      <c r="F21" s="5">
        <v>4952.93</v>
      </c>
      <c r="G21" s="5">
        <v>4646.8999999999996</v>
      </c>
      <c r="H21" s="5">
        <v>3432.94</v>
      </c>
      <c r="J21" s="11">
        <v>17</v>
      </c>
      <c r="K21" s="12">
        <v>1846.53</v>
      </c>
      <c r="L21" s="12">
        <v>2779.77</v>
      </c>
      <c r="M21" s="12">
        <v>3158.24</v>
      </c>
      <c r="N21" s="12">
        <v>4467.21</v>
      </c>
    </row>
    <row r="22" spans="1:24" x14ac:dyDescent="0.2">
      <c r="A22" t="s">
        <v>1</v>
      </c>
      <c r="B22" s="10" t="str">
        <f t="shared" si="0"/>
        <v>f. HE19-22</v>
      </c>
      <c r="C22">
        <v>21</v>
      </c>
      <c r="D22" t="s">
        <v>47</v>
      </c>
      <c r="E22" s="5">
        <v>3220.15</v>
      </c>
      <c r="F22" s="5">
        <v>4189.7700000000004</v>
      </c>
      <c r="G22" s="5">
        <v>4585.2299999999996</v>
      </c>
      <c r="H22" s="5">
        <v>3432.94</v>
      </c>
      <c r="J22" s="11">
        <v>18</v>
      </c>
      <c r="K22" s="12">
        <v>2965.06</v>
      </c>
      <c r="L22" s="12">
        <v>3643.51</v>
      </c>
      <c r="M22" s="12">
        <v>3662.61</v>
      </c>
      <c r="N22" s="12">
        <v>4467.21</v>
      </c>
    </row>
    <row r="23" spans="1:24" x14ac:dyDescent="0.2">
      <c r="A23" t="s">
        <v>1</v>
      </c>
      <c r="B23" s="10" t="str">
        <f t="shared" si="0"/>
        <v>f. HE19-22</v>
      </c>
      <c r="C23">
        <v>22</v>
      </c>
      <c r="D23" t="s">
        <v>47</v>
      </c>
      <c r="E23" s="5">
        <v>3183.31</v>
      </c>
      <c r="F23" s="5">
        <v>3961.82</v>
      </c>
      <c r="G23" s="5">
        <v>4440.12</v>
      </c>
      <c r="H23" s="5">
        <v>3432.94</v>
      </c>
      <c r="J23" s="11">
        <v>19</v>
      </c>
      <c r="K23" s="12">
        <v>3767.3</v>
      </c>
      <c r="L23" s="12">
        <v>4600.55</v>
      </c>
      <c r="M23" s="12">
        <v>4870.1099999999997</v>
      </c>
      <c r="N23" s="12">
        <v>3512.06</v>
      </c>
    </row>
    <row r="24" spans="1:24" x14ac:dyDescent="0.2">
      <c r="A24" t="s">
        <v>1</v>
      </c>
      <c r="B24" s="10" t="str">
        <f t="shared" si="0"/>
        <v>a. HE1-2 &amp; HE23-24</v>
      </c>
      <c r="C24">
        <v>23</v>
      </c>
      <c r="D24" t="s">
        <v>47</v>
      </c>
      <c r="E24" s="5">
        <v>2625.68</v>
      </c>
      <c r="F24" s="5">
        <v>3737.4</v>
      </c>
      <c r="G24" s="5">
        <v>4214.6899999999996</v>
      </c>
      <c r="H24" s="5">
        <v>2636.78</v>
      </c>
      <c r="J24" s="11">
        <v>20</v>
      </c>
      <c r="K24" s="12">
        <v>3282.64</v>
      </c>
      <c r="L24" s="12">
        <v>4140.8900000000003</v>
      </c>
      <c r="M24" s="12">
        <v>4424.53</v>
      </c>
      <c r="N24" s="12">
        <v>3512.06</v>
      </c>
    </row>
    <row r="25" spans="1:24" x14ac:dyDescent="0.2">
      <c r="A25" t="s">
        <v>1</v>
      </c>
      <c r="B25" s="10" t="str">
        <f t="shared" si="0"/>
        <v>a. HE1-2 &amp; HE23-24</v>
      </c>
      <c r="C25">
        <v>24</v>
      </c>
      <c r="D25" t="s">
        <v>47</v>
      </c>
      <c r="E25" s="5">
        <v>1491.46</v>
      </c>
      <c r="F25" s="5">
        <v>2242.7600000000002</v>
      </c>
      <c r="G25" s="5">
        <v>4235.57</v>
      </c>
      <c r="H25" s="5">
        <v>2636.78</v>
      </c>
      <c r="J25" s="11">
        <v>21</v>
      </c>
      <c r="K25" s="12">
        <v>2700.13</v>
      </c>
      <c r="L25" s="12">
        <v>3687.1</v>
      </c>
      <c r="M25" s="12">
        <v>3946.68</v>
      </c>
      <c r="N25" s="12">
        <v>3512.06</v>
      </c>
    </row>
    <row r="26" spans="1:24" x14ac:dyDescent="0.2">
      <c r="A26" t="s">
        <v>2</v>
      </c>
      <c r="B26" s="10" t="str">
        <f t="shared" si="0"/>
        <v>a. HE1-2 &amp; HE23-24</v>
      </c>
      <c r="C26">
        <v>1</v>
      </c>
      <c r="D26" t="s">
        <v>47</v>
      </c>
      <c r="E26" s="5">
        <v>1036.81</v>
      </c>
      <c r="F26" s="5">
        <v>1813.96</v>
      </c>
      <c r="G26" s="5">
        <v>3241.47</v>
      </c>
      <c r="H26" s="5">
        <v>2009.73</v>
      </c>
      <c r="J26" s="11">
        <v>22</v>
      </c>
      <c r="K26" s="12">
        <v>2729.39</v>
      </c>
      <c r="L26" s="12">
        <v>3968.47</v>
      </c>
      <c r="M26" s="12">
        <v>4583.22</v>
      </c>
      <c r="N26" s="12">
        <v>3512.06</v>
      </c>
    </row>
    <row r="27" spans="1:24" x14ac:dyDescent="0.2">
      <c r="A27" t="s">
        <v>2</v>
      </c>
      <c r="B27" s="10" t="str">
        <f t="shared" si="0"/>
        <v>a. HE1-2 &amp; HE23-24</v>
      </c>
      <c r="C27">
        <v>2</v>
      </c>
      <c r="D27" t="s">
        <v>47</v>
      </c>
      <c r="E27" s="5">
        <v>1514.57</v>
      </c>
      <c r="F27" s="5">
        <v>2064.62</v>
      </c>
      <c r="G27" s="5">
        <v>4065.57</v>
      </c>
      <c r="H27" s="5">
        <v>2009.73</v>
      </c>
      <c r="J27" s="11">
        <v>23</v>
      </c>
      <c r="K27" s="12">
        <v>2946.12</v>
      </c>
      <c r="L27" s="12">
        <v>3768.05</v>
      </c>
      <c r="M27" s="12">
        <v>5428.91</v>
      </c>
      <c r="N27" s="12">
        <v>2451.29</v>
      </c>
    </row>
    <row r="28" spans="1:24" x14ac:dyDescent="0.2">
      <c r="A28" t="s">
        <v>2</v>
      </c>
      <c r="B28" s="10" t="str">
        <f t="shared" si="0"/>
        <v>b. HE3-6</v>
      </c>
      <c r="C28">
        <v>3</v>
      </c>
      <c r="D28" t="s">
        <v>47</v>
      </c>
      <c r="E28" s="5">
        <v>1533.9</v>
      </c>
      <c r="F28" s="5">
        <v>2500.8200000000002</v>
      </c>
      <c r="G28" s="5">
        <v>3929.81</v>
      </c>
      <c r="H28" s="5">
        <v>2055.11</v>
      </c>
      <c r="J28" s="11">
        <v>24</v>
      </c>
      <c r="K28" s="12">
        <v>3079.93</v>
      </c>
      <c r="L28" s="12">
        <v>3780.6</v>
      </c>
      <c r="M28" s="12">
        <v>4833.43</v>
      </c>
      <c r="N28" s="12">
        <v>2451.29</v>
      </c>
    </row>
    <row r="29" spans="1:24" x14ac:dyDescent="0.2">
      <c r="A29" t="s">
        <v>2</v>
      </c>
      <c r="B29" s="10" t="str">
        <f t="shared" si="0"/>
        <v>b. HE3-6</v>
      </c>
      <c r="C29">
        <v>4</v>
      </c>
      <c r="D29" t="s">
        <v>47</v>
      </c>
      <c r="E29" s="5">
        <v>1554.19</v>
      </c>
      <c r="F29" s="5">
        <v>2526.92</v>
      </c>
      <c r="G29" s="5">
        <v>4401.58</v>
      </c>
      <c r="H29" s="5">
        <v>2055.11</v>
      </c>
      <c r="K29" s="12"/>
      <c r="L29" s="12"/>
      <c r="M29" s="12"/>
    </row>
    <row r="30" spans="1:24" x14ac:dyDescent="0.2">
      <c r="A30" t="s">
        <v>2</v>
      </c>
      <c r="B30" s="10" t="str">
        <f t="shared" si="0"/>
        <v>b. HE3-6</v>
      </c>
      <c r="C30">
        <v>5</v>
      </c>
      <c r="D30" t="s">
        <v>47</v>
      </c>
      <c r="E30" s="5">
        <v>1422.15</v>
      </c>
      <c r="F30" s="5">
        <v>2499.4899999999998</v>
      </c>
      <c r="G30" s="5">
        <v>4157.87</v>
      </c>
      <c r="H30" s="5">
        <v>2055.11</v>
      </c>
      <c r="J30" t="s">
        <v>14</v>
      </c>
      <c r="K30" s="13" t="s">
        <v>47</v>
      </c>
      <c r="L30" s="13"/>
      <c r="M30" s="13"/>
      <c r="T30" t="str">
        <f>"Hourly Average " &amp; IF($K$30 = "NSRS", "Non-Spin",  "") &amp; " Requirement Comparison"</f>
        <v>Hourly Average Non-Spin Requirement Comparison</v>
      </c>
    </row>
    <row r="31" spans="1:24" x14ac:dyDescent="0.2">
      <c r="A31" t="s">
        <v>2</v>
      </c>
      <c r="B31" s="10" t="str">
        <f t="shared" si="0"/>
        <v>b. HE3-6</v>
      </c>
      <c r="C31">
        <v>6</v>
      </c>
      <c r="D31" t="s">
        <v>47</v>
      </c>
      <c r="E31" s="5">
        <v>1346.92</v>
      </c>
      <c r="F31" s="5">
        <v>2199.65</v>
      </c>
      <c r="G31" s="5">
        <v>3532.19</v>
      </c>
      <c r="H31" s="5">
        <v>2055.11</v>
      </c>
      <c r="K31" s="13"/>
      <c r="L31" s="13"/>
      <c r="M31" s="13"/>
      <c r="T31" t="str">
        <f ca="1">U31</f>
        <v xml:space="preserve">Case B - ERCOT Recommended	
     On avg. 58 MW increase from statistical approach.	
     Largest increase is in Feb by 703 MW.	
     Largest decrease is in Jul by 500 MW.	
  </v>
      </c>
      <c r="U31" t="str">
        <f ca="1">L32&amp;CHAR(9)&amp;CHAR(10)&amp;"     "&amp;"On avg. "&amp;ABS(ROUND(U34,0))&amp;" MW "&amp;IF(U34&lt;0,"decrease","increase")&amp;" from statistical approach."&amp;IF(OR(ISNA(U33),U33=0),"",CHAR(9)&amp;CHAR(10)&amp;"     "&amp;"Largest increase is in "&amp;V33&amp;" by "&amp;ROUND(U33,0)&amp;" MW.")&amp;IF(OR(ISNA(U32),U32=0),"",CHAR(9)&amp;CHAR(10)&amp;"     "&amp;"Largest decrease is in "&amp;V32&amp;" by "&amp;ABS(ROUND(U32,0))&amp;" MW.")&amp;CHAR(9)&amp;CHAR(10)&amp;CHAR(9)&amp;CHAR(10)&amp;"  "</f>
        <v xml:space="preserve">Case B - ERCOT Recommended	
     On avg. 58 MW increase from statistical approach.	
     Largest increase is in Feb by 703 MW.	
     Largest decrease is in Jul by 500 MW.	
  </v>
      </c>
    </row>
    <row r="32" spans="1:24" x14ac:dyDescent="0.2">
      <c r="A32" t="s">
        <v>2</v>
      </c>
      <c r="B32" s="10" t="str">
        <f t="shared" si="0"/>
        <v>c. HE7-10</v>
      </c>
      <c r="C32">
        <v>7</v>
      </c>
      <c r="D32" t="s">
        <v>47</v>
      </c>
      <c r="E32" s="5">
        <v>2167.13</v>
      </c>
      <c r="F32" s="5">
        <v>2666.26</v>
      </c>
      <c r="G32" s="5">
        <v>2725.28</v>
      </c>
      <c r="H32" s="5">
        <v>2937.6</v>
      </c>
      <c r="J32" t="s">
        <v>15</v>
      </c>
      <c r="K32" t="s">
        <v>39</v>
      </c>
      <c r="L32" t="s">
        <v>40</v>
      </c>
      <c r="M32" t="s">
        <v>37</v>
      </c>
      <c r="N32" t="s">
        <v>49</v>
      </c>
      <c r="T32" t="s">
        <v>23</v>
      </c>
      <c r="U32">
        <f>_xlfn.MINIFS($Q$33:$Q$44, $Q$33:$Q$44, "&lt;&gt;#N/A", $Q$33:$Q$44, "&lt;0")</f>
        <v>-500.19916666666722</v>
      </c>
      <c r="V32" t="str">
        <f ca="1">OFFSET(Q33,MATCH(U32,Q33:Q44, 0)-1, -7)</f>
        <v>Jul</v>
      </c>
      <c r="W32">
        <f>_xlfn.MINIFS($R$33:$R$44, $R$33:$R$44, "&lt;&gt;#N/A", $R$33:$R$44, "&lt;0")</f>
        <v>0</v>
      </c>
      <c r="X32" t="e">
        <f ca="1">OFFSET($R$33,MATCH(W32,$R$33:$R$44, 0)-1, -8)</f>
        <v>#N/A</v>
      </c>
    </row>
    <row r="33" spans="1:25" x14ac:dyDescent="0.2">
      <c r="A33" t="s">
        <v>2</v>
      </c>
      <c r="B33" s="10" t="str">
        <f t="shared" si="0"/>
        <v>c. HE7-10</v>
      </c>
      <c r="C33">
        <v>8</v>
      </c>
      <c r="D33" t="s">
        <v>47</v>
      </c>
      <c r="E33" s="5">
        <v>2925.99</v>
      </c>
      <c r="F33" s="5">
        <v>3353.67</v>
      </c>
      <c r="G33" s="5">
        <v>3103.26</v>
      </c>
      <c r="H33" s="5">
        <v>2937.6</v>
      </c>
      <c r="J33" s="11" t="s">
        <v>1</v>
      </c>
      <c r="K33" s="12">
        <v>2512.5812499999997</v>
      </c>
      <c r="L33" s="12">
        <v>3642.7008333333338</v>
      </c>
      <c r="M33" s="12">
        <v>4333.1608333333324</v>
      </c>
      <c r="N33" s="12">
        <v>3332.5316666666672</v>
      </c>
      <c r="Q33">
        <f>IF(L33=0, NA(), L33-N33)</f>
        <v>310.16916666666657</v>
      </c>
      <c r="R33">
        <f>IF(L33=0, NA(), M33-L33)</f>
        <v>690.45999999999867</v>
      </c>
      <c r="T33" t="s">
        <v>24</v>
      </c>
      <c r="U33">
        <f>_xlfn.MAXIFS($Q$33:$Q$44, $Q$33:$Q$44, "&lt;&gt;#N/A", $Q$33:$Q$44, "&gt;0")</f>
        <v>703.37041666666573</v>
      </c>
      <c r="V33" t="str">
        <f ca="1">OFFSET(Q33,MATCH(U33,Q33:Q44, 0)-1, -7)</f>
        <v>Feb</v>
      </c>
      <c r="W33">
        <f>_xlfn.MAXIFS($R$33:$R$44, $R$33:$R$44, "&lt;&gt;#N/A", $R$33:$R$44, "&gt;0")</f>
        <v>960.33208333333346</v>
      </c>
      <c r="X33" t="str">
        <f ca="1">OFFSET($R$33,MATCH(W33,$R$33:$R$44, 0)-1, -8)</f>
        <v>Sep</v>
      </c>
      <c r="Y33">
        <f t="shared" ref="Y33:Y44" si="1">_xlfn.RANK.EQ(R33, $R$33:$R$40, 1)</f>
        <v>8</v>
      </c>
    </row>
    <row r="34" spans="1:25" x14ac:dyDescent="0.2">
      <c r="A34" t="s">
        <v>2</v>
      </c>
      <c r="B34" s="10" t="str">
        <f t="shared" si="0"/>
        <v>c. HE7-10</v>
      </c>
      <c r="C34">
        <v>9</v>
      </c>
      <c r="D34" t="s">
        <v>47</v>
      </c>
      <c r="E34" s="5">
        <v>2530.23</v>
      </c>
      <c r="F34" s="5">
        <v>2863.96</v>
      </c>
      <c r="G34" s="5">
        <v>2881.64</v>
      </c>
      <c r="H34" s="5">
        <v>2937.6</v>
      </c>
      <c r="J34" s="11" t="s">
        <v>2</v>
      </c>
      <c r="K34" s="12">
        <v>2469.0429166666663</v>
      </c>
      <c r="L34" s="12">
        <v>3421.1470833333328</v>
      </c>
      <c r="M34" s="12">
        <v>4002.9891666666667</v>
      </c>
      <c r="N34" s="12">
        <v>2717.7766666666671</v>
      </c>
      <c r="Q34">
        <f t="shared" ref="Q34:Q44" si="2">IF(L34=0, NA(), L34-N34)</f>
        <v>703.37041666666573</v>
      </c>
      <c r="R34">
        <f t="shared" ref="R34:R44" si="3">IF(L34=0, NA(), M34-L34)</f>
        <v>581.8420833333339</v>
      </c>
      <c r="T34" t="s">
        <v>25</v>
      </c>
      <c r="U34">
        <f>AVERAGEIF($Q$33:$Q$44, "&lt;&gt;#N/A")</f>
        <v>58.023749999999929</v>
      </c>
      <c r="W34">
        <f>AVERAGEIF($R$33:$R$44, "&lt;&gt;#N/A")</f>
        <v>569.93798611111094</v>
      </c>
      <c r="Y34">
        <f t="shared" si="1"/>
        <v>6</v>
      </c>
    </row>
    <row r="35" spans="1:25" x14ac:dyDescent="0.2">
      <c r="A35" t="s">
        <v>2</v>
      </c>
      <c r="B35" s="10" t="str">
        <f t="shared" si="0"/>
        <v>c. HE7-10</v>
      </c>
      <c r="C35">
        <v>10</v>
      </c>
      <c r="D35" t="s">
        <v>47</v>
      </c>
      <c r="E35" s="5">
        <v>2697.21</v>
      </c>
      <c r="F35" s="5">
        <v>3363.92</v>
      </c>
      <c r="G35" s="5">
        <v>3509.11</v>
      </c>
      <c r="H35" s="5">
        <v>2937.6</v>
      </c>
      <c r="J35" s="11" t="s">
        <v>3</v>
      </c>
      <c r="K35" s="12">
        <v>2033.9541666666667</v>
      </c>
      <c r="L35" s="12">
        <v>2717.0795833333332</v>
      </c>
      <c r="M35" s="12">
        <v>3110.8979166666672</v>
      </c>
      <c r="N35" s="12">
        <v>2876.7966666666671</v>
      </c>
      <c r="Q35">
        <f t="shared" si="2"/>
        <v>-159.7170833333339</v>
      </c>
      <c r="R35">
        <f t="shared" si="3"/>
        <v>393.81833333333407</v>
      </c>
      <c r="Y35">
        <f t="shared" si="1"/>
        <v>2</v>
      </c>
    </row>
    <row r="36" spans="1:25" x14ac:dyDescent="0.2">
      <c r="A36" t="s">
        <v>2</v>
      </c>
      <c r="B36" s="10" t="str">
        <f t="shared" si="0"/>
        <v>d. HE11-14</v>
      </c>
      <c r="C36">
        <v>11</v>
      </c>
      <c r="D36" t="s">
        <v>47</v>
      </c>
      <c r="E36" s="5">
        <v>3054.32</v>
      </c>
      <c r="F36" s="5">
        <v>4195.37</v>
      </c>
      <c r="G36" s="5">
        <v>4792.45</v>
      </c>
      <c r="H36" s="5">
        <v>2696.17</v>
      </c>
      <c r="J36" s="11" t="s">
        <v>4</v>
      </c>
      <c r="K36" s="12">
        <v>2106.165833333333</v>
      </c>
      <c r="L36" s="12">
        <v>3023.2158333333332</v>
      </c>
      <c r="M36" s="12">
        <v>3454.9133333333334</v>
      </c>
      <c r="N36" s="12">
        <v>2801.6116666666662</v>
      </c>
      <c r="Q36">
        <f t="shared" si="2"/>
        <v>221.60416666666697</v>
      </c>
      <c r="R36">
        <f t="shared" si="3"/>
        <v>431.69750000000022</v>
      </c>
      <c r="Y36">
        <f t="shared" si="1"/>
        <v>3</v>
      </c>
    </row>
    <row r="37" spans="1:25" x14ac:dyDescent="0.2">
      <c r="A37" t="s">
        <v>2</v>
      </c>
      <c r="B37" s="10" t="str">
        <f t="shared" si="0"/>
        <v>d. HE11-14</v>
      </c>
      <c r="C37">
        <v>12</v>
      </c>
      <c r="D37" t="s">
        <v>47</v>
      </c>
      <c r="E37" s="5">
        <v>2852.55</v>
      </c>
      <c r="F37" s="5">
        <v>4329.55</v>
      </c>
      <c r="G37" s="5">
        <v>4827.68</v>
      </c>
      <c r="H37" s="5">
        <v>2696.17</v>
      </c>
      <c r="J37" s="11" t="s">
        <v>5</v>
      </c>
      <c r="K37" s="12">
        <v>3415.5266666666666</v>
      </c>
      <c r="L37" s="12">
        <v>4141.4658333333327</v>
      </c>
      <c r="M37" s="12">
        <v>4471.9345833333327</v>
      </c>
      <c r="N37" s="12">
        <v>3800.3516666666669</v>
      </c>
      <c r="Q37">
        <f t="shared" si="2"/>
        <v>341.11416666666582</v>
      </c>
      <c r="R37">
        <f t="shared" si="3"/>
        <v>330.46875</v>
      </c>
      <c r="Y37">
        <f t="shared" si="1"/>
        <v>1</v>
      </c>
    </row>
    <row r="38" spans="1:25" x14ac:dyDescent="0.2">
      <c r="A38" t="s">
        <v>2</v>
      </c>
      <c r="B38" s="10" t="str">
        <f t="shared" si="0"/>
        <v>d. HE11-14</v>
      </c>
      <c r="C38">
        <v>13</v>
      </c>
      <c r="D38" t="s">
        <v>47</v>
      </c>
      <c r="E38" s="5">
        <v>2684.26</v>
      </c>
      <c r="F38" s="5">
        <v>4114</v>
      </c>
      <c r="G38" s="5">
        <v>4648.42</v>
      </c>
      <c r="H38" s="5">
        <v>2725.17</v>
      </c>
      <c r="J38" s="11" t="s">
        <v>6</v>
      </c>
      <c r="K38" s="12">
        <v>2560.9633333333336</v>
      </c>
      <c r="L38" s="12">
        <v>3420.9437500000004</v>
      </c>
      <c r="M38" s="12">
        <v>3933.9129166666667</v>
      </c>
      <c r="N38" s="12">
        <v>3061.5616666666679</v>
      </c>
      <c r="Q38">
        <f t="shared" si="2"/>
        <v>359.3820833333325</v>
      </c>
      <c r="R38">
        <f t="shared" si="3"/>
        <v>512.9691666666663</v>
      </c>
      <c r="Y38">
        <f t="shared" si="1"/>
        <v>4</v>
      </c>
    </row>
    <row r="39" spans="1:25" x14ac:dyDescent="0.2">
      <c r="A39" t="s">
        <v>2</v>
      </c>
      <c r="B39" s="10" t="str">
        <f t="shared" si="0"/>
        <v>d. HE11-14</v>
      </c>
      <c r="C39">
        <v>14</v>
      </c>
      <c r="D39" t="s">
        <v>47</v>
      </c>
      <c r="E39" s="5">
        <v>2484.33</v>
      </c>
      <c r="F39" s="5">
        <v>3748.11</v>
      </c>
      <c r="G39" s="5">
        <v>3992.84</v>
      </c>
      <c r="H39" s="5">
        <v>2725.17</v>
      </c>
      <c r="J39" s="11" t="s">
        <v>7</v>
      </c>
      <c r="K39" s="12">
        <v>1964.5991666666666</v>
      </c>
      <c r="L39" s="12">
        <v>2647.6041666666656</v>
      </c>
      <c r="M39" s="12">
        <v>3192.7008333333324</v>
      </c>
      <c r="N39" s="12">
        <v>3147.8033333333328</v>
      </c>
      <c r="Q39">
        <f t="shared" si="2"/>
        <v>-500.19916666666722</v>
      </c>
      <c r="R39">
        <f t="shared" si="3"/>
        <v>545.09666666666681</v>
      </c>
      <c r="Y39">
        <f t="shared" si="1"/>
        <v>5</v>
      </c>
    </row>
    <row r="40" spans="1:25" x14ac:dyDescent="0.2">
      <c r="A40" t="s">
        <v>2</v>
      </c>
      <c r="B40" s="10" t="str">
        <f t="shared" si="0"/>
        <v>e. HE15-18</v>
      </c>
      <c r="C40">
        <v>15</v>
      </c>
      <c r="D40" t="s">
        <v>47</v>
      </c>
      <c r="E40" s="5">
        <v>2180.69</v>
      </c>
      <c r="F40" s="5">
        <v>2744.41</v>
      </c>
      <c r="G40" s="5">
        <v>3128.86</v>
      </c>
      <c r="H40" s="5">
        <v>3396.51</v>
      </c>
      <c r="J40" s="11" t="s">
        <v>8</v>
      </c>
      <c r="K40" s="12">
        <v>1519.0737499999998</v>
      </c>
      <c r="L40" s="12">
        <v>2128.4437499999999</v>
      </c>
      <c r="M40" s="12">
        <v>2759.5433333333331</v>
      </c>
      <c r="N40" s="12">
        <v>2435.1016666666665</v>
      </c>
      <c r="Q40">
        <f t="shared" si="2"/>
        <v>-306.65791666666655</v>
      </c>
      <c r="R40">
        <f t="shared" si="3"/>
        <v>631.09958333333316</v>
      </c>
      <c r="Y40">
        <f t="shared" si="1"/>
        <v>7</v>
      </c>
    </row>
    <row r="41" spans="1:25" x14ac:dyDescent="0.2">
      <c r="A41" t="s">
        <v>2</v>
      </c>
      <c r="B41" s="10" t="str">
        <f t="shared" si="0"/>
        <v>e. HE15-18</v>
      </c>
      <c r="C41">
        <v>16</v>
      </c>
      <c r="D41" t="s">
        <v>47</v>
      </c>
      <c r="E41" s="5">
        <v>2306.77</v>
      </c>
      <c r="F41" s="5">
        <v>3538.5</v>
      </c>
      <c r="G41" s="5">
        <v>3768.76</v>
      </c>
      <c r="H41" s="5">
        <v>3396.51</v>
      </c>
      <c r="J41" s="11" t="s">
        <v>9</v>
      </c>
      <c r="K41" s="12">
        <v>1301.5804166666665</v>
      </c>
      <c r="L41" s="12">
        <v>1969.4766666666667</v>
      </c>
      <c r="M41" s="12">
        <v>2929.8087500000001</v>
      </c>
      <c r="N41" s="12">
        <v>2098.4316666666668</v>
      </c>
      <c r="Q41">
        <f t="shared" si="2"/>
        <v>-128.95500000000015</v>
      </c>
      <c r="R41">
        <f t="shared" si="3"/>
        <v>960.33208333333346</v>
      </c>
      <c r="Y41" t="e">
        <f t="shared" si="1"/>
        <v>#N/A</v>
      </c>
    </row>
    <row r="42" spans="1:25" x14ac:dyDescent="0.2">
      <c r="A42" t="s">
        <v>2</v>
      </c>
      <c r="B42" s="10" t="str">
        <f t="shared" si="0"/>
        <v>e. HE15-18</v>
      </c>
      <c r="C42">
        <v>17</v>
      </c>
      <c r="D42" t="s">
        <v>47</v>
      </c>
      <c r="E42" s="5">
        <v>3140.45</v>
      </c>
      <c r="F42" s="5">
        <v>4362.25</v>
      </c>
      <c r="G42" s="5">
        <v>4619.5</v>
      </c>
      <c r="H42" s="5">
        <v>3396.51</v>
      </c>
      <c r="J42" s="11" t="s">
        <v>20</v>
      </c>
      <c r="K42" s="12">
        <v>1863.9175000000002</v>
      </c>
      <c r="L42" s="12">
        <v>2704.0704166666665</v>
      </c>
      <c r="M42" s="12">
        <v>3357.1374999999994</v>
      </c>
      <c r="N42" s="12">
        <v>2588.2166666666662</v>
      </c>
      <c r="Q42">
        <f t="shared" si="2"/>
        <v>115.85375000000022</v>
      </c>
      <c r="R42">
        <f t="shared" si="3"/>
        <v>653.0670833333329</v>
      </c>
      <c r="Y42" t="e">
        <f t="shared" si="1"/>
        <v>#N/A</v>
      </c>
    </row>
    <row r="43" spans="1:25" x14ac:dyDescent="0.2">
      <c r="A43" t="s">
        <v>2</v>
      </c>
      <c r="B43" s="10" t="str">
        <f t="shared" si="0"/>
        <v>e. HE15-18</v>
      </c>
      <c r="C43">
        <v>18</v>
      </c>
      <c r="D43" t="s">
        <v>47</v>
      </c>
      <c r="E43" s="5">
        <v>3512.89</v>
      </c>
      <c r="F43" s="5">
        <v>5153.91</v>
      </c>
      <c r="G43" s="5">
        <v>5450.35</v>
      </c>
      <c r="H43" s="5">
        <v>3396.51</v>
      </c>
      <c r="J43" s="11" t="s">
        <v>21</v>
      </c>
      <c r="K43" s="12">
        <v>1998.6891666666668</v>
      </c>
      <c r="L43" s="12">
        <v>2853.6025000000004</v>
      </c>
      <c r="M43" s="12">
        <v>3337.1045833333333</v>
      </c>
      <c r="N43" s="12">
        <v>2794.4133333333334</v>
      </c>
      <c r="Q43">
        <f t="shared" si="2"/>
        <v>59.189166666667006</v>
      </c>
      <c r="R43">
        <f t="shared" si="3"/>
        <v>483.50208333333285</v>
      </c>
      <c r="Y43" t="e">
        <f t="shared" si="1"/>
        <v>#N/A</v>
      </c>
    </row>
    <row r="44" spans="1:25" x14ac:dyDescent="0.2">
      <c r="A44" t="s">
        <v>2</v>
      </c>
      <c r="B44" s="10" t="str">
        <f t="shared" si="0"/>
        <v>f. HE19-22</v>
      </c>
      <c r="C44">
        <v>19</v>
      </c>
      <c r="D44" t="s">
        <v>47</v>
      </c>
      <c r="E44" s="5">
        <v>3594.18</v>
      </c>
      <c r="F44" s="5">
        <v>4936.16</v>
      </c>
      <c r="G44" s="5">
        <v>5164.8100000000004</v>
      </c>
      <c r="H44" s="5">
        <v>3046.54</v>
      </c>
      <c r="J44" s="11" t="s">
        <v>22</v>
      </c>
      <c r="K44" s="12">
        <v>2136.6120833333334</v>
      </c>
      <c r="L44" s="12">
        <v>3068.2970833333343</v>
      </c>
      <c r="M44" s="12">
        <v>3693.1995833333326</v>
      </c>
      <c r="N44" s="12">
        <v>3387.1658333333321</v>
      </c>
      <c r="Q44">
        <f t="shared" si="2"/>
        <v>-318.86874999999782</v>
      </c>
      <c r="R44">
        <f t="shared" si="3"/>
        <v>624.90249999999833</v>
      </c>
      <c r="Y44" t="e">
        <f t="shared" si="1"/>
        <v>#N/A</v>
      </c>
    </row>
    <row r="45" spans="1:25" x14ac:dyDescent="0.2">
      <c r="A45" t="s">
        <v>2</v>
      </c>
      <c r="B45" s="10" t="str">
        <f t="shared" si="0"/>
        <v>f. HE19-22</v>
      </c>
      <c r="C45">
        <v>20</v>
      </c>
      <c r="D45" t="s">
        <v>47</v>
      </c>
      <c r="E45" s="5">
        <v>3384.49</v>
      </c>
      <c r="F45" s="5">
        <v>4717.12</v>
      </c>
      <c r="G45" s="5">
        <v>4664.42</v>
      </c>
      <c r="H45" s="5">
        <v>3046.54</v>
      </c>
    </row>
    <row r="46" spans="1:25" x14ac:dyDescent="0.2">
      <c r="A46" t="s">
        <v>2</v>
      </c>
      <c r="B46" s="10" t="str">
        <f t="shared" si="0"/>
        <v>f. HE19-22</v>
      </c>
      <c r="C46">
        <v>21</v>
      </c>
      <c r="D46" t="s">
        <v>47</v>
      </c>
      <c r="E46" s="5">
        <v>3195.56</v>
      </c>
      <c r="F46" s="5">
        <v>3968.36</v>
      </c>
      <c r="G46" s="5">
        <v>4080.05</v>
      </c>
      <c r="H46" s="5">
        <v>3046.54</v>
      </c>
    </row>
    <row r="47" spans="1:25" x14ac:dyDescent="0.2">
      <c r="A47" t="s">
        <v>2</v>
      </c>
      <c r="B47" s="10" t="str">
        <f t="shared" si="0"/>
        <v>f. HE19-22</v>
      </c>
      <c r="C47">
        <v>22</v>
      </c>
      <c r="D47" t="s">
        <v>47</v>
      </c>
      <c r="E47" s="5">
        <v>3310.96</v>
      </c>
      <c r="F47" s="5">
        <v>4139.6099999999997</v>
      </c>
      <c r="G47" s="5">
        <v>4445.93</v>
      </c>
      <c r="H47" s="5">
        <v>3046.54</v>
      </c>
    </row>
    <row r="48" spans="1:25" x14ac:dyDescent="0.2">
      <c r="A48" t="s">
        <v>2</v>
      </c>
      <c r="B48" s="10" t="str">
        <f t="shared" si="0"/>
        <v>a. HE1-2 &amp; HE23-24</v>
      </c>
      <c r="C48">
        <v>23</v>
      </c>
      <c r="D48" t="s">
        <v>47</v>
      </c>
      <c r="E48" s="5">
        <v>3180.66</v>
      </c>
      <c r="F48" s="5">
        <v>3994.15</v>
      </c>
      <c r="G48" s="5">
        <v>3805.76</v>
      </c>
      <c r="H48" s="5">
        <v>2310.73</v>
      </c>
    </row>
    <row r="49" spans="1:8" x14ac:dyDescent="0.2">
      <c r="A49" t="s">
        <v>2</v>
      </c>
      <c r="B49" s="10" t="str">
        <f t="shared" si="0"/>
        <v>a. HE1-2 &amp; HE23-24</v>
      </c>
      <c r="C49">
        <v>24</v>
      </c>
      <c r="D49" t="s">
        <v>47</v>
      </c>
      <c r="E49" s="5">
        <v>1645.82</v>
      </c>
      <c r="F49" s="5">
        <v>2312.7600000000002</v>
      </c>
      <c r="G49" s="5">
        <v>3134.13</v>
      </c>
      <c r="H49" s="5">
        <v>2310.73</v>
      </c>
    </row>
    <row r="50" spans="1:8" x14ac:dyDescent="0.2">
      <c r="A50" t="s">
        <v>3</v>
      </c>
      <c r="B50" s="10" t="str">
        <f t="shared" si="0"/>
        <v>a. HE1-2 &amp; HE23-24</v>
      </c>
      <c r="C50">
        <v>1</v>
      </c>
      <c r="D50" t="s">
        <v>47</v>
      </c>
      <c r="E50" s="5">
        <v>891.25</v>
      </c>
      <c r="F50" s="5">
        <v>1538.52</v>
      </c>
      <c r="G50" s="5">
        <v>2501.3000000000002</v>
      </c>
      <c r="H50" s="5">
        <v>1758.38</v>
      </c>
    </row>
    <row r="51" spans="1:8" x14ac:dyDescent="0.2">
      <c r="A51" t="s">
        <v>3</v>
      </c>
      <c r="B51" s="10" t="str">
        <f t="shared" si="0"/>
        <v>a. HE1-2 &amp; HE23-24</v>
      </c>
      <c r="C51">
        <v>2</v>
      </c>
      <c r="D51" t="s">
        <v>47</v>
      </c>
      <c r="E51" s="5">
        <v>2445.35</v>
      </c>
      <c r="F51" s="5">
        <v>2951.2</v>
      </c>
      <c r="G51" s="5">
        <v>3866.96</v>
      </c>
      <c r="H51" s="5">
        <v>1758.38</v>
      </c>
    </row>
    <row r="52" spans="1:8" x14ac:dyDescent="0.2">
      <c r="A52" t="s">
        <v>3</v>
      </c>
      <c r="B52" s="10" t="str">
        <f t="shared" si="0"/>
        <v>b. HE3-6</v>
      </c>
      <c r="C52">
        <v>3</v>
      </c>
      <c r="D52" t="s">
        <v>47</v>
      </c>
      <c r="E52" s="5">
        <v>2497.85</v>
      </c>
      <c r="F52" s="5">
        <v>3228.54</v>
      </c>
      <c r="G52" s="5">
        <v>4376.72</v>
      </c>
      <c r="H52" s="5">
        <v>1714.39</v>
      </c>
    </row>
    <row r="53" spans="1:8" x14ac:dyDescent="0.2">
      <c r="A53" t="s">
        <v>3</v>
      </c>
      <c r="B53" s="10" t="str">
        <f t="shared" si="0"/>
        <v>b. HE3-6</v>
      </c>
      <c r="C53">
        <v>4</v>
      </c>
      <c r="D53" t="s">
        <v>47</v>
      </c>
      <c r="E53" s="5">
        <v>2524.9899999999998</v>
      </c>
      <c r="F53" s="5">
        <v>3089.47</v>
      </c>
      <c r="G53" s="5">
        <v>4204.0200000000004</v>
      </c>
      <c r="H53" s="5">
        <v>1714.39</v>
      </c>
    </row>
    <row r="54" spans="1:8" x14ac:dyDescent="0.2">
      <c r="A54" t="s">
        <v>3</v>
      </c>
      <c r="B54" s="10" t="str">
        <f t="shared" si="0"/>
        <v>b. HE3-6</v>
      </c>
      <c r="C54">
        <v>5</v>
      </c>
      <c r="D54" t="s">
        <v>47</v>
      </c>
      <c r="E54" s="5">
        <v>2066.17</v>
      </c>
      <c r="F54" s="5">
        <v>2836.42</v>
      </c>
      <c r="G54" s="5">
        <v>4240.4399999999996</v>
      </c>
      <c r="H54" s="5">
        <v>1714.39</v>
      </c>
    </row>
    <row r="55" spans="1:8" x14ac:dyDescent="0.2">
      <c r="A55" t="s">
        <v>3</v>
      </c>
      <c r="B55" s="10" t="str">
        <f t="shared" si="0"/>
        <v>b. HE3-6</v>
      </c>
      <c r="C55">
        <v>6</v>
      </c>
      <c r="D55" t="s">
        <v>47</v>
      </c>
      <c r="E55" s="5">
        <v>2297.12</v>
      </c>
      <c r="F55" s="5">
        <v>3122.79</v>
      </c>
      <c r="G55" s="5">
        <v>3633.61</v>
      </c>
      <c r="H55" s="5">
        <v>1714.39</v>
      </c>
    </row>
    <row r="56" spans="1:8" x14ac:dyDescent="0.2">
      <c r="A56" t="s">
        <v>3</v>
      </c>
      <c r="B56" s="10" t="str">
        <f t="shared" si="0"/>
        <v>c. HE7-10</v>
      </c>
      <c r="C56">
        <v>7</v>
      </c>
      <c r="D56" t="s">
        <v>47</v>
      </c>
      <c r="E56" s="5">
        <v>2811.12</v>
      </c>
      <c r="F56" s="5">
        <v>3346.99</v>
      </c>
      <c r="G56" s="5">
        <v>3445.55</v>
      </c>
      <c r="H56" s="5">
        <v>3177.94</v>
      </c>
    </row>
    <row r="57" spans="1:8" x14ac:dyDescent="0.2">
      <c r="A57" t="s">
        <v>3</v>
      </c>
      <c r="B57" s="10" t="str">
        <f t="shared" si="0"/>
        <v>c. HE7-10</v>
      </c>
      <c r="C57">
        <v>8</v>
      </c>
      <c r="D57" t="s">
        <v>47</v>
      </c>
      <c r="E57" s="5">
        <v>2623.81</v>
      </c>
      <c r="F57" s="5">
        <v>3226.44</v>
      </c>
      <c r="G57" s="5">
        <v>3461.55</v>
      </c>
      <c r="H57" s="5">
        <v>3177.94</v>
      </c>
    </row>
    <row r="58" spans="1:8" x14ac:dyDescent="0.2">
      <c r="A58" t="s">
        <v>3</v>
      </c>
      <c r="B58" s="10" t="str">
        <f t="shared" si="0"/>
        <v>c. HE7-10</v>
      </c>
      <c r="C58">
        <v>9</v>
      </c>
      <c r="D58" t="s">
        <v>47</v>
      </c>
      <c r="E58" s="5">
        <v>2247.15</v>
      </c>
      <c r="F58" s="5">
        <v>2876.37</v>
      </c>
      <c r="G58" s="5">
        <v>2934.2</v>
      </c>
      <c r="H58" s="5">
        <v>3177.94</v>
      </c>
    </row>
    <row r="59" spans="1:8" x14ac:dyDescent="0.2">
      <c r="A59" t="s">
        <v>3</v>
      </c>
      <c r="B59" s="10" t="str">
        <f t="shared" si="0"/>
        <v>c. HE7-10</v>
      </c>
      <c r="C59">
        <v>10</v>
      </c>
      <c r="D59" t="s">
        <v>47</v>
      </c>
      <c r="E59" s="5">
        <v>1904</v>
      </c>
      <c r="F59" s="5">
        <v>2550.44</v>
      </c>
      <c r="G59" s="5">
        <v>2576.89</v>
      </c>
      <c r="H59" s="5">
        <v>3177.94</v>
      </c>
    </row>
    <row r="60" spans="1:8" x14ac:dyDescent="0.2">
      <c r="A60" t="s">
        <v>3</v>
      </c>
      <c r="B60" s="10" t="str">
        <f t="shared" si="0"/>
        <v>d. HE11-14</v>
      </c>
      <c r="C60">
        <v>11</v>
      </c>
      <c r="D60" t="s">
        <v>47</v>
      </c>
      <c r="E60" s="5">
        <v>2000.25</v>
      </c>
      <c r="F60" s="5">
        <v>2459.75</v>
      </c>
      <c r="G60" s="5">
        <v>2764.03</v>
      </c>
      <c r="H60" s="5">
        <v>3560.75</v>
      </c>
    </row>
    <row r="61" spans="1:8" x14ac:dyDescent="0.2">
      <c r="A61" t="s">
        <v>3</v>
      </c>
      <c r="B61" s="10" t="str">
        <f t="shared" si="0"/>
        <v>d. HE11-14</v>
      </c>
      <c r="C61">
        <v>12</v>
      </c>
      <c r="D61" t="s">
        <v>47</v>
      </c>
      <c r="E61" s="5">
        <v>1765.05</v>
      </c>
      <c r="F61" s="5">
        <v>2480.1</v>
      </c>
      <c r="G61" s="5">
        <v>2641.98</v>
      </c>
      <c r="H61" s="5">
        <v>3560.75</v>
      </c>
    </row>
    <row r="62" spans="1:8" x14ac:dyDescent="0.2">
      <c r="A62" t="s">
        <v>3</v>
      </c>
      <c r="B62" s="10" t="str">
        <f t="shared" si="0"/>
        <v>d. HE11-14</v>
      </c>
      <c r="C62">
        <v>13</v>
      </c>
      <c r="D62" t="s">
        <v>47</v>
      </c>
      <c r="E62" s="5">
        <v>1819.73</v>
      </c>
      <c r="F62" s="5">
        <v>2493.66</v>
      </c>
      <c r="G62" s="5">
        <v>2880.86</v>
      </c>
      <c r="H62" s="5">
        <v>3396.75</v>
      </c>
    </row>
    <row r="63" spans="1:8" x14ac:dyDescent="0.2">
      <c r="A63" t="s">
        <v>3</v>
      </c>
      <c r="B63" s="10" t="str">
        <f t="shared" si="0"/>
        <v>d. HE11-14</v>
      </c>
      <c r="C63">
        <v>14</v>
      </c>
      <c r="D63" t="s">
        <v>47</v>
      </c>
      <c r="E63" s="5">
        <v>1874.84</v>
      </c>
      <c r="F63" s="5">
        <v>2574.1999999999998</v>
      </c>
      <c r="G63" s="5">
        <v>2820.23</v>
      </c>
      <c r="H63" s="5">
        <v>3396.75</v>
      </c>
    </row>
    <row r="64" spans="1:8" x14ac:dyDescent="0.2">
      <c r="A64" t="s">
        <v>3</v>
      </c>
      <c r="B64" s="10" t="str">
        <f t="shared" si="0"/>
        <v>e. HE15-18</v>
      </c>
      <c r="C64">
        <v>15</v>
      </c>
      <c r="D64" t="s">
        <v>47</v>
      </c>
      <c r="E64" s="5">
        <v>2459.6</v>
      </c>
      <c r="F64" s="5">
        <v>3412.43</v>
      </c>
      <c r="G64" s="5">
        <v>3527.05</v>
      </c>
      <c r="H64" s="5">
        <v>3815.87</v>
      </c>
    </row>
    <row r="65" spans="1:8" x14ac:dyDescent="0.2">
      <c r="A65" t="s">
        <v>3</v>
      </c>
      <c r="B65" s="10" t="str">
        <f t="shared" si="0"/>
        <v>e. HE15-18</v>
      </c>
      <c r="C65">
        <v>16</v>
      </c>
      <c r="D65" t="s">
        <v>47</v>
      </c>
      <c r="E65" s="5">
        <v>2357.1999999999998</v>
      </c>
      <c r="F65" s="5">
        <v>3385.86</v>
      </c>
      <c r="G65" s="5">
        <v>3530.98</v>
      </c>
      <c r="H65" s="5">
        <v>3815.87</v>
      </c>
    </row>
    <row r="66" spans="1:8" x14ac:dyDescent="0.2">
      <c r="A66" t="s">
        <v>3</v>
      </c>
      <c r="B66" s="10" t="str">
        <f t="shared" si="0"/>
        <v>e. HE15-18</v>
      </c>
      <c r="C66">
        <v>17</v>
      </c>
      <c r="D66" t="s">
        <v>47</v>
      </c>
      <c r="E66" s="5">
        <v>2245.2800000000002</v>
      </c>
      <c r="F66" s="5">
        <v>3200.85</v>
      </c>
      <c r="G66" s="5">
        <v>3305.31</v>
      </c>
      <c r="H66" s="5">
        <v>3815.87</v>
      </c>
    </row>
    <row r="67" spans="1:8" x14ac:dyDescent="0.2">
      <c r="A67" t="s">
        <v>3</v>
      </c>
      <c r="B67" s="10" t="str">
        <f t="shared" ref="B67:B130" si="4">IF(OR(C67=1, C67=2, C67=23, C67=24), "a. HE1-2 &amp; HE23-24", IF(OR(C67=3, C67=4, C67=5, C67=6), "b. HE3-6", IF(OR(C67=7, C67=8, C67=9, C67=10), "c. HE7-10", IF(OR(C67=11, C67=12, C67=13, C67=14), "d. HE11-14", IF(OR(C67=15, C67=16, C67=17, C67=18), "e. HE15-18", IF(OR(C67=19, C67=20, C67=21, C67=22), "f. HE19-22", NA()))))))</f>
        <v>e. HE15-18</v>
      </c>
      <c r="C67">
        <v>18</v>
      </c>
      <c r="D67" t="s">
        <v>47</v>
      </c>
      <c r="E67" s="5">
        <v>2034.16</v>
      </c>
      <c r="F67" s="5">
        <v>2647.47</v>
      </c>
      <c r="G67" s="5">
        <v>2711.74</v>
      </c>
      <c r="H67" s="5">
        <v>3815.87</v>
      </c>
    </row>
    <row r="68" spans="1:8" x14ac:dyDescent="0.2">
      <c r="A68" t="s">
        <v>3</v>
      </c>
      <c r="B68" s="10" t="str">
        <f t="shared" si="4"/>
        <v>f. HE19-22</v>
      </c>
      <c r="C68">
        <v>19</v>
      </c>
      <c r="D68" t="s">
        <v>47</v>
      </c>
      <c r="E68" s="5">
        <v>2357.7600000000002</v>
      </c>
      <c r="F68" s="5">
        <v>3034.25</v>
      </c>
      <c r="G68" s="5">
        <v>3267.98</v>
      </c>
      <c r="H68" s="5">
        <v>3192.45</v>
      </c>
    </row>
    <row r="69" spans="1:8" x14ac:dyDescent="0.2">
      <c r="A69" t="s">
        <v>3</v>
      </c>
      <c r="B69" s="10" t="str">
        <f t="shared" si="4"/>
        <v>f. HE19-22</v>
      </c>
      <c r="C69">
        <v>20</v>
      </c>
      <c r="D69" t="s">
        <v>47</v>
      </c>
      <c r="E69" s="5">
        <v>2297.88</v>
      </c>
      <c r="F69" s="5">
        <v>3167.19</v>
      </c>
      <c r="G69" s="5">
        <v>3230.73</v>
      </c>
      <c r="H69" s="5">
        <v>3192.45</v>
      </c>
    </row>
    <row r="70" spans="1:8" x14ac:dyDescent="0.2">
      <c r="A70" t="s">
        <v>3</v>
      </c>
      <c r="B70" s="10" t="str">
        <f t="shared" si="4"/>
        <v>f. HE19-22</v>
      </c>
      <c r="C70">
        <v>21</v>
      </c>
      <c r="D70" t="s">
        <v>47</v>
      </c>
      <c r="E70" s="5">
        <v>2103.29</v>
      </c>
      <c r="F70" s="5">
        <v>2711.86</v>
      </c>
      <c r="G70" s="5">
        <v>2579.96</v>
      </c>
      <c r="H70" s="5">
        <v>3192.45</v>
      </c>
    </row>
    <row r="71" spans="1:8" x14ac:dyDescent="0.2">
      <c r="A71" t="s">
        <v>3</v>
      </c>
      <c r="B71" s="10" t="str">
        <f t="shared" si="4"/>
        <v>f. HE19-22</v>
      </c>
      <c r="C71">
        <v>22</v>
      </c>
      <c r="D71" t="s">
        <v>47</v>
      </c>
      <c r="E71" s="5">
        <v>1290</v>
      </c>
      <c r="F71" s="5">
        <v>1831.17</v>
      </c>
      <c r="G71" s="5">
        <v>2003.58</v>
      </c>
      <c r="H71" s="5">
        <v>3192.45</v>
      </c>
    </row>
    <row r="72" spans="1:8" x14ac:dyDescent="0.2">
      <c r="A72" t="s">
        <v>3</v>
      </c>
      <c r="B72" s="10" t="str">
        <f t="shared" si="4"/>
        <v>a. HE1-2 &amp; HE23-24</v>
      </c>
      <c r="C72">
        <v>23</v>
      </c>
      <c r="D72" t="s">
        <v>47</v>
      </c>
      <c r="E72" s="5">
        <v>1151.82</v>
      </c>
      <c r="F72" s="5">
        <v>1749.7</v>
      </c>
      <c r="G72" s="5">
        <v>1877</v>
      </c>
      <c r="H72" s="5">
        <v>2004.38</v>
      </c>
    </row>
    <row r="73" spans="1:8" x14ac:dyDescent="0.2">
      <c r="A73" t="s">
        <v>3</v>
      </c>
      <c r="B73" s="10" t="str">
        <f t="shared" si="4"/>
        <v>a. HE1-2 &amp; HE23-24</v>
      </c>
      <c r="C73">
        <v>24</v>
      </c>
      <c r="D73" t="s">
        <v>47</v>
      </c>
      <c r="E73" s="5">
        <v>749.23</v>
      </c>
      <c r="F73" s="5">
        <v>1294.24</v>
      </c>
      <c r="G73" s="5">
        <v>2278.88</v>
      </c>
      <c r="H73" s="5">
        <v>2004.38</v>
      </c>
    </row>
    <row r="74" spans="1:8" x14ac:dyDescent="0.2">
      <c r="A74" t="s">
        <v>4</v>
      </c>
      <c r="B74" s="10" t="str">
        <f t="shared" si="4"/>
        <v>a. HE1-2 &amp; HE23-24</v>
      </c>
      <c r="C74">
        <v>1</v>
      </c>
      <c r="D74" t="s">
        <v>47</v>
      </c>
      <c r="E74" s="5">
        <v>1073.82</v>
      </c>
      <c r="F74" s="5">
        <v>1778.91</v>
      </c>
      <c r="G74" s="5">
        <v>3137.59</v>
      </c>
      <c r="H74" s="5">
        <v>1768.86</v>
      </c>
    </row>
    <row r="75" spans="1:8" x14ac:dyDescent="0.2">
      <c r="A75" t="s">
        <v>4</v>
      </c>
      <c r="B75" s="10" t="str">
        <f t="shared" si="4"/>
        <v>a. HE1-2 &amp; HE23-24</v>
      </c>
      <c r="C75">
        <v>2</v>
      </c>
      <c r="D75" t="s">
        <v>47</v>
      </c>
      <c r="E75" s="5">
        <v>1756.67</v>
      </c>
      <c r="F75" s="5">
        <v>2646.65</v>
      </c>
      <c r="G75" s="5">
        <v>3571.58</v>
      </c>
      <c r="H75" s="5">
        <v>1768.86</v>
      </c>
    </row>
    <row r="76" spans="1:8" x14ac:dyDescent="0.2">
      <c r="A76" t="s">
        <v>4</v>
      </c>
      <c r="B76" s="10" t="str">
        <f t="shared" si="4"/>
        <v>b. HE3-6</v>
      </c>
      <c r="C76">
        <v>3</v>
      </c>
      <c r="D76" t="s">
        <v>47</v>
      </c>
      <c r="E76" s="5">
        <v>1745.05</v>
      </c>
      <c r="F76" s="5">
        <v>2619.8200000000002</v>
      </c>
      <c r="G76" s="5">
        <v>4129</v>
      </c>
      <c r="H76" s="5">
        <v>2160.94</v>
      </c>
    </row>
    <row r="77" spans="1:8" x14ac:dyDescent="0.2">
      <c r="A77" t="s">
        <v>4</v>
      </c>
      <c r="B77" s="10" t="str">
        <f t="shared" si="4"/>
        <v>b. HE3-6</v>
      </c>
      <c r="C77">
        <v>4</v>
      </c>
      <c r="D77" t="s">
        <v>47</v>
      </c>
      <c r="E77" s="5">
        <v>1744.05</v>
      </c>
      <c r="F77" s="5">
        <v>2617.69</v>
      </c>
      <c r="G77" s="5">
        <v>3537.47</v>
      </c>
      <c r="H77" s="5">
        <v>2160.94</v>
      </c>
    </row>
    <row r="78" spans="1:8" x14ac:dyDescent="0.2">
      <c r="A78" t="s">
        <v>4</v>
      </c>
      <c r="B78" s="10" t="str">
        <f t="shared" si="4"/>
        <v>b. HE3-6</v>
      </c>
      <c r="C78">
        <v>5</v>
      </c>
      <c r="D78" t="s">
        <v>47</v>
      </c>
      <c r="E78" s="5">
        <v>1155.74</v>
      </c>
      <c r="F78" s="5">
        <v>1978.15</v>
      </c>
      <c r="G78" s="5">
        <v>3670.38</v>
      </c>
      <c r="H78" s="5">
        <v>2160.94</v>
      </c>
    </row>
    <row r="79" spans="1:8" x14ac:dyDescent="0.2">
      <c r="A79" t="s">
        <v>4</v>
      </c>
      <c r="B79" s="10" t="str">
        <f t="shared" si="4"/>
        <v>b. HE3-6</v>
      </c>
      <c r="C79">
        <v>6</v>
      </c>
      <c r="D79" t="s">
        <v>47</v>
      </c>
      <c r="E79" s="5">
        <v>2057.4499999999998</v>
      </c>
      <c r="F79" s="5">
        <v>3303.46</v>
      </c>
      <c r="G79" s="5">
        <v>3282.78</v>
      </c>
      <c r="H79" s="5">
        <v>2160.94</v>
      </c>
    </row>
    <row r="80" spans="1:8" x14ac:dyDescent="0.2">
      <c r="A80" t="s">
        <v>4</v>
      </c>
      <c r="B80" s="10" t="str">
        <f t="shared" si="4"/>
        <v>c. HE7-10</v>
      </c>
      <c r="C80">
        <v>7</v>
      </c>
      <c r="D80" t="s">
        <v>47</v>
      </c>
      <c r="E80" s="5">
        <v>2544.34</v>
      </c>
      <c r="F80" s="5">
        <v>3408.16</v>
      </c>
      <c r="G80" s="5">
        <v>3902.72</v>
      </c>
      <c r="H80" s="5">
        <v>3074.43</v>
      </c>
    </row>
    <row r="81" spans="1:8" x14ac:dyDescent="0.2">
      <c r="A81" t="s">
        <v>4</v>
      </c>
      <c r="B81" s="10" t="str">
        <f t="shared" si="4"/>
        <v>c. HE7-10</v>
      </c>
      <c r="C81">
        <v>8</v>
      </c>
      <c r="D81" t="s">
        <v>47</v>
      </c>
      <c r="E81" s="5">
        <v>2361.0300000000002</v>
      </c>
      <c r="F81" s="5">
        <v>3455.09</v>
      </c>
      <c r="G81" s="5">
        <v>3780.03</v>
      </c>
      <c r="H81" s="5">
        <v>3074.43</v>
      </c>
    </row>
    <row r="82" spans="1:8" x14ac:dyDescent="0.2">
      <c r="A82" t="s">
        <v>4</v>
      </c>
      <c r="B82" s="10" t="str">
        <f t="shared" si="4"/>
        <v>c. HE7-10</v>
      </c>
      <c r="C82">
        <v>9</v>
      </c>
      <c r="D82" t="s">
        <v>47</v>
      </c>
      <c r="E82" s="5">
        <v>1930.64</v>
      </c>
      <c r="F82" s="5">
        <v>2690.25</v>
      </c>
      <c r="G82" s="5">
        <v>2678.6</v>
      </c>
      <c r="H82" s="5">
        <v>3074.43</v>
      </c>
    </row>
    <row r="83" spans="1:8" x14ac:dyDescent="0.2">
      <c r="A83" t="s">
        <v>4</v>
      </c>
      <c r="B83" s="10" t="str">
        <f t="shared" si="4"/>
        <v>c. HE7-10</v>
      </c>
      <c r="C83">
        <v>10</v>
      </c>
      <c r="D83" t="s">
        <v>47</v>
      </c>
      <c r="E83" s="5">
        <v>2490.62</v>
      </c>
      <c r="F83" s="5">
        <v>3801.7</v>
      </c>
      <c r="G83" s="5">
        <v>3813.37</v>
      </c>
      <c r="H83" s="5">
        <v>3074.43</v>
      </c>
    </row>
    <row r="84" spans="1:8" x14ac:dyDescent="0.2">
      <c r="A84" t="s">
        <v>4</v>
      </c>
      <c r="B84" s="10" t="str">
        <f t="shared" si="4"/>
        <v>d. HE11-14</v>
      </c>
      <c r="C84">
        <v>11</v>
      </c>
      <c r="D84" t="s">
        <v>47</v>
      </c>
      <c r="E84" s="5">
        <v>2694.44</v>
      </c>
      <c r="F84" s="5">
        <v>4225.8999999999996</v>
      </c>
      <c r="G84" s="5">
        <v>4669.62</v>
      </c>
      <c r="H84" s="5">
        <v>3538.55</v>
      </c>
    </row>
    <row r="85" spans="1:8" x14ac:dyDescent="0.2">
      <c r="A85" t="s">
        <v>4</v>
      </c>
      <c r="B85" s="10" t="str">
        <f t="shared" si="4"/>
        <v>d. HE11-14</v>
      </c>
      <c r="C85">
        <v>12</v>
      </c>
      <c r="D85" t="s">
        <v>47</v>
      </c>
      <c r="E85" s="5">
        <v>2786.79</v>
      </c>
      <c r="F85" s="5">
        <v>4123.76</v>
      </c>
      <c r="G85" s="5">
        <v>4538.24</v>
      </c>
      <c r="H85" s="5">
        <v>3538.55</v>
      </c>
    </row>
    <row r="86" spans="1:8" x14ac:dyDescent="0.2">
      <c r="A86" t="s">
        <v>4</v>
      </c>
      <c r="B86" s="10" t="str">
        <f t="shared" si="4"/>
        <v>d. HE11-14</v>
      </c>
      <c r="C86">
        <v>13</v>
      </c>
      <c r="D86" t="s">
        <v>47</v>
      </c>
      <c r="E86" s="5">
        <v>2865.56</v>
      </c>
      <c r="F86" s="5">
        <v>4075.44</v>
      </c>
      <c r="G86" s="5">
        <v>4025.04</v>
      </c>
      <c r="H86" s="5">
        <v>3477.05</v>
      </c>
    </row>
    <row r="87" spans="1:8" x14ac:dyDescent="0.2">
      <c r="A87" t="s">
        <v>4</v>
      </c>
      <c r="B87" s="10" t="str">
        <f t="shared" si="4"/>
        <v>d. HE11-14</v>
      </c>
      <c r="C87">
        <v>14</v>
      </c>
      <c r="D87" t="s">
        <v>47</v>
      </c>
      <c r="E87" s="5">
        <v>2982.84</v>
      </c>
      <c r="F87" s="5">
        <v>4196.6899999999996</v>
      </c>
      <c r="G87" s="5">
        <v>4368.71</v>
      </c>
      <c r="H87" s="5">
        <v>3477.05</v>
      </c>
    </row>
    <row r="88" spans="1:8" x14ac:dyDescent="0.2">
      <c r="A88" t="s">
        <v>4</v>
      </c>
      <c r="B88" s="10" t="str">
        <f t="shared" si="4"/>
        <v>e. HE15-18</v>
      </c>
      <c r="C88">
        <v>15</v>
      </c>
      <c r="D88" t="s">
        <v>47</v>
      </c>
      <c r="E88" s="5">
        <v>3055.5</v>
      </c>
      <c r="F88" s="5">
        <v>4363.57</v>
      </c>
      <c r="G88" s="5">
        <v>4792.66</v>
      </c>
      <c r="H88" s="5">
        <v>3190.97</v>
      </c>
    </row>
    <row r="89" spans="1:8" x14ac:dyDescent="0.2">
      <c r="A89" t="s">
        <v>4</v>
      </c>
      <c r="B89" s="10" t="str">
        <f t="shared" si="4"/>
        <v>e. HE15-18</v>
      </c>
      <c r="C89">
        <v>16</v>
      </c>
      <c r="D89" t="s">
        <v>47</v>
      </c>
      <c r="E89" s="5">
        <v>2662.56</v>
      </c>
      <c r="F89" s="5">
        <v>3940.62</v>
      </c>
      <c r="G89" s="5">
        <v>3922.58</v>
      </c>
      <c r="H89" s="5">
        <v>3190.97</v>
      </c>
    </row>
    <row r="90" spans="1:8" x14ac:dyDescent="0.2">
      <c r="A90" t="s">
        <v>4</v>
      </c>
      <c r="B90" s="10" t="str">
        <f t="shared" si="4"/>
        <v>e. HE15-18</v>
      </c>
      <c r="C90">
        <v>17</v>
      </c>
      <c r="D90" t="s">
        <v>47</v>
      </c>
      <c r="E90" s="5">
        <v>2070.06</v>
      </c>
      <c r="F90" s="5">
        <v>3307.48</v>
      </c>
      <c r="G90" s="5">
        <v>3331.68</v>
      </c>
      <c r="H90" s="5">
        <v>3190.97</v>
      </c>
    </row>
    <row r="91" spans="1:8" x14ac:dyDescent="0.2">
      <c r="A91" t="s">
        <v>4</v>
      </c>
      <c r="B91" s="10" t="str">
        <f t="shared" si="4"/>
        <v>e. HE15-18</v>
      </c>
      <c r="C91">
        <v>18</v>
      </c>
      <c r="D91" t="s">
        <v>47</v>
      </c>
      <c r="E91" s="5">
        <v>2027.56</v>
      </c>
      <c r="F91" s="5">
        <v>2954.43</v>
      </c>
      <c r="G91" s="5">
        <v>3049.6</v>
      </c>
      <c r="H91" s="5">
        <v>3190.97</v>
      </c>
    </row>
    <row r="92" spans="1:8" x14ac:dyDescent="0.2">
      <c r="A92" t="s">
        <v>4</v>
      </c>
      <c r="B92" s="10" t="str">
        <f t="shared" si="4"/>
        <v>f. HE19-22</v>
      </c>
      <c r="C92">
        <v>19</v>
      </c>
      <c r="D92" t="s">
        <v>47</v>
      </c>
      <c r="E92" s="5">
        <v>2119.4699999999998</v>
      </c>
      <c r="F92" s="5">
        <v>2583.92</v>
      </c>
      <c r="G92" s="5">
        <v>2826.94</v>
      </c>
      <c r="H92" s="5">
        <v>3051.42</v>
      </c>
    </row>
    <row r="93" spans="1:8" x14ac:dyDescent="0.2">
      <c r="A93" t="s">
        <v>4</v>
      </c>
      <c r="B93" s="10" t="str">
        <f t="shared" si="4"/>
        <v>f. HE19-22</v>
      </c>
      <c r="C93">
        <v>20</v>
      </c>
      <c r="D93" t="s">
        <v>47</v>
      </c>
      <c r="E93" s="5">
        <v>2362.35</v>
      </c>
      <c r="F93" s="5">
        <v>2765.18</v>
      </c>
      <c r="G93" s="5">
        <v>2788.85</v>
      </c>
      <c r="H93" s="5">
        <v>3051.42</v>
      </c>
    </row>
    <row r="94" spans="1:8" x14ac:dyDescent="0.2">
      <c r="A94" t="s">
        <v>4</v>
      </c>
      <c r="B94" s="10" t="str">
        <f t="shared" si="4"/>
        <v>f. HE19-22</v>
      </c>
      <c r="C94">
        <v>21</v>
      </c>
      <c r="D94" t="s">
        <v>47</v>
      </c>
      <c r="E94" s="5">
        <v>1819.38</v>
      </c>
      <c r="F94" s="5">
        <v>2519.6999999999998</v>
      </c>
      <c r="G94" s="5">
        <v>2479.81</v>
      </c>
      <c r="H94" s="5">
        <v>3051.42</v>
      </c>
    </row>
    <row r="95" spans="1:8" x14ac:dyDescent="0.2">
      <c r="A95" t="s">
        <v>4</v>
      </c>
      <c r="B95" s="10" t="str">
        <f t="shared" si="4"/>
        <v>f. HE19-22</v>
      </c>
      <c r="C95">
        <v>22</v>
      </c>
      <c r="D95" t="s">
        <v>47</v>
      </c>
      <c r="E95" s="5">
        <v>1729.91</v>
      </c>
      <c r="F95" s="5">
        <v>2075.1999999999998</v>
      </c>
      <c r="G95" s="5">
        <v>1967.56</v>
      </c>
      <c r="H95" s="5">
        <v>3051.42</v>
      </c>
    </row>
    <row r="96" spans="1:8" x14ac:dyDescent="0.2">
      <c r="A96" t="s">
        <v>4</v>
      </c>
      <c r="B96" s="10" t="str">
        <f t="shared" si="4"/>
        <v>a. HE1-2 &amp; HE23-24</v>
      </c>
      <c r="C96">
        <v>23</v>
      </c>
      <c r="D96" t="s">
        <v>47</v>
      </c>
      <c r="E96" s="5">
        <v>1273.98</v>
      </c>
      <c r="F96" s="5">
        <v>1419.26</v>
      </c>
      <c r="G96" s="5">
        <v>1935.96</v>
      </c>
      <c r="H96" s="5">
        <v>1879.36</v>
      </c>
    </row>
    <row r="97" spans="1:8" x14ac:dyDescent="0.2">
      <c r="A97" t="s">
        <v>4</v>
      </c>
      <c r="B97" s="10" t="str">
        <f t="shared" si="4"/>
        <v>a. HE1-2 &amp; HE23-24</v>
      </c>
      <c r="C97">
        <v>24</v>
      </c>
      <c r="D97" t="s">
        <v>47</v>
      </c>
      <c r="E97" s="5">
        <v>1238.17</v>
      </c>
      <c r="F97" s="5">
        <v>1706.15</v>
      </c>
      <c r="G97" s="5">
        <v>2717.15</v>
      </c>
      <c r="H97" s="5">
        <v>1879.36</v>
      </c>
    </row>
    <row r="98" spans="1:8" x14ac:dyDescent="0.2">
      <c r="A98" t="s">
        <v>5</v>
      </c>
      <c r="B98" s="10" t="str">
        <f t="shared" si="4"/>
        <v>a. HE1-2 &amp; HE23-24</v>
      </c>
      <c r="C98">
        <v>1</v>
      </c>
      <c r="D98" t="s">
        <v>47</v>
      </c>
      <c r="E98" s="5">
        <v>2638.19</v>
      </c>
      <c r="F98" s="5">
        <v>3379.7</v>
      </c>
      <c r="G98" s="5">
        <v>4128.76</v>
      </c>
      <c r="H98" s="5">
        <v>1827.86</v>
      </c>
    </row>
    <row r="99" spans="1:8" x14ac:dyDescent="0.2">
      <c r="A99" t="s">
        <v>5</v>
      </c>
      <c r="B99" s="10" t="str">
        <f t="shared" si="4"/>
        <v>a. HE1-2 &amp; HE23-24</v>
      </c>
      <c r="C99">
        <v>2</v>
      </c>
      <c r="D99" t="s">
        <v>47</v>
      </c>
      <c r="E99" s="5">
        <v>2815.43</v>
      </c>
      <c r="F99" s="5">
        <v>3715.23</v>
      </c>
      <c r="G99" s="5">
        <v>5084.8500000000004</v>
      </c>
      <c r="H99" s="5">
        <v>1827.86</v>
      </c>
    </row>
    <row r="100" spans="1:8" x14ac:dyDescent="0.2">
      <c r="A100" t="s">
        <v>5</v>
      </c>
      <c r="B100" s="10" t="str">
        <f t="shared" si="4"/>
        <v>b. HE3-6</v>
      </c>
      <c r="C100">
        <v>3</v>
      </c>
      <c r="D100" t="s">
        <v>47</v>
      </c>
      <c r="E100" s="5">
        <v>2696.97</v>
      </c>
      <c r="F100" s="5">
        <v>3496</v>
      </c>
      <c r="G100" s="5">
        <v>5201.99</v>
      </c>
      <c r="H100" s="5">
        <v>2619.79</v>
      </c>
    </row>
    <row r="101" spans="1:8" x14ac:dyDescent="0.2">
      <c r="A101" t="s">
        <v>5</v>
      </c>
      <c r="B101" s="10" t="str">
        <f t="shared" si="4"/>
        <v>b. HE3-6</v>
      </c>
      <c r="C101">
        <v>4</v>
      </c>
      <c r="D101" t="s">
        <v>47</v>
      </c>
      <c r="E101" s="5">
        <v>2806.81</v>
      </c>
      <c r="F101" s="5">
        <v>3742.69</v>
      </c>
      <c r="G101" s="5">
        <v>5306.78</v>
      </c>
      <c r="H101" s="5">
        <v>2619.79</v>
      </c>
    </row>
    <row r="102" spans="1:8" x14ac:dyDescent="0.2">
      <c r="A102" t="s">
        <v>5</v>
      </c>
      <c r="B102" s="10" t="str">
        <f t="shared" si="4"/>
        <v>b. HE3-6</v>
      </c>
      <c r="C102">
        <v>5</v>
      </c>
      <c r="D102" t="s">
        <v>47</v>
      </c>
      <c r="E102" s="5">
        <v>3362.69</v>
      </c>
      <c r="F102" s="5">
        <v>3979.26</v>
      </c>
      <c r="G102" s="5">
        <v>5191.57</v>
      </c>
      <c r="H102" s="5">
        <v>2619.79</v>
      </c>
    </row>
    <row r="103" spans="1:8" x14ac:dyDescent="0.2">
      <c r="A103" t="s">
        <v>5</v>
      </c>
      <c r="B103" s="10" t="str">
        <f t="shared" si="4"/>
        <v>b. HE3-6</v>
      </c>
      <c r="C103">
        <v>6</v>
      </c>
      <c r="D103" t="s">
        <v>47</v>
      </c>
      <c r="E103" s="5">
        <v>3489.35</v>
      </c>
      <c r="F103" s="5">
        <v>4454.3500000000004</v>
      </c>
      <c r="G103" s="5">
        <v>5565.64</v>
      </c>
      <c r="H103" s="5">
        <v>2619.79</v>
      </c>
    </row>
    <row r="104" spans="1:8" x14ac:dyDescent="0.2">
      <c r="A104" t="s">
        <v>5</v>
      </c>
      <c r="B104" s="10" t="str">
        <f t="shared" si="4"/>
        <v>c. HE7-10</v>
      </c>
      <c r="C104">
        <v>7</v>
      </c>
      <c r="D104" t="s">
        <v>47</v>
      </c>
      <c r="E104" s="5">
        <v>3250.24</v>
      </c>
      <c r="F104" s="5">
        <v>4457.21</v>
      </c>
      <c r="G104" s="5">
        <v>4997.2299999999996</v>
      </c>
      <c r="H104" s="5">
        <v>4738.88</v>
      </c>
    </row>
    <row r="105" spans="1:8" x14ac:dyDescent="0.2">
      <c r="A105" t="s">
        <v>5</v>
      </c>
      <c r="B105" s="10" t="str">
        <f t="shared" si="4"/>
        <v>c. HE7-10</v>
      </c>
      <c r="C105">
        <v>8</v>
      </c>
      <c r="D105" t="s">
        <v>47</v>
      </c>
      <c r="E105" s="5">
        <v>2816.35</v>
      </c>
      <c r="F105" s="5">
        <v>3631.45</v>
      </c>
      <c r="G105" s="5">
        <v>3923.64</v>
      </c>
      <c r="H105" s="5">
        <v>4738.88</v>
      </c>
    </row>
    <row r="106" spans="1:8" x14ac:dyDescent="0.2">
      <c r="A106" t="s">
        <v>5</v>
      </c>
      <c r="B106" s="10" t="str">
        <f t="shared" si="4"/>
        <v>c. HE7-10</v>
      </c>
      <c r="C106">
        <v>9</v>
      </c>
      <c r="D106" t="s">
        <v>47</v>
      </c>
      <c r="E106" s="5">
        <v>2424.7600000000002</v>
      </c>
      <c r="F106" s="5">
        <v>3342.42</v>
      </c>
      <c r="G106" s="5">
        <v>3260.27</v>
      </c>
      <c r="H106" s="5">
        <v>4738.88</v>
      </c>
    </row>
    <row r="107" spans="1:8" x14ac:dyDescent="0.2">
      <c r="A107" t="s">
        <v>5</v>
      </c>
      <c r="B107" s="10" t="str">
        <f t="shared" si="4"/>
        <v>c. HE7-10</v>
      </c>
      <c r="C107">
        <v>10</v>
      </c>
      <c r="D107" t="s">
        <v>47</v>
      </c>
      <c r="E107" s="5">
        <v>3433.35</v>
      </c>
      <c r="F107" s="5">
        <v>4711.8999999999996</v>
      </c>
      <c r="G107" s="5">
        <v>4491.8500000000004</v>
      </c>
      <c r="H107" s="5">
        <v>4738.88</v>
      </c>
    </row>
    <row r="108" spans="1:8" x14ac:dyDescent="0.2">
      <c r="A108" t="s">
        <v>5</v>
      </c>
      <c r="B108" s="10" t="str">
        <f t="shared" si="4"/>
        <v>d. HE11-14</v>
      </c>
      <c r="C108">
        <v>11</v>
      </c>
      <c r="D108" t="s">
        <v>47</v>
      </c>
      <c r="E108" s="5">
        <v>4579.6899999999996</v>
      </c>
      <c r="F108" s="5">
        <v>5594.11</v>
      </c>
      <c r="G108" s="5">
        <v>5869.07</v>
      </c>
      <c r="H108" s="5">
        <v>5053.3</v>
      </c>
    </row>
    <row r="109" spans="1:8" x14ac:dyDescent="0.2">
      <c r="A109" t="s">
        <v>5</v>
      </c>
      <c r="B109" s="10" t="str">
        <f t="shared" si="4"/>
        <v>d. HE11-14</v>
      </c>
      <c r="C109">
        <v>12</v>
      </c>
      <c r="D109" t="s">
        <v>47</v>
      </c>
      <c r="E109" s="5">
        <v>4941.18</v>
      </c>
      <c r="F109" s="5">
        <v>6127.39</v>
      </c>
      <c r="G109" s="5">
        <v>6622.74</v>
      </c>
      <c r="H109" s="5">
        <v>5053.3</v>
      </c>
    </row>
    <row r="110" spans="1:8" x14ac:dyDescent="0.2">
      <c r="A110" t="s">
        <v>5</v>
      </c>
      <c r="B110" s="10" t="str">
        <f t="shared" si="4"/>
        <v>d. HE11-14</v>
      </c>
      <c r="C110">
        <v>13</v>
      </c>
      <c r="D110" t="s">
        <v>47</v>
      </c>
      <c r="E110" s="5">
        <v>4587.68</v>
      </c>
      <c r="F110" s="5">
        <v>5535.58</v>
      </c>
      <c r="G110" s="5">
        <v>5286.13</v>
      </c>
      <c r="H110" s="5">
        <v>5117.3</v>
      </c>
    </row>
    <row r="111" spans="1:8" x14ac:dyDescent="0.2">
      <c r="A111" t="s">
        <v>5</v>
      </c>
      <c r="B111" s="10" t="str">
        <f t="shared" si="4"/>
        <v>d. HE11-14</v>
      </c>
      <c r="C111">
        <v>14</v>
      </c>
      <c r="D111" t="s">
        <v>47</v>
      </c>
      <c r="E111" s="5">
        <v>2636.31</v>
      </c>
      <c r="F111" s="5">
        <v>3605.25</v>
      </c>
      <c r="G111" s="5">
        <v>3734.63</v>
      </c>
      <c r="H111" s="5">
        <v>5117.3</v>
      </c>
    </row>
    <row r="112" spans="1:8" x14ac:dyDescent="0.2">
      <c r="A112" t="s">
        <v>5</v>
      </c>
      <c r="B112" s="10" t="str">
        <f t="shared" si="4"/>
        <v>e. HE15-18</v>
      </c>
      <c r="C112">
        <v>15</v>
      </c>
      <c r="D112" t="s">
        <v>47</v>
      </c>
      <c r="E112" s="5">
        <v>2235.39</v>
      </c>
      <c r="F112" s="5">
        <v>2988.92</v>
      </c>
      <c r="G112" s="5">
        <v>3124.65</v>
      </c>
      <c r="H112" s="5">
        <v>4260.3</v>
      </c>
    </row>
    <row r="113" spans="1:8" x14ac:dyDescent="0.2">
      <c r="A113" t="s">
        <v>5</v>
      </c>
      <c r="B113" s="10" t="str">
        <f t="shared" si="4"/>
        <v>e. HE15-18</v>
      </c>
      <c r="C113">
        <v>16</v>
      </c>
      <c r="D113" t="s">
        <v>47</v>
      </c>
      <c r="E113" s="5">
        <v>2155.62</v>
      </c>
      <c r="F113" s="5">
        <v>2638.34</v>
      </c>
      <c r="G113" s="5">
        <v>2647</v>
      </c>
      <c r="H113" s="5">
        <v>4260.3</v>
      </c>
    </row>
    <row r="114" spans="1:8" x14ac:dyDescent="0.2">
      <c r="A114" t="s">
        <v>5</v>
      </c>
      <c r="B114" s="10" t="str">
        <f t="shared" si="4"/>
        <v>e. HE15-18</v>
      </c>
      <c r="C114">
        <v>17</v>
      </c>
      <c r="D114" t="s">
        <v>47</v>
      </c>
      <c r="E114" s="5">
        <v>2442.9</v>
      </c>
      <c r="F114" s="5">
        <v>2603.84</v>
      </c>
      <c r="G114" s="5">
        <v>2432.4299999999998</v>
      </c>
      <c r="H114" s="5">
        <v>4260.3</v>
      </c>
    </row>
    <row r="115" spans="1:8" x14ac:dyDescent="0.2">
      <c r="A115" t="s">
        <v>5</v>
      </c>
      <c r="B115" s="10" t="str">
        <f t="shared" si="4"/>
        <v>e. HE15-18</v>
      </c>
      <c r="C115">
        <v>18</v>
      </c>
      <c r="D115" t="s">
        <v>47</v>
      </c>
      <c r="E115" s="5">
        <v>2542.86</v>
      </c>
      <c r="F115" s="5">
        <v>2731.74</v>
      </c>
      <c r="G115" s="5">
        <v>2837.26</v>
      </c>
      <c r="H115" s="5">
        <v>4260.3</v>
      </c>
    </row>
    <row r="116" spans="1:8" x14ac:dyDescent="0.2">
      <c r="A116" t="s">
        <v>5</v>
      </c>
      <c r="B116" s="10" t="str">
        <f t="shared" si="4"/>
        <v>f. HE19-22</v>
      </c>
      <c r="C116">
        <v>19</v>
      </c>
      <c r="D116" t="s">
        <v>47</v>
      </c>
      <c r="E116" s="5">
        <v>3152.18</v>
      </c>
      <c r="F116" s="5">
        <v>3604.73</v>
      </c>
      <c r="G116" s="5">
        <v>3343.37</v>
      </c>
      <c r="H116" s="5">
        <v>4149.4799999999996</v>
      </c>
    </row>
    <row r="117" spans="1:8" x14ac:dyDescent="0.2">
      <c r="A117" t="s">
        <v>5</v>
      </c>
      <c r="B117" s="10" t="str">
        <f t="shared" si="4"/>
        <v>f. HE19-22</v>
      </c>
      <c r="C117">
        <v>20</v>
      </c>
      <c r="D117" t="s">
        <v>47</v>
      </c>
      <c r="E117" s="5">
        <v>3913.19</v>
      </c>
      <c r="F117" s="5">
        <v>4462.5</v>
      </c>
      <c r="G117" s="5">
        <v>4725.3100000000004</v>
      </c>
      <c r="H117" s="5">
        <v>4149.4799999999996</v>
      </c>
    </row>
    <row r="118" spans="1:8" x14ac:dyDescent="0.2">
      <c r="A118" t="s">
        <v>5</v>
      </c>
      <c r="B118" s="10" t="str">
        <f t="shared" si="4"/>
        <v>f. HE19-22</v>
      </c>
      <c r="C118">
        <v>21</v>
      </c>
      <c r="D118" t="s">
        <v>47</v>
      </c>
      <c r="E118" s="5">
        <v>5044.6899999999996</v>
      </c>
      <c r="F118" s="5">
        <v>5422.04</v>
      </c>
      <c r="G118" s="5">
        <v>4775.18</v>
      </c>
      <c r="H118" s="5">
        <v>4149.4799999999996</v>
      </c>
    </row>
    <row r="119" spans="1:8" x14ac:dyDescent="0.2">
      <c r="A119" t="s">
        <v>5</v>
      </c>
      <c r="B119" s="10" t="str">
        <f t="shared" si="4"/>
        <v>f. HE19-22</v>
      </c>
      <c r="C119">
        <v>22</v>
      </c>
      <c r="D119" t="s">
        <v>47</v>
      </c>
      <c r="E119" s="5">
        <v>5640.29</v>
      </c>
      <c r="F119" s="5">
        <v>6136.11</v>
      </c>
      <c r="G119" s="5">
        <v>6208.52</v>
      </c>
      <c r="H119" s="5">
        <v>4149.4799999999996</v>
      </c>
    </row>
    <row r="120" spans="1:8" x14ac:dyDescent="0.2">
      <c r="A120" t="s">
        <v>5</v>
      </c>
      <c r="B120" s="10" t="str">
        <f t="shared" si="4"/>
        <v>a. HE1-2 &amp; HE23-24</v>
      </c>
      <c r="C120">
        <v>23</v>
      </c>
      <c r="D120" t="s">
        <v>47</v>
      </c>
      <c r="E120" s="5">
        <v>5237.88</v>
      </c>
      <c r="F120" s="5">
        <v>5575.66</v>
      </c>
      <c r="G120" s="5">
        <v>4932.46</v>
      </c>
      <c r="H120" s="5">
        <v>2068.86</v>
      </c>
    </row>
    <row r="121" spans="1:8" x14ac:dyDescent="0.2">
      <c r="A121" t="s">
        <v>5</v>
      </c>
      <c r="B121" s="10" t="str">
        <f t="shared" si="4"/>
        <v>a. HE1-2 &amp; HE23-24</v>
      </c>
      <c r="C121">
        <v>24</v>
      </c>
      <c r="D121" t="s">
        <v>47</v>
      </c>
      <c r="E121" s="5">
        <v>3128.64</v>
      </c>
      <c r="F121" s="5">
        <v>3458.76</v>
      </c>
      <c r="G121" s="5">
        <v>3635.1</v>
      </c>
      <c r="H121" s="5">
        <v>2068.86</v>
      </c>
    </row>
    <row r="122" spans="1:8" x14ac:dyDescent="0.2">
      <c r="A122" t="s">
        <v>6</v>
      </c>
      <c r="B122" s="10" t="str">
        <f t="shared" si="4"/>
        <v>a. HE1-2 &amp; HE23-24</v>
      </c>
      <c r="C122">
        <v>1</v>
      </c>
      <c r="D122" t="s">
        <v>47</v>
      </c>
      <c r="E122" s="5">
        <v>1437.65</v>
      </c>
      <c r="F122" s="5">
        <v>2245.02</v>
      </c>
      <c r="G122" s="5">
        <v>3169.18</v>
      </c>
      <c r="H122" s="5">
        <v>1799.99</v>
      </c>
    </row>
    <row r="123" spans="1:8" x14ac:dyDescent="0.2">
      <c r="A123" t="s">
        <v>6</v>
      </c>
      <c r="B123" s="10" t="str">
        <f t="shared" si="4"/>
        <v>a. HE1-2 &amp; HE23-24</v>
      </c>
      <c r="C123">
        <v>2</v>
      </c>
      <c r="D123" t="s">
        <v>47</v>
      </c>
      <c r="E123" s="5">
        <v>726.68</v>
      </c>
      <c r="F123" s="5">
        <v>2047.95</v>
      </c>
      <c r="G123" s="5">
        <v>3523.53</v>
      </c>
      <c r="H123" s="5">
        <v>1799.99</v>
      </c>
    </row>
    <row r="124" spans="1:8" x14ac:dyDescent="0.2">
      <c r="A124" t="s">
        <v>6</v>
      </c>
      <c r="B124" s="10" t="str">
        <f t="shared" si="4"/>
        <v>b. HE3-6</v>
      </c>
      <c r="C124">
        <v>3</v>
      </c>
      <c r="D124" t="s">
        <v>47</v>
      </c>
      <c r="E124" s="5">
        <v>1298.55</v>
      </c>
      <c r="F124" s="5">
        <v>2528.64</v>
      </c>
      <c r="G124" s="5">
        <v>4472.38</v>
      </c>
      <c r="H124" s="5">
        <v>2085.27</v>
      </c>
    </row>
    <row r="125" spans="1:8" x14ac:dyDescent="0.2">
      <c r="A125" t="s">
        <v>6</v>
      </c>
      <c r="B125" s="10" t="str">
        <f t="shared" si="4"/>
        <v>b. HE3-6</v>
      </c>
      <c r="C125">
        <v>4</v>
      </c>
      <c r="D125" t="s">
        <v>47</v>
      </c>
      <c r="E125" s="5">
        <v>1506.61</v>
      </c>
      <c r="F125" s="5">
        <v>2908.93</v>
      </c>
      <c r="G125" s="5">
        <v>5120.41</v>
      </c>
      <c r="H125" s="5">
        <v>2085.27</v>
      </c>
    </row>
    <row r="126" spans="1:8" x14ac:dyDescent="0.2">
      <c r="A126" t="s">
        <v>6</v>
      </c>
      <c r="B126" s="10" t="str">
        <f t="shared" si="4"/>
        <v>b. HE3-6</v>
      </c>
      <c r="C126">
        <v>5</v>
      </c>
      <c r="D126" t="s">
        <v>47</v>
      </c>
      <c r="E126" s="5">
        <v>1587.53</v>
      </c>
      <c r="F126" s="5">
        <v>2929.15</v>
      </c>
      <c r="G126" s="5">
        <v>5117.3599999999997</v>
      </c>
      <c r="H126" s="5">
        <v>2085.27</v>
      </c>
    </row>
    <row r="127" spans="1:8" x14ac:dyDescent="0.2">
      <c r="A127" t="s">
        <v>6</v>
      </c>
      <c r="B127" s="10" t="str">
        <f t="shared" si="4"/>
        <v>b. HE3-6</v>
      </c>
      <c r="C127">
        <v>6</v>
      </c>
      <c r="D127" t="s">
        <v>47</v>
      </c>
      <c r="E127" s="5">
        <v>1452.37</v>
      </c>
      <c r="F127" s="5">
        <v>2814.24</v>
      </c>
      <c r="G127" s="5">
        <v>3905.68</v>
      </c>
      <c r="H127" s="5">
        <v>2085.27</v>
      </c>
    </row>
    <row r="128" spans="1:8" x14ac:dyDescent="0.2">
      <c r="A128" t="s">
        <v>6</v>
      </c>
      <c r="B128" s="10" t="str">
        <f t="shared" si="4"/>
        <v>c. HE7-10</v>
      </c>
      <c r="C128">
        <v>7</v>
      </c>
      <c r="D128" t="s">
        <v>47</v>
      </c>
      <c r="E128" s="5">
        <v>1466.03</v>
      </c>
      <c r="F128" s="5">
        <v>3127.32</v>
      </c>
      <c r="G128" s="5">
        <v>3708.97</v>
      </c>
      <c r="H128" s="5">
        <v>3660.41</v>
      </c>
    </row>
    <row r="129" spans="1:8" x14ac:dyDescent="0.2">
      <c r="A129" t="s">
        <v>6</v>
      </c>
      <c r="B129" s="10" t="str">
        <f t="shared" si="4"/>
        <v>c. HE7-10</v>
      </c>
      <c r="C129">
        <v>8</v>
      </c>
      <c r="D129" t="s">
        <v>47</v>
      </c>
      <c r="E129" s="5">
        <v>3047.91</v>
      </c>
      <c r="F129" s="5">
        <v>3586.07</v>
      </c>
      <c r="G129" s="5">
        <v>3162.55</v>
      </c>
      <c r="H129" s="5">
        <v>3660.41</v>
      </c>
    </row>
    <row r="130" spans="1:8" x14ac:dyDescent="0.2">
      <c r="A130" t="s">
        <v>6</v>
      </c>
      <c r="B130" s="10" t="str">
        <f t="shared" si="4"/>
        <v>c. HE7-10</v>
      </c>
      <c r="C130">
        <v>9</v>
      </c>
      <c r="D130" t="s">
        <v>47</v>
      </c>
      <c r="E130" s="5">
        <v>2990.49</v>
      </c>
      <c r="F130" s="5">
        <v>3683.09</v>
      </c>
      <c r="G130" s="5">
        <v>3925.71</v>
      </c>
      <c r="H130" s="5">
        <v>3660.41</v>
      </c>
    </row>
    <row r="131" spans="1:8" x14ac:dyDescent="0.2">
      <c r="A131" t="s">
        <v>6</v>
      </c>
      <c r="B131" s="10" t="str">
        <f t="shared" ref="B131:B194" si="5">IF(OR(C131=1, C131=2, C131=23, C131=24), "a. HE1-2 &amp; HE23-24", IF(OR(C131=3, C131=4, C131=5, C131=6), "b. HE3-6", IF(OR(C131=7, C131=8, C131=9, C131=10), "c. HE7-10", IF(OR(C131=11, C131=12, C131=13, C131=14), "d. HE11-14", IF(OR(C131=15, C131=16, C131=17, C131=18), "e. HE15-18", IF(OR(C131=19, C131=20, C131=21, C131=22), "f. HE19-22", NA()))))))</f>
        <v>c. HE7-10</v>
      </c>
      <c r="C131">
        <v>10</v>
      </c>
      <c r="D131" t="s">
        <v>47</v>
      </c>
      <c r="E131" s="5">
        <v>2720.69</v>
      </c>
      <c r="F131" s="5">
        <v>3273.98</v>
      </c>
      <c r="G131" s="5">
        <v>3561.43</v>
      </c>
      <c r="H131" s="5">
        <v>3660.41</v>
      </c>
    </row>
    <row r="132" spans="1:8" x14ac:dyDescent="0.2">
      <c r="A132" t="s">
        <v>6</v>
      </c>
      <c r="B132" s="10" t="str">
        <f t="shared" si="5"/>
        <v>d. HE11-14</v>
      </c>
      <c r="C132">
        <v>11</v>
      </c>
      <c r="D132" t="s">
        <v>47</v>
      </c>
      <c r="E132" s="5">
        <v>2413.7800000000002</v>
      </c>
      <c r="F132" s="5">
        <v>3295.08</v>
      </c>
      <c r="G132" s="5">
        <v>3894.16</v>
      </c>
      <c r="H132" s="5">
        <v>4266.3999999999996</v>
      </c>
    </row>
    <row r="133" spans="1:8" x14ac:dyDescent="0.2">
      <c r="A133" t="s">
        <v>6</v>
      </c>
      <c r="B133" s="10" t="str">
        <f t="shared" si="5"/>
        <v>d. HE11-14</v>
      </c>
      <c r="C133">
        <v>12</v>
      </c>
      <c r="D133" t="s">
        <v>47</v>
      </c>
      <c r="E133" s="5">
        <v>1820.05</v>
      </c>
      <c r="F133" s="5">
        <v>3192.23</v>
      </c>
      <c r="G133" s="5">
        <v>3267.28</v>
      </c>
      <c r="H133" s="5">
        <v>4266.3999999999996</v>
      </c>
    </row>
    <row r="134" spans="1:8" x14ac:dyDescent="0.2">
      <c r="A134" t="s">
        <v>6</v>
      </c>
      <c r="B134" s="10" t="str">
        <f t="shared" si="5"/>
        <v>d. HE11-14</v>
      </c>
      <c r="C134">
        <v>13</v>
      </c>
      <c r="D134" t="s">
        <v>47</v>
      </c>
      <c r="E134" s="5">
        <v>1659.34</v>
      </c>
      <c r="F134" s="5">
        <v>2387.79</v>
      </c>
      <c r="G134" s="5">
        <v>2401.4</v>
      </c>
      <c r="H134" s="5">
        <v>4355.8999999999996</v>
      </c>
    </row>
    <row r="135" spans="1:8" x14ac:dyDescent="0.2">
      <c r="A135" t="s">
        <v>6</v>
      </c>
      <c r="B135" s="10" t="str">
        <f t="shared" si="5"/>
        <v>d. HE11-14</v>
      </c>
      <c r="C135">
        <v>14</v>
      </c>
      <c r="D135" t="s">
        <v>47</v>
      </c>
      <c r="E135" s="5">
        <v>1771.12</v>
      </c>
      <c r="F135" s="5">
        <v>2563.21</v>
      </c>
      <c r="G135" s="5">
        <v>2934.03</v>
      </c>
      <c r="H135" s="5">
        <v>4355.8999999999996</v>
      </c>
    </row>
    <row r="136" spans="1:8" x14ac:dyDescent="0.2">
      <c r="A136" t="s">
        <v>6</v>
      </c>
      <c r="B136" s="10" t="str">
        <f t="shared" si="5"/>
        <v>e. HE15-18</v>
      </c>
      <c r="C136">
        <v>15</v>
      </c>
      <c r="D136" t="s">
        <v>47</v>
      </c>
      <c r="E136" s="5">
        <v>1937.32</v>
      </c>
      <c r="F136" s="5">
        <v>2308.62</v>
      </c>
      <c r="G136" s="5">
        <v>2580.35</v>
      </c>
      <c r="H136" s="5">
        <v>2603.2199999999998</v>
      </c>
    </row>
    <row r="137" spans="1:8" x14ac:dyDescent="0.2">
      <c r="A137" t="s">
        <v>6</v>
      </c>
      <c r="B137" s="10" t="str">
        <f t="shared" si="5"/>
        <v>e. HE15-18</v>
      </c>
      <c r="C137">
        <v>16</v>
      </c>
      <c r="D137" t="s">
        <v>47</v>
      </c>
      <c r="E137" s="5">
        <v>2163.23</v>
      </c>
      <c r="F137" s="5">
        <v>2416.17</v>
      </c>
      <c r="G137" s="5">
        <v>2470.08</v>
      </c>
      <c r="H137" s="5">
        <v>2603.2199999999998</v>
      </c>
    </row>
    <row r="138" spans="1:8" x14ac:dyDescent="0.2">
      <c r="A138" t="s">
        <v>6</v>
      </c>
      <c r="B138" s="10" t="str">
        <f t="shared" si="5"/>
        <v>e. HE15-18</v>
      </c>
      <c r="C138">
        <v>17</v>
      </c>
      <c r="D138" t="s">
        <v>47</v>
      </c>
      <c r="E138" s="5">
        <v>3641.72</v>
      </c>
      <c r="F138" s="5">
        <v>4048.97</v>
      </c>
      <c r="G138" s="5">
        <v>3692.71</v>
      </c>
      <c r="H138" s="5">
        <v>2603.2199999999998</v>
      </c>
    </row>
    <row r="139" spans="1:8" x14ac:dyDescent="0.2">
      <c r="A139" t="s">
        <v>6</v>
      </c>
      <c r="B139" s="10" t="str">
        <f t="shared" si="5"/>
        <v>e. HE15-18</v>
      </c>
      <c r="C139">
        <v>18</v>
      </c>
      <c r="D139" t="s">
        <v>47</v>
      </c>
      <c r="E139" s="5">
        <v>3759.24</v>
      </c>
      <c r="F139" s="5">
        <v>4237.58</v>
      </c>
      <c r="G139" s="5">
        <v>4408.6499999999996</v>
      </c>
      <c r="H139" s="5">
        <v>2603.2199999999998</v>
      </c>
    </row>
    <row r="140" spans="1:8" x14ac:dyDescent="0.2">
      <c r="A140" t="s">
        <v>6</v>
      </c>
      <c r="B140" s="10" t="str">
        <f t="shared" si="5"/>
        <v>f. HE19-22</v>
      </c>
      <c r="C140">
        <v>19</v>
      </c>
      <c r="D140" t="s">
        <v>47</v>
      </c>
      <c r="E140" s="5">
        <v>3793.11</v>
      </c>
      <c r="F140" s="5">
        <v>4550.75</v>
      </c>
      <c r="G140" s="5">
        <v>4883.07</v>
      </c>
      <c r="H140" s="5">
        <v>3680.08</v>
      </c>
    </row>
    <row r="141" spans="1:8" x14ac:dyDescent="0.2">
      <c r="A141" t="s">
        <v>6</v>
      </c>
      <c r="B141" s="10" t="str">
        <f t="shared" si="5"/>
        <v>f. HE19-22</v>
      </c>
      <c r="C141">
        <v>20</v>
      </c>
      <c r="D141" t="s">
        <v>47</v>
      </c>
      <c r="E141" s="5">
        <v>3868.37</v>
      </c>
      <c r="F141" s="5">
        <v>4790.84</v>
      </c>
      <c r="G141" s="5">
        <v>4409.91</v>
      </c>
      <c r="H141" s="5">
        <v>3680.08</v>
      </c>
    </row>
    <row r="142" spans="1:8" x14ac:dyDescent="0.2">
      <c r="A142" t="s">
        <v>6</v>
      </c>
      <c r="B142" s="10" t="str">
        <f t="shared" si="5"/>
        <v>f. HE19-22</v>
      </c>
      <c r="C142">
        <v>21</v>
      </c>
      <c r="D142" t="s">
        <v>47</v>
      </c>
      <c r="E142" s="5">
        <v>4056.72</v>
      </c>
      <c r="F142" s="5">
        <v>4688.8999999999996</v>
      </c>
      <c r="G142" s="5">
        <v>4447.66</v>
      </c>
      <c r="H142" s="5">
        <v>3680.08</v>
      </c>
    </row>
    <row r="143" spans="1:8" x14ac:dyDescent="0.2">
      <c r="A143" t="s">
        <v>6</v>
      </c>
      <c r="B143" s="10" t="str">
        <f t="shared" si="5"/>
        <v>f. HE19-22</v>
      </c>
      <c r="C143">
        <v>22</v>
      </c>
      <c r="D143" t="s">
        <v>47</v>
      </c>
      <c r="E143" s="5">
        <v>4455.41</v>
      </c>
      <c r="F143" s="5">
        <v>5396.63</v>
      </c>
      <c r="G143" s="5">
        <v>5523.08</v>
      </c>
      <c r="H143" s="5">
        <v>3680.08</v>
      </c>
    </row>
    <row r="144" spans="1:8" x14ac:dyDescent="0.2">
      <c r="A144" t="s">
        <v>6</v>
      </c>
      <c r="B144" s="10" t="str">
        <f t="shared" si="5"/>
        <v>a. HE1-2 &amp; HE23-24</v>
      </c>
      <c r="C144">
        <v>23</v>
      </c>
      <c r="D144" t="s">
        <v>47</v>
      </c>
      <c r="E144" s="5">
        <v>4221.6899999999996</v>
      </c>
      <c r="F144" s="5">
        <v>4933.3500000000004</v>
      </c>
      <c r="G144" s="5">
        <v>5433.87</v>
      </c>
      <c r="H144" s="5">
        <v>2258.4899999999998</v>
      </c>
    </row>
    <row r="145" spans="1:8" x14ac:dyDescent="0.2">
      <c r="A145" t="s">
        <v>6</v>
      </c>
      <c r="B145" s="10" t="str">
        <f t="shared" si="5"/>
        <v>a. HE1-2 &amp; HE23-24</v>
      </c>
      <c r="C145">
        <v>24</v>
      </c>
      <c r="D145" t="s">
        <v>47</v>
      </c>
      <c r="E145" s="5">
        <v>3667.51</v>
      </c>
      <c r="F145" s="5">
        <v>4148.1400000000003</v>
      </c>
      <c r="G145" s="5">
        <v>4400.46</v>
      </c>
      <c r="H145" s="5">
        <v>2258.4899999999998</v>
      </c>
    </row>
    <row r="146" spans="1:8" x14ac:dyDescent="0.2">
      <c r="A146" t="s">
        <v>7</v>
      </c>
      <c r="B146" s="10" t="str">
        <f t="shared" si="5"/>
        <v>a. HE1-2 &amp; HE23-24</v>
      </c>
      <c r="C146">
        <v>1</v>
      </c>
      <c r="D146" t="s">
        <v>47</v>
      </c>
      <c r="E146" s="5">
        <v>692.6</v>
      </c>
      <c r="F146" s="5">
        <v>1381.81</v>
      </c>
      <c r="G146" s="5">
        <v>2988.57</v>
      </c>
      <c r="H146" s="5">
        <v>2381.48</v>
      </c>
    </row>
    <row r="147" spans="1:8" x14ac:dyDescent="0.2">
      <c r="A147" t="s">
        <v>7</v>
      </c>
      <c r="B147" s="10" t="str">
        <f t="shared" si="5"/>
        <v>a. HE1-2 &amp; HE23-24</v>
      </c>
      <c r="C147">
        <v>2</v>
      </c>
      <c r="D147" t="s">
        <v>47</v>
      </c>
      <c r="E147" s="5">
        <v>649.80999999999995</v>
      </c>
      <c r="F147" s="5">
        <v>1211.79</v>
      </c>
      <c r="G147" s="5">
        <v>2504.4899999999998</v>
      </c>
      <c r="H147" s="5">
        <v>2381.48</v>
      </c>
    </row>
    <row r="148" spans="1:8" x14ac:dyDescent="0.2">
      <c r="A148" t="s">
        <v>7</v>
      </c>
      <c r="B148" s="10" t="str">
        <f t="shared" si="5"/>
        <v>b. HE3-6</v>
      </c>
      <c r="C148">
        <v>3</v>
      </c>
      <c r="D148" t="s">
        <v>47</v>
      </c>
      <c r="E148" s="5">
        <v>589.49</v>
      </c>
      <c r="F148" s="5">
        <v>1629.27</v>
      </c>
      <c r="G148" s="5">
        <v>3117.29</v>
      </c>
      <c r="H148" s="5">
        <v>2738.63</v>
      </c>
    </row>
    <row r="149" spans="1:8" x14ac:dyDescent="0.2">
      <c r="A149" t="s">
        <v>7</v>
      </c>
      <c r="B149" s="10" t="str">
        <f t="shared" si="5"/>
        <v>b. HE3-6</v>
      </c>
      <c r="C149">
        <v>4</v>
      </c>
      <c r="D149" t="s">
        <v>47</v>
      </c>
      <c r="E149" s="5">
        <v>1638.82</v>
      </c>
      <c r="F149" s="5">
        <v>2859.48</v>
      </c>
      <c r="G149" s="5">
        <v>4301.8900000000003</v>
      </c>
      <c r="H149" s="5">
        <v>2738.63</v>
      </c>
    </row>
    <row r="150" spans="1:8" x14ac:dyDescent="0.2">
      <c r="A150" t="s">
        <v>7</v>
      </c>
      <c r="B150" s="10" t="str">
        <f t="shared" si="5"/>
        <v>b. HE3-6</v>
      </c>
      <c r="C150">
        <v>5</v>
      </c>
      <c r="D150" t="s">
        <v>47</v>
      </c>
      <c r="E150" s="5">
        <v>1763.91</v>
      </c>
      <c r="F150" s="5">
        <v>3109.07</v>
      </c>
      <c r="G150" s="5">
        <v>5322.14</v>
      </c>
      <c r="H150" s="5">
        <v>2738.63</v>
      </c>
    </row>
    <row r="151" spans="1:8" x14ac:dyDescent="0.2">
      <c r="A151" t="s">
        <v>7</v>
      </c>
      <c r="B151" s="10" t="str">
        <f t="shared" si="5"/>
        <v>b. HE3-6</v>
      </c>
      <c r="C151">
        <v>6</v>
      </c>
      <c r="D151" t="s">
        <v>47</v>
      </c>
      <c r="E151" s="5">
        <v>1734.2</v>
      </c>
      <c r="F151" s="5">
        <v>3575.74</v>
      </c>
      <c r="G151" s="5">
        <v>4223.21</v>
      </c>
      <c r="H151" s="5">
        <v>2738.63</v>
      </c>
    </row>
    <row r="152" spans="1:8" x14ac:dyDescent="0.2">
      <c r="A152" t="s">
        <v>7</v>
      </c>
      <c r="B152" s="10" t="str">
        <f t="shared" si="5"/>
        <v>c. HE7-10</v>
      </c>
      <c r="C152">
        <v>7</v>
      </c>
      <c r="D152" t="s">
        <v>47</v>
      </c>
      <c r="E152" s="5">
        <v>1613.3</v>
      </c>
      <c r="F152" s="5">
        <v>3715.3</v>
      </c>
      <c r="G152" s="5">
        <v>4470.71</v>
      </c>
      <c r="H152" s="5">
        <v>4864.6400000000003</v>
      </c>
    </row>
    <row r="153" spans="1:8" x14ac:dyDescent="0.2">
      <c r="A153" t="s">
        <v>7</v>
      </c>
      <c r="B153" s="10" t="str">
        <f t="shared" si="5"/>
        <v>c. HE7-10</v>
      </c>
      <c r="C153">
        <v>8</v>
      </c>
      <c r="D153" t="s">
        <v>47</v>
      </c>
      <c r="E153" s="5">
        <v>3144.58</v>
      </c>
      <c r="F153" s="5">
        <v>3734.78</v>
      </c>
      <c r="G153" s="5">
        <v>3861.98</v>
      </c>
      <c r="H153" s="5">
        <v>4864.6400000000003</v>
      </c>
    </row>
    <row r="154" spans="1:8" x14ac:dyDescent="0.2">
      <c r="A154" t="s">
        <v>7</v>
      </c>
      <c r="B154" s="10" t="str">
        <f t="shared" si="5"/>
        <v>c. HE7-10</v>
      </c>
      <c r="C154">
        <v>9</v>
      </c>
      <c r="D154" t="s">
        <v>47</v>
      </c>
      <c r="E154" s="5">
        <v>3227.3</v>
      </c>
      <c r="F154" s="5">
        <v>3757.43</v>
      </c>
      <c r="G154" s="5">
        <v>4314.66</v>
      </c>
      <c r="H154" s="5">
        <v>4864.6400000000003</v>
      </c>
    </row>
    <row r="155" spans="1:8" x14ac:dyDescent="0.2">
      <c r="A155" t="s">
        <v>7</v>
      </c>
      <c r="B155" s="10" t="str">
        <f t="shared" si="5"/>
        <v>c. HE7-10</v>
      </c>
      <c r="C155">
        <v>10</v>
      </c>
      <c r="D155" t="s">
        <v>47</v>
      </c>
      <c r="E155" s="5">
        <v>2969.38</v>
      </c>
      <c r="F155" s="5">
        <v>3518.72</v>
      </c>
      <c r="G155" s="5">
        <v>3731.96</v>
      </c>
      <c r="H155" s="5">
        <v>4864.6400000000003</v>
      </c>
    </row>
    <row r="156" spans="1:8" x14ac:dyDescent="0.2">
      <c r="A156" t="s">
        <v>7</v>
      </c>
      <c r="B156" s="10" t="str">
        <f t="shared" si="5"/>
        <v>d. HE11-14</v>
      </c>
      <c r="C156">
        <v>11</v>
      </c>
      <c r="D156" t="s">
        <v>47</v>
      </c>
      <c r="E156" s="5">
        <v>2504.56</v>
      </c>
      <c r="F156" s="5">
        <v>2952.19</v>
      </c>
      <c r="G156" s="5">
        <v>3068.24</v>
      </c>
      <c r="H156" s="5">
        <v>4097.84</v>
      </c>
    </row>
    <row r="157" spans="1:8" x14ac:dyDescent="0.2">
      <c r="A157" t="s">
        <v>7</v>
      </c>
      <c r="B157" s="10" t="str">
        <f t="shared" si="5"/>
        <v>d. HE11-14</v>
      </c>
      <c r="C157">
        <v>12</v>
      </c>
      <c r="D157" t="s">
        <v>47</v>
      </c>
      <c r="E157" s="5">
        <v>2113.5700000000002</v>
      </c>
      <c r="F157" s="5">
        <v>2579.39</v>
      </c>
      <c r="G157" s="5">
        <v>2487.2399999999998</v>
      </c>
      <c r="H157" s="5">
        <v>4097.84</v>
      </c>
    </row>
    <row r="158" spans="1:8" x14ac:dyDescent="0.2">
      <c r="A158" t="s">
        <v>7</v>
      </c>
      <c r="B158" s="10" t="str">
        <f t="shared" si="5"/>
        <v>d. HE11-14</v>
      </c>
      <c r="C158">
        <v>13</v>
      </c>
      <c r="D158" t="s">
        <v>47</v>
      </c>
      <c r="E158" s="5">
        <v>1693.16</v>
      </c>
      <c r="F158" s="5">
        <v>2070.8200000000002</v>
      </c>
      <c r="G158" s="5">
        <v>2425.62</v>
      </c>
      <c r="H158" s="5">
        <v>3526.84</v>
      </c>
    </row>
    <row r="159" spans="1:8" x14ac:dyDescent="0.2">
      <c r="A159" t="s">
        <v>7</v>
      </c>
      <c r="B159" s="10" t="str">
        <f t="shared" si="5"/>
        <v>d. HE11-14</v>
      </c>
      <c r="C159">
        <v>14</v>
      </c>
      <c r="D159" t="s">
        <v>47</v>
      </c>
      <c r="E159" s="5">
        <v>1737.3</v>
      </c>
      <c r="F159" s="5">
        <v>2026.84</v>
      </c>
      <c r="G159" s="5">
        <v>2028.48</v>
      </c>
      <c r="H159" s="5">
        <v>3526.84</v>
      </c>
    </row>
    <row r="160" spans="1:8" x14ac:dyDescent="0.2">
      <c r="A160" t="s">
        <v>7</v>
      </c>
      <c r="B160" s="10" t="str">
        <f t="shared" si="5"/>
        <v>e. HE15-18</v>
      </c>
      <c r="C160">
        <v>15</v>
      </c>
      <c r="D160" t="s">
        <v>47</v>
      </c>
      <c r="E160" s="5">
        <v>1907.76</v>
      </c>
      <c r="F160" s="5">
        <v>2166.13</v>
      </c>
      <c r="G160" s="5">
        <v>2171.79</v>
      </c>
      <c r="H160" s="5">
        <v>2447.33</v>
      </c>
    </row>
    <row r="161" spans="1:8" x14ac:dyDescent="0.2">
      <c r="A161" t="s">
        <v>7</v>
      </c>
      <c r="B161" s="10" t="str">
        <f t="shared" si="5"/>
        <v>e. HE15-18</v>
      </c>
      <c r="C161">
        <v>16</v>
      </c>
      <c r="D161" t="s">
        <v>47</v>
      </c>
      <c r="E161" s="5">
        <v>2126.63</v>
      </c>
      <c r="F161" s="5">
        <v>2353.0300000000002</v>
      </c>
      <c r="G161" s="5">
        <v>2424.8200000000002</v>
      </c>
      <c r="H161" s="5">
        <v>2447.33</v>
      </c>
    </row>
    <row r="162" spans="1:8" x14ac:dyDescent="0.2">
      <c r="A162" t="s">
        <v>7</v>
      </c>
      <c r="B162" s="10" t="str">
        <f t="shared" si="5"/>
        <v>e. HE15-18</v>
      </c>
      <c r="C162">
        <v>17</v>
      </c>
      <c r="D162" t="s">
        <v>47</v>
      </c>
      <c r="E162" s="5">
        <v>2118.86</v>
      </c>
      <c r="F162" s="5">
        <v>2552.13</v>
      </c>
      <c r="G162" s="5">
        <v>2479.69</v>
      </c>
      <c r="H162" s="5">
        <v>2447.33</v>
      </c>
    </row>
    <row r="163" spans="1:8" x14ac:dyDescent="0.2">
      <c r="A163" t="s">
        <v>7</v>
      </c>
      <c r="B163" s="10" t="str">
        <f t="shared" si="5"/>
        <v>e. HE15-18</v>
      </c>
      <c r="C163">
        <v>18</v>
      </c>
      <c r="D163" t="s">
        <v>47</v>
      </c>
      <c r="E163" s="5">
        <v>2438.88</v>
      </c>
      <c r="F163" s="5">
        <v>2871.83</v>
      </c>
      <c r="G163" s="5">
        <v>3053.49</v>
      </c>
      <c r="H163" s="5">
        <v>2447.33</v>
      </c>
    </row>
    <row r="164" spans="1:8" x14ac:dyDescent="0.2">
      <c r="A164" t="s">
        <v>7</v>
      </c>
      <c r="B164" s="10" t="str">
        <f t="shared" si="5"/>
        <v>f. HE19-22</v>
      </c>
      <c r="C164">
        <v>19</v>
      </c>
      <c r="D164" t="s">
        <v>47</v>
      </c>
      <c r="E164" s="5">
        <v>2601.8000000000002</v>
      </c>
      <c r="F164" s="5">
        <v>3246.38</v>
      </c>
      <c r="G164" s="5">
        <v>3379.52</v>
      </c>
      <c r="H164" s="5">
        <v>2755.4</v>
      </c>
    </row>
    <row r="165" spans="1:8" x14ac:dyDescent="0.2">
      <c r="A165" t="s">
        <v>7</v>
      </c>
      <c r="B165" s="10" t="str">
        <f t="shared" si="5"/>
        <v>f. HE19-22</v>
      </c>
      <c r="C165">
        <v>20</v>
      </c>
      <c r="D165" t="s">
        <v>47</v>
      </c>
      <c r="E165" s="5">
        <v>2855.11</v>
      </c>
      <c r="F165" s="5">
        <v>3544.31</v>
      </c>
      <c r="G165" s="5">
        <v>3657.31</v>
      </c>
      <c r="H165" s="5">
        <v>2755.4</v>
      </c>
    </row>
    <row r="166" spans="1:8" x14ac:dyDescent="0.2">
      <c r="A166" t="s">
        <v>7</v>
      </c>
      <c r="B166" s="10" t="str">
        <f t="shared" si="5"/>
        <v>f. HE19-22</v>
      </c>
      <c r="C166">
        <v>21</v>
      </c>
      <c r="D166" t="s">
        <v>47</v>
      </c>
      <c r="E166" s="5">
        <v>2739.08</v>
      </c>
      <c r="F166" s="5">
        <v>3326.06</v>
      </c>
      <c r="G166" s="5">
        <v>3010.28</v>
      </c>
      <c r="H166" s="5">
        <v>2755.4</v>
      </c>
    </row>
    <row r="167" spans="1:8" x14ac:dyDescent="0.2">
      <c r="A167" t="s">
        <v>7</v>
      </c>
      <c r="B167" s="10" t="str">
        <f t="shared" si="5"/>
        <v>f. HE19-22</v>
      </c>
      <c r="C167">
        <v>22</v>
      </c>
      <c r="D167" t="s">
        <v>47</v>
      </c>
      <c r="E167" s="5">
        <v>1630.7</v>
      </c>
      <c r="F167" s="5">
        <v>1929.84</v>
      </c>
      <c r="G167" s="5">
        <v>2107.64</v>
      </c>
      <c r="H167" s="5">
        <v>2755.4</v>
      </c>
    </row>
    <row r="168" spans="1:8" x14ac:dyDescent="0.2">
      <c r="A168" t="s">
        <v>7</v>
      </c>
      <c r="B168" s="10" t="str">
        <f t="shared" si="5"/>
        <v>a. HE1-2 &amp; HE23-24</v>
      </c>
      <c r="C168">
        <v>23</v>
      </c>
      <c r="D168" t="s">
        <v>47</v>
      </c>
      <c r="E168" s="5">
        <v>1539.45</v>
      </c>
      <c r="F168" s="5">
        <v>1817.42</v>
      </c>
      <c r="G168" s="5">
        <v>2402.4</v>
      </c>
      <c r="H168" s="5">
        <v>2155.48</v>
      </c>
    </row>
    <row r="169" spans="1:8" x14ac:dyDescent="0.2">
      <c r="A169" t="s">
        <v>7</v>
      </c>
      <c r="B169" s="10" t="str">
        <f t="shared" si="5"/>
        <v>a. HE1-2 &amp; HE23-24</v>
      </c>
      <c r="C169">
        <v>24</v>
      </c>
      <c r="D169" t="s">
        <v>47</v>
      </c>
      <c r="E169" s="5">
        <v>1120.1300000000001</v>
      </c>
      <c r="F169" s="5">
        <v>1612.74</v>
      </c>
      <c r="G169" s="5">
        <v>3091.4</v>
      </c>
      <c r="H169" s="5">
        <v>2155.48</v>
      </c>
    </row>
    <row r="170" spans="1:8" x14ac:dyDescent="0.2">
      <c r="A170" t="s">
        <v>8</v>
      </c>
      <c r="B170" s="10" t="str">
        <f t="shared" si="5"/>
        <v>a. HE1-2 &amp; HE23-24</v>
      </c>
      <c r="C170">
        <v>1</v>
      </c>
      <c r="D170" t="s">
        <v>47</v>
      </c>
      <c r="E170" s="5">
        <v>471.99</v>
      </c>
      <c r="F170" s="5">
        <v>1076.75</v>
      </c>
      <c r="G170" s="5">
        <v>1941.37</v>
      </c>
      <c r="H170" s="5">
        <v>2200.8200000000002</v>
      </c>
    </row>
    <row r="171" spans="1:8" x14ac:dyDescent="0.2">
      <c r="A171" t="s">
        <v>8</v>
      </c>
      <c r="B171" s="10" t="str">
        <f t="shared" si="5"/>
        <v>a. HE1-2 &amp; HE23-24</v>
      </c>
      <c r="C171">
        <v>2</v>
      </c>
      <c r="D171" t="s">
        <v>47</v>
      </c>
      <c r="E171" s="5">
        <v>526.84</v>
      </c>
      <c r="F171" s="5">
        <v>1017.31</v>
      </c>
      <c r="G171" s="5">
        <v>2875.15</v>
      </c>
      <c r="H171" s="5">
        <v>2200.8200000000002</v>
      </c>
    </row>
    <row r="172" spans="1:8" x14ac:dyDescent="0.2">
      <c r="A172" t="s">
        <v>8</v>
      </c>
      <c r="B172" s="10" t="str">
        <f t="shared" si="5"/>
        <v>b. HE3-6</v>
      </c>
      <c r="C172">
        <v>3</v>
      </c>
      <c r="D172" t="s">
        <v>47</v>
      </c>
      <c r="E172" s="5">
        <v>513.36</v>
      </c>
      <c r="F172" s="5">
        <v>1277.05</v>
      </c>
      <c r="G172" s="5">
        <v>3804.29</v>
      </c>
      <c r="H172" s="5">
        <v>2287.3000000000002</v>
      </c>
    </row>
    <row r="173" spans="1:8" x14ac:dyDescent="0.2">
      <c r="A173" t="s">
        <v>8</v>
      </c>
      <c r="B173" s="10" t="str">
        <f t="shared" si="5"/>
        <v>b. HE3-6</v>
      </c>
      <c r="C173">
        <v>4</v>
      </c>
      <c r="D173" t="s">
        <v>47</v>
      </c>
      <c r="E173" s="5">
        <v>156.69</v>
      </c>
      <c r="F173" s="5">
        <v>1292.6300000000001</v>
      </c>
      <c r="G173" s="5">
        <v>4015.16</v>
      </c>
      <c r="H173" s="5">
        <v>2287.3000000000002</v>
      </c>
    </row>
    <row r="174" spans="1:8" x14ac:dyDescent="0.2">
      <c r="A174" t="s">
        <v>8</v>
      </c>
      <c r="B174" s="10" t="str">
        <f t="shared" si="5"/>
        <v>b. HE3-6</v>
      </c>
      <c r="C174">
        <v>5</v>
      </c>
      <c r="D174" t="s">
        <v>47</v>
      </c>
      <c r="E174" s="5">
        <v>164.5</v>
      </c>
      <c r="F174" s="5">
        <v>1275.32</v>
      </c>
      <c r="G174" s="5">
        <v>3967.61</v>
      </c>
      <c r="H174" s="5">
        <v>2287.3000000000002</v>
      </c>
    </row>
    <row r="175" spans="1:8" x14ac:dyDescent="0.2">
      <c r="A175" t="s">
        <v>8</v>
      </c>
      <c r="B175" s="10" t="str">
        <f t="shared" si="5"/>
        <v>b. HE3-6</v>
      </c>
      <c r="C175">
        <v>6</v>
      </c>
      <c r="D175" t="s">
        <v>47</v>
      </c>
      <c r="E175" s="5">
        <v>396.76</v>
      </c>
      <c r="F175" s="5">
        <v>2320.04</v>
      </c>
      <c r="G175" s="5">
        <v>3579</v>
      </c>
      <c r="H175" s="5">
        <v>2287.3000000000002</v>
      </c>
    </row>
    <row r="176" spans="1:8" x14ac:dyDescent="0.2">
      <c r="A176" t="s">
        <v>8</v>
      </c>
      <c r="B176" s="10" t="str">
        <f t="shared" si="5"/>
        <v>c. HE7-10</v>
      </c>
      <c r="C176">
        <v>7</v>
      </c>
      <c r="D176" t="s">
        <v>47</v>
      </c>
      <c r="E176" s="5">
        <v>1007.48</v>
      </c>
      <c r="F176" s="5">
        <v>2907.94</v>
      </c>
      <c r="G176" s="5">
        <v>3419.01</v>
      </c>
      <c r="H176" s="5">
        <v>3410.47</v>
      </c>
    </row>
    <row r="177" spans="1:8" x14ac:dyDescent="0.2">
      <c r="A177" t="s">
        <v>8</v>
      </c>
      <c r="B177" s="10" t="str">
        <f t="shared" si="5"/>
        <v>c. HE7-10</v>
      </c>
      <c r="C177">
        <v>8</v>
      </c>
      <c r="D177" t="s">
        <v>47</v>
      </c>
      <c r="E177" s="5">
        <v>1226.8399999999999</v>
      </c>
      <c r="F177" s="5">
        <v>2728.69</v>
      </c>
      <c r="G177" s="5">
        <v>3420.74</v>
      </c>
      <c r="H177" s="5">
        <v>3410.47</v>
      </c>
    </row>
    <row r="178" spans="1:8" x14ac:dyDescent="0.2">
      <c r="A178" t="s">
        <v>8</v>
      </c>
      <c r="B178" s="10" t="str">
        <f t="shared" si="5"/>
        <v>c. HE7-10</v>
      </c>
      <c r="C178">
        <v>9</v>
      </c>
      <c r="D178" t="s">
        <v>47</v>
      </c>
      <c r="E178" s="5">
        <v>1513.68</v>
      </c>
      <c r="F178" s="5">
        <v>2173.87</v>
      </c>
      <c r="G178" s="5">
        <v>2710.42</v>
      </c>
      <c r="H178" s="5">
        <v>3410.47</v>
      </c>
    </row>
    <row r="179" spans="1:8" x14ac:dyDescent="0.2">
      <c r="A179" t="s">
        <v>8</v>
      </c>
      <c r="B179" s="10" t="str">
        <f t="shared" si="5"/>
        <v>c. HE7-10</v>
      </c>
      <c r="C179">
        <v>10</v>
      </c>
      <c r="D179" t="s">
        <v>47</v>
      </c>
      <c r="E179" s="5">
        <v>1451.21</v>
      </c>
      <c r="F179" s="5">
        <v>2056.25</v>
      </c>
      <c r="G179" s="5">
        <v>2592.58</v>
      </c>
      <c r="H179" s="5">
        <v>3410.47</v>
      </c>
    </row>
    <row r="180" spans="1:8" x14ac:dyDescent="0.2">
      <c r="A180" t="s">
        <v>8</v>
      </c>
      <c r="B180" s="10" t="str">
        <f t="shared" si="5"/>
        <v>d. HE11-14</v>
      </c>
      <c r="C180">
        <v>11</v>
      </c>
      <c r="D180" t="s">
        <v>47</v>
      </c>
      <c r="E180" s="5">
        <v>1427.53</v>
      </c>
      <c r="F180" s="5">
        <v>1958.12</v>
      </c>
      <c r="G180" s="5">
        <v>2475.54</v>
      </c>
      <c r="H180" s="5">
        <v>2991.06</v>
      </c>
    </row>
    <row r="181" spans="1:8" x14ac:dyDescent="0.2">
      <c r="A181" t="s">
        <v>8</v>
      </c>
      <c r="B181" s="10" t="str">
        <f t="shared" si="5"/>
        <v>d. HE11-14</v>
      </c>
      <c r="C181">
        <v>12</v>
      </c>
      <c r="D181" t="s">
        <v>47</v>
      </c>
      <c r="E181" s="5">
        <v>1511.44</v>
      </c>
      <c r="F181" s="5">
        <v>1993.68</v>
      </c>
      <c r="G181" s="5">
        <v>2112.38</v>
      </c>
      <c r="H181" s="5">
        <v>2991.06</v>
      </c>
    </row>
    <row r="182" spans="1:8" x14ac:dyDescent="0.2">
      <c r="A182" t="s">
        <v>8</v>
      </c>
      <c r="B182" s="10" t="str">
        <f t="shared" si="5"/>
        <v>d. HE11-14</v>
      </c>
      <c r="C182">
        <v>13</v>
      </c>
      <c r="D182" t="s">
        <v>47</v>
      </c>
      <c r="E182" s="5">
        <v>1306.51</v>
      </c>
      <c r="F182" s="5">
        <v>1642.76</v>
      </c>
      <c r="G182" s="5">
        <v>1780.16</v>
      </c>
      <c r="H182" s="5">
        <v>2450.06</v>
      </c>
    </row>
    <row r="183" spans="1:8" x14ac:dyDescent="0.2">
      <c r="A183" t="s">
        <v>8</v>
      </c>
      <c r="B183" s="10" t="str">
        <f t="shared" si="5"/>
        <v>d. HE11-14</v>
      </c>
      <c r="C183">
        <v>14</v>
      </c>
      <c r="D183" t="s">
        <v>47</v>
      </c>
      <c r="E183" s="5">
        <v>1509.25</v>
      </c>
      <c r="F183" s="5">
        <v>1769.88</v>
      </c>
      <c r="G183" s="5">
        <v>1590.34</v>
      </c>
      <c r="H183" s="5">
        <v>2450.06</v>
      </c>
    </row>
    <row r="184" spans="1:8" x14ac:dyDescent="0.2">
      <c r="A184" t="s">
        <v>8</v>
      </c>
      <c r="B184" s="10" t="str">
        <f t="shared" si="5"/>
        <v>e. HE15-18</v>
      </c>
      <c r="C184">
        <v>15</v>
      </c>
      <c r="D184" t="s">
        <v>47</v>
      </c>
      <c r="E184" s="5">
        <v>1809.26</v>
      </c>
      <c r="F184" s="5">
        <v>1879.36</v>
      </c>
      <c r="G184" s="5">
        <v>2016</v>
      </c>
      <c r="H184" s="5">
        <v>2278.92</v>
      </c>
    </row>
    <row r="185" spans="1:8" x14ac:dyDescent="0.2">
      <c r="A185" t="s">
        <v>8</v>
      </c>
      <c r="B185" s="10" t="str">
        <f t="shared" si="5"/>
        <v>e. HE15-18</v>
      </c>
      <c r="C185">
        <v>16</v>
      </c>
      <c r="D185" t="s">
        <v>47</v>
      </c>
      <c r="E185" s="5">
        <v>1826.06</v>
      </c>
      <c r="F185" s="5">
        <v>2139.7199999999998</v>
      </c>
      <c r="G185" s="5">
        <v>2081.61</v>
      </c>
      <c r="H185" s="5">
        <v>2278.92</v>
      </c>
    </row>
    <row r="186" spans="1:8" x14ac:dyDescent="0.2">
      <c r="A186" t="s">
        <v>8</v>
      </c>
      <c r="B186" s="10" t="str">
        <f t="shared" si="5"/>
        <v>e. HE15-18</v>
      </c>
      <c r="C186">
        <v>17</v>
      </c>
      <c r="D186" t="s">
        <v>47</v>
      </c>
      <c r="E186" s="5">
        <v>2304.5700000000002</v>
      </c>
      <c r="F186" s="5">
        <v>2563.64</v>
      </c>
      <c r="G186" s="5">
        <v>2447.9899999999998</v>
      </c>
      <c r="H186" s="5">
        <v>2278.92</v>
      </c>
    </row>
    <row r="187" spans="1:8" x14ac:dyDescent="0.2">
      <c r="A187" t="s">
        <v>8</v>
      </c>
      <c r="B187" s="10" t="str">
        <f t="shared" si="5"/>
        <v>e. HE15-18</v>
      </c>
      <c r="C187">
        <v>18</v>
      </c>
      <c r="D187" t="s">
        <v>47</v>
      </c>
      <c r="E187" s="5">
        <v>2683.67</v>
      </c>
      <c r="F187" s="5">
        <v>2857.35</v>
      </c>
      <c r="G187" s="5">
        <v>2905.42</v>
      </c>
      <c r="H187" s="5">
        <v>2278.92</v>
      </c>
    </row>
    <row r="188" spans="1:8" x14ac:dyDescent="0.2">
      <c r="A188" t="s">
        <v>8</v>
      </c>
      <c r="B188" s="10" t="str">
        <f t="shared" si="5"/>
        <v>f. HE19-22</v>
      </c>
      <c r="C188">
        <v>19</v>
      </c>
      <c r="D188" t="s">
        <v>47</v>
      </c>
      <c r="E188" s="5">
        <v>3088.99</v>
      </c>
      <c r="F188" s="5">
        <v>3282.21</v>
      </c>
      <c r="G188" s="5">
        <v>3320.54</v>
      </c>
      <c r="H188" s="5">
        <v>1894.04</v>
      </c>
    </row>
    <row r="189" spans="1:8" x14ac:dyDescent="0.2">
      <c r="A189" t="s">
        <v>8</v>
      </c>
      <c r="B189" s="10" t="str">
        <f t="shared" si="5"/>
        <v>f. HE19-22</v>
      </c>
      <c r="C189">
        <v>20</v>
      </c>
      <c r="D189" t="s">
        <v>47</v>
      </c>
      <c r="E189" s="5">
        <v>3223.84</v>
      </c>
      <c r="F189" s="5">
        <v>3450.36</v>
      </c>
      <c r="G189" s="5">
        <v>3324.14</v>
      </c>
      <c r="H189" s="5">
        <v>1894.04</v>
      </c>
    </row>
    <row r="190" spans="1:8" x14ac:dyDescent="0.2">
      <c r="A190" t="s">
        <v>8</v>
      </c>
      <c r="B190" s="10" t="str">
        <f t="shared" si="5"/>
        <v>f. HE19-22</v>
      </c>
      <c r="C190">
        <v>21</v>
      </c>
      <c r="D190" t="s">
        <v>47</v>
      </c>
      <c r="E190" s="5">
        <v>2734.79</v>
      </c>
      <c r="F190" s="5">
        <v>2934.95</v>
      </c>
      <c r="G190" s="5">
        <v>2550.89</v>
      </c>
      <c r="H190" s="5">
        <v>1894.04</v>
      </c>
    </row>
    <row r="191" spans="1:8" x14ac:dyDescent="0.2">
      <c r="A191" t="s">
        <v>8</v>
      </c>
      <c r="B191" s="10" t="str">
        <f t="shared" si="5"/>
        <v>f. HE19-22</v>
      </c>
      <c r="C191">
        <v>22</v>
      </c>
      <c r="D191" t="s">
        <v>47</v>
      </c>
      <c r="E191" s="5">
        <v>2164.0500000000002</v>
      </c>
      <c r="F191" s="5">
        <v>2403.83</v>
      </c>
      <c r="G191" s="5">
        <v>2224.39</v>
      </c>
      <c r="H191" s="5">
        <v>1894.04</v>
      </c>
    </row>
    <row r="192" spans="1:8" x14ac:dyDescent="0.2">
      <c r="A192" t="s">
        <v>8</v>
      </c>
      <c r="B192" s="10" t="str">
        <f t="shared" si="5"/>
        <v>a. HE1-2 &amp; HE23-24</v>
      </c>
      <c r="C192">
        <v>23</v>
      </c>
      <c r="D192" t="s">
        <v>47</v>
      </c>
      <c r="E192" s="5">
        <v>1817.1</v>
      </c>
      <c r="F192" s="5">
        <v>2159.35</v>
      </c>
      <c r="G192" s="5">
        <v>2663.04</v>
      </c>
      <c r="H192" s="5">
        <v>1837.82</v>
      </c>
    </row>
    <row r="193" spans="1:8" x14ac:dyDescent="0.2">
      <c r="A193" t="s">
        <v>8</v>
      </c>
      <c r="B193" s="10" t="str">
        <f t="shared" si="5"/>
        <v>a. HE1-2 &amp; HE23-24</v>
      </c>
      <c r="C193">
        <v>24</v>
      </c>
      <c r="D193" t="s">
        <v>47</v>
      </c>
      <c r="E193" s="5">
        <v>1621.36</v>
      </c>
      <c r="F193" s="5">
        <v>1921.59</v>
      </c>
      <c r="G193" s="5">
        <v>2411.27</v>
      </c>
      <c r="H193" s="5">
        <v>1837.82</v>
      </c>
    </row>
    <row r="194" spans="1:8" x14ac:dyDescent="0.2">
      <c r="A194" t="s">
        <v>9</v>
      </c>
      <c r="B194" s="10" t="str">
        <f t="shared" si="5"/>
        <v>a. HE1-2 &amp; HE23-24</v>
      </c>
      <c r="C194">
        <v>1</v>
      </c>
      <c r="D194" t="s">
        <v>47</v>
      </c>
      <c r="E194" s="5">
        <v>455.57</v>
      </c>
      <c r="F194" s="5">
        <v>1843.72</v>
      </c>
      <c r="G194" s="5">
        <v>4125.7700000000004</v>
      </c>
      <c r="H194" s="5">
        <v>1922.84</v>
      </c>
    </row>
    <row r="195" spans="1:8" x14ac:dyDescent="0.2">
      <c r="A195" t="s">
        <v>9</v>
      </c>
      <c r="B195" s="10" t="str">
        <f t="shared" ref="B195:B258" si="6">IF(OR(C195=1, C195=2, C195=23, C195=24), "a. HE1-2 &amp; HE23-24", IF(OR(C195=3, C195=4, C195=5, C195=6), "b. HE3-6", IF(OR(C195=7, C195=8, C195=9, C195=10), "c. HE7-10", IF(OR(C195=11, C195=12, C195=13, C195=14), "d. HE11-14", IF(OR(C195=15, C195=16, C195=17, C195=18), "e. HE15-18", IF(OR(C195=19, C195=20, C195=21, C195=22), "f. HE19-22", NA()))))))</f>
        <v>a. HE1-2 &amp; HE23-24</v>
      </c>
      <c r="C195">
        <v>2</v>
      </c>
      <c r="D195" t="s">
        <v>47</v>
      </c>
      <c r="E195" s="5">
        <v>310.64</v>
      </c>
      <c r="F195" s="5">
        <v>1754.64</v>
      </c>
      <c r="G195" s="5">
        <v>3960.98</v>
      </c>
      <c r="H195" s="5">
        <v>1922.84</v>
      </c>
    </row>
    <row r="196" spans="1:8" x14ac:dyDescent="0.2">
      <c r="A196" t="s">
        <v>9</v>
      </c>
      <c r="B196" s="10" t="str">
        <f t="shared" si="6"/>
        <v>b. HE3-6</v>
      </c>
      <c r="C196">
        <v>3</v>
      </c>
      <c r="D196" t="s">
        <v>47</v>
      </c>
      <c r="E196" s="5">
        <v>14.04</v>
      </c>
      <c r="F196" s="5">
        <v>1174.21</v>
      </c>
      <c r="G196" s="5">
        <v>3504.42</v>
      </c>
      <c r="H196" s="5">
        <v>1802.19</v>
      </c>
    </row>
    <row r="197" spans="1:8" x14ac:dyDescent="0.2">
      <c r="A197" t="s">
        <v>9</v>
      </c>
      <c r="B197" s="10" t="str">
        <f t="shared" si="6"/>
        <v>b. HE3-6</v>
      </c>
      <c r="C197">
        <v>4</v>
      </c>
      <c r="D197" t="s">
        <v>47</v>
      </c>
      <c r="E197" s="5">
        <v>14.13</v>
      </c>
      <c r="F197" s="5">
        <v>1358.59</v>
      </c>
      <c r="G197" s="5">
        <v>4069.07</v>
      </c>
      <c r="H197" s="5">
        <v>1802.19</v>
      </c>
    </row>
    <row r="198" spans="1:8" x14ac:dyDescent="0.2">
      <c r="A198" t="s">
        <v>9</v>
      </c>
      <c r="B198" s="10" t="str">
        <f t="shared" si="6"/>
        <v>b. HE3-6</v>
      </c>
      <c r="C198">
        <v>5</v>
      </c>
      <c r="D198" t="s">
        <v>47</v>
      </c>
      <c r="E198" s="5">
        <v>402.75</v>
      </c>
      <c r="F198" s="5">
        <v>1441.15</v>
      </c>
      <c r="G198" s="5">
        <v>4278.93</v>
      </c>
      <c r="H198" s="5">
        <v>1802.19</v>
      </c>
    </row>
    <row r="199" spans="1:8" x14ac:dyDescent="0.2">
      <c r="A199" t="s">
        <v>9</v>
      </c>
      <c r="B199" s="10" t="str">
        <f t="shared" si="6"/>
        <v>b. HE3-6</v>
      </c>
      <c r="C199">
        <v>6</v>
      </c>
      <c r="D199" t="s">
        <v>47</v>
      </c>
      <c r="E199" s="5">
        <v>458.62</v>
      </c>
      <c r="F199" s="5">
        <v>2259</v>
      </c>
      <c r="G199" s="5">
        <v>4105.51</v>
      </c>
      <c r="H199" s="5">
        <v>1802.19</v>
      </c>
    </row>
    <row r="200" spans="1:8" x14ac:dyDescent="0.2">
      <c r="A200" t="s">
        <v>9</v>
      </c>
      <c r="B200" s="10" t="str">
        <f t="shared" si="6"/>
        <v>c. HE7-10</v>
      </c>
      <c r="C200">
        <v>7</v>
      </c>
      <c r="D200" t="s">
        <v>47</v>
      </c>
      <c r="E200" s="5">
        <v>483.47</v>
      </c>
      <c r="F200" s="5">
        <v>2441.75</v>
      </c>
      <c r="G200" s="5">
        <v>3345</v>
      </c>
      <c r="H200" s="5">
        <v>2358.7399999999998</v>
      </c>
    </row>
    <row r="201" spans="1:8" x14ac:dyDescent="0.2">
      <c r="A201" t="s">
        <v>9</v>
      </c>
      <c r="B201" s="10" t="str">
        <f t="shared" si="6"/>
        <v>c. HE7-10</v>
      </c>
      <c r="C201">
        <v>8</v>
      </c>
      <c r="D201" t="s">
        <v>47</v>
      </c>
      <c r="E201" s="5">
        <v>2033.22</v>
      </c>
      <c r="F201" s="5">
        <v>2514.14</v>
      </c>
      <c r="G201" s="5">
        <v>3197.28</v>
      </c>
      <c r="H201" s="5">
        <v>2358.7399999999998</v>
      </c>
    </row>
    <row r="202" spans="1:8" x14ac:dyDescent="0.2">
      <c r="A202" t="s">
        <v>9</v>
      </c>
      <c r="B202" s="10" t="str">
        <f t="shared" si="6"/>
        <v>c. HE7-10</v>
      </c>
      <c r="C202">
        <v>9</v>
      </c>
      <c r="D202" t="s">
        <v>47</v>
      </c>
      <c r="E202" s="5">
        <v>1982.43</v>
      </c>
      <c r="F202" s="5">
        <v>2427.1999999999998</v>
      </c>
      <c r="G202" s="5">
        <v>2925.73</v>
      </c>
      <c r="H202" s="5">
        <v>2358.7399999999998</v>
      </c>
    </row>
    <row r="203" spans="1:8" x14ac:dyDescent="0.2">
      <c r="A203" t="s">
        <v>9</v>
      </c>
      <c r="B203" s="10" t="str">
        <f t="shared" si="6"/>
        <v>c. HE7-10</v>
      </c>
      <c r="C203">
        <v>10</v>
      </c>
      <c r="D203" t="s">
        <v>47</v>
      </c>
      <c r="E203" s="5">
        <v>1935.97</v>
      </c>
      <c r="F203" s="5">
        <v>2208.4899999999998</v>
      </c>
      <c r="G203" s="5">
        <v>2695.97</v>
      </c>
      <c r="H203" s="5">
        <v>2358.7399999999998</v>
      </c>
    </row>
    <row r="204" spans="1:8" x14ac:dyDescent="0.2">
      <c r="A204" t="s">
        <v>9</v>
      </c>
      <c r="B204" s="10" t="str">
        <f t="shared" si="6"/>
        <v>d. HE11-14</v>
      </c>
      <c r="C204">
        <v>11</v>
      </c>
      <c r="D204" t="s">
        <v>47</v>
      </c>
      <c r="E204" s="5">
        <v>1738.45</v>
      </c>
      <c r="F204" s="5">
        <v>2066.0500000000002</v>
      </c>
      <c r="G204" s="5">
        <v>2694.39</v>
      </c>
      <c r="H204" s="5">
        <v>2576.16</v>
      </c>
    </row>
    <row r="205" spans="1:8" x14ac:dyDescent="0.2">
      <c r="A205" t="s">
        <v>9</v>
      </c>
      <c r="B205" s="10" t="str">
        <f t="shared" si="6"/>
        <v>d. HE11-14</v>
      </c>
      <c r="C205">
        <v>12</v>
      </c>
      <c r="D205" t="s">
        <v>47</v>
      </c>
      <c r="E205" s="5">
        <v>1584.13</v>
      </c>
      <c r="F205" s="5">
        <v>2116.42</v>
      </c>
      <c r="G205" s="5">
        <v>2524.1</v>
      </c>
      <c r="H205" s="5">
        <v>2576.16</v>
      </c>
    </row>
    <row r="206" spans="1:8" x14ac:dyDescent="0.2">
      <c r="A206" t="s">
        <v>9</v>
      </c>
      <c r="B206" s="10" t="str">
        <f t="shared" si="6"/>
        <v>d. HE11-14</v>
      </c>
      <c r="C206">
        <v>13</v>
      </c>
      <c r="D206" t="s">
        <v>47</v>
      </c>
      <c r="E206" s="5">
        <v>1310.6600000000001</v>
      </c>
      <c r="F206" s="5">
        <v>1747.97</v>
      </c>
      <c r="G206" s="5">
        <v>2150.1</v>
      </c>
      <c r="H206" s="5">
        <v>2287.16</v>
      </c>
    </row>
    <row r="207" spans="1:8" x14ac:dyDescent="0.2">
      <c r="A207" t="s">
        <v>9</v>
      </c>
      <c r="B207" s="10" t="str">
        <f t="shared" si="6"/>
        <v>d. HE11-14</v>
      </c>
      <c r="C207">
        <v>14</v>
      </c>
      <c r="D207" t="s">
        <v>47</v>
      </c>
      <c r="E207" s="5">
        <v>1282.71</v>
      </c>
      <c r="F207" s="5">
        <v>1514.46</v>
      </c>
      <c r="G207" s="5">
        <v>1694.24</v>
      </c>
      <c r="H207" s="5">
        <v>2287.16</v>
      </c>
    </row>
    <row r="208" spans="1:8" x14ac:dyDescent="0.2">
      <c r="A208" t="s">
        <v>9</v>
      </c>
      <c r="B208" s="10" t="str">
        <f t="shared" si="6"/>
        <v>e. HE15-18</v>
      </c>
      <c r="C208">
        <v>15</v>
      </c>
      <c r="D208" t="s">
        <v>47</v>
      </c>
      <c r="E208" s="5">
        <v>1293.02</v>
      </c>
      <c r="F208" s="5">
        <v>1483.17</v>
      </c>
      <c r="G208" s="5">
        <v>1718.7</v>
      </c>
      <c r="H208" s="5">
        <v>1980.93</v>
      </c>
    </row>
    <row r="209" spans="1:8" x14ac:dyDescent="0.2">
      <c r="A209" t="s">
        <v>9</v>
      </c>
      <c r="B209" s="10" t="str">
        <f t="shared" si="6"/>
        <v>e. HE15-18</v>
      </c>
      <c r="C209">
        <v>16</v>
      </c>
      <c r="D209" t="s">
        <v>47</v>
      </c>
      <c r="E209" s="5">
        <v>1501.85</v>
      </c>
      <c r="F209" s="5">
        <v>1663.53</v>
      </c>
      <c r="G209" s="5">
        <v>1749.84</v>
      </c>
      <c r="H209" s="5">
        <v>1980.93</v>
      </c>
    </row>
    <row r="210" spans="1:8" x14ac:dyDescent="0.2">
      <c r="A210" t="s">
        <v>9</v>
      </c>
      <c r="B210" s="10" t="str">
        <f t="shared" si="6"/>
        <v>e. HE15-18</v>
      </c>
      <c r="C210">
        <v>17</v>
      </c>
      <c r="D210" t="s">
        <v>47</v>
      </c>
      <c r="E210" s="5">
        <v>1720.28</v>
      </c>
      <c r="F210" s="5">
        <v>1926.89</v>
      </c>
      <c r="G210" s="5">
        <v>1839.64</v>
      </c>
      <c r="H210" s="5">
        <v>1980.93</v>
      </c>
    </row>
    <row r="211" spans="1:8" x14ac:dyDescent="0.2">
      <c r="A211" t="s">
        <v>9</v>
      </c>
      <c r="B211" s="10" t="str">
        <f t="shared" si="6"/>
        <v>e. HE15-18</v>
      </c>
      <c r="C211">
        <v>18</v>
      </c>
      <c r="D211" t="s">
        <v>47</v>
      </c>
      <c r="E211" s="5">
        <v>2015.48</v>
      </c>
      <c r="F211" s="5">
        <v>2273.0500000000002</v>
      </c>
      <c r="G211" s="5">
        <v>2382.59</v>
      </c>
      <c r="H211" s="5">
        <v>1980.93</v>
      </c>
    </row>
    <row r="212" spans="1:8" x14ac:dyDescent="0.2">
      <c r="A212" t="s">
        <v>9</v>
      </c>
      <c r="B212" s="10" t="str">
        <f t="shared" si="6"/>
        <v>f. HE19-22</v>
      </c>
      <c r="C212">
        <v>19</v>
      </c>
      <c r="D212" t="s">
        <v>47</v>
      </c>
      <c r="E212" s="5">
        <v>2202.44</v>
      </c>
      <c r="F212" s="5">
        <v>2459.4299999999998</v>
      </c>
      <c r="G212" s="5">
        <v>2587.35</v>
      </c>
      <c r="H212" s="5">
        <v>2161.23</v>
      </c>
    </row>
    <row r="213" spans="1:8" x14ac:dyDescent="0.2">
      <c r="A213" t="s">
        <v>9</v>
      </c>
      <c r="B213" s="10" t="str">
        <f t="shared" si="6"/>
        <v>f. HE19-22</v>
      </c>
      <c r="C213">
        <v>20</v>
      </c>
      <c r="D213" t="s">
        <v>47</v>
      </c>
      <c r="E213" s="5">
        <v>2317.14</v>
      </c>
      <c r="F213" s="5">
        <v>2570.9</v>
      </c>
      <c r="G213" s="5">
        <v>2497.8000000000002</v>
      </c>
      <c r="H213" s="5">
        <v>2161.23</v>
      </c>
    </row>
    <row r="214" spans="1:8" x14ac:dyDescent="0.2">
      <c r="A214" t="s">
        <v>9</v>
      </c>
      <c r="B214" s="10" t="str">
        <f t="shared" si="6"/>
        <v>f. HE19-22</v>
      </c>
      <c r="C214">
        <v>21</v>
      </c>
      <c r="D214" t="s">
        <v>47</v>
      </c>
      <c r="E214" s="5">
        <v>1923.79</v>
      </c>
      <c r="F214" s="5">
        <v>2352.2800000000002</v>
      </c>
      <c r="G214" s="5">
        <v>2254.84</v>
      </c>
      <c r="H214" s="5">
        <v>2161.23</v>
      </c>
    </row>
    <row r="215" spans="1:8" x14ac:dyDescent="0.2">
      <c r="A215" t="s">
        <v>9</v>
      </c>
      <c r="B215" s="10" t="str">
        <f t="shared" si="6"/>
        <v>f. HE19-22</v>
      </c>
      <c r="C215">
        <v>22</v>
      </c>
      <c r="D215" t="s">
        <v>47</v>
      </c>
      <c r="E215" s="5">
        <v>1292.74</v>
      </c>
      <c r="F215" s="5">
        <v>1957.82</v>
      </c>
      <c r="G215" s="5">
        <v>2615.08</v>
      </c>
      <c r="H215" s="5">
        <v>2161.23</v>
      </c>
    </row>
    <row r="216" spans="1:8" x14ac:dyDescent="0.2">
      <c r="A216" t="s">
        <v>9</v>
      </c>
      <c r="B216" s="10" t="str">
        <f t="shared" si="6"/>
        <v>a. HE1-2 &amp; HE23-24</v>
      </c>
      <c r="C216">
        <v>23</v>
      </c>
      <c r="D216" t="s">
        <v>47</v>
      </c>
      <c r="E216" s="5">
        <v>1498.46</v>
      </c>
      <c r="F216" s="5">
        <v>1960.72</v>
      </c>
      <c r="G216" s="5">
        <v>3532.39</v>
      </c>
      <c r="H216" s="5">
        <v>1788.84</v>
      </c>
    </row>
    <row r="217" spans="1:8" x14ac:dyDescent="0.2">
      <c r="A217" t="s">
        <v>9</v>
      </c>
      <c r="B217" s="10" t="str">
        <f t="shared" si="6"/>
        <v>a. HE1-2 &amp; HE23-24</v>
      </c>
      <c r="C217">
        <v>24</v>
      </c>
      <c r="D217" t="s">
        <v>47</v>
      </c>
      <c r="E217" s="5">
        <v>1465.94</v>
      </c>
      <c r="F217" s="5">
        <v>1751.86</v>
      </c>
      <c r="G217" s="5">
        <v>3865.69</v>
      </c>
      <c r="H217" s="5">
        <v>1788.84</v>
      </c>
    </row>
    <row r="218" spans="1:8" x14ac:dyDescent="0.2">
      <c r="A218" t="s">
        <v>20</v>
      </c>
      <c r="B218" s="10" t="str">
        <f t="shared" si="6"/>
        <v>a. HE1-2 &amp; HE23-24</v>
      </c>
      <c r="C218">
        <v>1</v>
      </c>
      <c r="D218" t="s">
        <v>47</v>
      </c>
      <c r="E218" s="5">
        <v>1536.89</v>
      </c>
      <c r="F218" s="5">
        <v>2375.44</v>
      </c>
      <c r="G218" s="5">
        <v>4220.99</v>
      </c>
      <c r="H218" s="5">
        <v>2006.39</v>
      </c>
    </row>
    <row r="219" spans="1:8" x14ac:dyDescent="0.2">
      <c r="A219" t="s">
        <v>20</v>
      </c>
      <c r="B219" s="10" t="str">
        <f t="shared" si="6"/>
        <v>a. HE1-2 &amp; HE23-24</v>
      </c>
      <c r="C219">
        <v>2</v>
      </c>
      <c r="D219" t="s">
        <v>47</v>
      </c>
      <c r="E219" s="5">
        <v>1583.24</v>
      </c>
      <c r="F219" s="5">
        <v>2449.4299999999998</v>
      </c>
      <c r="G219" s="5">
        <v>4548.25</v>
      </c>
      <c r="H219" s="5">
        <v>2006.39</v>
      </c>
    </row>
    <row r="220" spans="1:8" x14ac:dyDescent="0.2">
      <c r="A220" t="s">
        <v>20</v>
      </c>
      <c r="B220" s="10" t="str">
        <f t="shared" si="6"/>
        <v>b. HE3-6</v>
      </c>
      <c r="C220">
        <v>3</v>
      </c>
      <c r="D220" t="s">
        <v>47</v>
      </c>
      <c r="E220" s="5">
        <v>733.02</v>
      </c>
      <c r="F220" s="5">
        <v>2088.59</v>
      </c>
      <c r="G220" s="5">
        <v>3587.11</v>
      </c>
      <c r="H220" s="5">
        <v>1948.73</v>
      </c>
    </row>
    <row r="221" spans="1:8" x14ac:dyDescent="0.2">
      <c r="A221" t="s">
        <v>20</v>
      </c>
      <c r="B221" s="10" t="str">
        <f t="shared" si="6"/>
        <v>b. HE3-6</v>
      </c>
      <c r="C221">
        <v>4</v>
      </c>
      <c r="D221" t="s">
        <v>47</v>
      </c>
      <c r="E221" s="5">
        <v>372.93</v>
      </c>
      <c r="F221" s="5">
        <v>1699.99</v>
      </c>
      <c r="G221" s="5">
        <v>3661.62</v>
      </c>
      <c r="H221" s="5">
        <v>1948.73</v>
      </c>
    </row>
    <row r="222" spans="1:8" x14ac:dyDescent="0.2">
      <c r="A222" t="s">
        <v>20</v>
      </c>
      <c r="B222" s="10" t="str">
        <f t="shared" si="6"/>
        <v>b. HE3-6</v>
      </c>
      <c r="C222">
        <v>5</v>
      </c>
      <c r="D222" t="s">
        <v>47</v>
      </c>
      <c r="E222" s="5">
        <v>777.81</v>
      </c>
      <c r="F222" s="5">
        <v>2089.64</v>
      </c>
      <c r="G222" s="5">
        <v>4107.58</v>
      </c>
      <c r="H222" s="5">
        <v>1948.73</v>
      </c>
    </row>
    <row r="223" spans="1:8" x14ac:dyDescent="0.2">
      <c r="A223" t="s">
        <v>20</v>
      </c>
      <c r="B223" s="10" t="str">
        <f t="shared" si="6"/>
        <v>b. HE3-6</v>
      </c>
      <c r="C223">
        <v>6</v>
      </c>
      <c r="D223" t="s">
        <v>47</v>
      </c>
      <c r="E223" s="5">
        <v>1126.0999999999999</v>
      </c>
      <c r="F223" s="5">
        <v>2561.38</v>
      </c>
      <c r="G223" s="5">
        <v>4242.21</v>
      </c>
      <c r="H223" s="5">
        <v>1948.73</v>
      </c>
    </row>
    <row r="224" spans="1:8" x14ac:dyDescent="0.2">
      <c r="A224" t="s">
        <v>20</v>
      </c>
      <c r="B224" s="10" t="str">
        <f t="shared" si="6"/>
        <v>c. HE7-10</v>
      </c>
      <c r="C224">
        <v>7</v>
      </c>
      <c r="D224" t="s">
        <v>47</v>
      </c>
      <c r="E224" s="5">
        <v>1890.39</v>
      </c>
      <c r="F224" s="5">
        <v>3247.48</v>
      </c>
      <c r="G224" s="5">
        <v>3480.45</v>
      </c>
      <c r="H224" s="5">
        <v>3171.63</v>
      </c>
    </row>
    <row r="225" spans="1:8" x14ac:dyDescent="0.2">
      <c r="A225" t="s">
        <v>20</v>
      </c>
      <c r="B225" s="10" t="str">
        <f t="shared" si="6"/>
        <v>c. HE7-10</v>
      </c>
      <c r="C225">
        <v>8</v>
      </c>
      <c r="D225" t="s">
        <v>47</v>
      </c>
      <c r="E225" s="5">
        <v>2959.18</v>
      </c>
      <c r="F225" s="5">
        <v>4143.41</v>
      </c>
      <c r="G225" s="5">
        <v>4275.6099999999997</v>
      </c>
      <c r="H225" s="5">
        <v>3171.63</v>
      </c>
    </row>
    <row r="226" spans="1:8" x14ac:dyDescent="0.2">
      <c r="A226" t="s">
        <v>20</v>
      </c>
      <c r="B226" s="10" t="str">
        <f t="shared" si="6"/>
        <v>c. HE7-10</v>
      </c>
      <c r="C226">
        <v>9</v>
      </c>
      <c r="D226" t="s">
        <v>47</v>
      </c>
      <c r="E226" s="5">
        <v>2583.77</v>
      </c>
      <c r="F226" s="5">
        <v>3706.22</v>
      </c>
      <c r="G226" s="5">
        <v>4180.43</v>
      </c>
      <c r="H226" s="5">
        <v>3171.63</v>
      </c>
    </row>
    <row r="227" spans="1:8" x14ac:dyDescent="0.2">
      <c r="A227" t="s">
        <v>20</v>
      </c>
      <c r="B227" s="10" t="str">
        <f t="shared" si="6"/>
        <v>c. HE7-10</v>
      </c>
      <c r="C227">
        <v>10</v>
      </c>
      <c r="D227" t="s">
        <v>47</v>
      </c>
      <c r="E227" s="5">
        <v>2052.39</v>
      </c>
      <c r="F227" s="5">
        <v>2974.26</v>
      </c>
      <c r="G227" s="5">
        <v>3361.51</v>
      </c>
      <c r="H227" s="5">
        <v>3171.63</v>
      </c>
    </row>
    <row r="228" spans="1:8" x14ac:dyDescent="0.2">
      <c r="A228" t="s">
        <v>20</v>
      </c>
      <c r="B228" s="10" t="str">
        <f t="shared" si="6"/>
        <v>d. HE11-14</v>
      </c>
      <c r="C228">
        <v>11</v>
      </c>
      <c r="D228" t="s">
        <v>47</v>
      </c>
      <c r="E228" s="5">
        <v>2206.31</v>
      </c>
      <c r="F228" s="5">
        <v>3439.02</v>
      </c>
      <c r="G228" s="5">
        <v>3808.63</v>
      </c>
      <c r="H228" s="5">
        <v>3277.27</v>
      </c>
    </row>
    <row r="229" spans="1:8" x14ac:dyDescent="0.2">
      <c r="A229" t="s">
        <v>20</v>
      </c>
      <c r="B229" s="10" t="str">
        <f t="shared" si="6"/>
        <v>d. HE11-14</v>
      </c>
      <c r="C229">
        <v>12</v>
      </c>
      <c r="D229" t="s">
        <v>47</v>
      </c>
      <c r="E229" s="5">
        <v>1778.07</v>
      </c>
      <c r="F229" s="5">
        <v>2940.62</v>
      </c>
      <c r="G229" s="5">
        <v>3165.25</v>
      </c>
      <c r="H229" s="5">
        <v>3277.27</v>
      </c>
    </row>
    <row r="230" spans="1:8" x14ac:dyDescent="0.2">
      <c r="A230" t="s">
        <v>20</v>
      </c>
      <c r="B230" s="10" t="str">
        <f t="shared" si="6"/>
        <v>d. HE11-14</v>
      </c>
      <c r="C230">
        <v>13</v>
      </c>
      <c r="D230" t="s">
        <v>47</v>
      </c>
      <c r="E230" s="5">
        <v>1616.29</v>
      </c>
      <c r="F230" s="5">
        <v>2244.71</v>
      </c>
      <c r="G230" s="5">
        <v>2760.78</v>
      </c>
      <c r="H230" s="5">
        <v>3193.27</v>
      </c>
    </row>
    <row r="231" spans="1:8" x14ac:dyDescent="0.2">
      <c r="A231" t="s">
        <v>20</v>
      </c>
      <c r="B231" s="10" t="str">
        <f t="shared" si="6"/>
        <v>d. HE11-14</v>
      </c>
      <c r="C231">
        <v>14</v>
      </c>
      <c r="D231" t="s">
        <v>47</v>
      </c>
      <c r="E231" s="5">
        <v>1726.88</v>
      </c>
      <c r="F231" s="5">
        <v>2077.67</v>
      </c>
      <c r="G231" s="5">
        <v>2340.5700000000002</v>
      </c>
      <c r="H231" s="5">
        <v>3193.27</v>
      </c>
    </row>
    <row r="232" spans="1:8" x14ac:dyDescent="0.2">
      <c r="A232" t="s">
        <v>20</v>
      </c>
      <c r="B232" s="10" t="str">
        <f t="shared" si="6"/>
        <v>e. HE15-18</v>
      </c>
      <c r="C232">
        <v>15</v>
      </c>
      <c r="D232" t="s">
        <v>47</v>
      </c>
      <c r="E232" s="5">
        <v>1568.1</v>
      </c>
      <c r="F232" s="5">
        <v>1902.1</v>
      </c>
      <c r="G232" s="5">
        <v>2102.34</v>
      </c>
      <c r="H232" s="5">
        <v>2497.7800000000002</v>
      </c>
    </row>
    <row r="233" spans="1:8" x14ac:dyDescent="0.2">
      <c r="A233" t="s">
        <v>20</v>
      </c>
      <c r="B233" s="10" t="str">
        <f t="shared" si="6"/>
        <v>e. HE15-18</v>
      </c>
      <c r="C233">
        <v>16</v>
      </c>
      <c r="D233" t="s">
        <v>47</v>
      </c>
      <c r="E233" s="5">
        <v>1712.38</v>
      </c>
      <c r="F233" s="5">
        <v>2043.96</v>
      </c>
      <c r="G233" s="5">
        <v>1814.34</v>
      </c>
      <c r="H233" s="5">
        <v>2497.7800000000002</v>
      </c>
    </row>
    <row r="234" spans="1:8" x14ac:dyDescent="0.2">
      <c r="A234" t="s">
        <v>20</v>
      </c>
      <c r="B234" s="10" t="str">
        <f t="shared" si="6"/>
        <v>e. HE15-18</v>
      </c>
      <c r="C234">
        <v>17</v>
      </c>
      <c r="D234" t="s">
        <v>47</v>
      </c>
      <c r="E234" s="5">
        <v>1890.92</v>
      </c>
      <c r="F234" s="5">
        <v>2273.7600000000002</v>
      </c>
      <c r="G234" s="5">
        <v>2349.39</v>
      </c>
      <c r="H234" s="5">
        <v>2497.7800000000002</v>
      </c>
    </row>
    <row r="235" spans="1:8" x14ac:dyDescent="0.2">
      <c r="A235" t="s">
        <v>20</v>
      </c>
      <c r="B235" s="10" t="str">
        <f t="shared" si="6"/>
        <v>e. HE15-18</v>
      </c>
      <c r="C235">
        <v>18</v>
      </c>
      <c r="D235" t="s">
        <v>47</v>
      </c>
      <c r="E235" s="5">
        <v>2119.39</v>
      </c>
      <c r="F235" s="5">
        <v>2472.41</v>
      </c>
      <c r="G235" s="5">
        <v>2608.65</v>
      </c>
      <c r="H235" s="5">
        <v>2497.7800000000002</v>
      </c>
    </row>
    <row r="236" spans="1:8" x14ac:dyDescent="0.2">
      <c r="A236" t="s">
        <v>20</v>
      </c>
      <c r="B236" s="10" t="str">
        <f t="shared" si="6"/>
        <v>f. HE19-22</v>
      </c>
      <c r="C236">
        <v>19</v>
      </c>
      <c r="D236" t="s">
        <v>47</v>
      </c>
      <c r="E236" s="5">
        <v>2394.86</v>
      </c>
      <c r="F236" s="5">
        <v>2810.11</v>
      </c>
      <c r="G236" s="5">
        <v>2921.88</v>
      </c>
      <c r="H236" s="5">
        <v>2591.5</v>
      </c>
    </row>
    <row r="237" spans="1:8" x14ac:dyDescent="0.2">
      <c r="A237" t="s">
        <v>20</v>
      </c>
      <c r="B237" s="10" t="str">
        <f t="shared" si="6"/>
        <v>f. HE19-22</v>
      </c>
      <c r="C237">
        <v>20</v>
      </c>
      <c r="D237" t="s">
        <v>47</v>
      </c>
      <c r="E237" s="5">
        <v>2822.33</v>
      </c>
      <c r="F237" s="5">
        <v>3390.97</v>
      </c>
      <c r="G237" s="5">
        <v>3069.85</v>
      </c>
      <c r="H237" s="5">
        <v>2591.5</v>
      </c>
    </row>
    <row r="238" spans="1:8" x14ac:dyDescent="0.2">
      <c r="A238" t="s">
        <v>20</v>
      </c>
      <c r="B238" s="10" t="str">
        <f t="shared" si="6"/>
        <v>f. HE19-22</v>
      </c>
      <c r="C238">
        <v>21</v>
      </c>
      <c r="D238" t="s">
        <v>47</v>
      </c>
      <c r="E238" s="5">
        <v>3141.71</v>
      </c>
      <c r="F238" s="5">
        <v>3645.42</v>
      </c>
      <c r="G238" s="5">
        <v>3910.56</v>
      </c>
      <c r="H238" s="5">
        <v>2591.5</v>
      </c>
    </row>
    <row r="239" spans="1:8" x14ac:dyDescent="0.2">
      <c r="A239" t="s">
        <v>20</v>
      </c>
      <c r="B239" s="10" t="str">
        <f t="shared" si="6"/>
        <v>f. HE19-22</v>
      </c>
      <c r="C239">
        <v>22</v>
      </c>
      <c r="D239" t="s">
        <v>47</v>
      </c>
      <c r="E239" s="5">
        <v>2841.97</v>
      </c>
      <c r="F239" s="5">
        <v>3397.71</v>
      </c>
      <c r="G239" s="5">
        <v>3234.42</v>
      </c>
      <c r="H239" s="5">
        <v>2591.5</v>
      </c>
    </row>
    <row r="240" spans="1:8" x14ac:dyDescent="0.2">
      <c r="A240" t="s">
        <v>20</v>
      </c>
      <c r="B240" s="10" t="str">
        <f t="shared" si="6"/>
        <v>a. HE1-2 &amp; HE23-24</v>
      </c>
      <c r="C240">
        <v>23</v>
      </c>
      <c r="D240" t="s">
        <v>47</v>
      </c>
      <c r="E240" s="5">
        <v>1723.43</v>
      </c>
      <c r="F240" s="5">
        <v>2581.5300000000002</v>
      </c>
      <c r="G240" s="5">
        <v>3264.9</v>
      </c>
      <c r="H240" s="5">
        <v>2162.39</v>
      </c>
    </row>
    <row r="241" spans="1:8" x14ac:dyDescent="0.2">
      <c r="A241" t="s">
        <v>20</v>
      </c>
      <c r="B241" s="10" t="str">
        <f t="shared" si="6"/>
        <v>a. HE1-2 &amp; HE23-24</v>
      </c>
      <c r="C241">
        <v>24</v>
      </c>
      <c r="D241" t="s">
        <v>47</v>
      </c>
      <c r="E241" s="5">
        <v>1575.66</v>
      </c>
      <c r="F241" s="5">
        <v>2341.86</v>
      </c>
      <c r="G241" s="5">
        <v>3553.98</v>
      </c>
      <c r="H241" s="5">
        <v>2162.39</v>
      </c>
    </row>
    <row r="242" spans="1:8" x14ac:dyDescent="0.2">
      <c r="A242" t="s">
        <v>21</v>
      </c>
      <c r="B242" s="10" t="str">
        <f t="shared" si="6"/>
        <v>a. HE1-2 &amp; HE23-24</v>
      </c>
      <c r="C242">
        <v>1</v>
      </c>
      <c r="D242" t="s">
        <v>47</v>
      </c>
      <c r="E242" s="5">
        <v>1015.7</v>
      </c>
      <c r="F242" s="5">
        <v>1786.39</v>
      </c>
      <c r="G242" s="5">
        <v>3063.37</v>
      </c>
      <c r="H242" s="5">
        <v>2194.4299999999998</v>
      </c>
    </row>
    <row r="243" spans="1:8" x14ac:dyDescent="0.2">
      <c r="A243" t="s">
        <v>21</v>
      </c>
      <c r="B243" s="10" t="str">
        <f t="shared" si="6"/>
        <v>a. HE1-2 &amp; HE23-24</v>
      </c>
      <c r="C243">
        <v>2</v>
      </c>
      <c r="D243" t="s">
        <v>47</v>
      </c>
      <c r="E243" s="5">
        <v>738.86</v>
      </c>
      <c r="F243" s="5">
        <v>1571.75</v>
      </c>
      <c r="G243" s="5">
        <v>2625.03</v>
      </c>
      <c r="H243" s="5">
        <v>2194.4299999999998</v>
      </c>
    </row>
    <row r="244" spans="1:8" x14ac:dyDescent="0.2">
      <c r="A244" t="s">
        <v>21</v>
      </c>
      <c r="B244" s="10" t="str">
        <f t="shared" si="6"/>
        <v>b. HE3-6</v>
      </c>
      <c r="C244">
        <v>3</v>
      </c>
      <c r="D244" t="s">
        <v>47</v>
      </c>
      <c r="E244" s="5">
        <v>505.43</v>
      </c>
      <c r="F244" s="5">
        <v>1444.12</v>
      </c>
      <c r="G244" s="5">
        <v>3164.58</v>
      </c>
      <c r="H244" s="5">
        <v>2075.59</v>
      </c>
    </row>
    <row r="245" spans="1:8" x14ac:dyDescent="0.2">
      <c r="A245" t="s">
        <v>21</v>
      </c>
      <c r="B245" s="10" t="str">
        <f t="shared" si="6"/>
        <v>b. HE3-6</v>
      </c>
      <c r="C245">
        <v>4</v>
      </c>
      <c r="D245" t="s">
        <v>47</v>
      </c>
      <c r="E245" s="5">
        <v>1214.21</v>
      </c>
      <c r="F245" s="5">
        <v>2111.4299999999998</v>
      </c>
      <c r="G245" s="5">
        <v>3216.61</v>
      </c>
      <c r="H245" s="5">
        <v>2075.59</v>
      </c>
    </row>
    <row r="246" spans="1:8" x14ac:dyDescent="0.2">
      <c r="A246" t="s">
        <v>21</v>
      </c>
      <c r="B246" s="10" t="str">
        <f t="shared" si="6"/>
        <v>b. HE3-6</v>
      </c>
      <c r="C246">
        <v>5</v>
      </c>
      <c r="D246" t="s">
        <v>47</v>
      </c>
      <c r="E246" s="5">
        <v>1294.83</v>
      </c>
      <c r="F246" s="5">
        <v>2165.86</v>
      </c>
      <c r="G246" s="5">
        <v>3808.66</v>
      </c>
      <c r="H246" s="5">
        <v>2075.59</v>
      </c>
    </row>
    <row r="247" spans="1:8" x14ac:dyDescent="0.2">
      <c r="A247" t="s">
        <v>21</v>
      </c>
      <c r="B247" s="10" t="str">
        <f t="shared" si="6"/>
        <v>b. HE3-6</v>
      </c>
      <c r="C247">
        <v>6</v>
      </c>
      <c r="D247" t="s">
        <v>47</v>
      </c>
      <c r="E247" s="5">
        <v>1658.46</v>
      </c>
      <c r="F247" s="5">
        <v>2868.86</v>
      </c>
      <c r="G247" s="5">
        <v>3650.3</v>
      </c>
      <c r="H247" s="5">
        <v>2075.59</v>
      </c>
    </row>
    <row r="248" spans="1:8" x14ac:dyDescent="0.2">
      <c r="A248" t="s">
        <v>21</v>
      </c>
      <c r="B248" s="10" t="str">
        <f t="shared" si="6"/>
        <v>c. HE7-10</v>
      </c>
      <c r="C248">
        <v>7</v>
      </c>
      <c r="D248" t="s">
        <v>47</v>
      </c>
      <c r="E248" s="5">
        <v>1898.52</v>
      </c>
      <c r="F248" s="5">
        <v>3007.47</v>
      </c>
      <c r="G248" s="5">
        <v>3397.68</v>
      </c>
      <c r="H248" s="5">
        <v>3396.71</v>
      </c>
    </row>
    <row r="249" spans="1:8" x14ac:dyDescent="0.2">
      <c r="A249" t="s">
        <v>21</v>
      </c>
      <c r="B249" s="10" t="str">
        <f t="shared" si="6"/>
        <v>c. HE7-10</v>
      </c>
      <c r="C249">
        <v>8</v>
      </c>
      <c r="D249" t="s">
        <v>47</v>
      </c>
      <c r="E249" s="5">
        <v>2033.02</v>
      </c>
      <c r="F249" s="5">
        <v>2756.16</v>
      </c>
      <c r="G249" s="5">
        <v>2883.18</v>
      </c>
      <c r="H249" s="5">
        <v>3396.71</v>
      </c>
    </row>
    <row r="250" spans="1:8" x14ac:dyDescent="0.2">
      <c r="A250" t="s">
        <v>21</v>
      </c>
      <c r="B250" s="10" t="str">
        <f t="shared" si="6"/>
        <v>c. HE7-10</v>
      </c>
      <c r="C250">
        <v>9</v>
      </c>
      <c r="D250" t="s">
        <v>47</v>
      </c>
      <c r="E250" s="5">
        <v>2546</v>
      </c>
      <c r="F250" s="5">
        <v>3673.71</v>
      </c>
      <c r="G250" s="5">
        <v>3615.16</v>
      </c>
      <c r="H250" s="5">
        <v>3396.71</v>
      </c>
    </row>
    <row r="251" spans="1:8" x14ac:dyDescent="0.2">
      <c r="A251" t="s">
        <v>21</v>
      </c>
      <c r="B251" s="10" t="str">
        <f t="shared" si="6"/>
        <v>c. HE7-10</v>
      </c>
      <c r="C251">
        <v>10</v>
      </c>
      <c r="D251" t="s">
        <v>47</v>
      </c>
      <c r="E251" s="5">
        <v>2858.16</v>
      </c>
      <c r="F251" s="5">
        <v>4131.6899999999996</v>
      </c>
      <c r="G251" s="5">
        <v>4505.33</v>
      </c>
      <c r="H251" s="5">
        <v>3396.71</v>
      </c>
    </row>
    <row r="252" spans="1:8" x14ac:dyDescent="0.2">
      <c r="A252" t="s">
        <v>21</v>
      </c>
      <c r="B252" s="10" t="str">
        <f t="shared" si="6"/>
        <v>d. HE11-14</v>
      </c>
      <c r="C252">
        <v>11</v>
      </c>
      <c r="D252" t="s">
        <v>47</v>
      </c>
      <c r="E252" s="5">
        <v>3029.69</v>
      </c>
      <c r="F252" s="5">
        <v>4171.34</v>
      </c>
      <c r="G252" s="5">
        <v>4524.4799999999996</v>
      </c>
      <c r="H252" s="5">
        <v>3378.35</v>
      </c>
    </row>
    <row r="253" spans="1:8" x14ac:dyDescent="0.2">
      <c r="A253" t="s">
        <v>21</v>
      </c>
      <c r="B253" s="10" t="str">
        <f t="shared" si="6"/>
        <v>d. HE11-14</v>
      </c>
      <c r="C253">
        <v>12</v>
      </c>
      <c r="D253" t="s">
        <v>47</v>
      </c>
      <c r="E253" s="5">
        <v>3171.82</v>
      </c>
      <c r="F253" s="5">
        <v>4111.54</v>
      </c>
      <c r="G253" s="5">
        <v>4091.65</v>
      </c>
      <c r="H253" s="5">
        <v>3378.35</v>
      </c>
    </row>
    <row r="254" spans="1:8" x14ac:dyDescent="0.2">
      <c r="A254" t="s">
        <v>21</v>
      </c>
      <c r="B254" s="10" t="str">
        <f t="shared" si="6"/>
        <v>d. HE11-14</v>
      </c>
      <c r="C254">
        <v>13</v>
      </c>
      <c r="D254" t="s">
        <v>47</v>
      </c>
      <c r="E254" s="5">
        <v>2246.2800000000002</v>
      </c>
      <c r="F254" s="5">
        <v>3280.73</v>
      </c>
      <c r="G254" s="5">
        <v>3291.48</v>
      </c>
      <c r="H254" s="5">
        <v>3176.35</v>
      </c>
    </row>
    <row r="255" spans="1:8" x14ac:dyDescent="0.2">
      <c r="A255" t="s">
        <v>21</v>
      </c>
      <c r="B255" s="10" t="str">
        <f t="shared" si="6"/>
        <v>d. HE11-14</v>
      </c>
      <c r="C255">
        <v>14</v>
      </c>
      <c r="D255" t="s">
        <v>47</v>
      </c>
      <c r="E255" s="5">
        <v>2039.89</v>
      </c>
      <c r="F255" s="5">
        <v>3088.96</v>
      </c>
      <c r="G255" s="5">
        <v>3414.93</v>
      </c>
      <c r="H255" s="5">
        <v>3176.35</v>
      </c>
    </row>
    <row r="256" spans="1:8" x14ac:dyDescent="0.2">
      <c r="A256" t="s">
        <v>21</v>
      </c>
      <c r="B256" s="10" t="str">
        <f t="shared" si="6"/>
        <v>e. HE15-18</v>
      </c>
      <c r="C256">
        <v>15</v>
      </c>
      <c r="D256" t="s">
        <v>47</v>
      </c>
      <c r="E256" s="5">
        <v>2202.84</v>
      </c>
      <c r="F256" s="5">
        <v>3241.22</v>
      </c>
      <c r="G256" s="5">
        <v>3583.45</v>
      </c>
      <c r="H256" s="5">
        <v>3019.65</v>
      </c>
    </row>
    <row r="257" spans="1:8" x14ac:dyDescent="0.2">
      <c r="A257" t="s">
        <v>21</v>
      </c>
      <c r="B257" s="10" t="str">
        <f t="shared" si="6"/>
        <v>e. HE15-18</v>
      </c>
      <c r="C257">
        <v>16</v>
      </c>
      <c r="D257" t="s">
        <v>47</v>
      </c>
      <c r="E257" s="5">
        <v>2509.59</v>
      </c>
      <c r="F257" s="5">
        <v>3382.13</v>
      </c>
      <c r="G257" s="5">
        <v>3357.53</v>
      </c>
      <c r="H257" s="5">
        <v>3019.65</v>
      </c>
    </row>
    <row r="258" spans="1:8" x14ac:dyDescent="0.2">
      <c r="A258" t="s">
        <v>21</v>
      </c>
      <c r="B258" s="10" t="str">
        <f t="shared" si="6"/>
        <v>e. HE15-18</v>
      </c>
      <c r="C258">
        <v>17</v>
      </c>
      <c r="D258" t="s">
        <v>47</v>
      </c>
      <c r="E258" s="5">
        <v>2657.36</v>
      </c>
      <c r="F258" s="5">
        <v>3560.64</v>
      </c>
      <c r="G258" s="5">
        <v>3716.31</v>
      </c>
      <c r="H258" s="5">
        <v>3019.65</v>
      </c>
    </row>
    <row r="259" spans="1:8" x14ac:dyDescent="0.2">
      <c r="A259" t="s">
        <v>21</v>
      </c>
      <c r="B259" s="10" t="str">
        <f t="shared" ref="B259:B289" si="7">IF(OR(C259=1, C259=2, C259=23, C259=24), "a. HE1-2 &amp; HE23-24", IF(OR(C259=3, C259=4, C259=5, C259=6), "b. HE3-6", IF(OR(C259=7, C259=8, C259=9, C259=10), "c. HE7-10", IF(OR(C259=11, C259=12, C259=13, C259=14), "d. HE11-14", IF(OR(C259=15, C259=16, C259=17, C259=18), "e. HE15-18", IF(OR(C259=19, C259=20, C259=21, C259=22), "f. HE19-22", NA()))))))</f>
        <v>e. HE15-18</v>
      </c>
      <c r="C259">
        <v>18</v>
      </c>
      <c r="D259" t="s">
        <v>47</v>
      </c>
      <c r="E259" s="5">
        <v>2639.54</v>
      </c>
      <c r="F259" s="5">
        <v>3643.17</v>
      </c>
      <c r="G259" s="5">
        <v>3572.11</v>
      </c>
      <c r="H259" s="5">
        <v>3019.65</v>
      </c>
    </row>
    <row r="260" spans="1:8" x14ac:dyDescent="0.2">
      <c r="A260" t="s">
        <v>21</v>
      </c>
      <c r="B260" s="10" t="str">
        <f t="shared" si="7"/>
        <v>f. HE19-22</v>
      </c>
      <c r="C260">
        <v>19</v>
      </c>
      <c r="D260" t="s">
        <v>47</v>
      </c>
      <c r="E260" s="5">
        <v>2479.27</v>
      </c>
      <c r="F260" s="5">
        <v>3058.94</v>
      </c>
      <c r="G260" s="5">
        <v>2865.49</v>
      </c>
      <c r="H260" s="5">
        <v>2645.25</v>
      </c>
    </row>
    <row r="261" spans="1:8" x14ac:dyDescent="0.2">
      <c r="A261" t="s">
        <v>21</v>
      </c>
      <c r="B261" s="10" t="str">
        <f t="shared" si="7"/>
        <v>f. HE19-22</v>
      </c>
      <c r="C261">
        <v>20</v>
      </c>
      <c r="D261" t="s">
        <v>47</v>
      </c>
      <c r="E261" s="5">
        <v>1508.8</v>
      </c>
      <c r="F261" s="5">
        <v>1919.51</v>
      </c>
      <c r="G261" s="5">
        <v>1873.45</v>
      </c>
      <c r="H261" s="5">
        <v>2645.25</v>
      </c>
    </row>
    <row r="262" spans="1:8" x14ac:dyDescent="0.2">
      <c r="A262" t="s">
        <v>21</v>
      </c>
      <c r="B262" s="10" t="str">
        <f t="shared" si="7"/>
        <v>f. HE19-22</v>
      </c>
      <c r="C262">
        <v>21</v>
      </c>
      <c r="D262" t="s">
        <v>47</v>
      </c>
      <c r="E262" s="5">
        <v>1594.14</v>
      </c>
      <c r="F262" s="5">
        <v>2162.98</v>
      </c>
      <c r="G262" s="5">
        <v>2158.7800000000002</v>
      </c>
      <c r="H262" s="5">
        <v>2645.25</v>
      </c>
    </row>
    <row r="263" spans="1:8" x14ac:dyDescent="0.2">
      <c r="A263" t="s">
        <v>21</v>
      </c>
      <c r="B263" s="10" t="str">
        <f t="shared" si="7"/>
        <v>f. HE19-22</v>
      </c>
      <c r="C263">
        <v>22</v>
      </c>
      <c r="D263" t="s">
        <v>47</v>
      </c>
      <c r="E263" s="5">
        <v>1981.19</v>
      </c>
      <c r="F263" s="5">
        <v>2531.39</v>
      </c>
      <c r="G263" s="5">
        <v>3106.13</v>
      </c>
      <c r="H263" s="5">
        <v>2645.25</v>
      </c>
    </row>
    <row r="264" spans="1:8" x14ac:dyDescent="0.2">
      <c r="A264" t="s">
        <v>21</v>
      </c>
      <c r="B264" s="10" t="str">
        <f t="shared" si="7"/>
        <v>a. HE1-2 &amp; HE23-24</v>
      </c>
      <c r="C264">
        <v>23</v>
      </c>
      <c r="D264" t="s">
        <v>47</v>
      </c>
      <c r="E264" s="5">
        <v>2178.9699999999998</v>
      </c>
      <c r="F264" s="5">
        <v>2468.15</v>
      </c>
      <c r="G264" s="5">
        <v>3621.54</v>
      </c>
      <c r="H264" s="5">
        <v>2509.4299999999998</v>
      </c>
    </row>
    <row r="265" spans="1:8" x14ac:dyDescent="0.2">
      <c r="A265" t="s">
        <v>21</v>
      </c>
      <c r="B265" s="10" t="str">
        <f t="shared" si="7"/>
        <v>a. HE1-2 &amp; HE23-24</v>
      </c>
      <c r="C265">
        <v>24</v>
      </c>
      <c r="D265" t="s">
        <v>47</v>
      </c>
      <c r="E265" s="5">
        <v>1965.97</v>
      </c>
      <c r="F265" s="5">
        <v>2348.3200000000002</v>
      </c>
      <c r="G265" s="5">
        <v>2983.28</v>
      </c>
      <c r="H265" s="5">
        <v>2509.4299999999998</v>
      </c>
    </row>
    <row r="266" spans="1:8" x14ac:dyDescent="0.2">
      <c r="A266" t="s">
        <v>22</v>
      </c>
      <c r="B266" s="10" t="str">
        <f t="shared" si="7"/>
        <v>a. HE1-2 &amp; HE23-24</v>
      </c>
      <c r="C266">
        <v>1</v>
      </c>
      <c r="D266" t="s">
        <v>47</v>
      </c>
      <c r="E266" s="5">
        <v>2989.9</v>
      </c>
      <c r="F266" s="5">
        <v>3523.59</v>
      </c>
      <c r="G266" s="5">
        <v>3968.92</v>
      </c>
      <c r="H266" s="5">
        <v>2445.79</v>
      </c>
    </row>
    <row r="267" spans="1:8" x14ac:dyDescent="0.2">
      <c r="A267" t="s">
        <v>22</v>
      </c>
      <c r="B267" s="10" t="str">
        <f t="shared" si="7"/>
        <v>a. HE1-2 &amp; HE23-24</v>
      </c>
      <c r="C267">
        <v>2</v>
      </c>
      <c r="D267" t="s">
        <v>47</v>
      </c>
      <c r="E267" s="5">
        <v>641.59</v>
      </c>
      <c r="F267" s="5">
        <v>1869.3</v>
      </c>
      <c r="G267" s="5">
        <v>3187.78</v>
      </c>
      <c r="H267" s="5">
        <v>2445.79</v>
      </c>
    </row>
    <row r="268" spans="1:8" x14ac:dyDescent="0.2">
      <c r="A268" t="s">
        <v>22</v>
      </c>
      <c r="B268" s="10" t="str">
        <f t="shared" si="7"/>
        <v>b. HE3-6</v>
      </c>
      <c r="C268">
        <v>3</v>
      </c>
      <c r="D268" t="s">
        <v>47</v>
      </c>
      <c r="E268" s="5">
        <v>964.18</v>
      </c>
      <c r="F268" s="5">
        <v>1941.24</v>
      </c>
      <c r="G268" s="5">
        <v>3230.23</v>
      </c>
      <c r="H268" s="5">
        <v>3222.32</v>
      </c>
    </row>
    <row r="269" spans="1:8" x14ac:dyDescent="0.2">
      <c r="A269" t="s">
        <v>22</v>
      </c>
      <c r="B269" s="10" t="str">
        <f t="shared" si="7"/>
        <v>b. HE3-6</v>
      </c>
      <c r="C269">
        <v>4</v>
      </c>
      <c r="D269" t="s">
        <v>47</v>
      </c>
      <c r="E269" s="5">
        <v>1504.01</v>
      </c>
      <c r="F269" s="5">
        <v>2151.62</v>
      </c>
      <c r="G269" s="5">
        <v>3807.59</v>
      </c>
      <c r="H269" s="5">
        <v>3222.32</v>
      </c>
    </row>
    <row r="270" spans="1:8" x14ac:dyDescent="0.2">
      <c r="A270" t="s">
        <v>22</v>
      </c>
      <c r="B270" s="10" t="str">
        <f t="shared" si="7"/>
        <v>b. HE3-6</v>
      </c>
      <c r="C270">
        <v>5</v>
      </c>
      <c r="D270" t="s">
        <v>47</v>
      </c>
      <c r="E270" s="5">
        <v>1677.27</v>
      </c>
      <c r="F270" s="5">
        <v>2277</v>
      </c>
      <c r="G270" s="5">
        <v>3653.78</v>
      </c>
      <c r="H270" s="5">
        <v>3222.32</v>
      </c>
    </row>
    <row r="271" spans="1:8" x14ac:dyDescent="0.2">
      <c r="A271" t="s">
        <v>22</v>
      </c>
      <c r="B271" s="10" t="str">
        <f t="shared" si="7"/>
        <v>b. HE3-6</v>
      </c>
      <c r="C271">
        <v>6</v>
      </c>
      <c r="D271" t="s">
        <v>47</v>
      </c>
      <c r="E271" s="5">
        <v>1789.59</v>
      </c>
      <c r="F271" s="5">
        <v>2695.55</v>
      </c>
      <c r="G271" s="5">
        <v>3126.33</v>
      </c>
      <c r="H271" s="5">
        <v>3222.32</v>
      </c>
    </row>
    <row r="272" spans="1:8" x14ac:dyDescent="0.2">
      <c r="A272" t="s">
        <v>22</v>
      </c>
      <c r="B272" s="10" t="str">
        <f t="shared" si="7"/>
        <v>c. HE7-10</v>
      </c>
      <c r="C272">
        <v>7</v>
      </c>
      <c r="D272" t="s">
        <v>47</v>
      </c>
      <c r="E272" s="5">
        <v>2494.52</v>
      </c>
      <c r="F272" s="5">
        <v>3492.47</v>
      </c>
      <c r="G272" s="5">
        <v>3470.89</v>
      </c>
      <c r="H272" s="5">
        <v>3335.89</v>
      </c>
    </row>
    <row r="273" spans="1:8" x14ac:dyDescent="0.2">
      <c r="A273" t="s">
        <v>22</v>
      </c>
      <c r="B273" s="10" t="str">
        <f t="shared" si="7"/>
        <v>c. HE7-10</v>
      </c>
      <c r="C273">
        <v>8</v>
      </c>
      <c r="D273" t="s">
        <v>47</v>
      </c>
      <c r="E273" s="5">
        <v>2669.19</v>
      </c>
      <c r="F273" s="5">
        <v>3678.72</v>
      </c>
      <c r="G273" s="5">
        <v>4081.57</v>
      </c>
      <c r="H273" s="5">
        <v>3335.89</v>
      </c>
    </row>
    <row r="274" spans="1:8" x14ac:dyDescent="0.2">
      <c r="A274" t="s">
        <v>22</v>
      </c>
      <c r="B274" s="10" t="str">
        <f t="shared" si="7"/>
        <v>c. HE7-10</v>
      </c>
      <c r="C274">
        <v>9</v>
      </c>
      <c r="D274" t="s">
        <v>47</v>
      </c>
      <c r="E274" s="5">
        <v>2304.27</v>
      </c>
      <c r="F274" s="5">
        <v>3133.94</v>
      </c>
      <c r="G274" s="5">
        <v>3478.62</v>
      </c>
      <c r="H274" s="5">
        <v>3335.89</v>
      </c>
    </row>
    <row r="275" spans="1:8" x14ac:dyDescent="0.2">
      <c r="A275" t="s">
        <v>22</v>
      </c>
      <c r="B275" s="10" t="str">
        <f t="shared" si="7"/>
        <v>c. HE7-10</v>
      </c>
      <c r="C275">
        <v>10</v>
      </c>
      <c r="D275" t="s">
        <v>47</v>
      </c>
      <c r="E275" s="5">
        <v>2234.5700000000002</v>
      </c>
      <c r="F275" s="5">
        <v>2942.13</v>
      </c>
      <c r="G275" s="5">
        <v>2987.99</v>
      </c>
      <c r="H275" s="5">
        <v>3335.89</v>
      </c>
    </row>
    <row r="276" spans="1:8" x14ac:dyDescent="0.2">
      <c r="A276" t="s">
        <v>22</v>
      </c>
      <c r="B276" s="10" t="str">
        <f t="shared" si="7"/>
        <v>d. HE11-14</v>
      </c>
      <c r="C276">
        <v>11</v>
      </c>
      <c r="D276" t="s">
        <v>47</v>
      </c>
      <c r="E276" s="5">
        <v>1334.15</v>
      </c>
      <c r="F276" s="5">
        <v>2171.4</v>
      </c>
      <c r="G276" s="5">
        <v>2577.9899999999998</v>
      </c>
      <c r="H276" s="5">
        <v>3180.85</v>
      </c>
    </row>
    <row r="277" spans="1:8" x14ac:dyDescent="0.2">
      <c r="A277" t="s">
        <v>22</v>
      </c>
      <c r="B277" s="10" t="str">
        <f t="shared" si="7"/>
        <v>d. HE11-14</v>
      </c>
      <c r="C277">
        <v>12</v>
      </c>
      <c r="D277" t="s">
        <v>47</v>
      </c>
      <c r="E277" s="5">
        <v>1173.82</v>
      </c>
      <c r="F277" s="5">
        <v>2503.64</v>
      </c>
      <c r="G277" s="5">
        <v>3265.03</v>
      </c>
      <c r="H277" s="5">
        <v>3180.85</v>
      </c>
    </row>
    <row r="278" spans="1:8" x14ac:dyDescent="0.2">
      <c r="A278" t="s">
        <v>22</v>
      </c>
      <c r="B278" s="10" t="str">
        <f t="shared" si="7"/>
        <v>d. HE11-14</v>
      </c>
      <c r="C278">
        <v>13</v>
      </c>
      <c r="D278" t="s">
        <v>47</v>
      </c>
      <c r="E278" s="5">
        <v>1246.81</v>
      </c>
      <c r="F278" s="5">
        <v>2340.17</v>
      </c>
      <c r="G278" s="5">
        <v>2903.8</v>
      </c>
      <c r="H278" s="5">
        <v>3493.1</v>
      </c>
    </row>
    <row r="279" spans="1:8" x14ac:dyDescent="0.2">
      <c r="A279" t="s">
        <v>22</v>
      </c>
      <c r="B279" s="10" t="str">
        <f t="shared" si="7"/>
        <v>d. HE11-14</v>
      </c>
      <c r="C279">
        <v>14</v>
      </c>
      <c r="D279" t="s">
        <v>47</v>
      </c>
      <c r="E279" s="5">
        <v>1634.01</v>
      </c>
      <c r="F279" s="5">
        <v>2903.8</v>
      </c>
      <c r="G279" s="5">
        <v>3261.78</v>
      </c>
      <c r="H279" s="5">
        <v>3493.1</v>
      </c>
    </row>
    <row r="280" spans="1:8" x14ac:dyDescent="0.2">
      <c r="A280" t="s">
        <v>22</v>
      </c>
      <c r="B280" s="10" t="str">
        <f t="shared" si="7"/>
        <v>e. HE15-18</v>
      </c>
      <c r="C280">
        <v>15</v>
      </c>
      <c r="D280" t="s">
        <v>47</v>
      </c>
      <c r="E280" s="5">
        <v>1602.74</v>
      </c>
      <c r="F280" s="5">
        <v>2806.5</v>
      </c>
      <c r="G280" s="5">
        <v>3516.91</v>
      </c>
      <c r="H280" s="5">
        <v>4467.21</v>
      </c>
    </row>
    <row r="281" spans="1:8" x14ac:dyDescent="0.2">
      <c r="A281" t="s">
        <v>22</v>
      </c>
      <c r="B281" s="10" t="str">
        <f t="shared" si="7"/>
        <v>e. HE15-18</v>
      </c>
      <c r="C281">
        <v>16</v>
      </c>
      <c r="D281" t="s">
        <v>47</v>
      </c>
      <c r="E281" s="5">
        <v>1700.97</v>
      </c>
      <c r="F281" s="5">
        <v>2839.12</v>
      </c>
      <c r="G281" s="5">
        <v>3209.85</v>
      </c>
      <c r="H281" s="5">
        <v>4467.21</v>
      </c>
    </row>
    <row r="282" spans="1:8" x14ac:dyDescent="0.2">
      <c r="A282" t="s">
        <v>22</v>
      </c>
      <c r="B282" s="10" t="str">
        <f t="shared" si="7"/>
        <v>e. HE15-18</v>
      </c>
      <c r="C282">
        <v>17</v>
      </c>
      <c r="D282" t="s">
        <v>47</v>
      </c>
      <c r="E282" s="5">
        <v>1846.53</v>
      </c>
      <c r="F282" s="5">
        <v>2779.77</v>
      </c>
      <c r="G282" s="5">
        <v>3158.24</v>
      </c>
      <c r="H282" s="5">
        <v>4467.21</v>
      </c>
    </row>
    <row r="283" spans="1:8" x14ac:dyDescent="0.2">
      <c r="A283" t="s">
        <v>22</v>
      </c>
      <c r="B283" s="10" t="str">
        <f t="shared" si="7"/>
        <v>e. HE15-18</v>
      </c>
      <c r="C283">
        <v>18</v>
      </c>
      <c r="D283" t="s">
        <v>47</v>
      </c>
      <c r="E283" s="5">
        <v>2965.06</v>
      </c>
      <c r="F283" s="5">
        <v>3643.51</v>
      </c>
      <c r="G283" s="5">
        <v>3662.61</v>
      </c>
      <c r="H283" s="5">
        <v>4467.21</v>
      </c>
    </row>
    <row r="284" spans="1:8" x14ac:dyDescent="0.2">
      <c r="A284" t="s">
        <v>22</v>
      </c>
      <c r="B284" s="10" t="str">
        <f t="shared" si="7"/>
        <v>f. HE19-22</v>
      </c>
      <c r="C284">
        <v>19</v>
      </c>
      <c r="D284" t="s">
        <v>47</v>
      </c>
      <c r="E284" s="5">
        <v>3767.3</v>
      </c>
      <c r="F284" s="5">
        <v>4600.55</v>
      </c>
      <c r="G284" s="5">
        <v>4870.1099999999997</v>
      </c>
      <c r="H284" s="5">
        <v>3512.06</v>
      </c>
    </row>
    <row r="285" spans="1:8" x14ac:dyDescent="0.2">
      <c r="A285" t="s">
        <v>22</v>
      </c>
      <c r="B285" s="10" t="str">
        <f t="shared" si="7"/>
        <v>f. HE19-22</v>
      </c>
      <c r="C285">
        <v>20</v>
      </c>
      <c r="D285" t="s">
        <v>47</v>
      </c>
      <c r="E285" s="5">
        <v>3282.64</v>
      </c>
      <c r="F285" s="5">
        <v>4140.8900000000003</v>
      </c>
      <c r="G285" s="5">
        <v>4424.53</v>
      </c>
      <c r="H285" s="5">
        <v>3512.06</v>
      </c>
    </row>
    <row r="286" spans="1:8" x14ac:dyDescent="0.2">
      <c r="A286" t="s">
        <v>22</v>
      </c>
      <c r="B286" s="10" t="str">
        <f t="shared" si="7"/>
        <v>f. HE19-22</v>
      </c>
      <c r="C286">
        <v>21</v>
      </c>
      <c r="D286" t="s">
        <v>47</v>
      </c>
      <c r="E286" s="5">
        <v>2700.13</v>
      </c>
      <c r="F286" s="5">
        <v>3687.1</v>
      </c>
      <c r="G286" s="5">
        <v>3946.68</v>
      </c>
      <c r="H286" s="5">
        <v>3512.06</v>
      </c>
    </row>
    <row r="287" spans="1:8" x14ac:dyDescent="0.2">
      <c r="A287" t="s">
        <v>22</v>
      </c>
      <c r="B287" s="10" t="str">
        <f t="shared" si="7"/>
        <v>f. HE19-22</v>
      </c>
      <c r="C287">
        <v>22</v>
      </c>
      <c r="D287" t="s">
        <v>47</v>
      </c>
      <c r="E287" s="5">
        <v>2729.39</v>
      </c>
      <c r="F287" s="5">
        <v>3968.47</v>
      </c>
      <c r="G287" s="5">
        <v>4583.22</v>
      </c>
      <c r="H287" s="5">
        <v>3512.06</v>
      </c>
    </row>
    <row r="288" spans="1:8" x14ac:dyDescent="0.2">
      <c r="A288" t="s">
        <v>22</v>
      </c>
      <c r="B288" s="10" t="str">
        <f t="shared" si="7"/>
        <v>a. HE1-2 &amp; HE23-24</v>
      </c>
      <c r="C288">
        <v>23</v>
      </c>
      <c r="D288" t="s">
        <v>47</v>
      </c>
      <c r="E288" s="5">
        <v>2946.12</v>
      </c>
      <c r="F288" s="5">
        <v>3768.05</v>
      </c>
      <c r="G288" s="5">
        <v>5428.91</v>
      </c>
      <c r="H288" s="5">
        <v>2451.29</v>
      </c>
    </row>
    <row r="289" spans="1:8" x14ac:dyDescent="0.2">
      <c r="A289" t="s">
        <v>22</v>
      </c>
      <c r="B289" s="10" t="str">
        <f t="shared" si="7"/>
        <v>a. HE1-2 &amp; HE23-24</v>
      </c>
      <c r="C289">
        <v>24</v>
      </c>
      <c r="D289" t="s">
        <v>47</v>
      </c>
      <c r="E289" s="5">
        <v>3079.93</v>
      </c>
      <c r="F289" s="5">
        <v>3780.6</v>
      </c>
      <c r="G289" s="5">
        <v>4833.43</v>
      </c>
      <c r="H289" s="5">
        <v>2451.29</v>
      </c>
    </row>
  </sheetData>
  <pageMargins left="0.7" right="0.7" top="0.75" bottom="0.75" header="0.3" footer="0.3"/>
  <pageSetup orientation="portrait" r:id="rId3"/>
  <drawing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0392B6A48ECE1499725E89436B59D53" ma:contentTypeVersion="5" ma:contentTypeDescription="Create a new document." ma:contentTypeScope="" ma:versionID="46cafba78e0fc86905c908de416392bb">
  <xsd:schema xmlns:xsd="http://www.w3.org/2001/XMLSchema" xmlns:xs="http://www.w3.org/2001/XMLSchema" xmlns:p="http://schemas.microsoft.com/office/2006/metadata/properties" xmlns:ns2="f685203b-1255-41d2-8f70-b98a843edfb9" xmlns:ns3="54b2f64a-4128-45e5-885e-00415c90a28b" targetNamespace="http://schemas.microsoft.com/office/2006/metadata/properties" ma:root="true" ma:fieldsID="2f70e961ef948903a59a8ba751650114" ns2:_="" ns3:_="">
    <xsd:import namespace="f685203b-1255-41d2-8f70-b98a843edfb9"/>
    <xsd:import namespace="54b2f64a-4128-45e5-885e-00415c90a28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85203b-1255-41d2-8f70-b98a843edfb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b2f64a-4128-45e5-885e-00415c90a28b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50FE5D3-835B-4194-9CD8-279961DBA02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37D1083-56C7-47B2-AA5E-147DC854B21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85203b-1255-41d2-8f70-b98a843edfb9"/>
    <ds:schemaRef ds:uri="54b2f64a-4128-45e5-885e-00415c90a28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E20F6DC-9275-4489-AB74-CCA8059A7BBC}">
  <ds:schemaRefs>
    <ds:schemaRef ds:uri="http://schemas.microsoft.com/office/2006/documentManagement/types"/>
    <ds:schemaRef ds:uri="f685203b-1255-41d2-8f70-b98a843edfb9"/>
    <ds:schemaRef ds:uri="http://purl.org/dc/elements/1.1/"/>
    <ds:schemaRef ds:uri="http://schemas.microsoft.com/office/2006/metadata/properti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54b2f64a-4128-45e5-885e-00415c90a28b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20XX ECRS</vt:lpstr>
      <vt:lpstr>Regulation</vt:lpstr>
      <vt:lpstr>RRS</vt:lpstr>
      <vt:lpstr>ECRS</vt:lpstr>
      <vt:lpstr>NSRS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Du, Pengwei</dc:creator>
  <cp:lastModifiedBy>Hinojosa, Luis</cp:lastModifiedBy>
  <dcterms:created xsi:type="dcterms:W3CDTF">2015-06-05T18:17:20Z</dcterms:created>
  <dcterms:modified xsi:type="dcterms:W3CDTF">2025-08-05T21:37:07Z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84cbda-52b8-46fb-a7b7-cb5bd465ed85_Enabled">
    <vt:lpwstr>true</vt:lpwstr>
  </property>
  <property fmtid="{D5CDD505-2E9C-101B-9397-08002B2CF9AE}" pid="3" name="MSIP_Label_7084cbda-52b8-46fb-a7b7-cb5bd465ed85_SetDate">
    <vt:lpwstr>2023-08-11T22:43:23Z</vt:lpwstr>
  </property>
  <property fmtid="{D5CDD505-2E9C-101B-9397-08002B2CF9AE}" pid="4" name="MSIP_Label_7084cbda-52b8-46fb-a7b7-cb5bd465ed85_Method">
    <vt:lpwstr>Standard</vt:lpwstr>
  </property>
  <property fmtid="{D5CDD505-2E9C-101B-9397-08002B2CF9AE}" pid="5" name="MSIP_Label_7084cbda-52b8-46fb-a7b7-cb5bd465ed85_Name">
    <vt:lpwstr>Internal</vt:lpwstr>
  </property>
  <property fmtid="{D5CDD505-2E9C-101B-9397-08002B2CF9AE}" pid="6" name="MSIP_Label_7084cbda-52b8-46fb-a7b7-cb5bd465ed85_SiteId">
    <vt:lpwstr>0afb747d-bff7-4596-a9fc-950ef9e0ec45</vt:lpwstr>
  </property>
  <property fmtid="{D5CDD505-2E9C-101B-9397-08002B2CF9AE}" pid="7" name="MSIP_Label_7084cbda-52b8-46fb-a7b7-cb5bd465ed85_ActionId">
    <vt:lpwstr>15c898b5-a224-4fd2-b5c2-af303b32a580</vt:lpwstr>
  </property>
  <property fmtid="{D5CDD505-2E9C-101B-9397-08002B2CF9AE}" pid="8" name="MSIP_Label_7084cbda-52b8-46fb-a7b7-cb5bd465ed85_ContentBits">
    <vt:lpwstr>0</vt:lpwstr>
  </property>
  <property fmtid="{D5CDD505-2E9C-101B-9397-08002B2CF9AE}" pid="9" name="ContentTypeId">
    <vt:lpwstr>0x01010030392B6A48ECE1499725E89436B59D53</vt:lpwstr>
  </property>
</Properties>
</file>