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xyinc-my.sharepoint.com/personal/scott_wardle_oxy_com/Documents/Desktop/"/>
    </mc:Choice>
  </mc:AlternateContent>
  <xr:revisionPtr revIDLastSave="83" documentId="8_{2664DDE4-8ED2-433A-B0A8-CBA253ABF1A8}" xr6:coauthVersionLast="47" xr6:coauthVersionMax="47" xr10:uidLastSave="{ACE28382-8291-4221-9081-EDF5BB8B953E}"/>
  <bookViews>
    <workbookView xWindow="0" yWindow="0" windowWidth="25800" windowHeight="21000" xr2:uid="{E0FCEFB2-838C-4D7D-BF5D-A4316E3A9488}"/>
  </bookViews>
  <sheets>
    <sheet name="NPRR_1272 Clarification" sheetId="1" r:id="rId1"/>
    <sheet name="Current Interpret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I14" i="3" s="1"/>
  <c r="I9" i="3"/>
  <c r="C9" i="3" s="1"/>
  <c r="C9" i="1"/>
  <c r="I9" i="1"/>
  <c r="D18" i="1"/>
  <c r="D19" i="1" l="1"/>
  <c r="D20" i="1" s="1"/>
  <c r="D19" i="3" l="1"/>
  <c r="D20" i="3" s="1"/>
  <c r="C8" i="3"/>
</calcChain>
</file>

<file path=xl/sharedStrings.xml><?xml version="1.0" encoding="utf-8"?>
<sst xmlns="http://schemas.openxmlformats.org/spreadsheetml/2006/main" count="44" uniqueCount="16">
  <si>
    <t>ERCOT Grid</t>
  </si>
  <si>
    <t>TSP Facilities</t>
  </si>
  <si>
    <t>PF</t>
  </si>
  <si>
    <t>MVAR</t>
  </si>
  <si>
    <t>Net Reactive</t>
  </si>
  <si>
    <t>MW</t>
  </si>
  <si>
    <t>Net To Grid</t>
  </si>
  <si>
    <t>POIB</t>
  </si>
  <si>
    <t>Private Use Network Facilities</t>
  </si>
  <si>
    <t>as Required by Tariff</t>
  </si>
  <si>
    <t>(Lagging)</t>
  </si>
  <si>
    <t>Load</t>
  </si>
  <si>
    <t>Gen</t>
  </si>
  <si>
    <t>Transmission Level PUN Load</t>
  </si>
  <si>
    <r>
      <rPr>
        <sz val="16"/>
        <color theme="1"/>
        <rFont val="Aptos Narrow"/>
        <family val="2"/>
        <scheme val="minor"/>
      </rPr>
      <t xml:space="preserve">Generator        </t>
    </r>
    <r>
      <rPr>
        <sz val="11"/>
        <color theme="1"/>
        <rFont val="Aptos Narrow"/>
        <family val="2"/>
        <scheme val="minor"/>
      </rPr>
      <t xml:space="preserve"> </t>
    </r>
    <r>
      <rPr>
        <sz val="8"/>
        <color theme="1"/>
        <rFont val="Aptos Narrow"/>
        <family val="2"/>
        <scheme val="minor"/>
      </rPr>
      <t>+/- 0.95 PF @ Gen Terminals or Low Side of MPT</t>
    </r>
  </si>
  <si>
    <t>IRR 10% Case: Use PF of .291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</si>
</sst>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2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3" fillId="3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338667</xdr:colOff>
      <xdr:row>15</xdr:row>
      <xdr:rowOff>26458</xdr:rowOff>
    </xdr:from>
    <xdr:to>
      <xdr:col>6</xdr:col>
      <xdr:colOff>269875</xdr:colOff>
      <xdr:row>17</xdr:row>
      <xdr:rowOff>158750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8AD3DF7-BE1A-4838-AFA0-6C9047E1C22F}"/>
            </a:ext>
          </a:extLst>
        </xdr:cNvPr>
        <xdr:cNvSpPr/>
      </xdr:nvSpPr>
      <xdr:spPr>
        <a:xfrm>
          <a:off x="3386667" y="2883958"/>
          <a:ext cx="540808" cy="513292"/>
        </a:xfrm>
        <a:prstGeom prst="ellipse">
          <a:avLst/>
        </a:prstGeom>
        <a:solidFill>
          <a:schemeClr val="bg1"/>
        </a:solidFill>
        <a:ln>
          <a:solidFill>
            <a:schemeClr val="accent1">
              <a:shade val="1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>
              <a:solidFill>
                <a:schemeClr val="tx1"/>
              </a:solidFill>
            </a:rPr>
            <a:t>EPS </a:t>
          </a:r>
          <a:r>
            <a:rPr lang="en-US" sz="1100"/>
            <a:t>Meter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338667</xdr:colOff>
      <xdr:row>15</xdr:row>
      <xdr:rowOff>26458</xdr:rowOff>
    </xdr:from>
    <xdr:to>
      <xdr:col>6</xdr:col>
      <xdr:colOff>269875</xdr:colOff>
      <xdr:row>17</xdr:row>
      <xdr:rowOff>158750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C2400F0B-2483-467F-B453-4AC96FBA4D18}"/>
            </a:ext>
          </a:extLst>
        </xdr:cNvPr>
        <xdr:cNvSpPr/>
      </xdr:nvSpPr>
      <xdr:spPr>
        <a:xfrm>
          <a:off x="3386667" y="3064933"/>
          <a:ext cx="540808" cy="560917"/>
        </a:xfrm>
        <a:prstGeom prst="ellipse">
          <a:avLst/>
        </a:prstGeom>
        <a:solidFill>
          <a:schemeClr val="bg1"/>
        </a:solidFill>
        <a:ln>
          <a:solidFill>
            <a:schemeClr val="accent1">
              <a:shade val="1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>
              <a:solidFill>
                <a:schemeClr val="tx1"/>
              </a:solidFill>
            </a:rPr>
            <a:t>EPS </a:t>
          </a:r>
          <a:r>
            <a:rPr lang="en-US" sz="1100"/>
            <a:t>Meter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FD0B3-8EE2-4A07-BF85-36D5055F036E}">
  <dimension ref="A1:K23"/>
  <sheetViews>
    <sheetView tabSelected="1" zoomScale="180" zoomScaleNormal="180" workbookViewId="0">
      <selection activeCell="I8" sqref="I8"/>
    </sheetView>
  </sheetViews>
  <sheetFormatPr defaultRowHeight="15" x14ac:dyDescent="0.25"/>
  <cols>
    <col min="10" max="10" width="9.5703125" bestFit="1" customWidth="1"/>
  </cols>
  <sheetData>
    <row r="1" spans="1:11" ht="15.75" thickBot="1" x14ac:dyDescent="0.3"/>
    <row r="2" spans="1:11" ht="15" customHeight="1" x14ac:dyDescent="0.25">
      <c r="B2" s="19" t="s">
        <v>14</v>
      </c>
      <c r="C2" s="20"/>
      <c r="J2" s="25" t="s">
        <v>13</v>
      </c>
      <c r="K2" s="26"/>
    </row>
    <row r="3" spans="1:11" ht="15" customHeight="1" thickBot="1" x14ac:dyDescent="0.3">
      <c r="B3" s="21"/>
      <c r="C3" s="22"/>
      <c r="D3" s="14"/>
      <c r="E3" s="13"/>
      <c r="H3" s="13"/>
      <c r="I3" s="13"/>
      <c r="J3" s="27"/>
      <c r="K3" s="28"/>
    </row>
    <row r="4" spans="1:11" ht="15" customHeight="1" thickTop="1" x14ac:dyDescent="0.25">
      <c r="B4" s="21"/>
      <c r="C4" s="22"/>
      <c r="E4" s="12"/>
      <c r="G4" s="1"/>
      <c r="I4" s="11"/>
      <c r="J4" s="27"/>
      <c r="K4" s="28"/>
    </row>
    <row r="5" spans="1:11" ht="15.75" customHeight="1" thickBot="1" x14ac:dyDescent="0.3">
      <c r="B5" s="23"/>
      <c r="C5" s="24"/>
      <c r="E5" s="1"/>
      <c r="G5" s="1"/>
      <c r="I5" s="11"/>
      <c r="J5" s="29"/>
      <c r="K5" s="30"/>
    </row>
    <row r="6" spans="1:11" x14ac:dyDescent="0.25">
      <c r="E6" s="1"/>
      <c r="G6" s="1"/>
    </row>
    <row r="7" spans="1:11" ht="18.75" x14ac:dyDescent="0.3">
      <c r="B7" s="3" t="s">
        <v>12</v>
      </c>
      <c r="C7" s="10">
        <v>100</v>
      </c>
      <c r="D7" s="4" t="s">
        <v>5</v>
      </c>
      <c r="E7" s="1"/>
      <c r="G7" s="1"/>
      <c r="H7" s="3" t="s">
        <v>11</v>
      </c>
      <c r="I7" s="10">
        <v>-50</v>
      </c>
      <c r="J7" s="4" t="s">
        <v>5</v>
      </c>
    </row>
    <row r="8" spans="1:11" ht="18.75" x14ac:dyDescent="0.3">
      <c r="B8" s="3" t="s">
        <v>2</v>
      </c>
      <c r="C8" s="10">
        <v>0.95</v>
      </c>
      <c r="D8" s="4" t="s">
        <v>10</v>
      </c>
      <c r="E8" s="1"/>
      <c r="G8" s="1"/>
      <c r="H8" s="3" t="s">
        <v>2</v>
      </c>
      <c r="I8" s="10">
        <v>-0.95</v>
      </c>
      <c r="J8" s="4" t="s">
        <v>9</v>
      </c>
    </row>
    <row r="9" spans="1:11" ht="19.5" thickBot="1" x14ac:dyDescent="0.35">
      <c r="B9" s="3" t="s">
        <v>3</v>
      </c>
      <c r="C9" s="6">
        <f>SQRT((C7/C8)^2-C7^2)</f>
        <v>32.868410517886339</v>
      </c>
      <c r="D9" s="4"/>
      <c r="E9" s="1"/>
      <c r="G9" s="9"/>
      <c r="H9" s="3" t="s">
        <v>3</v>
      </c>
      <c r="I9" s="6">
        <f>-SQRT((I7/I8)^2-I7^2)</f>
        <v>-16.43420525894317</v>
      </c>
      <c r="J9" s="4"/>
    </row>
    <row r="10" spans="1:11" x14ac:dyDescent="0.25">
      <c r="E10" s="8"/>
      <c r="F10" s="25" t="s">
        <v>8</v>
      </c>
      <c r="G10" s="26"/>
    </row>
    <row r="11" spans="1:11" x14ac:dyDescent="0.25">
      <c r="A11" t="s">
        <v>15</v>
      </c>
      <c r="E11" s="8"/>
      <c r="F11" s="27"/>
      <c r="G11" s="28"/>
    </row>
    <row r="12" spans="1:11" x14ac:dyDescent="0.25">
      <c r="E12" s="8"/>
      <c r="F12" s="27"/>
      <c r="G12" s="28"/>
    </row>
    <row r="13" spans="1:11" ht="15.75" thickBot="1" x14ac:dyDescent="0.3">
      <c r="F13" s="29"/>
      <c r="G13" s="30"/>
    </row>
    <row r="14" spans="1:11" x14ac:dyDescent="0.25">
      <c r="F14" s="1"/>
    </row>
    <row r="15" spans="1:11" x14ac:dyDescent="0.25">
      <c r="F15" s="1"/>
    </row>
    <row r="17" spans="3:11" ht="18.75" x14ac:dyDescent="0.3">
      <c r="C17" s="4"/>
      <c r="D17" s="7" t="s">
        <v>7</v>
      </c>
      <c r="E17" s="4"/>
      <c r="I17" s="4"/>
      <c r="J17" s="7"/>
      <c r="K17" s="4"/>
    </row>
    <row r="18" spans="3:11" ht="18.75" x14ac:dyDescent="0.3">
      <c r="C18" s="3" t="s">
        <v>6</v>
      </c>
      <c r="D18" s="5">
        <f>C7+I7</f>
        <v>50</v>
      </c>
      <c r="E18" s="4" t="s">
        <v>5</v>
      </c>
      <c r="I18" s="3"/>
      <c r="J18" s="5"/>
      <c r="K18" s="4"/>
    </row>
    <row r="19" spans="3:11" ht="19.5" thickBot="1" x14ac:dyDescent="0.35">
      <c r="C19" s="3" t="s">
        <v>4</v>
      </c>
      <c r="D19" s="6">
        <f>C9+I9</f>
        <v>16.43420525894317</v>
      </c>
      <c r="E19" s="4" t="s">
        <v>3</v>
      </c>
      <c r="F19" s="1"/>
      <c r="I19" s="3"/>
      <c r="J19" s="6"/>
      <c r="K19" s="4"/>
    </row>
    <row r="20" spans="3:11" ht="18.75" x14ac:dyDescent="0.3">
      <c r="C20" s="3" t="s">
        <v>2</v>
      </c>
      <c r="D20" s="5">
        <f>IF(C7+I7=0,"N/A",D18/SQRT(D18^2+D19^2))</f>
        <v>0.95</v>
      </c>
      <c r="E20" s="4"/>
      <c r="F20" s="31" t="s">
        <v>1</v>
      </c>
      <c r="G20" s="32"/>
      <c r="I20" s="3"/>
      <c r="J20" s="6"/>
      <c r="K20" s="4"/>
    </row>
    <row r="21" spans="3:11" ht="19.5" thickBot="1" x14ac:dyDescent="0.35">
      <c r="F21" s="33"/>
      <c r="G21" s="34"/>
      <c r="I21" s="3"/>
      <c r="J21" s="6"/>
    </row>
    <row r="22" spans="3:11" x14ac:dyDescent="0.25">
      <c r="F22" s="1"/>
    </row>
    <row r="23" spans="3:11" ht="21" x14ac:dyDescent="0.35">
      <c r="F23" s="18" t="s">
        <v>0</v>
      </c>
      <c r="G23" s="18"/>
    </row>
  </sheetData>
  <mergeCells count="5">
    <mergeCell ref="F23:G23"/>
    <mergeCell ref="B2:C5"/>
    <mergeCell ref="J2:K5"/>
    <mergeCell ref="F10:G13"/>
    <mergeCell ref="F20:G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7348-282A-445E-960B-6F04C95B3618}">
  <dimension ref="A1:M23"/>
  <sheetViews>
    <sheetView zoomScale="180" zoomScaleNormal="180" workbookViewId="0">
      <selection activeCell="I8" sqref="I8"/>
    </sheetView>
  </sheetViews>
  <sheetFormatPr defaultRowHeight="15" x14ac:dyDescent="0.25"/>
  <cols>
    <col min="10" max="10" width="9.5703125" bestFit="1" customWidth="1"/>
  </cols>
  <sheetData>
    <row r="1" spans="1:13" ht="15.75" thickBot="1" x14ac:dyDescent="0.3"/>
    <row r="2" spans="1:13" ht="15" customHeight="1" x14ac:dyDescent="0.25">
      <c r="B2" s="19" t="s">
        <v>14</v>
      </c>
      <c r="C2" s="20"/>
      <c r="J2" s="25" t="s">
        <v>13</v>
      </c>
      <c r="K2" s="26"/>
    </row>
    <row r="3" spans="1:13" ht="15" customHeight="1" thickBot="1" x14ac:dyDescent="0.3">
      <c r="B3" s="21"/>
      <c r="C3" s="22"/>
      <c r="D3" s="14"/>
      <c r="E3" s="13"/>
      <c r="H3" s="13"/>
      <c r="I3" s="13"/>
      <c r="J3" s="27"/>
      <c r="K3" s="28"/>
    </row>
    <row r="4" spans="1:13" ht="15" customHeight="1" thickTop="1" x14ac:dyDescent="0.25">
      <c r="B4" s="21"/>
      <c r="C4" s="22"/>
      <c r="E4" s="12"/>
      <c r="G4" s="1"/>
      <c r="I4" s="11"/>
      <c r="J4" s="27"/>
      <c r="K4" s="28"/>
    </row>
    <row r="5" spans="1:13" ht="15.75" customHeight="1" thickBot="1" x14ac:dyDescent="0.3">
      <c r="B5" s="23"/>
      <c r="C5" s="24"/>
      <c r="E5" s="1"/>
      <c r="G5" s="1"/>
      <c r="I5" s="11"/>
      <c r="J5" s="29"/>
      <c r="K5" s="30"/>
    </row>
    <row r="6" spans="1:13" x14ac:dyDescent="0.25">
      <c r="E6" s="1"/>
      <c r="G6" s="1"/>
    </row>
    <row r="7" spans="1:13" ht="18.75" x14ac:dyDescent="0.3">
      <c r="B7" s="3" t="s">
        <v>12</v>
      </c>
      <c r="C7" s="10">
        <v>100</v>
      </c>
      <c r="D7" s="4" t="s">
        <v>5</v>
      </c>
      <c r="E7" s="1"/>
      <c r="G7" s="1"/>
      <c r="H7" s="3" t="s">
        <v>11</v>
      </c>
      <c r="I7" s="10">
        <v>-50</v>
      </c>
      <c r="J7" s="4" t="s">
        <v>5</v>
      </c>
    </row>
    <row r="8" spans="1:13" ht="18.75" x14ac:dyDescent="0.3">
      <c r="B8" s="3" t="s">
        <v>2</v>
      </c>
      <c r="C8" s="15">
        <f>C7/SQRT(C7^2+C9^2)</f>
        <v>0.89691517130246745</v>
      </c>
      <c r="D8" s="4" t="s">
        <v>10</v>
      </c>
      <c r="E8" s="1"/>
      <c r="G8" s="1"/>
      <c r="H8" s="3" t="s">
        <v>2</v>
      </c>
      <c r="I8" s="10">
        <v>-0.95</v>
      </c>
      <c r="J8" s="4" t="s">
        <v>9</v>
      </c>
    </row>
    <row r="9" spans="1:13" ht="19.5" thickBot="1" x14ac:dyDescent="0.35">
      <c r="B9" s="3" t="s">
        <v>3</v>
      </c>
      <c r="C9" s="16">
        <f>SQRT((C7/0.95)^2-C7^2)-I9</f>
        <v>49.302615776829512</v>
      </c>
      <c r="D9" s="4"/>
      <c r="E9" s="1"/>
      <c r="G9" s="9"/>
      <c r="H9" s="3" t="s">
        <v>3</v>
      </c>
      <c r="I9" s="6">
        <f>-SQRT((I7/I8)^2-I7^2)</f>
        <v>-16.43420525894317</v>
      </c>
      <c r="J9" s="4"/>
    </row>
    <row r="10" spans="1:13" x14ac:dyDescent="0.25">
      <c r="E10" s="8"/>
      <c r="F10" s="25" t="s">
        <v>8</v>
      </c>
      <c r="G10" s="26"/>
    </row>
    <row r="11" spans="1:13" x14ac:dyDescent="0.25">
      <c r="A11" t="s">
        <v>15</v>
      </c>
      <c r="E11" s="8"/>
      <c r="F11" s="27"/>
      <c r="G11" s="28"/>
    </row>
    <row r="12" spans="1:13" x14ac:dyDescent="0.25">
      <c r="E12" s="8"/>
      <c r="F12" s="27"/>
      <c r="G12" s="28"/>
    </row>
    <row r="13" spans="1:13" ht="15.75" thickBot="1" x14ac:dyDescent="0.3">
      <c r="F13" s="29"/>
      <c r="G13" s="30"/>
    </row>
    <row r="14" spans="1:13" ht="15" customHeight="1" x14ac:dyDescent="0.25">
      <c r="F14" s="1"/>
      <c r="I14" s="35" t="str">
        <f>IF(D18&lt;0,"Note: current interpretation of generator reactive requirements is somewhat unclear when the PUN is a net load","")</f>
        <v/>
      </c>
      <c r="J14" s="35"/>
      <c r="K14" s="35"/>
      <c r="L14" s="35"/>
      <c r="M14" s="17"/>
    </row>
    <row r="15" spans="1:13" x14ac:dyDescent="0.25">
      <c r="F15" s="1"/>
      <c r="I15" s="35"/>
      <c r="J15" s="35"/>
      <c r="K15" s="35"/>
      <c r="L15" s="35"/>
      <c r="M15" s="17"/>
    </row>
    <row r="16" spans="1:13" x14ac:dyDescent="0.25">
      <c r="I16" s="35"/>
      <c r="J16" s="35"/>
      <c r="K16" s="35"/>
      <c r="L16" s="35"/>
    </row>
    <row r="17" spans="3:11" ht="18.75" x14ac:dyDescent="0.3">
      <c r="C17" s="4"/>
      <c r="D17" s="7" t="s">
        <v>7</v>
      </c>
      <c r="E17" s="4"/>
      <c r="I17" s="4"/>
      <c r="J17" s="7"/>
      <c r="K17" s="4"/>
    </row>
    <row r="18" spans="3:11" ht="18.75" x14ac:dyDescent="0.3">
      <c r="C18" s="3" t="s">
        <v>6</v>
      </c>
      <c r="D18" s="5">
        <f>C7+I7</f>
        <v>50</v>
      </c>
      <c r="E18" s="4" t="s">
        <v>5</v>
      </c>
      <c r="I18" s="3"/>
      <c r="J18" s="5"/>
      <c r="K18" s="4"/>
    </row>
    <row r="19" spans="3:11" ht="19.5" thickBot="1" x14ac:dyDescent="0.35">
      <c r="C19" s="3" t="s">
        <v>4</v>
      </c>
      <c r="D19" s="6">
        <f>C9+I9</f>
        <v>32.868410517886346</v>
      </c>
      <c r="E19" s="4" t="s">
        <v>3</v>
      </c>
      <c r="F19" s="1"/>
      <c r="I19" s="3"/>
      <c r="J19" s="6"/>
      <c r="K19" s="4"/>
    </row>
    <row r="20" spans="3:11" ht="18.75" x14ac:dyDescent="0.3">
      <c r="C20" s="3" t="s">
        <v>2</v>
      </c>
      <c r="D20" s="2">
        <f>IF(OR(C7+I7=0,AND(D18&lt;0,D19&gt;0)),"N/A",D18/SQRT(D18^2+D19^2))</f>
        <v>0.83561904455373037</v>
      </c>
      <c r="E20" s="4"/>
      <c r="F20" s="31" t="s">
        <v>1</v>
      </c>
      <c r="G20" s="32"/>
      <c r="I20" s="3"/>
      <c r="J20" s="6"/>
      <c r="K20" s="4"/>
    </row>
    <row r="21" spans="3:11" ht="19.5" thickBot="1" x14ac:dyDescent="0.35">
      <c r="F21" s="33"/>
      <c r="G21" s="34"/>
      <c r="I21" s="3"/>
      <c r="J21" s="6"/>
    </row>
    <row r="22" spans="3:11" x14ac:dyDescent="0.25">
      <c r="F22" s="1"/>
    </row>
    <row r="23" spans="3:11" ht="21" x14ac:dyDescent="0.35">
      <c r="F23" s="18" t="s">
        <v>0</v>
      </c>
      <c r="G23" s="18"/>
    </row>
  </sheetData>
  <mergeCells count="6">
    <mergeCell ref="B2:C5"/>
    <mergeCell ref="J2:K5"/>
    <mergeCell ref="F10:G13"/>
    <mergeCell ref="F20:G21"/>
    <mergeCell ref="F23:G23"/>
    <mergeCell ref="I14:L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NPRR_1272 Clarification</vt:lpstr>
      <vt:lpstr>Current Interpretation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Wardle, Scott C.</dc:creator>
  <cp:lastModifiedBy>Wardle, Scott C.</cp:lastModifiedBy>
  <dcterms:created xsi:type="dcterms:W3CDTF">2025-02-23T16:45:26Z</dcterms:created>
  <dcterms:modified xsi:type="dcterms:W3CDTF">2025-02-24T12:51:05Z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731699653</vt:i4>
  </property>
  <property fmtid="{D5CDD505-2E9C-101B-9397-08002B2CF9AE}" pid="3" name="_NewReviewCycle">
    <vt:lpwstr/>
  </property>
  <property fmtid="{D5CDD505-2E9C-101B-9397-08002B2CF9AE}" pid="4" name="_EmailSubject">
    <vt:lpwstr>PLWG Mtg Info</vt:lpwstr>
  </property>
  <property fmtid="{D5CDD505-2E9C-101B-9397-08002B2CF9AE}" pid="5" name="_AuthorEmail">
    <vt:lpwstr>Scott_Wardle@oxy.com</vt:lpwstr>
  </property>
  <property fmtid="{D5CDD505-2E9C-101B-9397-08002B2CF9AE}" pid="6" name="_AuthorEmailDisplayName">
    <vt:lpwstr>Wardle, Scott C.</vt:lpwstr>
  </property>
</Properties>
</file>