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sers\SFindley\CMWG\"/>
    </mc:Choice>
  </mc:AlternateContent>
  <xr:revisionPtr revIDLastSave="0" documentId="13_ncr:1_{22493413-8686-465F-A774-D8385950C410}" xr6:coauthVersionLast="47" xr6:coauthVersionMax="47" xr10:uidLastSave="{00000000-0000-0000-0000-000000000000}"/>
  <bookViews>
    <workbookView xWindow="57480" yWindow="-1950" windowWidth="29040" windowHeight="17640" tabRatio="665" xr2:uid="{22FBAF37-0B59-4A3C-908F-536176F47138}"/>
  </bookViews>
  <sheets>
    <sheet name="SUMMARY" sheetId="1" r:id="rId1"/>
    <sheet name="OPT MWs bid" sheetId="14" r:id="rId2"/>
  </sheets>
  <externalReferences>
    <externalReference r:id="rId3"/>
  </externalReferences>
  <definedNames>
    <definedName name="_xlnm._FilterDatabase" localSheetId="1" hidden="1">'OPT MWs bid'!$A$1:$X$1</definedName>
    <definedName name="_xlnm._FilterDatabase" localSheetId="0" hidden="1">SUMMARY!$A$1:$AO$1</definedName>
    <definedName name="ALL_AWD" localSheetId="1">#REF!</definedName>
    <definedName name="ALL_AWD">#REF!</definedName>
    <definedName name="ALL_OPT" localSheetId="1">#REF!</definedName>
    <definedName name="ALL_OPT">#REF!</definedName>
    <definedName name="Opt_01" localSheetId="1">#REF!</definedName>
    <definedName name="Opt_0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14" l="1"/>
  <c r="R102" i="14"/>
  <c r="P102" i="14"/>
  <c r="N102" i="14"/>
  <c r="L102" i="14"/>
  <c r="J102" i="14"/>
  <c r="H102" i="14"/>
  <c r="F102" i="14"/>
  <c r="B102" i="14"/>
  <c r="T101" i="14"/>
  <c r="R101" i="14"/>
  <c r="P101" i="14"/>
  <c r="N101" i="14"/>
  <c r="L101" i="14"/>
  <c r="J101" i="14"/>
  <c r="H101" i="14"/>
  <c r="F101" i="14"/>
  <c r="B101" i="14"/>
  <c r="T100" i="14"/>
  <c r="R100" i="14"/>
  <c r="P100" i="14"/>
  <c r="N100" i="14"/>
  <c r="L100" i="14"/>
  <c r="J100" i="14"/>
  <c r="H100" i="14"/>
  <c r="F100" i="14"/>
  <c r="B100" i="14"/>
  <c r="T99" i="14"/>
  <c r="R99" i="14"/>
  <c r="P99" i="14"/>
  <c r="N99" i="14"/>
  <c r="L99" i="14"/>
  <c r="J99" i="14"/>
  <c r="H99" i="14"/>
  <c r="F99" i="14"/>
  <c r="B99" i="14"/>
  <c r="T98" i="14"/>
  <c r="R98" i="14"/>
  <c r="P98" i="14"/>
  <c r="N98" i="14"/>
  <c r="L98" i="14"/>
  <c r="J98" i="14"/>
  <c r="H98" i="14"/>
  <c r="F98" i="14"/>
  <c r="B98" i="14"/>
  <c r="T97" i="14"/>
  <c r="R97" i="14"/>
  <c r="P97" i="14"/>
  <c r="N97" i="14"/>
  <c r="L97" i="14"/>
  <c r="J97" i="14"/>
  <c r="H97" i="14"/>
  <c r="F97" i="14"/>
  <c r="B97" i="14"/>
  <c r="T96" i="14"/>
  <c r="R96" i="14"/>
  <c r="P96" i="14"/>
  <c r="N96" i="14"/>
  <c r="L96" i="14"/>
  <c r="J96" i="14"/>
  <c r="H96" i="14"/>
  <c r="F96" i="14"/>
  <c r="B96" i="14"/>
  <c r="T95" i="14"/>
  <c r="R95" i="14"/>
  <c r="P95" i="14"/>
  <c r="N95" i="14"/>
  <c r="L95" i="14"/>
  <c r="J95" i="14"/>
  <c r="H95" i="14"/>
  <c r="F95" i="14"/>
  <c r="B95" i="14"/>
  <c r="T94" i="14"/>
  <c r="R94" i="14"/>
  <c r="P94" i="14"/>
  <c r="N94" i="14"/>
  <c r="L94" i="14"/>
  <c r="J94" i="14"/>
  <c r="H94" i="14"/>
  <c r="F94" i="14"/>
  <c r="B94" i="14"/>
  <c r="T93" i="14"/>
  <c r="R93" i="14"/>
  <c r="P93" i="14"/>
  <c r="N93" i="14"/>
  <c r="L93" i="14"/>
  <c r="J93" i="14"/>
  <c r="H93" i="14"/>
  <c r="F93" i="14"/>
  <c r="B93" i="14"/>
  <c r="T92" i="14"/>
  <c r="R92" i="14"/>
  <c r="P92" i="14"/>
  <c r="N92" i="14"/>
  <c r="L92" i="14"/>
  <c r="J92" i="14"/>
  <c r="H92" i="14"/>
  <c r="F92" i="14"/>
  <c r="B92" i="14"/>
  <c r="T91" i="14"/>
  <c r="R91" i="14"/>
  <c r="P91" i="14"/>
  <c r="N91" i="14"/>
  <c r="L91" i="14"/>
  <c r="J91" i="14"/>
  <c r="H91" i="14"/>
  <c r="F91" i="14"/>
  <c r="B91" i="14"/>
  <c r="T90" i="14"/>
  <c r="R90" i="14"/>
  <c r="P90" i="14"/>
  <c r="N90" i="14"/>
  <c r="L90" i="14"/>
  <c r="J90" i="14"/>
  <c r="H90" i="14"/>
  <c r="F90" i="14"/>
  <c r="B90" i="14"/>
  <c r="T89" i="14"/>
  <c r="R89" i="14"/>
  <c r="P89" i="14"/>
  <c r="N89" i="14"/>
  <c r="L89" i="14"/>
  <c r="J89" i="14"/>
  <c r="H89" i="14"/>
  <c r="F89" i="14"/>
  <c r="B89" i="14"/>
  <c r="T88" i="14"/>
  <c r="R88" i="14"/>
  <c r="P88" i="14"/>
  <c r="N88" i="14"/>
  <c r="L88" i="14"/>
  <c r="J88" i="14"/>
  <c r="H88" i="14"/>
  <c r="F88" i="14"/>
  <c r="B88" i="14"/>
  <c r="T87" i="14"/>
  <c r="R87" i="14"/>
  <c r="P87" i="14"/>
  <c r="N87" i="14"/>
  <c r="L87" i="14"/>
  <c r="J87" i="14"/>
  <c r="H87" i="14"/>
  <c r="F87" i="14"/>
  <c r="B87" i="14"/>
  <c r="T86" i="14"/>
  <c r="R86" i="14"/>
  <c r="P86" i="14"/>
  <c r="N86" i="14"/>
  <c r="L86" i="14"/>
  <c r="J86" i="14"/>
  <c r="H86" i="14"/>
  <c r="F86" i="14"/>
  <c r="B86" i="14"/>
  <c r="T85" i="14"/>
  <c r="R85" i="14"/>
  <c r="P85" i="14"/>
  <c r="N85" i="14"/>
  <c r="L85" i="14"/>
  <c r="J85" i="14"/>
  <c r="H85" i="14"/>
  <c r="F85" i="14"/>
  <c r="B85" i="14"/>
  <c r="T84" i="14"/>
  <c r="R84" i="14"/>
  <c r="P84" i="14"/>
  <c r="N84" i="14"/>
  <c r="L84" i="14"/>
  <c r="J84" i="14"/>
  <c r="H84" i="14"/>
  <c r="F84" i="14"/>
  <c r="B84" i="14"/>
  <c r="T83" i="14"/>
  <c r="R83" i="14"/>
  <c r="P83" i="14"/>
  <c r="N83" i="14"/>
  <c r="L83" i="14"/>
  <c r="J83" i="14"/>
  <c r="H83" i="14"/>
  <c r="F83" i="14"/>
  <c r="B83" i="14"/>
  <c r="T82" i="14"/>
  <c r="R82" i="14"/>
  <c r="P82" i="14"/>
  <c r="N82" i="14"/>
  <c r="L82" i="14"/>
  <c r="J82" i="14"/>
  <c r="H82" i="14"/>
  <c r="F82" i="14"/>
  <c r="B82" i="14"/>
  <c r="T81" i="14"/>
  <c r="R81" i="14"/>
  <c r="P81" i="14"/>
  <c r="N81" i="14"/>
  <c r="L81" i="14"/>
  <c r="J81" i="14"/>
  <c r="H81" i="14"/>
  <c r="F81" i="14"/>
  <c r="B81" i="14"/>
  <c r="T80" i="14"/>
  <c r="R80" i="14"/>
  <c r="P80" i="14"/>
  <c r="N80" i="14"/>
  <c r="L80" i="14"/>
  <c r="J80" i="14"/>
  <c r="H80" i="14"/>
  <c r="F80" i="14"/>
  <c r="B80" i="14"/>
  <c r="T79" i="14"/>
  <c r="R79" i="14"/>
  <c r="P79" i="14"/>
  <c r="N79" i="14"/>
  <c r="L79" i="14"/>
  <c r="J79" i="14"/>
  <c r="H79" i="14"/>
  <c r="F79" i="14"/>
  <c r="B79" i="14"/>
  <c r="T78" i="14"/>
  <c r="R78" i="14"/>
  <c r="P78" i="14"/>
  <c r="N78" i="14"/>
  <c r="L78" i="14"/>
  <c r="J78" i="14"/>
  <c r="H78" i="14"/>
  <c r="F78" i="14"/>
  <c r="B78" i="14"/>
  <c r="T77" i="14"/>
  <c r="R77" i="14"/>
  <c r="P77" i="14"/>
  <c r="N77" i="14"/>
  <c r="L77" i="14"/>
  <c r="J77" i="14"/>
  <c r="H77" i="14"/>
  <c r="F77" i="14"/>
  <c r="B77" i="14"/>
  <c r="T76" i="14"/>
  <c r="R76" i="14"/>
  <c r="P76" i="14"/>
  <c r="N76" i="14"/>
  <c r="L76" i="14"/>
  <c r="J76" i="14"/>
  <c r="H76" i="14"/>
  <c r="F76" i="14"/>
  <c r="B76" i="14"/>
  <c r="T75" i="14"/>
  <c r="R75" i="14"/>
  <c r="P75" i="14"/>
  <c r="N75" i="14"/>
  <c r="L75" i="14"/>
  <c r="J75" i="14"/>
  <c r="H75" i="14"/>
  <c r="F75" i="14"/>
  <c r="B75" i="14"/>
  <c r="T74" i="14"/>
  <c r="R74" i="14"/>
  <c r="P74" i="14"/>
  <c r="N74" i="14"/>
  <c r="L74" i="14"/>
  <c r="J74" i="14"/>
  <c r="H74" i="14"/>
  <c r="F74" i="14"/>
  <c r="B74" i="14"/>
  <c r="T73" i="14"/>
  <c r="R73" i="14"/>
  <c r="P73" i="14"/>
  <c r="N73" i="14"/>
  <c r="L73" i="14"/>
  <c r="J73" i="14"/>
  <c r="H73" i="14"/>
  <c r="F73" i="14"/>
  <c r="B73" i="14"/>
  <c r="T72" i="14"/>
  <c r="R72" i="14"/>
  <c r="P72" i="14"/>
  <c r="N72" i="14"/>
  <c r="L72" i="14"/>
  <c r="J72" i="14"/>
  <c r="H72" i="14"/>
  <c r="F72" i="14"/>
  <c r="B72" i="14"/>
  <c r="T71" i="14"/>
  <c r="R71" i="14"/>
  <c r="P71" i="14"/>
  <c r="N71" i="14"/>
  <c r="L71" i="14"/>
  <c r="J71" i="14"/>
  <c r="H71" i="14"/>
  <c r="F71" i="14"/>
  <c r="B71" i="14"/>
  <c r="T70" i="14"/>
  <c r="R70" i="14"/>
  <c r="P70" i="14"/>
  <c r="N70" i="14"/>
  <c r="L70" i="14"/>
  <c r="J70" i="14"/>
  <c r="H70" i="14"/>
  <c r="F70" i="14"/>
  <c r="B70" i="14"/>
  <c r="T69" i="14"/>
  <c r="R69" i="14"/>
  <c r="P69" i="14"/>
  <c r="N69" i="14"/>
  <c r="L69" i="14"/>
  <c r="J69" i="14"/>
  <c r="H69" i="14"/>
  <c r="F69" i="14"/>
  <c r="B69" i="14"/>
  <c r="T68" i="14"/>
  <c r="R68" i="14"/>
  <c r="P68" i="14"/>
  <c r="N68" i="14"/>
  <c r="L68" i="14"/>
  <c r="J68" i="14"/>
  <c r="H68" i="14"/>
  <c r="F68" i="14"/>
  <c r="B68" i="14"/>
  <c r="T67" i="14"/>
  <c r="R67" i="14"/>
  <c r="P67" i="14"/>
  <c r="N67" i="14"/>
  <c r="L67" i="14"/>
  <c r="J67" i="14"/>
  <c r="H67" i="14"/>
  <c r="F67" i="14"/>
  <c r="B67" i="14"/>
  <c r="T66" i="14"/>
  <c r="R66" i="14"/>
  <c r="P66" i="14"/>
  <c r="N66" i="14"/>
  <c r="L66" i="14"/>
  <c r="J66" i="14"/>
  <c r="H66" i="14"/>
  <c r="F66" i="14"/>
  <c r="B66" i="14"/>
  <c r="T65" i="14"/>
  <c r="R65" i="14"/>
  <c r="P65" i="14"/>
  <c r="N65" i="14"/>
  <c r="L65" i="14"/>
  <c r="J65" i="14"/>
  <c r="H65" i="14"/>
  <c r="F65" i="14"/>
  <c r="B65" i="14"/>
  <c r="T64" i="14"/>
  <c r="R64" i="14"/>
  <c r="P64" i="14"/>
  <c r="N64" i="14"/>
  <c r="L64" i="14"/>
  <c r="J64" i="14"/>
  <c r="H64" i="14"/>
  <c r="F64" i="14"/>
  <c r="B64" i="14"/>
  <c r="T63" i="14"/>
  <c r="R63" i="14"/>
  <c r="P63" i="14"/>
  <c r="N63" i="14"/>
  <c r="L63" i="14"/>
  <c r="J63" i="14"/>
  <c r="H63" i="14"/>
  <c r="F63" i="14"/>
  <c r="B63" i="14"/>
  <c r="T62" i="14"/>
  <c r="R62" i="14"/>
  <c r="P62" i="14"/>
  <c r="N62" i="14"/>
  <c r="L62" i="14"/>
  <c r="J62" i="14"/>
  <c r="H62" i="14"/>
  <c r="F62" i="14"/>
  <c r="B62" i="14"/>
  <c r="T61" i="14"/>
  <c r="R61" i="14"/>
  <c r="P61" i="14"/>
  <c r="N61" i="14"/>
  <c r="L61" i="14"/>
  <c r="J61" i="14"/>
  <c r="H61" i="14"/>
  <c r="F61" i="14"/>
  <c r="B61" i="14"/>
  <c r="T60" i="14"/>
  <c r="R60" i="14"/>
  <c r="P60" i="14"/>
  <c r="N60" i="14"/>
  <c r="L60" i="14"/>
  <c r="J60" i="14"/>
  <c r="H60" i="14"/>
  <c r="F60" i="14"/>
  <c r="B60" i="14"/>
  <c r="T59" i="14"/>
  <c r="R59" i="14"/>
  <c r="P59" i="14"/>
  <c r="N59" i="14"/>
  <c r="L59" i="14"/>
  <c r="J59" i="14"/>
  <c r="H59" i="14"/>
  <c r="F59" i="14"/>
  <c r="B59" i="14"/>
  <c r="T58" i="14"/>
  <c r="R58" i="14"/>
  <c r="P58" i="14"/>
  <c r="N58" i="14"/>
  <c r="L58" i="14"/>
  <c r="J58" i="14"/>
  <c r="H58" i="14"/>
  <c r="F58" i="14"/>
  <c r="B58" i="14"/>
  <c r="T57" i="14"/>
  <c r="R57" i="14"/>
  <c r="P57" i="14"/>
  <c r="N57" i="14"/>
  <c r="L57" i="14"/>
  <c r="J57" i="14"/>
  <c r="H57" i="14"/>
  <c r="F57" i="14"/>
  <c r="B57" i="14"/>
  <c r="T56" i="14"/>
  <c r="R56" i="14"/>
  <c r="P56" i="14"/>
  <c r="N56" i="14"/>
  <c r="L56" i="14"/>
  <c r="J56" i="14"/>
  <c r="H56" i="14"/>
  <c r="F56" i="14"/>
  <c r="B56" i="14"/>
  <c r="T55" i="14"/>
  <c r="R55" i="14"/>
  <c r="P55" i="14"/>
  <c r="N55" i="14"/>
  <c r="L55" i="14"/>
  <c r="J55" i="14"/>
  <c r="H55" i="14"/>
  <c r="F55" i="14"/>
  <c r="B55" i="14"/>
  <c r="T54" i="14"/>
  <c r="R54" i="14"/>
  <c r="P54" i="14"/>
  <c r="N54" i="14"/>
  <c r="L54" i="14"/>
  <c r="J54" i="14"/>
  <c r="H54" i="14"/>
  <c r="F54" i="14"/>
  <c r="B54" i="14"/>
  <c r="T53" i="14"/>
  <c r="R53" i="14"/>
  <c r="P53" i="14"/>
  <c r="N53" i="14"/>
  <c r="L53" i="14"/>
  <c r="J53" i="14"/>
  <c r="H53" i="14"/>
  <c r="F53" i="14"/>
  <c r="B53" i="14"/>
  <c r="T52" i="14"/>
  <c r="R52" i="14"/>
  <c r="P52" i="14"/>
  <c r="N52" i="14"/>
  <c r="L52" i="14"/>
  <c r="J52" i="14"/>
  <c r="H52" i="14"/>
  <c r="F52" i="14"/>
  <c r="B52" i="14"/>
  <c r="T51" i="14"/>
  <c r="R51" i="14"/>
  <c r="P51" i="14"/>
  <c r="N51" i="14"/>
  <c r="L51" i="14"/>
  <c r="J51" i="14"/>
  <c r="H51" i="14"/>
  <c r="F51" i="14"/>
  <c r="B51" i="14"/>
  <c r="T50" i="14"/>
  <c r="R50" i="14"/>
  <c r="P50" i="14"/>
  <c r="N50" i="14"/>
  <c r="L50" i="14"/>
  <c r="J50" i="14"/>
  <c r="H50" i="14"/>
  <c r="F50" i="14"/>
  <c r="B50" i="14"/>
  <c r="T49" i="14"/>
  <c r="R49" i="14"/>
  <c r="P49" i="14"/>
  <c r="N49" i="14"/>
  <c r="L49" i="14"/>
  <c r="J49" i="14"/>
  <c r="H49" i="14"/>
  <c r="F49" i="14"/>
  <c r="B49" i="14"/>
  <c r="T48" i="14"/>
  <c r="R48" i="14"/>
  <c r="P48" i="14"/>
  <c r="N48" i="14"/>
  <c r="L48" i="14"/>
  <c r="J48" i="14"/>
  <c r="H48" i="14"/>
  <c r="F48" i="14"/>
  <c r="B48" i="14"/>
  <c r="T47" i="14"/>
  <c r="R47" i="14"/>
  <c r="P47" i="14"/>
  <c r="N47" i="14"/>
  <c r="L47" i="14"/>
  <c r="J47" i="14"/>
  <c r="H47" i="14"/>
  <c r="F47" i="14"/>
  <c r="B47" i="14"/>
  <c r="T46" i="14"/>
  <c r="R46" i="14"/>
  <c r="P46" i="14"/>
  <c r="N46" i="14"/>
  <c r="L46" i="14"/>
  <c r="J46" i="14"/>
  <c r="H46" i="14"/>
  <c r="F46" i="14"/>
  <c r="B46" i="14"/>
  <c r="T45" i="14"/>
  <c r="R45" i="14"/>
  <c r="P45" i="14"/>
  <c r="N45" i="14"/>
  <c r="L45" i="14"/>
  <c r="J45" i="14"/>
  <c r="H45" i="14"/>
  <c r="F45" i="14"/>
  <c r="B45" i="14"/>
  <c r="T44" i="14"/>
  <c r="R44" i="14"/>
  <c r="P44" i="14"/>
  <c r="N44" i="14"/>
  <c r="L44" i="14"/>
  <c r="J44" i="14"/>
  <c r="H44" i="14"/>
  <c r="F44" i="14"/>
  <c r="B44" i="14"/>
  <c r="T43" i="14"/>
  <c r="R43" i="14"/>
  <c r="P43" i="14"/>
  <c r="N43" i="14"/>
  <c r="L43" i="14"/>
  <c r="J43" i="14"/>
  <c r="H43" i="14"/>
  <c r="F43" i="14"/>
  <c r="B43" i="14"/>
  <c r="T42" i="14"/>
  <c r="R42" i="14"/>
  <c r="P42" i="14"/>
  <c r="N42" i="14"/>
  <c r="L42" i="14"/>
  <c r="J42" i="14"/>
  <c r="H42" i="14"/>
  <c r="F42" i="14"/>
  <c r="B42" i="14"/>
  <c r="T41" i="14"/>
  <c r="R41" i="14"/>
  <c r="P41" i="14"/>
  <c r="N41" i="14"/>
  <c r="L41" i="14"/>
  <c r="J41" i="14"/>
  <c r="H41" i="14"/>
  <c r="F41" i="14"/>
  <c r="B41" i="14"/>
  <c r="T40" i="14"/>
  <c r="R40" i="14"/>
  <c r="P40" i="14"/>
  <c r="N40" i="14"/>
  <c r="L40" i="14"/>
  <c r="J40" i="14"/>
  <c r="H40" i="14"/>
  <c r="F40" i="14"/>
  <c r="B40" i="14"/>
  <c r="T39" i="14"/>
  <c r="R39" i="14"/>
  <c r="P39" i="14"/>
  <c r="N39" i="14"/>
  <c r="L39" i="14"/>
  <c r="J39" i="14"/>
  <c r="H39" i="14"/>
  <c r="F39" i="14"/>
  <c r="B39" i="14"/>
  <c r="T38" i="14"/>
  <c r="R38" i="14"/>
  <c r="P38" i="14"/>
  <c r="N38" i="14"/>
  <c r="L38" i="14"/>
  <c r="J38" i="14"/>
  <c r="H38" i="14"/>
  <c r="F38" i="14"/>
  <c r="B38" i="14"/>
  <c r="T37" i="14"/>
  <c r="R37" i="14"/>
  <c r="P37" i="14"/>
  <c r="N37" i="14"/>
  <c r="L37" i="14"/>
  <c r="J37" i="14"/>
  <c r="H37" i="14"/>
  <c r="F37" i="14"/>
  <c r="B37" i="14"/>
  <c r="T36" i="14"/>
  <c r="R36" i="14"/>
  <c r="P36" i="14"/>
  <c r="N36" i="14"/>
  <c r="L36" i="14"/>
  <c r="J36" i="14"/>
  <c r="H36" i="14"/>
  <c r="F36" i="14"/>
  <c r="B36" i="14"/>
  <c r="T35" i="14"/>
  <c r="R35" i="14"/>
  <c r="P35" i="14"/>
  <c r="N35" i="14"/>
  <c r="L35" i="14"/>
  <c r="J35" i="14"/>
  <c r="H35" i="14"/>
  <c r="F35" i="14"/>
  <c r="B35" i="14"/>
  <c r="T34" i="14"/>
  <c r="R34" i="14"/>
  <c r="P34" i="14"/>
  <c r="N34" i="14"/>
  <c r="L34" i="14"/>
  <c r="J34" i="14"/>
  <c r="H34" i="14"/>
  <c r="F34" i="14"/>
  <c r="B34" i="14"/>
  <c r="T33" i="14"/>
  <c r="R33" i="14"/>
  <c r="P33" i="14"/>
  <c r="N33" i="14"/>
  <c r="L33" i="14"/>
  <c r="J33" i="14"/>
  <c r="H33" i="14"/>
  <c r="F33" i="14"/>
  <c r="B33" i="14"/>
  <c r="T32" i="14"/>
  <c r="R32" i="14"/>
  <c r="P32" i="14"/>
  <c r="N32" i="14"/>
  <c r="L32" i="14"/>
  <c r="J32" i="14"/>
  <c r="H32" i="14"/>
  <c r="F32" i="14"/>
  <c r="B32" i="14"/>
  <c r="T31" i="14"/>
  <c r="R31" i="14"/>
  <c r="P31" i="14"/>
  <c r="N31" i="14"/>
  <c r="L31" i="14"/>
  <c r="J31" i="14"/>
  <c r="H31" i="14"/>
  <c r="F31" i="14"/>
  <c r="B31" i="14"/>
  <c r="T30" i="14"/>
  <c r="R30" i="14"/>
  <c r="P30" i="14"/>
  <c r="N30" i="14"/>
  <c r="L30" i="14"/>
  <c r="J30" i="14"/>
  <c r="H30" i="14"/>
  <c r="F30" i="14"/>
  <c r="B30" i="14"/>
  <c r="T29" i="14"/>
  <c r="R29" i="14"/>
  <c r="P29" i="14"/>
  <c r="N29" i="14"/>
  <c r="L29" i="14"/>
  <c r="J29" i="14"/>
  <c r="H29" i="14"/>
  <c r="F29" i="14"/>
  <c r="B29" i="14"/>
  <c r="T28" i="14"/>
  <c r="R28" i="14"/>
  <c r="P28" i="14"/>
  <c r="N28" i="14"/>
  <c r="L28" i="14"/>
  <c r="J28" i="14"/>
  <c r="H28" i="14"/>
  <c r="F28" i="14"/>
  <c r="B28" i="14"/>
  <c r="T27" i="14"/>
  <c r="R27" i="14"/>
  <c r="P27" i="14"/>
  <c r="N27" i="14"/>
  <c r="L27" i="14"/>
  <c r="J27" i="14"/>
  <c r="H27" i="14"/>
  <c r="F27" i="14"/>
  <c r="B27" i="14"/>
  <c r="T26" i="14"/>
  <c r="R26" i="14"/>
  <c r="P26" i="14"/>
  <c r="N26" i="14"/>
  <c r="L26" i="14"/>
  <c r="J26" i="14"/>
  <c r="H26" i="14"/>
  <c r="F26" i="14"/>
  <c r="B26" i="14"/>
  <c r="T25" i="14"/>
  <c r="R25" i="14"/>
  <c r="P25" i="14"/>
  <c r="N25" i="14"/>
  <c r="L25" i="14"/>
  <c r="J25" i="14"/>
  <c r="H25" i="14"/>
  <c r="F25" i="14"/>
  <c r="B25" i="14"/>
  <c r="T24" i="14"/>
  <c r="R24" i="14"/>
  <c r="P24" i="14"/>
  <c r="N24" i="14"/>
  <c r="L24" i="14"/>
  <c r="J24" i="14"/>
  <c r="H24" i="14"/>
  <c r="F24" i="14"/>
  <c r="B24" i="14"/>
  <c r="T23" i="14"/>
  <c r="R23" i="14"/>
  <c r="P23" i="14"/>
  <c r="N23" i="14"/>
  <c r="L23" i="14"/>
  <c r="J23" i="14"/>
  <c r="H23" i="14"/>
  <c r="F23" i="14"/>
  <c r="B23" i="14"/>
  <c r="T22" i="14"/>
  <c r="R22" i="14"/>
  <c r="P22" i="14"/>
  <c r="N22" i="14"/>
  <c r="L22" i="14"/>
  <c r="J22" i="14"/>
  <c r="H22" i="14"/>
  <c r="F22" i="14"/>
  <c r="B22" i="14"/>
  <c r="T21" i="14"/>
  <c r="R21" i="14"/>
  <c r="P21" i="14"/>
  <c r="N21" i="14"/>
  <c r="L21" i="14"/>
  <c r="J21" i="14"/>
  <c r="H21" i="14"/>
  <c r="F21" i="14"/>
  <c r="B21" i="14"/>
  <c r="T20" i="14"/>
  <c r="R20" i="14"/>
  <c r="P20" i="14"/>
  <c r="N20" i="14"/>
  <c r="L20" i="14"/>
  <c r="J20" i="14"/>
  <c r="H20" i="14"/>
  <c r="F20" i="14"/>
  <c r="B20" i="14"/>
  <c r="T19" i="14"/>
  <c r="R19" i="14"/>
  <c r="P19" i="14"/>
  <c r="N19" i="14"/>
  <c r="L19" i="14"/>
  <c r="J19" i="14"/>
  <c r="H19" i="14"/>
  <c r="F19" i="14"/>
  <c r="B19" i="14"/>
  <c r="T18" i="14"/>
  <c r="R18" i="14"/>
  <c r="P18" i="14"/>
  <c r="N18" i="14"/>
  <c r="L18" i="14"/>
  <c r="J18" i="14"/>
  <c r="H18" i="14"/>
  <c r="F18" i="14"/>
  <c r="B18" i="14"/>
  <c r="T17" i="14"/>
  <c r="R17" i="14"/>
  <c r="P17" i="14"/>
  <c r="N17" i="14"/>
  <c r="L17" i="14"/>
  <c r="J17" i="14"/>
  <c r="H17" i="14"/>
  <c r="F17" i="14"/>
  <c r="B17" i="14"/>
  <c r="T16" i="14"/>
  <c r="R16" i="14"/>
  <c r="P16" i="14"/>
  <c r="N16" i="14"/>
  <c r="L16" i="14"/>
  <c r="J16" i="14"/>
  <c r="H16" i="14"/>
  <c r="F16" i="14"/>
  <c r="B16" i="14"/>
  <c r="T15" i="14"/>
  <c r="R15" i="14"/>
  <c r="P15" i="14"/>
  <c r="N15" i="14"/>
  <c r="L15" i="14"/>
  <c r="J15" i="14"/>
  <c r="H15" i="14"/>
  <c r="F15" i="14"/>
  <c r="B15" i="14"/>
  <c r="T14" i="14"/>
  <c r="R14" i="14"/>
  <c r="P14" i="14"/>
  <c r="N14" i="14"/>
  <c r="L14" i="14"/>
  <c r="J14" i="14"/>
  <c r="H14" i="14"/>
  <c r="F14" i="14"/>
  <c r="B14" i="14"/>
  <c r="T13" i="14"/>
  <c r="R13" i="14"/>
  <c r="P13" i="14"/>
  <c r="N13" i="14"/>
  <c r="L13" i="14"/>
  <c r="J13" i="14"/>
  <c r="H13" i="14"/>
  <c r="F13" i="14"/>
  <c r="B13" i="14"/>
  <c r="T12" i="14"/>
  <c r="R12" i="14"/>
  <c r="P12" i="14"/>
  <c r="N12" i="14"/>
  <c r="L12" i="14"/>
  <c r="J12" i="14"/>
  <c r="H12" i="14"/>
  <c r="F12" i="14"/>
  <c r="B12" i="14"/>
  <c r="T11" i="14"/>
  <c r="R11" i="14"/>
  <c r="P11" i="14"/>
  <c r="N11" i="14"/>
  <c r="L11" i="14"/>
  <c r="J11" i="14"/>
  <c r="H11" i="14"/>
  <c r="F11" i="14"/>
  <c r="B11" i="14"/>
  <c r="T10" i="14"/>
  <c r="R10" i="14"/>
  <c r="P10" i="14"/>
  <c r="N10" i="14"/>
  <c r="L10" i="14"/>
  <c r="J10" i="14"/>
  <c r="H10" i="14"/>
  <c r="F10" i="14"/>
  <c r="B10" i="14"/>
  <c r="T9" i="14"/>
  <c r="R9" i="14"/>
  <c r="P9" i="14"/>
  <c r="N9" i="14"/>
  <c r="L9" i="14"/>
  <c r="J9" i="14"/>
  <c r="H9" i="14"/>
  <c r="F9" i="14"/>
  <c r="B9" i="14"/>
  <c r="T8" i="14"/>
  <c r="R8" i="14"/>
  <c r="P8" i="14"/>
  <c r="N8" i="14"/>
  <c r="L8" i="14"/>
  <c r="J8" i="14"/>
  <c r="H8" i="14"/>
  <c r="F8" i="14"/>
  <c r="B8" i="14"/>
  <c r="T7" i="14"/>
  <c r="R7" i="14"/>
  <c r="P7" i="14"/>
  <c r="N7" i="14"/>
  <c r="L7" i="14"/>
  <c r="J7" i="14"/>
  <c r="H7" i="14"/>
  <c r="F7" i="14"/>
  <c r="B7" i="14"/>
  <c r="T6" i="14"/>
  <c r="R6" i="14"/>
  <c r="P6" i="14"/>
  <c r="N6" i="14"/>
  <c r="L6" i="14"/>
  <c r="J6" i="14"/>
  <c r="H6" i="14"/>
  <c r="F6" i="14"/>
  <c r="B6" i="14"/>
  <c r="T5" i="14"/>
  <c r="R5" i="14"/>
  <c r="P5" i="14"/>
  <c r="N5" i="14"/>
  <c r="L5" i="14"/>
  <c r="J5" i="14"/>
  <c r="H5" i="14"/>
  <c r="F5" i="14"/>
  <c r="B5" i="14"/>
  <c r="T4" i="14"/>
  <c r="R4" i="14"/>
  <c r="P4" i="14"/>
  <c r="N4" i="14"/>
  <c r="L4" i="14"/>
  <c r="J4" i="14"/>
  <c r="H4" i="14"/>
  <c r="F4" i="14"/>
  <c r="B4" i="14"/>
  <c r="T3" i="14"/>
  <c r="R3" i="14"/>
  <c r="P3" i="14"/>
  <c r="N3" i="14"/>
  <c r="L3" i="14"/>
  <c r="J3" i="14"/>
  <c r="H3" i="14"/>
  <c r="F3" i="14"/>
  <c r="B3" i="14"/>
  <c r="T2" i="14"/>
  <c r="R2" i="14"/>
  <c r="P2" i="14"/>
  <c r="N2" i="14"/>
  <c r="L2" i="14"/>
  <c r="J2" i="14"/>
  <c r="H2" i="14"/>
  <c r="F2" i="14"/>
  <c r="B2" i="14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2" i="1"/>
  <c r="F57" i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E102" i="1"/>
  <c r="F102" i="1" s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I2" i="1"/>
  <c r="AI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AG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E2" i="1"/>
  <c r="AE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AC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AA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Y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AK44" i="1" s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W102" i="1"/>
  <c r="AK37" i="1" l="1"/>
  <c r="AK5" i="1"/>
  <c r="AK21" i="1"/>
  <c r="AK53" i="1"/>
  <c r="AK69" i="1"/>
  <c r="AK85" i="1"/>
  <c r="AK101" i="1"/>
  <c r="AK39" i="1"/>
  <c r="AK87" i="1"/>
  <c r="AK7" i="1"/>
  <c r="AK23" i="1"/>
  <c r="AK55" i="1"/>
  <c r="AK71" i="1"/>
  <c r="AK6" i="1"/>
  <c r="AK22" i="1"/>
  <c r="AK38" i="1"/>
  <c r="AK54" i="1"/>
  <c r="AK70" i="1"/>
  <c r="AK86" i="1"/>
  <c r="AK41" i="1"/>
  <c r="AK102" i="1"/>
  <c r="AK49" i="1"/>
  <c r="AK3" i="1"/>
  <c r="AK19" i="1"/>
  <c r="AK35" i="1"/>
  <c r="AK51" i="1"/>
  <c r="AK67" i="1"/>
  <c r="AK83" i="1"/>
  <c r="AK99" i="1"/>
  <c r="AJ30" i="1"/>
  <c r="AJ46" i="1"/>
  <c r="AJ9" i="1"/>
  <c r="AJ25" i="1"/>
  <c r="AJ41" i="1"/>
  <c r="AJ57" i="1"/>
  <c r="AJ73" i="1"/>
  <c r="AJ89" i="1"/>
  <c r="AK42" i="1"/>
  <c r="AJ62" i="1"/>
  <c r="AJ78" i="1"/>
  <c r="AJ33" i="1"/>
  <c r="AJ10" i="1"/>
  <c r="AJ26" i="1"/>
  <c r="AJ42" i="1"/>
  <c r="AJ58" i="1"/>
  <c r="AJ74" i="1"/>
  <c r="AJ90" i="1"/>
  <c r="AJ49" i="1"/>
  <c r="AK57" i="1"/>
  <c r="AK11" i="1"/>
  <c r="AK27" i="1"/>
  <c r="AK43" i="1"/>
  <c r="AK59" i="1"/>
  <c r="AK75" i="1"/>
  <c r="AK91" i="1"/>
  <c r="AK58" i="1"/>
  <c r="AJ12" i="1"/>
  <c r="AJ28" i="1"/>
  <c r="AJ44" i="1"/>
  <c r="AJ60" i="1"/>
  <c r="AJ76" i="1"/>
  <c r="AJ92" i="1"/>
  <c r="AJ65" i="1"/>
  <c r="AK60" i="1"/>
  <c r="AJ13" i="1"/>
  <c r="AJ29" i="1"/>
  <c r="AJ45" i="1"/>
  <c r="AJ61" i="1"/>
  <c r="AJ77" i="1"/>
  <c r="AJ93" i="1"/>
  <c r="AK73" i="1"/>
  <c r="AK14" i="1"/>
  <c r="AK30" i="1"/>
  <c r="AK46" i="1"/>
  <c r="AK62" i="1"/>
  <c r="AK78" i="1"/>
  <c r="AK94" i="1"/>
  <c r="AJ81" i="1"/>
  <c r="AK74" i="1"/>
  <c r="AJ94" i="1"/>
  <c r="AK76" i="1"/>
  <c r="AJ16" i="1"/>
  <c r="AJ32" i="1"/>
  <c r="AJ48" i="1"/>
  <c r="AJ64" i="1"/>
  <c r="AJ80" i="1"/>
  <c r="AJ96" i="1"/>
  <c r="AJ97" i="1"/>
  <c r="AK89" i="1"/>
  <c r="AK9" i="1"/>
  <c r="AK90" i="1"/>
  <c r="AK2" i="1"/>
  <c r="AK34" i="1"/>
  <c r="AK50" i="1"/>
  <c r="AK66" i="1"/>
  <c r="AK10" i="1"/>
  <c r="AK92" i="1"/>
  <c r="AK12" i="1"/>
  <c r="AK52" i="1"/>
  <c r="AK68" i="1"/>
  <c r="AJ15" i="1"/>
  <c r="AJ31" i="1"/>
  <c r="AJ47" i="1"/>
  <c r="AJ63" i="1"/>
  <c r="AJ79" i="1"/>
  <c r="AJ95" i="1"/>
  <c r="AJ102" i="1"/>
  <c r="AK25" i="1"/>
  <c r="AK4" i="1"/>
  <c r="AJ14" i="1"/>
  <c r="AK26" i="1"/>
  <c r="AJ17" i="1"/>
  <c r="AK28" i="1"/>
  <c r="AJ2" i="1"/>
  <c r="AJ18" i="1"/>
  <c r="AJ34" i="1"/>
  <c r="AJ50" i="1"/>
  <c r="AJ66" i="1"/>
  <c r="AJ82" i="1"/>
  <c r="AJ98" i="1"/>
  <c r="AK13" i="1"/>
  <c r="AK29" i="1"/>
  <c r="AK45" i="1"/>
  <c r="AK61" i="1"/>
  <c r="AK77" i="1"/>
  <c r="AK93" i="1"/>
  <c r="AJ3" i="1"/>
  <c r="AJ19" i="1"/>
  <c r="AJ35" i="1"/>
  <c r="AJ51" i="1"/>
  <c r="AJ67" i="1"/>
  <c r="AJ83" i="1"/>
  <c r="AJ99" i="1"/>
  <c r="AJ4" i="1"/>
  <c r="AJ20" i="1"/>
  <c r="AJ36" i="1"/>
  <c r="AJ52" i="1"/>
  <c r="AJ68" i="1"/>
  <c r="AJ84" i="1"/>
  <c r="AJ100" i="1"/>
  <c r="AK15" i="1"/>
  <c r="AK31" i="1"/>
  <c r="AK47" i="1"/>
  <c r="AK63" i="1"/>
  <c r="AK79" i="1"/>
  <c r="AK95" i="1"/>
  <c r="AJ5" i="1"/>
  <c r="AJ21" i="1"/>
  <c r="AJ37" i="1"/>
  <c r="AJ53" i="1"/>
  <c r="AJ69" i="1"/>
  <c r="AJ85" i="1"/>
  <c r="AJ101" i="1"/>
  <c r="AK16" i="1"/>
  <c r="AK32" i="1"/>
  <c r="AK48" i="1"/>
  <c r="AK64" i="1"/>
  <c r="AK80" i="1"/>
  <c r="AK96" i="1"/>
  <c r="AJ6" i="1"/>
  <c r="AJ22" i="1"/>
  <c r="AJ38" i="1"/>
  <c r="AJ54" i="1"/>
  <c r="AJ70" i="1"/>
  <c r="AJ86" i="1"/>
  <c r="AK17" i="1"/>
  <c r="AK33" i="1"/>
  <c r="AK65" i="1"/>
  <c r="AK81" i="1"/>
  <c r="AK97" i="1"/>
  <c r="AJ7" i="1"/>
  <c r="AJ23" i="1"/>
  <c r="AJ39" i="1"/>
  <c r="AJ55" i="1"/>
  <c r="AJ71" i="1"/>
  <c r="AJ87" i="1"/>
  <c r="AK18" i="1"/>
  <c r="AK82" i="1"/>
  <c r="AK98" i="1"/>
  <c r="AJ8" i="1"/>
  <c r="AJ24" i="1"/>
  <c r="AJ40" i="1"/>
  <c r="AJ56" i="1"/>
  <c r="AJ72" i="1"/>
  <c r="AJ88" i="1"/>
  <c r="AK20" i="1"/>
  <c r="AK36" i="1"/>
  <c r="AK84" i="1"/>
  <c r="AK100" i="1"/>
  <c r="AJ11" i="1"/>
  <c r="AJ27" i="1"/>
  <c r="AJ43" i="1"/>
  <c r="AJ59" i="1"/>
  <c r="AJ75" i="1"/>
  <c r="AJ91" i="1"/>
  <c r="AK8" i="1"/>
  <c r="AK24" i="1"/>
  <c r="AK40" i="1"/>
  <c r="AK56" i="1"/>
  <c r="AK72" i="1"/>
  <c r="AK88" i="1"/>
  <c r="AJ106" i="1" l="1"/>
  <c r="AK104" i="1"/>
  <c r="AK105" i="1"/>
  <c r="AK106" i="1"/>
  <c r="AJ104" i="1"/>
  <c r="AJ105" i="1"/>
</calcChain>
</file>

<file path=xl/sharedStrings.xml><?xml version="1.0" encoding="utf-8"?>
<sst xmlns="http://schemas.openxmlformats.org/spreadsheetml/2006/main" count="262" uniqueCount="150">
  <si>
    <t>MARKET_NAME</t>
  </si>
  <si>
    <t>Total OPT BUY Bids</t>
  </si>
  <si>
    <t>Total OPT BUY Bids Awarded</t>
  </si>
  <si>
    <t>2021.1st6.AnnualAuction.Seq3</t>
  </si>
  <si>
    <t>2020.JAN.Monthly.Auction</t>
  </si>
  <si>
    <t>2021.2nd6.AnnualAuction.Seq4</t>
  </si>
  <si>
    <t>2022.1st6.AnnualAuction.Seq5</t>
  </si>
  <si>
    <t>2020.MAR.Monthly.Auction</t>
  </si>
  <si>
    <t>2022.2nd6.AnnualAuction.Seq6</t>
  </si>
  <si>
    <t>2020.2nd6.AnnualAuction.Seq1</t>
  </si>
  <si>
    <t>2020.FEB.Monthly.Auction</t>
  </si>
  <si>
    <t>2020.APR.Monthly.Auction</t>
  </si>
  <si>
    <t>2020.MAY.Monthly.Auction</t>
  </si>
  <si>
    <t>2021.1st6.AnnualAuction.Seq2</t>
  </si>
  <si>
    <t>2020.JUN.Monthly.Auction</t>
  </si>
  <si>
    <t>2021.2nd6.AnnualAuction.Seq3</t>
  </si>
  <si>
    <t>2020.JUL.Monthly.Auction</t>
  </si>
  <si>
    <t>2022.1st6.AnnualAuction.Seq4</t>
  </si>
  <si>
    <t>2020.AUG.Monthly.Auction</t>
  </si>
  <si>
    <t>2022.2nd6.AnnualAuction.Seq5</t>
  </si>
  <si>
    <t>2020.SEP.Monthly.Auction</t>
  </si>
  <si>
    <t>2023.1st6.AnnualAuction.Seq6</t>
  </si>
  <si>
    <t>2020.OCT.Monthly.Auction</t>
  </si>
  <si>
    <t>2021.1st6.AnnualAuction.Seq1</t>
  </si>
  <si>
    <t>2020.NOV.Monthly.Auction</t>
  </si>
  <si>
    <t>2020.DEC.Monthly.Auction</t>
  </si>
  <si>
    <t>2021.2nd6.AnnualAuction.Seq2</t>
  </si>
  <si>
    <t>2022.1st6.AnnualAuction.Seq3</t>
  </si>
  <si>
    <t>2021.JAN.Monthly.Auction</t>
  </si>
  <si>
    <t>2022.2nd6.AnnualAuction.Seq4</t>
  </si>
  <si>
    <t>2021.FEB.Monthly.Auction</t>
  </si>
  <si>
    <t>2023.1st6.AnnualAuction.Seq5</t>
  </si>
  <si>
    <t>2021.MAR.Monthly.Auction</t>
  </si>
  <si>
    <t>2023.2nd6.AnnualAuction.Seq6</t>
  </si>
  <si>
    <t>2021.APR.Monthly.Auction</t>
  </si>
  <si>
    <t>2021.2nd6.AnnualAuction.Seq1</t>
  </si>
  <si>
    <t>2021.MAY.Monthly.Auction</t>
  </si>
  <si>
    <t>2022.1st6.AnnualAuction.Seq2</t>
  </si>
  <si>
    <t>2021.JUN.Monthly.Auction</t>
  </si>
  <si>
    <t>2022.2nd6.AnnualAuction.Seq3</t>
  </si>
  <si>
    <t>2021.JUL.Monthly.Auction</t>
  </si>
  <si>
    <t>2023.1st6.AnnualAuction.Seq4</t>
  </si>
  <si>
    <t>2021.AUG.Monthly.Auction</t>
  </si>
  <si>
    <t>2023.2nd6.AnnualAuction.Seq5</t>
  </si>
  <si>
    <t>2021.SEP.Monthly.Auction</t>
  </si>
  <si>
    <t>2024.1st6.AnnualAuction.Seq6</t>
  </si>
  <si>
    <t>2021.OCT.Monthly.Auction</t>
  </si>
  <si>
    <t>2022.1st6.AnnualAuction.Seq1</t>
  </si>
  <si>
    <t>2021.NOV.Monthly.Auction</t>
  </si>
  <si>
    <t>2024.1st6.AnnualAuction.Seq5</t>
  </si>
  <si>
    <t>2022.MAR.Monthly.Auction</t>
  </si>
  <si>
    <t>2022.NOV.Monthly.Auction</t>
  </si>
  <si>
    <t>2022.DEC.Monthly.Auction</t>
  </si>
  <si>
    <t>2024.1st6.AnnualAuction.Seq3</t>
  </si>
  <si>
    <t>2023.JUL.Monthly.Auction</t>
  </si>
  <si>
    <t>2025.2nd6.AnnualAuction.Seq5</t>
  </si>
  <si>
    <t>2023.SEP.Monthly.Auction</t>
  </si>
  <si>
    <t>2024.1st6.AnnualAuction.Seq1</t>
  </si>
  <si>
    <t>2023.NOV.Monthly.Auction</t>
  </si>
  <si>
    <t>2024.2nd6.AnnualAuction.Seq2</t>
  </si>
  <si>
    <t>2023.DEC.Monthly.Auction</t>
  </si>
  <si>
    <t>2024.2nd6.AnnualAuction.Seq6</t>
  </si>
  <si>
    <t>2025.1st6.AnnualAuction.Seq4</t>
  </si>
  <si>
    <t>2022.2nd6.AnnualAuction.Seq1</t>
  </si>
  <si>
    <t>2022.MAY.Monthly.Auction</t>
  </si>
  <si>
    <t>2022.JUN.Monthly.Auction</t>
  </si>
  <si>
    <t>2022.JUL.Monthly.Auction</t>
  </si>
  <si>
    <t>2023.1st6.AnnualAuction.Seq1</t>
  </si>
  <si>
    <t>2023.MAY.Monthly.Auction</t>
  </si>
  <si>
    <t>2023.2nd6.AnnualAuction.Seq1</t>
  </si>
  <si>
    <t>2024.1st6.AnnualAuction.Seq2</t>
  </si>
  <si>
    <t>2023.JUN.Monthly.Auction</t>
  </si>
  <si>
    <t>2022.2nd6.AnnualAuction.Seq2</t>
  </si>
  <si>
    <t>2023.2nd6.AnnualAuction.Seq3</t>
  </si>
  <si>
    <t>2024.1st6.AnnualAuction.Seq4</t>
  </si>
  <si>
    <t>2023.JAN.Monthly.Auction</t>
  </si>
  <si>
    <t>2024.JAN.Monthly.Auction</t>
  </si>
  <si>
    <t>2025.1st6.AnnualAuction.Seq3</t>
  </si>
  <si>
    <t>2021.DEC.Monthly.Auction</t>
  </si>
  <si>
    <t>2023.1st6.AnnualAuction.Seq2</t>
  </si>
  <si>
    <t>2022.AUG.Monthly.Auction</t>
  </si>
  <si>
    <t>2024.2nd6.AnnualAuction.Seq5</t>
  </si>
  <si>
    <t>2022.SEP.Monthly.Auction</t>
  </si>
  <si>
    <t>2025.1st6.AnnualAuction.Seq6</t>
  </si>
  <si>
    <t>2023.MAR.Monthly.Auction</t>
  </si>
  <si>
    <t>2023.AUG.Monthly.Auction</t>
  </si>
  <si>
    <t>2025.2nd6.AnnualAuction.Seq4</t>
  </si>
  <si>
    <t>2024.FEB.Monthly.Auction</t>
  </si>
  <si>
    <t>2022.JAN.Monthly.Auction</t>
  </si>
  <si>
    <t>2023.2nd6.AnnualAuction.Seq4</t>
  </si>
  <si>
    <t>2022.FEB.Monthly.Auction</t>
  </si>
  <si>
    <t>2022.APR.Monthly.Auction</t>
  </si>
  <si>
    <t>2023.2nd6.AnnualAuction.Seq2</t>
  </si>
  <si>
    <t>2023.OCT.Monthly.Auction</t>
  </si>
  <si>
    <t>2023.1st6.AnnualAuction.Seq3</t>
  </si>
  <si>
    <t>2024.2nd6.AnnualAuction.Seq3</t>
  </si>
  <si>
    <t>2026.1st6.AnnualAuction.Seq6</t>
  </si>
  <si>
    <t>2022.OCT.Monthly.Auction</t>
  </si>
  <si>
    <t>2024.2nd6.AnnualAuction.Seq4</t>
  </si>
  <si>
    <t>2023.FEB.Monthly.Auction</t>
  </si>
  <si>
    <t>2025.1st6.AnnualAuction.Seq5</t>
  </si>
  <si>
    <t>2025.2nd6.AnnualAuction.Seq6</t>
  </si>
  <si>
    <t>OPT Awds CP &gt; 0.25</t>
  </si>
  <si>
    <t>2024.MAR.Monthly.Auction</t>
  </si>
  <si>
    <t>2023.APR.Monthly.Auction</t>
  </si>
  <si>
    <t>OPT Awards BP =  0.01</t>
  </si>
  <si>
    <t>OPT  Awards BP = 0.11 - 0.15</t>
  </si>
  <si>
    <t>OPT  Awards BP = 0.16 - 0.20</t>
  </si>
  <si>
    <t>OPT  Awards BP &gt; 0.25</t>
  </si>
  <si>
    <t>OPT Bids BP =  0.01</t>
  </si>
  <si>
    <t>OPT Bids BP=  0.02 - 0.05</t>
  </si>
  <si>
    <t>OPT Bids BP= 0.06 - 0.10</t>
  </si>
  <si>
    <t>OPT  Bids BP = 0.11 - 0.15</t>
  </si>
  <si>
    <t>OPT  Bids BP = 0.16 - 0.20</t>
  </si>
  <si>
    <t>OPT Bids BP= 0.21 - 0.25</t>
  </si>
  <si>
    <t>OPT  Bids BP &gt; 0.25</t>
  </si>
  <si>
    <t>OPT Awds CP 0.0 - 0.1</t>
  </si>
  <si>
    <t>OPT Awards BP =  0.02 - 0.05</t>
  </si>
  <si>
    <t>OPT Awards BP = 0.06 - 0.10</t>
  </si>
  <si>
    <t>OPT Awards BP = 0.21 - 0.25</t>
  </si>
  <si>
    <t>OPT Awds CP &gt;  0.01 - 0.05</t>
  </si>
  <si>
    <t>OPT Awds CP &gt;0.05 - 0.10</t>
  </si>
  <si>
    <t>OPT Awds CP &gt; 0.10 - 0.15</t>
  </si>
  <si>
    <t>OPT Awds CP &gt; 0.15 - 0.20</t>
  </si>
  <si>
    <t>OPT Awds CP &gt; 0.20 - 0.25</t>
  </si>
  <si>
    <t>%</t>
  </si>
  <si>
    <t>Percentage of OPT Buy Bids with a bid price &lt; $0.26</t>
  </si>
  <si>
    <t>Percentage of OPT Buy Bids with a bid price &lt; $0.06</t>
  </si>
  <si>
    <t>MIN</t>
  </si>
  <si>
    <t>MAX</t>
  </si>
  <si>
    <t>AVG</t>
  </si>
  <si>
    <t>Type</t>
  </si>
  <si>
    <t>Total OPT BUY bids not awarded</t>
  </si>
  <si>
    <t>% of OPT BUY bids not awarded</t>
  </si>
  <si>
    <t>% OPT Awds CP &gt; 0.25</t>
  </si>
  <si>
    <t>Total OPT BUY MW Bid</t>
  </si>
  <si>
    <t>OPT MW Bid BP  0.1</t>
  </si>
  <si>
    <t>% OPT MW bid BP = 0.01</t>
  </si>
  <si>
    <t>OPT MW Bid BP  0.02- 0.05</t>
  </si>
  <si>
    <t>% OPT MW bid BP &lt; 0.06</t>
  </si>
  <si>
    <t>OPT MW Bid BP 0.06 - 0.10</t>
  </si>
  <si>
    <t>% OPT MW bid BP &lt; 0.11</t>
  </si>
  <si>
    <t>OPT MW Bid BP 0.11 - 0.15</t>
  </si>
  <si>
    <t>% OPT MW bid BP &lt; 0.16</t>
  </si>
  <si>
    <t>OPT MW Bid BP  0.16 - 0.20</t>
  </si>
  <si>
    <t>% OPT MW bid BP &lt; 0.21</t>
  </si>
  <si>
    <t>OPT MW Bid BP  0.21 - 0.25</t>
  </si>
  <si>
    <t>% OPT MW bid BP &lt;= 0.25</t>
  </si>
  <si>
    <t>OPT MW Bid BP &gt;= 0.26</t>
  </si>
  <si>
    <t>% OPT MW bid BP &gt;= 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</si>
</sst>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9" fontId="0" fillId="0" borderId="13" xfId="2" applyFont="1" applyBorder="1"/>
    <xf numFmtId="9" fontId="0" fillId="0" borderId="14" xfId="2" applyFont="1" applyBorder="1"/>
    <xf numFmtId="9" fontId="0" fillId="0" borderId="0" xfId="2" applyFont="1"/>
    <xf numFmtId="0" fontId="1" fillId="6" borderId="10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9" fontId="1" fillId="6" borderId="7" xfId="0" applyNumberFormat="1" applyFont="1" applyFill="1" applyBorder="1" applyAlignment="1">
      <alignment horizontal="center"/>
    </xf>
    <xf numFmtId="9" fontId="1" fillId="7" borderId="8" xfId="0" applyNumberFormat="1" applyFont="1" applyFill="1" applyBorder="1" applyAlignment="1">
      <alignment horizontal="center"/>
    </xf>
    <xf numFmtId="9" fontId="1" fillId="6" borderId="2" xfId="0" applyNumberFormat="1" applyFont="1" applyFill="1" applyBorder="1" applyAlignment="1">
      <alignment horizontal="center"/>
    </xf>
    <xf numFmtId="9" fontId="1" fillId="7" borderId="3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1" fillId="0" borderId="18" xfId="0" applyNumberFormat="1" applyFont="1" applyBorder="1" applyAlignment="1">
      <alignment horizontal="center"/>
    </xf>
    <xf numFmtId="9" fontId="1" fillId="0" borderId="19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9" fontId="1" fillId="0" borderId="20" xfId="0" applyNumberFormat="1" applyFont="1" applyBorder="1" applyAlignment="1">
      <alignment horizontal="center"/>
    </xf>
    <xf numFmtId="9" fontId="1" fillId="0" borderId="21" xfId="2" applyFont="1" applyBorder="1" applyAlignment="1">
      <alignment horizontal="center"/>
    </xf>
    <xf numFmtId="9" fontId="1" fillId="0" borderId="22" xfId="2" applyFont="1" applyBorder="1" applyAlignment="1">
      <alignment horizontal="center"/>
    </xf>
    <xf numFmtId="44" fontId="0" fillId="0" borderId="0" xfId="1" applyFont="1"/>
    <xf numFmtId="164" fontId="0" fillId="0" borderId="7" xfId="3" applyNumberFormat="1" applyFont="1" applyBorder="1"/>
    <xf numFmtId="164" fontId="0" fillId="0" borderId="9" xfId="3" applyNumberFormat="1" applyFont="1" applyBorder="1"/>
    <xf numFmtId="164" fontId="0" fillId="0" borderId="2" xfId="3" applyNumberFormat="1" applyFont="1" applyBorder="1"/>
    <xf numFmtId="164" fontId="0" fillId="0" borderId="1" xfId="3" applyNumberFormat="1" applyFont="1" applyBorder="1"/>
    <xf numFmtId="165" fontId="0" fillId="0" borderId="7" xfId="3" applyNumberFormat="1" applyFont="1" applyBorder="1"/>
    <xf numFmtId="165" fontId="0" fillId="0" borderId="8" xfId="3" applyNumberFormat="1" applyFont="1" applyBorder="1"/>
    <xf numFmtId="165" fontId="0" fillId="0" borderId="9" xfId="3" applyNumberFormat="1" applyFont="1" applyBorder="1"/>
    <xf numFmtId="165" fontId="0" fillId="0" borderId="2" xfId="3" applyNumberFormat="1" applyFont="1" applyBorder="1"/>
    <xf numFmtId="165" fontId="0" fillId="0" borderId="3" xfId="3" applyNumberFormat="1" applyFont="1" applyBorder="1"/>
    <xf numFmtId="165" fontId="0" fillId="0" borderId="1" xfId="3" applyNumberFormat="1" applyFont="1" applyBorder="1"/>
    <xf numFmtId="164" fontId="0" fillId="0" borderId="4" xfId="3" applyNumberFormat="1" applyFont="1" applyBorder="1"/>
    <xf numFmtId="164" fontId="0" fillId="0" borderId="5" xfId="3" applyNumberFormat="1" applyFont="1" applyBorder="1"/>
    <xf numFmtId="165" fontId="2" fillId="0" borderId="2" xfId="3" applyNumberFormat="1" applyFont="1" applyBorder="1" applyAlignment="1">
      <alignment horizontal="right"/>
    </xf>
    <xf numFmtId="165" fontId="2" fillId="0" borderId="1" xfId="3" applyNumberFormat="1" applyFont="1" applyBorder="1" applyAlignment="1">
      <alignment horizontal="right"/>
    </xf>
    <xf numFmtId="165" fontId="2" fillId="0" borderId="3" xfId="3" applyNumberFormat="1" applyFont="1" applyBorder="1" applyAlignment="1">
      <alignment horizontal="right"/>
    </xf>
    <xf numFmtId="165" fontId="0" fillId="0" borderId="4" xfId="3" applyNumberFormat="1" applyFont="1" applyBorder="1"/>
    <xf numFmtId="165" fontId="0" fillId="0" borderId="5" xfId="3" applyNumberFormat="1" applyFont="1" applyBorder="1"/>
    <xf numFmtId="165" fontId="0" fillId="0" borderId="6" xfId="3" applyNumberFormat="1" applyFont="1" applyBorder="1"/>
    <xf numFmtId="165" fontId="0" fillId="0" borderId="0" xfId="3" applyNumberFormat="1" applyFont="1"/>
    <xf numFmtId="0" fontId="1" fillId="2" borderId="23" xfId="0" applyFont="1" applyFill="1" applyBorder="1" applyAlignment="1">
      <alignment horizontal="center" wrapText="1"/>
    </xf>
    <xf numFmtId="165" fontId="0" fillId="0" borderId="24" xfId="3" applyNumberFormat="1" applyFont="1" applyBorder="1"/>
    <xf numFmtId="165" fontId="0" fillId="0" borderId="13" xfId="3" applyNumberFormat="1" applyFont="1" applyBorder="1"/>
    <xf numFmtId="9" fontId="0" fillId="0" borderId="24" xfId="2" applyFont="1" applyBorder="1"/>
    <xf numFmtId="0" fontId="1" fillId="0" borderId="12" xfId="0" applyFont="1" applyBorder="1" applyAlignment="1">
      <alignment horizontal="center" wrapText="1"/>
    </xf>
    <xf numFmtId="9" fontId="1" fillId="2" borderId="23" xfId="2" applyFont="1" applyFill="1" applyBorder="1" applyAlignment="1">
      <alignment horizontal="center" wrapText="1"/>
    </xf>
    <xf numFmtId="9" fontId="1" fillId="2" borderId="12" xfId="2" applyFont="1" applyFill="1" applyBorder="1" applyAlignment="1">
      <alignment horizontal="center" wrapText="1"/>
    </xf>
    <xf numFmtId="9" fontId="0" fillId="5" borderId="24" xfId="2" applyFont="1" applyFill="1" applyBorder="1"/>
    <xf numFmtId="164" fontId="0" fillId="0" borderId="24" xfId="3" applyNumberFormat="1" applyFont="1" applyBorder="1"/>
    <xf numFmtId="164" fontId="0" fillId="0" borderId="13" xfId="3" applyNumberFormat="1" applyFont="1" applyBorder="1"/>
    <xf numFmtId="165" fontId="2" fillId="0" borderId="7" xfId="3" applyNumberFormat="1" applyFont="1" applyBorder="1" applyAlignment="1">
      <alignment horizontal="right"/>
    </xf>
    <xf numFmtId="165" fontId="2" fillId="0" borderId="9" xfId="3" applyNumberFormat="1" applyFont="1" applyBorder="1" applyAlignment="1">
      <alignment horizontal="right"/>
    </xf>
    <xf numFmtId="165" fontId="2" fillId="0" borderId="8" xfId="3" applyNumberFormat="1" applyFont="1" applyBorder="1" applyAlignment="1">
      <alignment horizontal="right"/>
    </xf>
    <xf numFmtId="0" fontId="1" fillId="4" borderId="10" xfId="0" applyFont="1" applyFill="1" applyBorder="1" applyAlignment="1">
      <alignment horizontal="center" wrapText="1"/>
    </xf>
    <xf numFmtId="9" fontId="1" fillId="4" borderId="23" xfId="2" applyFont="1" applyFill="1" applyBorder="1" applyAlignment="1">
      <alignment horizontal="center" wrapText="1"/>
    </xf>
    <xf numFmtId="165" fontId="1" fillId="4" borderId="12" xfId="3" applyNumberFormat="1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165" fontId="0" fillId="0" borderId="14" xfId="3" applyNumberFormat="1" applyFont="1" applyBorder="1"/>
    <xf numFmtId="0" fontId="1" fillId="0" borderId="25" xfId="0" applyFont="1" applyBorder="1" applyAlignment="1">
      <alignment horizont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9" fontId="1" fillId="2" borderId="11" xfId="2" applyFont="1" applyFill="1" applyBorder="1" applyAlignment="1">
      <alignment horizontal="center" wrapText="1"/>
    </xf>
    <xf numFmtId="9" fontId="0" fillId="0" borderId="29" xfId="2" applyFont="1" applyBorder="1"/>
    <xf numFmtId="164" fontId="0" fillId="0" borderId="14" xfId="3" applyNumberFormat="1" applyFont="1" applyBorder="1"/>
    <xf numFmtId="9" fontId="0" fillId="0" borderId="30" xfId="2" applyFont="1" applyBorder="1"/>
    <xf numFmtId="9" fontId="0" fillId="5" borderId="30" xfId="2" applyFont="1" applyFill="1" applyBorder="1"/>
    <xf numFmtId="9" fontId="0" fillId="0" borderId="22" xfId="2" applyFont="1" applyBorder="1"/>
    <xf numFmtId="165" fontId="2" fillId="0" borderId="4" xfId="3" applyNumberFormat="1" applyFont="1" applyBorder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2" fillId="0" borderId="6" xfId="3" applyNumberFormat="1" applyFont="1" applyBorder="1" applyAlignment="1">
      <alignment horizontal="right"/>
    </xf>
    <xf numFmtId="9" fontId="1" fillId="6" borderId="4" xfId="0" applyNumberFormat="1" applyFont="1" applyFill="1" applyBorder="1" applyAlignment="1">
      <alignment horizontal="center"/>
    </xf>
    <xf numFmtId="9" fontId="1" fillId="7" borderId="6" xfId="0" applyNumberFormat="1" applyFont="1" applyFill="1" applyBorder="1" applyAlignment="1">
      <alignment horizontal="center"/>
    </xf>
    <xf numFmtId="9" fontId="0" fillId="5" borderId="8" xfId="2" applyNumberFormat="1" applyFont="1" applyFill="1" applyBorder="1"/>
    <xf numFmtId="9" fontId="0" fillId="5" borderId="3" xfId="2" applyFont="1" applyFill="1" applyBorder="1"/>
    <xf numFmtId="9" fontId="0" fillId="5" borderId="6" xfId="2" applyFont="1" applyFill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RR%20Auction%20Analysis\CRRAH%20Transaction%20Analysis\OPT_Bids_PriceRanges.xlsx" TargetMode="External"/><Relationship Id="rId1" Type="http://schemas.openxmlformats.org/officeDocument/2006/relationships/externalLinkPath" Target="/CRR%20Auction%20Analysis/CRRAH%20Transaction%20Analysis/OPT_Bids_PriceR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UMMARY (2)"/>
      <sheetName val="SQL"/>
      <sheetName val="MarketNam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48A0-3377-4021-BFD6-DE4FAB325A2A}">
  <dimension ref="A1:AN10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28.21875" bestFit="1" customWidth="1"/>
    <col min="2" max="2" width="8.21875" bestFit="1" customWidth="1"/>
    <col min="3" max="3" width="9.88671875" customWidth="1"/>
    <col min="4" max="5" width="12.5546875" customWidth="1"/>
    <col min="6" max="6" width="12.44140625" bestFit="1" customWidth="1"/>
    <col min="7" max="7" width="9.33203125" bestFit="1" customWidth="1"/>
    <col min="8" max="8" width="10.6640625" customWidth="1"/>
    <col min="9" max="9" width="10.109375" customWidth="1"/>
    <col min="10" max="10" width="11.109375" customWidth="1"/>
    <col min="11" max="11" width="11.88671875" customWidth="1"/>
    <col min="12" max="12" width="11.44140625" customWidth="1"/>
    <col min="13" max="14" width="10.6640625" customWidth="1"/>
    <col min="15" max="15" width="11.33203125" customWidth="1"/>
    <col min="16" max="16" width="11.109375" customWidth="1"/>
    <col min="17" max="17" width="10.6640625" customWidth="1"/>
    <col min="18" max="18" width="11.5546875" customWidth="1"/>
    <col min="19" max="19" width="11.21875" customWidth="1"/>
    <col min="20" max="20" width="10.109375" customWidth="1"/>
    <col min="21" max="21" width="9.33203125" customWidth="1"/>
    <col min="22" max="22" width="10.21875" bestFit="1" customWidth="1"/>
    <col min="23" max="23" width="4.44140625" style="17" bestFit="1" customWidth="1"/>
    <col min="24" max="24" width="10.21875" style="52" bestFit="1" customWidth="1"/>
    <col min="25" max="25" width="4.44140625" bestFit="1" customWidth="1"/>
    <col min="26" max="26" width="10.21875" style="52" bestFit="1" customWidth="1"/>
    <col min="27" max="27" width="4.44140625" bestFit="1" customWidth="1"/>
    <col min="28" max="28" width="10.21875" style="52" bestFit="1" customWidth="1"/>
    <col min="29" max="29" width="4.44140625" bestFit="1" customWidth="1"/>
    <col min="30" max="30" width="10.21875" style="52" bestFit="1" customWidth="1"/>
    <col min="31" max="31" width="4.44140625" bestFit="1" customWidth="1"/>
    <col min="32" max="32" width="10.21875" style="52" bestFit="1" customWidth="1"/>
    <col min="33" max="33" width="3.44140625" bestFit="1" customWidth="1"/>
    <col min="34" max="34" width="11.21875" style="52" bestFit="1" customWidth="1"/>
    <col min="35" max="35" width="5" bestFit="1" customWidth="1"/>
    <col min="36" max="36" width="17.6640625" style="14" customWidth="1"/>
    <col min="37" max="37" width="17.33203125" style="14" customWidth="1"/>
    <col min="38" max="38" width="12.33203125" customWidth="1"/>
    <col min="39" max="39" width="12.5546875" bestFit="1" customWidth="1"/>
    <col min="40" max="40" width="11.5546875" bestFit="1" customWidth="1"/>
  </cols>
  <sheetData>
    <row r="1" spans="1:40" s="13" customFormat="1" ht="58.2" thickBot="1" x14ac:dyDescent="0.35">
      <c r="A1" s="7" t="s">
        <v>0</v>
      </c>
      <c r="B1" s="8" t="s">
        <v>131</v>
      </c>
      <c r="C1" s="70" t="s">
        <v>1</v>
      </c>
      <c r="D1" s="57" t="s">
        <v>2</v>
      </c>
      <c r="E1" s="57" t="s">
        <v>132</v>
      </c>
      <c r="F1" s="8" t="s">
        <v>133</v>
      </c>
      <c r="G1" s="53" t="s">
        <v>116</v>
      </c>
      <c r="H1" s="9" t="s">
        <v>120</v>
      </c>
      <c r="I1" s="9" t="s">
        <v>121</v>
      </c>
      <c r="J1" s="9" t="s">
        <v>122</v>
      </c>
      <c r="K1" s="9" t="s">
        <v>123</v>
      </c>
      <c r="L1" s="9" t="s">
        <v>124</v>
      </c>
      <c r="M1" s="9" t="s">
        <v>102</v>
      </c>
      <c r="N1" s="53" t="s">
        <v>134</v>
      </c>
      <c r="O1" s="10" t="s">
        <v>105</v>
      </c>
      <c r="P1" s="11" t="s">
        <v>117</v>
      </c>
      <c r="Q1" s="11" t="s">
        <v>118</v>
      </c>
      <c r="R1" s="11" t="s">
        <v>106</v>
      </c>
      <c r="S1" s="11" t="s">
        <v>107</v>
      </c>
      <c r="T1" s="11" t="s">
        <v>119</v>
      </c>
      <c r="U1" s="12" t="s">
        <v>108</v>
      </c>
      <c r="V1" s="66" t="s">
        <v>109</v>
      </c>
      <c r="W1" s="67" t="s">
        <v>125</v>
      </c>
      <c r="X1" s="68" t="s">
        <v>110</v>
      </c>
      <c r="Y1" s="69" t="s">
        <v>125</v>
      </c>
      <c r="Z1" s="68" t="s">
        <v>111</v>
      </c>
      <c r="AA1" s="69" t="s">
        <v>125</v>
      </c>
      <c r="AB1" s="68" t="s">
        <v>112</v>
      </c>
      <c r="AC1" s="69" t="s">
        <v>125</v>
      </c>
      <c r="AD1" s="68" t="s">
        <v>113</v>
      </c>
      <c r="AE1" s="69" t="s">
        <v>125</v>
      </c>
      <c r="AF1" s="68" t="s">
        <v>114</v>
      </c>
      <c r="AG1" s="69" t="s">
        <v>125</v>
      </c>
      <c r="AH1" s="68" t="s">
        <v>115</v>
      </c>
      <c r="AI1" s="69" t="s">
        <v>125</v>
      </c>
      <c r="AJ1" s="18" t="s">
        <v>126</v>
      </c>
      <c r="AK1" s="19" t="s">
        <v>127</v>
      </c>
    </row>
    <row r="2" spans="1:40" x14ac:dyDescent="0.3">
      <c r="A2" s="5" t="s">
        <v>103</v>
      </c>
      <c r="B2" s="6" t="str">
        <f t="shared" ref="B2:B33" si="0">IF(RIGHT(A2,7)="Auction","Monthly","LTAS")</f>
        <v>Monthly</v>
      </c>
      <c r="C2" s="54">
        <v>240107</v>
      </c>
      <c r="D2" s="40">
        <v>28347</v>
      </c>
      <c r="E2" s="40">
        <f t="shared" ref="E2:E33" si="1">C2-D2</f>
        <v>211760</v>
      </c>
      <c r="F2" s="87">
        <f>E2/C2</f>
        <v>0.88194013502313551</v>
      </c>
      <c r="G2" s="54">
        <v>1115</v>
      </c>
      <c r="H2" s="40">
        <v>1829</v>
      </c>
      <c r="I2" s="40">
        <v>1614</v>
      </c>
      <c r="J2" s="40">
        <v>1483</v>
      </c>
      <c r="K2" s="40">
        <v>1368</v>
      </c>
      <c r="L2" s="40">
        <v>757</v>
      </c>
      <c r="M2" s="40">
        <v>20181</v>
      </c>
      <c r="N2" s="60">
        <f>M2/D2</f>
        <v>0.71192718806222877</v>
      </c>
      <c r="O2" s="63">
        <v>461</v>
      </c>
      <c r="P2" s="64">
        <v>1673</v>
      </c>
      <c r="Q2" s="64">
        <v>875</v>
      </c>
      <c r="R2" s="64">
        <v>774</v>
      </c>
      <c r="S2" s="64">
        <v>833</v>
      </c>
      <c r="T2" s="64">
        <v>568</v>
      </c>
      <c r="U2" s="65">
        <v>23163</v>
      </c>
      <c r="V2" s="38">
        <v>19332</v>
      </c>
      <c r="W2" s="56">
        <f t="shared" ref="W2:W33" si="2">ROUND(V2/$C2,2)</f>
        <v>0.08</v>
      </c>
      <c r="X2" s="40">
        <v>31923</v>
      </c>
      <c r="Y2" s="56">
        <f t="shared" ref="Y2:Y33" si="3">ROUND(X2/$C2,2)</f>
        <v>0.13</v>
      </c>
      <c r="Z2" s="40">
        <v>22593</v>
      </c>
      <c r="AA2" s="56">
        <f t="shared" ref="AA2:AA33" si="4">ROUND(Z2/$C2,2)</f>
        <v>0.09</v>
      </c>
      <c r="AB2" s="40">
        <v>16572</v>
      </c>
      <c r="AC2" s="56">
        <f t="shared" ref="AC2:AC33" si="5">ROUND(AB2/$C2,2)</f>
        <v>7.0000000000000007E-2</v>
      </c>
      <c r="AD2" s="40">
        <v>11543</v>
      </c>
      <c r="AE2" s="56">
        <f t="shared" ref="AE2:AE33" si="6">ROUND(AD2/$C2,2)</f>
        <v>0.05</v>
      </c>
      <c r="AF2" s="40">
        <v>8158</v>
      </c>
      <c r="AG2" s="56">
        <f t="shared" ref="AG2:AG33" si="7">ROUND(AF2/$C2,2)</f>
        <v>0.03</v>
      </c>
      <c r="AH2" s="40">
        <v>129986</v>
      </c>
      <c r="AI2" s="56">
        <f t="shared" ref="AI2:AI33" si="8">ROUND(AH2/$C2,2)</f>
        <v>0.54</v>
      </c>
      <c r="AJ2" s="20">
        <f t="shared" ref="AJ2:AJ33" si="9">SUM(W2,Y2,AA2,AC2,AE2,AG2)</f>
        <v>0.45000000000000007</v>
      </c>
      <c r="AK2" s="21">
        <f t="shared" ref="AK2:AK33" si="10">SUM(W2,Y2)</f>
        <v>0.21000000000000002</v>
      </c>
      <c r="AL2" s="33"/>
      <c r="AM2" s="33"/>
      <c r="AN2" s="33"/>
    </row>
    <row r="3" spans="1:40" x14ac:dyDescent="0.3">
      <c r="A3" s="1" t="s">
        <v>87</v>
      </c>
      <c r="B3" s="2" t="str">
        <f t="shared" si="0"/>
        <v>Monthly</v>
      </c>
      <c r="C3" s="55">
        <v>183481</v>
      </c>
      <c r="D3" s="43">
        <v>22890</v>
      </c>
      <c r="E3" s="43">
        <f t="shared" si="1"/>
        <v>160591</v>
      </c>
      <c r="F3" s="88">
        <f t="shared" ref="F3:F66" si="11">E3/C3</f>
        <v>0.87524593827153763</v>
      </c>
      <c r="G3" s="55">
        <v>1065</v>
      </c>
      <c r="H3" s="43">
        <v>1629</v>
      </c>
      <c r="I3" s="43">
        <v>1655</v>
      </c>
      <c r="J3" s="43">
        <v>1501</v>
      </c>
      <c r="K3" s="43">
        <v>1251</v>
      </c>
      <c r="L3" s="43">
        <v>1109</v>
      </c>
      <c r="M3" s="43">
        <v>14680</v>
      </c>
      <c r="N3" s="60">
        <f t="shared" ref="N3:N66" si="12">M3/D3</f>
        <v>0.64132809086937526</v>
      </c>
      <c r="O3" s="46">
        <v>342</v>
      </c>
      <c r="P3" s="47">
        <v>1526</v>
      </c>
      <c r="Q3" s="47">
        <v>957</v>
      </c>
      <c r="R3" s="47">
        <v>944</v>
      </c>
      <c r="S3" s="47">
        <v>869</v>
      </c>
      <c r="T3" s="47">
        <v>730</v>
      </c>
      <c r="U3" s="48">
        <v>17522</v>
      </c>
      <c r="V3" s="41">
        <v>12286</v>
      </c>
      <c r="W3" s="15">
        <f t="shared" si="2"/>
        <v>7.0000000000000007E-2</v>
      </c>
      <c r="X3" s="43">
        <v>18730</v>
      </c>
      <c r="Y3" s="15">
        <f t="shared" si="3"/>
        <v>0.1</v>
      </c>
      <c r="Z3" s="43">
        <v>17224</v>
      </c>
      <c r="AA3" s="15">
        <f t="shared" si="4"/>
        <v>0.09</v>
      </c>
      <c r="AB3" s="43">
        <v>12866</v>
      </c>
      <c r="AC3" s="15">
        <f t="shared" si="5"/>
        <v>7.0000000000000007E-2</v>
      </c>
      <c r="AD3" s="43">
        <v>10095</v>
      </c>
      <c r="AE3" s="15">
        <f t="shared" si="6"/>
        <v>0.06</v>
      </c>
      <c r="AF3" s="43">
        <v>8599</v>
      </c>
      <c r="AG3" s="15">
        <f t="shared" si="7"/>
        <v>0.05</v>
      </c>
      <c r="AH3" s="43">
        <v>103681</v>
      </c>
      <c r="AI3" s="15">
        <f t="shared" si="8"/>
        <v>0.56999999999999995</v>
      </c>
      <c r="AJ3" s="22">
        <f t="shared" si="9"/>
        <v>0.44</v>
      </c>
      <c r="AK3" s="23">
        <f t="shared" si="10"/>
        <v>0.17</v>
      </c>
    </row>
    <row r="4" spans="1:40" x14ac:dyDescent="0.3">
      <c r="A4" s="1" t="s">
        <v>86</v>
      </c>
      <c r="B4" s="2" t="str">
        <f t="shared" si="0"/>
        <v>LTAS</v>
      </c>
      <c r="C4" s="55">
        <v>241032</v>
      </c>
      <c r="D4" s="43">
        <v>29663</v>
      </c>
      <c r="E4" s="43">
        <f t="shared" si="1"/>
        <v>211369</v>
      </c>
      <c r="F4" s="88">
        <f t="shared" si="11"/>
        <v>0.8769333532477015</v>
      </c>
      <c r="G4" s="55">
        <v>664</v>
      </c>
      <c r="H4" s="43">
        <v>1579</v>
      </c>
      <c r="I4" s="43">
        <v>2139</v>
      </c>
      <c r="J4" s="43">
        <v>2368</v>
      </c>
      <c r="K4" s="43">
        <v>1903</v>
      </c>
      <c r="L4" s="43">
        <v>1782</v>
      </c>
      <c r="M4" s="43">
        <v>19228</v>
      </c>
      <c r="N4" s="60">
        <f t="shared" si="12"/>
        <v>0.64821494791491086</v>
      </c>
      <c r="O4" s="46">
        <v>346</v>
      </c>
      <c r="P4" s="47">
        <v>1065</v>
      </c>
      <c r="Q4" s="47">
        <v>1492</v>
      </c>
      <c r="R4" s="47">
        <v>1369</v>
      </c>
      <c r="S4" s="47">
        <v>1608</v>
      </c>
      <c r="T4" s="47">
        <v>1596</v>
      </c>
      <c r="U4" s="48">
        <v>22187</v>
      </c>
      <c r="V4" s="41">
        <v>11136</v>
      </c>
      <c r="W4" s="15">
        <f t="shared" si="2"/>
        <v>0.05</v>
      </c>
      <c r="X4" s="43">
        <v>20815</v>
      </c>
      <c r="Y4" s="15">
        <f t="shared" si="3"/>
        <v>0.09</v>
      </c>
      <c r="Z4" s="43">
        <v>19902</v>
      </c>
      <c r="AA4" s="15">
        <f t="shared" si="4"/>
        <v>0.08</v>
      </c>
      <c r="AB4" s="43">
        <v>17941</v>
      </c>
      <c r="AC4" s="15">
        <f t="shared" si="5"/>
        <v>7.0000000000000007E-2</v>
      </c>
      <c r="AD4" s="43">
        <v>17120</v>
      </c>
      <c r="AE4" s="15">
        <f t="shared" si="6"/>
        <v>7.0000000000000007E-2</v>
      </c>
      <c r="AF4" s="43">
        <v>13379</v>
      </c>
      <c r="AG4" s="15">
        <f t="shared" si="7"/>
        <v>0.06</v>
      </c>
      <c r="AH4" s="43">
        <v>140739</v>
      </c>
      <c r="AI4" s="15">
        <f t="shared" si="8"/>
        <v>0.57999999999999996</v>
      </c>
      <c r="AJ4" s="22">
        <f t="shared" si="9"/>
        <v>0.42000000000000004</v>
      </c>
      <c r="AK4" s="23">
        <f t="shared" si="10"/>
        <v>0.14000000000000001</v>
      </c>
    </row>
    <row r="5" spans="1:40" x14ac:dyDescent="0.3">
      <c r="A5" s="1" t="s">
        <v>77</v>
      </c>
      <c r="B5" s="2" t="str">
        <f t="shared" si="0"/>
        <v>LTAS</v>
      </c>
      <c r="C5" s="55">
        <v>233990</v>
      </c>
      <c r="D5" s="43">
        <v>34415</v>
      </c>
      <c r="E5" s="43">
        <f t="shared" si="1"/>
        <v>199575</v>
      </c>
      <c r="F5" s="88">
        <f t="shared" si="11"/>
        <v>0.85292106500277787</v>
      </c>
      <c r="G5" s="55">
        <v>1184</v>
      </c>
      <c r="H5" s="43">
        <v>2052</v>
      </c>
      <c r="I5" s="43">
        <v>3169</v>
      </c>
      <c r="J5" s="43">
        <v>2565</v>
      </c>
      <c r="K5" s="43">
        <v>2051</v>
      </c>
      <c r="L5" s="43">
        <v>1731</v>
      </c>
      <c r="M5" s="43">
        <v>21663</v>
      </c>
      <c r="N5" s="60">
        <f t="shared" si="12"/>
        <v>0.62946389655673396</v>
      </c>
      <c r="O5" s="46">
        <v>853</v>
      </c>
      <c r="P5" s="47">
        <v>1432</v>
      </c>
      <c r="Q5" s="47">
        <v>2003</v>
      </c>
      <c r="R5" s="47">
        <v>1748</v>
      </c>
      <c r="S5" s="47">
        <v>1789</v>
      </c>
      <c r="T5" s="47">
        <v>1624</v>
      </c>
      <c r="U5" s="48">
        <v>24966</v>
      </c>
      <c r="V5" s="41">
        <v>11248</v>
      </c>
      <c r="W5" s="15">
        <f t="shared" si="2"/>
        <v>0.05</v>
      </c>
      <c r="X5" s="43">
        <v>21733</v>
      </c>
      <c r="Y5" s="15">
        <f t="shared" si="3"/>
        <v>0.09</v>
      </c>
      <c r="Z5" s="43">
        <v>19246</v>
      </c>
      <c r="AA5" s="15">
        <f t="shared" si="4"/>
        <v>0.08</v>
      </c>
      <c r="AB5" s="43">
        <v>15336</v>
      </c>
      <c r="AC5" s="15">
        <f t="shared" si="5"/>
        <v>7.0000000000000007E-2</v>
      </c>
      <c r="AD5" s="43">
        <v>14221</v>
      </c>
      <c r="AE5" s="15">
        <f t="shared" si="6"/>
        <v>0.06</v>
      </c>
      <c r="AF5" s="43">
        <v>11430</v>
      </c>
      <c r="AG5" s="15">
        <f t="shared" si="7"/>
        <v>0.05</v>
      </c>
      <c r="AH5" s="43">
        <v>140776</v>
      </c>
      <c r="AI5" s="15">
        <f t="shared" si="8"/>
        <v>0.6</v>
      </c>
      <c r="AJ5" s="22">
        <f t="shared" si="9"/>
        <v>0.4</v>
      </c>
      <c r="AK5" s="23">
        <f t="shared" si="10"/>
        <v>0.14000000000000001</v>
      </c>
    </row>
    <row r="6" spans="1:40" x14ac:dyDescent="0.3">
      <c r="A6" s="1" t="s">
        <v>76</v>
      </c>
      <c r="B6" s="2" t="str">
        <f t="shared" si="0"/>
        <v>Monthly</v>
      </c>
      <c r="C6" s="55">
        <v>213543</v>
      </c>
      <c r="D6" s="43">
        <v>27326</v>
      </c>
      <c r="E6" s="43">
        <f t="shared" si="1"/>
        <v>186217</v>
      </c>
      <c r="F6" s="88">
        <f t="shared" si="11"/>
        <v>0.87203514046351316</v>
      </c>
      <c r="G6" s="55">
        <v>694</v>
      </c>
      <c r="H6" s="43">
        <v>2201</v>
      </c>
      <c r="I6" s="43">
        <v>2174</v>
      </c>
      <c r="J6" s="43">
        <v>2002</v>
      </c>
      <c r="K6" s="43">
        <v>1299</v>
      </c>
      <c r="L6" s="43">
        <v>1067</v>
      </c>
      <c r="M6" s="43">
        <v>17889</v>
      </c>
      <c r="N6" s="60">
        <f t="shared" si="12"/>
        <v>0.65465124789577689</v>
      </c>
      <c r="O6" s="46">
        <v>192</v>
      </c>
      <c r="P6" s="47">
        <v>1307</v>
      </c>
      <c r="Q6" s="47">
        <v>1403</v>
      </c>
      <c r="R6" s="47">
        <v>1370</v>
      </c>
      <c r="S6" s="47">
        <v>1154</v>
      </c>
      <c r="T6" s="47">
        <v>943</v>
      </c>
      <c r="U6" s="48">
        <v>20957</v>
      </c>
      <c r="V6" s="41">
        <v>12114</v>
      </c>
      <c r="W6" s="15">
        <f t="shared" si="2"/>
        <v>0.06</v>
      </c>
      <c r="X6" s="43">
        <v>22650</v>
      </c>
      <c r="Y6" s="15">
        <f t="shared" si="3"/>
        <v>0.11</v>
      </c>
      <c r="Z6" s="43">
        <v>20936</v>
      </c>
      <c r="AA6" s="15">
        <f t="shared" si="4"/>
        <v>0.1</v>
      </c>
      <c r="AB6" s="43">
        <v>14354</v>
      </c>
      <c r="AC6" s="15">
        <f t="shared" si="5"/>
        <v>7.0000000000000007E-2</v>
      </c>
      <c r="AD6" s="43">
        <v>16011</v>
      </c>
      <c r="AE6" s="15">
        <f t="shared" si="6"/>
        <v>7.0000000000000007E-2</v>
      </c>
      <c r="AF6" s="43">
        <v>8090</v>
      </c>
      <c r="AG6" s="15">
        <f t="shared" si="7"/>
        <v>0.04</v>
      </c>
      <c r="AH6" s="43">
        <v>119388</v>
      </c>
      <c r="AI6" s="15">
        <f t="shared" si="8"/>
        <v>0.56000000000000005</v>
      </c>
      <c r="AJ6" s="22">
        <f t="shared" si="9"/>
        <v>0.45</v>
      </c>
      <c r="AK6" s="23">
        <f t="shared" si="10"/>
        <v>0.16999999999999998</v>
      </c>
    </row>
    <row r="7" spans="1:40" x14ac:dyDescent="0.3">
      <c r="A7" s="1" t="s">
        <v>60</v>
      </c>
      <c r="B7" s="2" t="str">
        <f t="shared" si="0"/>
        <v>Monthly</v>
      </c>
      <c r="C7" s="55">
        <v>209732</v>
      </c>
      <c r="D7" s="43">
        <v>26224</v>
      </c>
      <c r="E7" s="43">
        <f t="shared" si="1"/>
        <v>183508</v>
      </c>
      <c r="F7" s="88">
        <f t="shared" si="11"/>
        <v>0.87496424007781359</v>
      </c>
      <c r="G7" s="55">
        <v>933</v>
      </c>
      <c r="H7" s="43">
        <v>2102</v>
      </c>
      <c r="I7" s="43">
        <v>1768</v>
      </c>
      <c r="J7" s="43">
        <v>1726</v>
      </c>
      <c r="K7" s="43">
        <v>1279</v>
      </c>
      <c r="L7" s="43">
        <v>1170</v>
      </c>
      <c r="M7" s="43">
        <v>17246</v>
      </c>
      <c r="N7" s="60">
        <f t="shared" si="12"/>
        <v>0.65764185478950576</v>
      </c>
      <c r="O7" s="46">
        <v>294</v>
      </c>
      <c r="P7" s="47">
        <v>1446</v>
      </c>
      <c r="Q7" s="47">
        <v>1389</v>
      </c>
      <c r="R7" s="47">
        <v>1103</v>
      </c>
      <c r="S7" s="47">
        <v>1212</v>
      </c>
      <c r="T7" s="47">
        <v>833</v>
      </c>
      <c r="U7" s="48">
        <v>19947</v>
      </c>
      <c r="V7" s="41">
        <v>19674</v>
      </c>
      <c r="W7" s="15">
        <f t="shared" si="2"/>
        <v>0.09</v>
      </c>
      <c r="X7" s="43">
        <v>22785</v>
      </c>
      <c r="Y7" s="15">
        <f t="shared" si="3"/>
        <v>0.11</v>
      </c>
      <c r="Z7" s="43">
        <v>22746</v>
      </c>
      <c r="AA7" s="15">
        <f t="shared" si="4"/>
        <v>0.11</v>
      </c>
      <c r="AB7" s="43">
        <v>14141</v>
      </c>
      <c r="AC7" s="15">
        <f t="shared" si="5"/>
        <v>7.0000000000000007E-2</v>
      </c>
      <c r="AD7" s="43">
        <v>13236</v>
      </c>
      <c r="AE7" s="15">
        <f t="shared" si="6"/>
        <v>0.06</v>
      </c>
      <c r="AF7" s="43">
        <v>8675</v>
      </c>
      <c r="AG7" s="15">
        <f t="shared" si="7"/>
        <v>0.04</v>
      </c>
      <c r="AH7" s="43">
        <v>108475</v>
      </c>
      <c r="AI7" s="15">
        <f t="shared" si="8"/>
        <v>0.52</v>
      </c>
      <c r="AJ7" s="22">
        <f t="shared" si="9"/>
        <v>0.48</v>
      </c>
      <c r="AK7" s="23">
        <f t="shared" si="10"/>
        <v>0.2</v>
      </c>
    </row>
    <row r="8" spans="1:40" x14ac:dyDescent="0.3">
      <c r="A8" s="1" t="s">
        <v>59</v>
      </c>
      <c r="B8" s="2" t="str">
        <f t="shared" si="0"/>
        <v>LTAS</v>
      </c>
      <c r="C8" s="55">
        <v>244690</v>
      </c>
      <c r="D8" s="43">
        <v>42304</v>
      </c>
      <c r="E8" s="43">
        <f t="shared" si="1"/>
        <v>202386</v>
      </c>
      <c r="F8" s="88">
        <f t="shared" si="11"/>
        <v>0.82711185581756508</v>
      </c>
      <c r="G8" s="55">
        <v>1213</v>
      </c>
      <c r="H8" s="43">
        <v>2454</v>
      </c>
      <c r="I8" s="43">
        <v>3617</v>
      </c>
      <c r="J8" s="43">
        <v>3090</v>
      </c>
      <c r="K8" s="43">
        <v>2655</v>
      </c>
      <c r="L8" s="43">
        <v>2574</v>
      </c>
      <c r="M8" s="43">
        <v>26701</v>
      </c>
      <c r="N8" s="60">
        <f t="shared" si="12"/>
        <v>0.63116962934947052</v>
      </c>
      <c r="O8" s="46">
        <v>576</v>
      </c>
      <c r="P8" s="47">
        <v>1287</v>
      </c>
      <c r="Q8" s="47">
        <v>1738</v>
      </c>
      <c r="R8" s="47">
        <v>1732</v>
      </c>
      <c r="S8" s="47">
        <v>1964</v>
      </c>
      <c r="T8" s="47">
        <v>1854</v>
      </c>
      <c r="U8" s="48">
        <v>33153</v>
      </c>
      <c r="V8" s="41">
        <v>15058</v>
      </c>
      <c r="W8" s="15">
        <f t="shared" si="2"/>
        <v>0.06</v>
      </c>
      <c r="X8" s="43">
        <v>16850</v>
      </c>
      <c r="Y8" s="15">
        <f t="shared" si="3"/>
        <v>7.0000000000000007E-2</v>
      </c>
      <c r="Z8" s="43">
        <v>16064</v>
      </c>
      <c r="AA8" s="15">
        <f t="shared" si="4"/>
        <v>7.0000000000000007E-2</v>
      </c>
      <c r="AB8" s="43">
        <v>14472</v>
      </c>
      <c r="AC8" s="15">
        <f t="shared" si="5"/>
        <v>0.06</v>
      </c>
      <c r="AD8" s="43">
        <v>15909</v>
      </c>
      <c r="AE8" s="15">
        <f t="shared" si="6"/>
        <v>7.0000000000000007E-2</v>
      </c>
      <c r="AF8" s="43">
        <v>10996</v>
      </c>
      <c r="AG8" s="15">
        <f t="shared" si="7"/>
        <v>0.04</v>
      </c>
      <c r="AH8" s="43">
        <v>155341</v>
      </c>
      <c r="AI8" s="15">
        <f t="shared" si="8"/>
        <v>0.63</v>
      </c>
      <c r="AJ8" s="22">
        <f t="shared" si="9"/>
        <v>0.37</v>
      </c>
      <c r="AK8" s="23">
        <f t="shared" si="10"/>
        <v>0.13</v>
      </c>
    </row>
    <row r="9" spans="1:40" x14ac:dyDescent="0.3">
      <c r="A9" s="1" t="s">
        <v>58</v>
      </c>
      <c r="B9" s="2" t="str">
        <f t="shared" si="0"/>
        <v>Monthly</v>
      </c>
      <c r="C9" s="55">
        <v>223036</v>
      </c>
      <c r="D9" s="43">
        <v>23528</v>
      </c>
      <c r="E9" s="43">
        <f t="shared" si="1"/>
        <v>199508</v>
      </c>
      <c r="F9" s="88">
        <f t="shared" si="11"/>
        <v>0.89451030326942738</v>
      </c>
      <c r="G9" s="55">
        <v>1020</v>
      </c>
      <c r="H9" s="43">
        <v>1645</v>
      </c>
      <c r="I9" s="43">
        <v>1889</v>
      </c>
      <c r="J9" s="43">
        <v>1339</v>
      </c>
      <c r="K9" s="43">
        <v>1137</v>
      </c>
      <c r="L9" s="43">
        <v>927</v>
      </c>
      <c r="M9" s="43">
        <v>15571</v>
      </c>
      <c r="N9" s="60">
        <f t="shared" si="12"/>
        <v>0.66180720843250596</v>
      </c>
      <c r="O9" s="46">
        <v>213</v>
      </c>
      <c r="P9" s="47">
        <v>1323</v>
      </c>
      <c r="Q9" s="47">
        <v>1170</v>
      </c>
      <c r="R9" s="47">
        <v>923</v>
      </c>
      <c r="S9" s="47">
        <v>1025</v>
      </c>
      <c r="T9" s="47">
        <v>753</v>
      </c>
      <c r="U9" s="48">
        <v>18121</v>
      </c>
      <c r="V9" s="41">
        <v>18951</v>
      </c>
      <c r="W9" s="15">
        <f t="shared" si="2"/>
        <v>0.08</v>
      </c>
      <c r="X9" s="43">
        <v>25094</v>
      </c>
      <c r="Y9" s="15">
        <f t="shared" si="3"/>
        <v>0.11</v>
      </c>
      <c r="Z9" s="43">
        <v>21390</v>
      </c>
      <c r="AA9" s="15">
        <f t="shared" si="4"/>
        <v>0.1</v>
      </c>
      <c r="AB9" s="43">
        <v>13964</v>
      </c>
      <c r="AC9" s="15">
        <f t="shared" si="5"/>
        <v>0.06</v>
      </c>
      <c r="AD9" s="43">
        <v>17806</v>
      </c>
      <c r="AE9" s="15">
        <f t="shared" si="6"/>
        <v>0.08</v>
      </c>
      <c r="AF9" s="43">
        <v>8875</v>
      </c>
      <c r="AG9" s="15">
        <f t="shared" si="7"/>
        <v>0.04</v>
      </c>
      <c r="AH9" s="43">
        <v>116956</v>
      </c>
      <c r="AI9" s="15">
        <f t="shared" si="8"/>
        <v>0.52</v>
      </c>
      <c r="AJ9" s="22">
        <f t="shared" si="9"/>
        <v>0.47000000000000003</v>
      </c>
      <c r="AK9" s="23">
        <f t="shared" si="10"/>
        <v>0.19</v>
      </c>
    </row>
    <row r="10" spans="1:40" x14ac:dyDescent="0.3">
      <c r="A10" s="1" t="s">
        <v>57</v>
      </c>
      <c r="B10" s="2" t="str">
        <f t="shared" si="0"/>
        <v>LTAS</v>
      </c>
      <c r="C10" s="55">
        <v>247556</v>
      </c>
      <c r="D10" s="43">
        <v>46848</v>
      </c>
      <c r="E10" s="43">
        <f t="shared" si="1"/>
        <v>200708</v>
      </c>
      <c r="F10" s="88">
        <f t="shared" si="11"/>
        <v>0.81075796991387805</v>
      </c>
      <c r="G10" s="55">
        <v>1938</v>
      </c>
      <c r="H10" s="43">
        <v>2688</v>
      </c>
      <c r="I10" s="43">
        <v>3320</v>
      </c>
      <c r="J10" s="43">
        <v>2975</v>
      </c>
      <c r="K10" s="43">
        <v>2563</v>
      </c>
      <c r="L10" s="43">
        <v>2273</v>
      </c>
      <c r="M10" s="43">
        <v>31091</v>
      </c>
      <c r="N10" s="60">
        <f t="shared" si="12"/>
        <v>0.66365693306010931</v>
      </c>
      <c r="O10" s="46">
        <v>1117</v>
      </c>
      <c r="P10" s="47">
        <v>1473</v>
      </c>
      <c r="Q10" s="47">
        <v>1605</v>
      </c>
      <c r="R10" s="47">
        <v>1951</v>
      </c>
      <c r="S10" s="47">
        <v>2018</v>
      </c>
      <c r="T10" s="47">
        <v>1721</v>
      </c>
      <c r="U10" s="48">
        <v>36963</v>
      </c>
      <c r="V10" s="41">
        <v>12691</v>
      </c>
      <c r="W10" s="15">
        <f t="shared" si="2"/>
        <v>0.05</v>
      </c>
      <c r="X10" s="43">
        <v>16283</v>
      </c>
      <c r="Y10" s="15">
        <f t="shared" si="3"/>
        <v>7.0000000000000007E-2</v>
      </c>
      <c r="Z10" s="43">
        <v>15515</v>
      </c>
      <c r="AA10" s="15">
        <f t="shared" si="4"/>
        <v>0.06</v>
      </c>
      <c r="AB10" s="43">
        <v>15074</v>
      </c>
      <c r="AC10" s="15">
        <f t="shared" si="5"/>
        <v>0.06</v>
      </c>
      <c r="AD10" s="43">
        <v>16540</v>
      </c>
      <c r="AE10" s="15">
        <f t="shared" si="6"/>
        <v>7.0000000000000007E-2</v>
      </c>
      <c r="AF10" s="43">
        <v>11596</v>
      </c>
      <c r="AG10" s="15">
        <f t="shared" si="7"/>
        <v>0.05</v>
      </c>
      <c r="AH10" s="43">
        <v>159857</v>
      </c>
      <c r="AI10" s="15">
        <f t="shared" si="8"/>
        <v>0.65</v>
      </c>
      <c r="AJ10" s="22">
        <f t="shared" si="9"/>
        <v>0.36</v>
      </c>
      <c r="AK10" s="23">
        <f t="shared" si="10"/>
        <v>0.12000000000000001</v>
      </c>
    </row>
    <row r="11" spans="1:40" x14ac:dyDescent="0.3">
      <c r="A11" s="1" t="s">
        <v>93</v>
      </c>
      <c r="B11" s="2" t="str">
        <f t="shared" si="0"/>
        <v>Monthly</v>
      </c>
      <c r="C11" s="55">
        <v>241916</v>
      </c>
      <c r="D11" s="43">
        <v>23382</v>
      </c>
      <c r="E11" s="43">
        <f t="shared" si="1"/>
        <v>218534</v>
      </c>
      <c r="F11" s="88">
        <f t="shared" si="11"/>
        <v>0.90334661618082313</v>
      </c>
      <c r="G11" s="55">
        <v>951</v>
      </c>
      <c r="H11" s="43">
        <v>1113</v>
      </c>
      <c r="I11" s="43">
        <v>1590</v>
      </c>
      <c r="J11" s="43">
        <v>1198</v>
      </c>
      <c r="K11" s="43">
        <v>1157</v>
      </c>
      <c r="L11" s="43">
        <v>960</v>
      </c>
      <c r="M11" s="43">
        <v>16420</v>
      </c>
      <c r="N11" s="60">
        <f t="shared" si="12"/>
        <v>0.70224959370455908</v>
      </c>
      <c r="O11" s="46">
        <v>159</v>
      </c>
      <c r="P11" s="47">
        <v>855</v>
      </c>
      <c r="Q11" s="47">
        <v>877</v>
      </c>
      <c r="R11" s="47">
        <v>835</v>
      </c>
      <c r="S11" s="47">
        <v>863</v>
      </c>
      <c r="T11" s="47">
        <v>664</v>
      </c>
      <c r="U11" s="48">
        <v>19129</v>
      </c>
      <c r="V11" s="41">
        <v>19517</v>
      </c>
      <c r="W11" s="15">
        <f t="shared" si="2"/>
        <v>0.08</v>
      </c>
      <c r="X11" s="43">
        <v>25541</v>
      </c>
      <c r="Y11" s="15">
        <f t="shared" si="3"/>
        <v>0.11</v>
      </c>
      <c r="Z11" s="43">
        <v>23019</v>
      </c>
      <c r="AA11" s="15">
        <f t="shared" si="4"/>
        <v>0.1</v>
      </c>
      <c r="AB11" s="43">
        <v>19888</v>
      </c>
      <c r="AC11" s="15">
        <f t="shared" si="5"/>
        <v>0.08</v>
      </c>
      <c r="AD11" s="43">
        <v>14886</v>
      </c>
      <c r="AE11" s="15">
        <f t="shared" si="6"/>
        <v>0.06</v>
      </c>
      <c r="AF11" s="43">
        <v>9253</v>
      </c>
      <c r="AG11" s="15">
        <f t="shared" si="7"/>
        <v>0.04</v>
      </c>
      <c r="AH11" s="43">
        <v>129812</v>
      </c>
      <c r="AI11" s="15">
        <f t="shared" si="8"/>
        <v>0.54</v>
      </c>
      <c r="AJ11" s="22">
        <f t="shared" si="9"/>
        <v>0.47000000000000003</v>
      </c>
      <c r="AK11" s="23">
        <f t="shared" si="10"/>
        <v>0.19</v>
      </c>
    </row>
    <row r="12" spans="1:40" x14ac:dyDescent="0.3">
      <c r="A12" s="1" t="s">
        <v>96</v>
      </c>
      <c r="B12" s="2" t="str">
        <f t="shared" si="0"/>
        <v>LTAS</v>
      </c>
      <c r="C12" s="55">
        <v>195484</v>
      </c>
      <c r="D12" s="43">
        <v>20171</v>
      </c>
      <c r="E12" s="43">
        <f t="shared" si="1"/>
        <v>175313</v>
      </c>
      <c r="F12" s="88">
        <f t="shared" si="11"/>
        <v>0.89681508461050519</v>
      </c>
      <c r="G12" s="55">
        <v>843</v>
      </c>
      <c r="H12" s="43">
        <v>1126</v>
      </c>
      <c r="I12" s="43">
        <v>1553</v>
      </c>
      <c r="J12" s="43">
        <v>1432</v>
      </c>
      <c r="K12" s="43">
        <v>1438</v>
      </c>
      <c r="L12" s="43">
        <v>1243</v>
      </c>
      <c r="M12" s="43">
        <v>12536</v>
      </c>
      <c r="N12" s="60">
        <f t="shared" si="12"/>
        <v>0.62148629220167573</v>
      </c>
      <c r="O12" s="46">
        <v>533</v>
      </c>
      <c r="P12" s="47">
        <v>996</v>
      </c>
      <c r="Q12" s="47">
        <v>900</v>
      </c>
      <c r="R12" s="47">
        <v>977</v>
      </c>
      <c r="S12" s="47">
        <v>1436</v>
      </c>
      <c r="T12" s="47">
        <v>978</v>
      </c>
      <c r="U12" s="48">
        <v>14351</v>
      </c>
      <c r="V12" s="41">
        <v>13936</v>
      </c>
      <c r="W12" s="15">
        <f t="shared" si="2"/>
        <v>7.0000000000000007E-2</v>
      </c>
      <c r="X12" s="43">
        <v>20883</v>
      </c>
      <c r="Y12" s="15">
        <f t="shared" si="3"/>
        <v>0.11</v>
      </c>
      <c r="Z12" s="43">
        <v>17354</v>
      </c>
      <c r="AA12" s="15">
        <f t="shared" si="4"/>
        <v>0.09</v>
      </c>
      <c r="AB12" s="43">
        <v>15299</v>
      </c>
      <c r="AC12" s="15">
        <f t="shared" si="5"/>
        <v>0.08</v>
      </c>
      <c r="AD12" s="43">
        <v>15178</v>
      </c>
      <c r="AE12" s="15">
        <f t="shared" si="6"/>
        <v>0.08</v>
      </c>
      <c r="AF12" s="43">
        <v>10882</v>
      </c>
      <c r="AG12" s="15">
        <f t="shared" si="7"/>
        <v>0.06</v>
      </c>
      <c r="AH12" s="43">
        <v>101952</v>
      </c>
      <c r="AI12" s="15">
        <f t="shared" si="8"/>
        <v>0.52</v>
      </c>
      <c r="AJ12" s="22">
        <f t="shared" si="9"/>
        <v>0.49000000000000005</v>
      </c>
      <c r="AK12" s="23">
        <f t="shared" si="10"/>
        <v>0.18</v>
      </c>
    </row>
    <row r="13" spans="1:40" x14ac:dyDescent="0.3">
      <c r="A13" s="1" t="s">
        <v>56</v>
      </c>
      <c r="B13" s="2" t="str">
        <f t="shared" si="0"/>
        <v>Monthly</v>
      </c>
      <c r="C13" s="55">
        <v>223869</v>
      </c>
      <c r="D13" s="43">
        <v>23289</v>
      </c>
      <c r="E13" s="43">
        <f t="shared" si="1"/>
        <v>200580</v>
      </c>
      <c r="F13" s="88">
        <f t="shared" si="11"/>
        <v>0.8959704112673037</v>
      </c>
      <c r="G13" s="55">
        <v>776</v>
      </c>
      <c r="H13" s="43">
        <v>1363</v>
      </c>
      <c r="I13" s="43">
        <v>1936</v>
      </c>
      <c r="J13" s="43">
        <v>1480</v>
      </c>
      <c r="K13" s="43">
        <v>1042</v>
      </c>
      <c r="L13" s="43">
        <v>1050</v>
      </c>
      <c r="M13" s="43">
        <v>15642</v>
      </c>
      <c r="N13" s="60">
        <f t="shared" si="12"/>
        <v>0.671647558933402</v>
      </c>
      <c r="O13" s="46">
        <v>159</v>
      </c>
      <c r="P13" s="47">
        <v>1007</v>
      </c>
      <c r="Q13" s="47">
        <v>1039</v>
      </c>
      <c r="R13" s="47">
        <v>877</v>
      </c>
      <c r="S13" s="47">
        <v>754</v>
      </c>
      <c r="T13" s="47">
        <v>759</v>
      </c>
      <c r="U13" s="48">
        <v>18694</v>
      </c>
      <c r="V13" s="41">
        <v>21293</v>
      </c>
      <c r="W13" s="15">
        <f t="shared" si="2"/>
        <v>0.1</v>
      </c>
      <c r="X13" s="43">
        <v>25421</v>
      </c>
      <c r="Y13" s="15">
        <f t="shared" si="3"/>
        <v>0.11</v>
      </c>
      <c r="Z13" s="43">
        <v>23037</v>
      </c>
      <c r="AA13" s="15">
        <f t="shared" si="4"/>
        <v>0.1</v>
      </c>
      <c r="AB13" s="43">
        <v>19034</v>
      </c>
      <c r="AC13" s="15">
        <f t="shared" si="5"/>
        <v>0.09</v>
      </c>
      <c r="AD13" s="43">
        <v>12802</v>
      </c>
      <c r="AE13" s="15">
        <f t="shared" si="6"/>
        <v>0.06</v>
      </c>
      <c r="AF13" s="43">
        <v>9253</v>
      </c>
      <c r="AG13" s="15">
        <f t="shared" si="7"/>
        <v>0.04</v>
      </c>
      <c r="AH13" s="43">
        <v>113029</v>
      </c>
      <c r="AI13" s="15">
        <f t="shared" si="8"/>
        <v>0.5</v>
      </c>
      <c r="AJ13" s="22">
        <f t="shared" si="9"/>
        <v>0.5</v>
      </c>
      <c r="AK13" s="23">
        <f t="shared" si="10"/>
        <v>0.21000000000000002</v>
      </c>
    </row>
    <row r="14" spans="1:40" x14ac:dyDescent="0.3">
      <c r="A14" s="1" t="s">
        <v>55</v>
      </c>
      <c r="B14" s="2" t="str">
        <f t="shared" si="0"/>
        <v>LTAS</v>
      </c>
      <c r="C14" s="55">
        <v>211343</v>
      </c>
      <c r="D14" s="43">
        <v>32797</v>
      </c>
      <c r="E14" s="43">
        <f t="shared" si="1"/>
        <v>178546</v>
      </c>
      <c r="F14" s="88">
        <f t="shared" si="11"/>
        <v>0.84481624657547205</v>
      </c>
      <c r="G14" s="55">
        <v>1019</v>
      </c>
      <c r="H14" s="43">
        <v>1588</v>
      </c>
      <c r="I14" s="43">
        <v>2293</v>
      </c>
      <c r="J14" s="43">
        <v>2171</v>
      </c>
      <c r="K14" s="43">
        <v>2144</v>
      </c>
      <c r="L14" s="43">
        <v>1957</v>
      </c>
      <c r="M14" s="43">
        <v>21625</v>
      </c>
      <c r="N14" s="60">
        <f t="shared" si="12"/>
        <v>0.65935908772143792</v>
      </c>
      <c r="O14" s="46">
        <v>786</v>
      </c>
      <c r="P14" s="47">
        <v>1225</v>
      </c>
      <c r="Q14" s="47">
        <v>1469</v>
      </c>
      <c r="R14" s="47">
        <v>1487</v>
      </c>
      <c r="S14" s="47">
        <v>1832</v>
      </c>
      <c r="T14" s="47">
        <v>1512</v>
      </c>
      <c r="U14" s="48">
        <v>24486</v>
      </c>
      <c r="V14" s="41">
        <v>10305</v>
      </c>
      <c r="W14" s="15">
        <f t="shared" si="2"/>
        <v>0.05</v>
      </c>
      <c r="X14" s="43">
        <v>19554</v>
      </c>
      <c r="Y14" s="15">
        <f t="shared" si="3"/>
        <v>0.09</v>
      </c>
      <c r="Z14" s="43">
        <v>17569</v>
      </c>
      <c r="AA14" s="15">
        <f t="shared" si="4"/>
        <v>0.08</v>
      </c>
      <c r="AB14" s="43">
        <v>14732</v>
      </c>
      <c r="AC14" s="15">
        <f t="shared" si="5"/>
        <v>7.0000000000000007E-2</v>
      </c>
      <c r="AD14" s="43">
        <v>16576</v>
      </c>
      <c r="AE14" s="15">
        <f t="shared" si="6"/>
        <v>0.08</v>
      </c>
      <c r="AF14" s="43">
        <v>12309</v>
      </c>
      <c r="AG14" s="15">
        <f t="shared" si="7"/>
        <v>0.06</v>
      </c>
      <c r="AH14" s="43">
        <v>120298</v>
      </c>
      <c r="AI14" s="15">
        <f t="shared" si="8"/>
        <v>0.56999999999999995</v>
      </c>
      <c r="AJ14" s="22">
        <f t="shared" si="9"/>
        <v>0.43000000000000005</v>
      </c>
      <c r="AK14" s="23">
        <f t="shared" si="10"/>
        <v>0.14000000000000001</v>
      </c>
    </row>
    <row r="15" spans="1:40" x14ac:dyDescent="0.3">
      <c r="A15" s="1" t="s">
        <v>85</v>
      </c>
      <c r="B15" s="2" t="str">
        <f t="shared" si="0"/>
        <v>Monthly</v>
      </c>
      <c r="C15" s="55">
        <v>180098</v>
      </c>
      <c r="D15" s="43">
        <v>18329</v>
      </c>
      <c r="E15" s="43">
        <f t="shared" si="1"/>
        <v>161769</v>
      </c>
      <c r="F15" s="88">
        <f t="shared" si="11"/>
        <v>0.89822763162278318</v>
      </c>
      <c r="G15" s="55">
        <v>849</v>
      </c>
      <c r="H15" s="43">
        <v>2851</v>
      </c>
      <c r="I15" s="43">
        <v>2123</v>
      </c>
      <c r="J15" s="43">
        <v>1458</v>
      </c>
      <c r="K15" s="43">
        <v>1150</v>
      </c>
      <c r="L15" s="43">
        <v>711</v>
      </c>
      <c r="M15" s="43">
        <v>9187</v>
      </c>
      <c r="N15" s="60">
        <f t="shared" si="12"/>
        <v>0.50122756287849857</v>
      </c>
      <c r="O15" s="46">
        <v>277</v>
      </c>
      <c r="P15" s="47">
        <v>1571</v>
      </c>
      <c r="Q15" s="47">
        <v>1602</v>
      </c>
      <c r="R15" s="47">
        <v>1291</v>
      </c>
      <c r="S15" s="47">
        <v>933</v>
      </c>
      <c r="T15" s="47">
        <v>762</v>
      </c>
      <c r="U15" s="48">
        <v>11893</v>
      </c>
      <c r="V15" s="41">
        <v>14663</v>
      </c>
      <c r="W15" s="15">
        <f t="shared" si="2"/>
        <v>0.08</v>
      </c>
      <c r="X15" s="43">
        <v>29318</v>
      </c>
      <c r="Y15" s="15">
        <f t="shared" si="3"/>
        <v>0.16</v>
      </c>
      <c r="Z15" s="43">
        <v>24110</v>
      </c>
      <c r="AA15" s="15">
        <f t="shared" si="4"/>
        <v>0.13</v>
      </c>
      <c r="AB15" s="43">
        <v>14614</v>
      </c>
      <c r="AC15" s="15">
        <f t="shared" si="5"/>
        <v>0.08</v>
      </c>
      <c r="AD15" s="43">
        <v>12062</v>
      </c>
      <c r="AE15" s="15">
        <f t="shared" si="6"/>
        <v>7.0000000000000007E-2</v>
      </c>
      <c r="AF15" s="43">
        <v>7898</v>
      </c>
      <c r="AG15" s="15">
        <f t="shared" si="7"/>
        <v>0.04</v>
      </c>
      <c r="AH15" s="43">
        <v>77433</v>
      </c>
      <c r="AI15" s="15">
        <f t="shared" si="8"/>
        <v>0.43</v>
      </c>
      <c r="AJ15" s="22">
        <f t="shared" si="9"/>
        <v>0.56000000000000005</v>
      </c>
      <c r="AK15" s="23">
        <f t="shared" si="10"/>
        <v>0.24</v>
      </c>
    </row>
    <row r="16" spans="1:40" x14ac:dyDescent="0.3">
      <c r="A16" s="1" t="s">
        <v>62</v>
      </c>
      <c r="B16" s="2" t="str">
        <f t="shared" si="0"/>
        <v>LTAS</v>
      </c>
      <c r="C16" s="55">
        <v>218827</v>
      </c>
      <c r="D16" s="43">
        <v>33067</v>
      </c>
      <c r="E16" s="43">
        <f t="shared" si="1"/>
        <v>185760</v>
      </c>
      <c r="F16" s="88">
        <f t="shared" si="11"/>
        <v>0.84888976223226564</v>
      </c>
      <c r="G16" s="55">
        <v>1188</v>
      </c>
      <c r="H16" s="43">
        <v>1383</v>
      </c>
      <c r="I16" s="43">
        <v>2198</v>
      </c>
      <c r="J16" s="43">
        <v>2392</v>
      </c>
      <c r="K16" s="43">
        <v>2273</v>
      </c>
      <c r="L16" s="43">
        <v>1866</v>
      </c>
      <c r="M16" s="43">
        <v>21767</v>
      </c>
      <c r="N16" s="60">
        <f t="shared" si="12"/>
        <v>0.6582695738954244</v>
      </c>
      <c r="O16" s="46">
        <v>761</v>
      </c>
      <c r="P16" s="47">
        <v>1030</v>
      </c>
      <c r="Q16" s="47">
        <v>1273</v>
      </c>
      <c r="R16" s="47">
        <v>1624</v>
      </c>
      <c r="S16" s="47">
        <v>1726</v>
      </c>
      <c r="T16" s="47">
        <v>1799</v>
      </c>
      <c r="U16" s="48">
        <v>24854</v>
      </c>
      <c r="V16" s="41">
        <v>9326</v>
      </c>
      <c r="W16" s="15">
        <f t="shared" si="2"/>
        <v>0.04</v>
      </c>
      <c r="X16" s="43">
        <v>14098</v>
      </c>
      <c r="Y16" s="15">
        <f t="shared" si="3"/>
        <v>0.06</v>
      </c>
      <c r="Z16" s="43">
        <v>16909</v>
      </c>
      <c r="AA16" s="15">
        <f t="shared" si="4"/>
        <v>0.08</v>
      </c>
      <c r="AB16" s="43">
        <v>14807</v>
      </c>
      <c r="AC16" s="15">
        <f t="shared" si="5"/>
        <v>7.0000000000000007E-2</v>
      </c>
      <c r="AD16" s="43">
        <v>15698</v>
      </c>
      <c r="AE16" s="15">
        <f t="shared" si="6"/>
        <v>7.0000000000000007E-2</v>
      </c>
      <c r="AF16" s="43">
        <v>12314</v>
      </c>
      <c r="AG16" s="15">
        <f t="shared" si="7"/>
        <v>0.06</v>
      </c>
      <c r="AH16" s="43">
        <v>135675</v>
      </c>
      <c r="AI16" s="15">
        <f t="shared" si="8"/>
        <v>0.62</v>
      </c>
      <c r="AJ16" s="22">
        <f t="shared" si="9"/>
        <v>0.38</v>
      </c>
      <c r="AK16" s="23">
        <f t="shared" si="10"/>
        <v>0.1</v>
      </c>
    </row>
    <row r="17" spans="1:37" x14ac:dyDescent="0.3">
      <c r="A17" s="1" t="s">
        <v>54</v>
      </c>
      <c r="B17" s="2" t="str">
        <f t="shared" si="0"/>
        <v>Monthly</v>
      </c>
      <c r="C17" s="55">
        <v>152757</v>
      </c>
      <c r="D17" s="43">
        <v>17296</v>
      </c>
      <c r="E17" s="43">
        <f t="shared" si="1"/>
        <v>135461</v>
      </c>
      <c r="F17" s="88">
        <f t="shared" si="11"/>
        <v>0.88677441950287061</v>
      </c>
      <c r="G17" s="55">
        <v>1059</v>
      </c>
      <c r="H17" s="43">
        <v>2162</v>
      </c>
      <c r="I17" s="43">
        <v>2076</v>
      </c>
      <c r="J17" s="43">
        <v>1303</v>
      </c>
      <c r="K17" s="43">
        <v>1110</v>
      </c>
      <c r="L17" s="43">
        <v>933</v>
      </c>
      <c r="M17" s="43">
        <v>8653</v>
      </c>
      <c r="N17" s="60">
        <f t="shared" si="12"/>
        <v>0.50028908418131357</v>
      </c>
      <c r="O17" s="46">
        <v>326</v>
      </c>
      <c r="P17" s="47">
        <v>1612</v>
      </c>
      <c r="Q17" s="47">
        <v>1277</v>
      </c>
      <c r="R17" s="47">
        <v>995</v>
      </c>
      <c r="S17" s="47">
        <v>953</v>
      </c>
      <c r="T17" s="47">
        <v>717</v>
      </c>
      <c r="U17" s="48">
        <v>11416</v>
      </c>
      <c r="V17" s="41">
        <v>13511</v>
      </c>
      <c r="W17" s="15">
        <f t="shared" si="2"/>
        <v>0.09</v>
      </c>
      <c r="X17" s="43">
        <v>24722</v>
      </c>
      <c r="Y17" s="15">
        <f t="shared" si="3"/>
        <v>0.16</v>
      </c>
      <c r="Z17" s="43">
        <v>19604</v>
      </c>
      <c r="AA17" s="15">
        <f t="shared" si="4"/>
        <v>0.13</v>
      </c>
      <c r="AB17" s="43">
        <v>13964</v>
      </c>
      <c r="AC17" s="15">
        <f t="shared" si="5"/>
        <v>0.09</v>
      </c>
      <c r="AD17" s="43">
        <v>11290</v>
      </c>
      <c r="AE17" s="15">
        <f t="shared" si="6"/>
        <v>7.0000000000000007E-2</v>
      </c>
      <c r="AF17" s="43">
        <v>7226</v>
      </c>
      <c r="AG17" s="15">
        <f t="shared" si="7"/>
        <v>0.05</v>
      </c>
      <c r="AH17" s="43">
        <v>62440</v>
      </c>
      <c r="AI17" s="15">
        <f t="shared" si="8"/>
        <v>0.41</v>
      </c>
      <c r="AJ17" s="22">
        <f t="shared" si="9"/>
        <v>0.59000000000000008</v>
      </c>
      <c r="AK17" s="23">
        <f t="shared" si="10"/>
        <v>0.25</v>
      </c>
    </row>
    <row r="18" spans="1:37" x14ac:dyDescent="0.3">
      <c r="A18" s="1" t="s">
        <v>95</v>
      </c>
      <c r="B18" s="2" t="str">
        <f t="shared" si="0"/>
        <v>LTAS</v>
      </c>
      <c r="C18" s="55">
        <v>219223</v>
      </c>
      <c r="D18" s="43">
        <v>39362</v>
      </c>
      <c r="E18" s="43">
        <f t="shared" si="1"/>
        <v>179861</v>
      </c>
      <c r="F18" s="88">
        <f t="shared" si="11"/>
        <v>0.8204476720052184</v>
      </c>
      <c r="G18" s="55">
        <v>1391</v>
      </c>
      <c r="H18" s="43">
        <v>2386</v>
      </c>
      <c r="I18" s="43">
        <v>3524</v>
      </c>
      <c r="J18" s="43">
        <v>3218</v>
      </c>
      <c r="K18" s="43">
        <v>2413</v>
      </c>
      <c r="L18" s="43">
        <v>2047</v>
      </c>
      <c r="M18" s="43">
        <v>24383</v>
      </c>
      <c r="N18" s="60">
        <f t="shared" si="12"/>
        <v>0.61945531223006967</v>
      </c>
      <c r="O18" s="46">
        <v>655</v>
      </c>
      <c r="P18" s="47">
        <v>1532</v>
      </c>
      <c r="Q18" s="47">
        <v>2263</v>
      </c>
      <c r="R18" s="47">
        <v>1961</v>
      </c>
      <c r="S18" s="47">
        <v>2090</v>
      </c>
      <c r="T18" s="47">
        <v>1741</v>
      </c>
      <c r="U18" s="48">
        <v>29120</v>
      </c>
      <c r="V18" s="41">
        <v>10563</v>
      </c>
      <c r="W18" s="15">
        <f t="shared" si="2"/>
        <v>0.05</v>
      </c>
      <c r="X18" s="43">
        <v>14359</v>
      </c>
      <c r="Y18" s="15">
        <f t="shared" si="3"/>
        <v>7.0000000000000007E-2</v>
      </c>
      <c r="Z18" s="43">
        <v>17464</v>
      </c>
      <c r="AA18" s="15">
        <f t="shared" si="4"/>
        <v>0.08</v>
      </c>
      <c r="AB18" s="43">
        <v>14336</v>
      </c>
      <c r="AC18" s="15">
        <f t="shared" si="5"/>
        <v>7.0000000000000007E-2</v>
      </c>
      <c r="AD18" s="43">
        <v>16183</v>
      </c>
      <c r="AE18" s="15">
        <f t="shared" si="6"/>
        <v>7.0000000000000007E-2</v>
      </c>
      <c r="AF18" s="43">
        <v>11021</v>
      </c>
      <c r="AG18" s="15">
        <f t="shared" si="7"/>
        <v>0.05</v>
      </c>
      <c r="AH18" s="43">
        <v>135297</v>
      </c>
      <c r="AI18" s="15">
        <f t="shared" si="8"/>
        <v>0.62</v>
      </c>
      <c r="AJ18" s="22">
        <f t="shared" si="9"/>
        <v>0.39</v>
      </c>
      <c r="AK18" s="23">
        <f t="shared" si="10"/>
        <v>0.12000000000000001</v>
      </c>
    </row>
    <row r="19" spans="1:37" x14ac:dyDescent="0.3">
      <c r="A19" s="1" t="s">
        <v>71</v>
      </c>
      <c r="B19" s="2" t="str">
        <f t="shared" si="0"/>
        <v>Monthly</v>
      </c>
      <c r="C19" s="55">
        <v>200409</v>
      </c>
      <c r="D19" s="43">
        <v>26687</v>
      </c>
      <c r="E19" s="43">
        <f t="shared" si="1"/>
        <v>173722</v>
      </c>
      <c r="F19" s="88">
        <f t="shared" si="11"/>
        <v>0.86683731768533345</v>
      </c>
      <c r="G19" s="55">
        <v>1278</v>
      </c>
      <c r="H19" s="43">
        <v>2702</v>
      </c>
      <c r="I19" s="43">
        <v>2503</v>
      </c>
      <c r="J19" s="43">
        <v>1891</v>
      </c>
      <c r="K19" s="43">
        <v>1478</v>
      </c>
      <c r="L19" s="43">
        <v>1126</v>
      </c>
      <c r="M19" s="43">
        <v>15709</v>
      </c>
      <c r="N19" s="60">
        <f t="shared" si="12"/>
        <v>0.58863866301944767</v>
      </c>
      <c r="O19" s="46">
        <v>443</v>
      </c>
      <c r="P19" s="47">
        <v>1863</v>
      </c>
      <c r="Q19" s="47">
        <v>2162</v>
      </c>
      <c r="R19" s="47">
        <v>1190</v>
      </c>
      <c r="S19" s="47">
        <v>1131</v>
      </c>
      <c r="T19" s="47">
        <v>1002</v>
      </c>
      <c r="U19" s="48">
        <v>18896</v>
      </c>
      <c r="V19" s="41">
        <v>18150</v>
      </c>
      <c r="W19" s="15">
        <f t="shared" si="2"/>
        <v>0.09</v>
      </c>
      <c r="X19" s="43">
        <v>27706</v>
      </c>
      <c r="Y19" s="15">
        <f t="shared" si="3"/>
        <v>0.14000000000000001</v>
      </c>
      <c r="Z19" s="43">
        <v>24406</v>
      </c>
      <c r="AA19" s="15">
        <f t="shared" si="4"/>
        <v>0.12</v>
      </c>
      <c r="AB19" s="43">
        <v>14903</v>
      </c>
      <c r="AC19" s="15">
        <f t="shared" si="5"/>
        <v>7.0000000000000007E-2</v>
      </c>
      <c r="AD19" s="43">
        <v>12651</v>
      </c>
      <c r="AE19" s="15">
        <f t="shared" si="6"/>
        <v>0.06</v>
      </c>
      <c r="AF19" s="43">
        <v>8483</v>
      </c>
      <c r="AG19" s="15">
        <f t="shared" si="7"/>
        <v>0.04</v>
      </c>
      <c r="AH19" s="43">
        <v>94110</v>
      </c>
      <c r="AI19" s="15">
        <f t="shared" si="8"/>
        <v>0.47</v>
      </c>
      <c r="AJ19" s="22">
        <f t="shared" si="9"/>
        <v>0.52</v>
      </c>
      <c r="AK19" s="23">
        <f t="shared" si="10"/>
        <v>0.23</v>
      </c>
    </row>
    <row r="20" spans="1:37" x14ac:dyDescent="0.3">
      <c r="A20" s="1" t="s">
        <v>70</v>
      </c>
      <c r="B20" s="2" t="str">
        <f t="shared" si="0"/>
        <v>LTAS</v>
      </c>
      <c r="C20" s="55">
        <v>222860</v>
      </c>
      <c r="D20" s="43">
        <v>45095</v>
      </c>
      <c r="E20" s="43">
        <f t="shared" si="1"/>
        <v>177765</v>
      </c>
      <c r="F20" s="88">
        <f t="shared" si="11"/>
        <v>0.79765323521493314</v>
      </c>
      <c r="G20" s="55">
        <v>1176</v>
      </c>
      <c r="H20" s="43">
        <v>2343</v>
      </c>
      <c r="I20" s="43">
        <v>3791</v>
      </c>
      <c r="J20" s="43">
        <v>3210</v>
      </c>
      <c r="K20" s="43">
        <v>2425</v>
      </c>
      <c r="L20" s="43">
        <v>1881</v>
      </c>
      <c r="M20" s="43">
        <v>30269</v>
      </c>
      <c r="N20" s="60">
        <f t="shared" si="12"/>
        <v>0.67122740880363674</v>
      </c>
      <c r="O20" s="46">
        <v>486</v>
      </c>
      <c r="P20" s="47">
        <v>1353</v>
      </c>
      <c r="Q20" s="47">
        <v>2201</v>
      </c>
      <c r="R20" s="47">
        <v>2217</v>
      </c>
      <c r="S20" s="47">
        <v>2062</v>
      </c>
      <c r="T20" s="47">
        <v>1675</v>
      </c>
      <c r="U20" s="48">
        <v>35101</v>
      </c>
      <c r="V20" s="41">
        <v>11509</v>
      </c>
      <c r="W20" s="15">
        <f t="shared" si="2"/>
        <v>0.05</v>
      </c>
      <c r="X20" s="43">
        <v>12925</v>
      </c>
      <c r="Y20" s="15">
        <f t="shared" si="3"/>
        <v>0.06</v>
      </c>
      <c r="Z20" s="43">
        <v>16182</v>
      </c>
      <c r="AA20" s="15">
        <f t="shared" si="4"/>
        <v>7.0000000000000007E-2</v>
      </c>
      <c r="AB20" s="43">
        <v>14146</v>
      </c>
      <c r="AC20" s="15">
        <f t="shared" si="5"/>
        <v>0.06</v>
      </c>
      <c r="AD20" s="43">
        <v>13752</v>
      </c>
      <c r="AE20" s="15">
        <f t="shared" si="6"/>
        <v>0.06</v>
      </c>
      <c r="AF20" s="43">
        <v>10150</v>
      </c>
      <c r="AG20" s="15">
        <f t="shared" si="7"/>
        <v>0.05</v>
      </c>
      <c r="AH20" s="43">
        <v>144196</v>
      </c>
      <c r="AI20" s="15">
        <f t="shared" si="8"/>
        <v>0.65</v>
      </c>
      <c r="AJ20" s="22">
        <f t="shared" si="9"/>
        <v>0.35</v>
      </c>
      <c r="AK20" s="23">
        <f t="shared" si="10"/>
        <v>0.11</v>
      </c>
    </row>
    <row r="21" spans="1:37" x14ac:dyDescent="0.3">
      <c r="A21" s="1" t="s">
        <v>69</v>
      </c>
      <c r="B21" s="2" t="str">
        <f t="shared" si="0"/>
        <v>LTAS</v>
      </c>
      <c r="C21" s="55">
        <v>234210</v>
      </c>
      <c r="D21" s="43">
        <v>46609</v>
      </c>
      <c r="E21" s="43">
        <f t="shared" si="1"/>
        <v>187601</v>
      </c>
      <c r="F21" s="88">
        <f t="shared" si="11"/>
        <v>0.80099483369625546</v>
      </c>
      <c r="G21" s="55">
        <v>1376</v>
      </c>
      <c r="H21" s="43">
        <v>3125</v>
      </c>
      <c r="I21" s="43">
        <v>4210</v>
      </c>
      <c r="J21" s="43">
        <v>3544</v>
      </c>
      <c r="K21" s="43">
        <v>2944</v>
      </c>
      <c r="L21" s="43">
        <v>2447</v>
      </c>
      <c r="M21" s="43">
        <v>28963</v>
      </c>
      <c r="N21" s="60">
        <f t="shared" si="12"/>
        <v>0.62140359158102509</v>
      </c>
      <c r="O21" s="46">
        <v>379</v>
      </c>
      <c r="P21" s="47">
        <v>1512</v>
      </c>
      <c r="Q21" s="47">
        <v>2265</v>
      </c>
      <c r="R21" s="47">
        <v>2512</v>
      </c>
      <c r="S21" s="47">
        <v>2630</v>
      </c>
      <c r="T21" s="47">
        <v>2120</v>
      </c>
      <c r="U21" s="48">
        <v>35191</v>
      </c>
      <c r="V21" s="41">
        <v>13193</v>
      </c>
      <c r="W21" s="15">
        <f t="shared" si="2"/>
        <v>0.06</v>
      </c>
      <c r="X21" s="43">
        <v>12492</v>
      </c>
      <c r="Y21" s="15">
        <f t="shared" si="3"/>
        <v>0.05</v>
      </c>
      <c r="Z21" s="43">
        <v>17628</v>
      </c>
      <c r="AA21" s="15">
        <f t="shared" si="4"/>
        <v>0.08</v>
      </c>
      <c r="AB21" s="43">
        <v>17487</v>
      </c>
      <c r="AC21" s="15">
        <f t="shared" si="5"/>
        <v>7.0000000000000007E-2</v>
      </c>
      <c r="AD21" s="43">
        <v>18407</v>
      </c>
      <c r="AE21" s="15">
        <f t="shared" si="6"/>
        <v>0.08</v>
      </c>
      <c r="AF21" s="43">
        <v>11604</v>
      </c>
      <c r="AG21" s="15">
        <f t="shared" si="7"/>
        <v>0.05</v>
      </c>
      <c r="AH21" s="43">
        <v>143399</v>
      </c>
      <c r="AI21" s="15">
        <f t="shared" si="8"/>
        <v>0.61</v>
      </c>
      <c r="AJ21" s="22">
        <f t="shared" si="9"/>
        <v>0.39</v>
      </c>
      <c r="AK21" s="23">
        <f t="shared" si="10"/>
        <v>0.11</v>
      </c>
    </row>
    <row r="22" spans="1:37" x14ac:dyDescent="0.3">
      <c r="A22" s="1" t="s">
        <v>68</v>
      </c>
      <c r="B22" s="2" t="str">
        <f t="shared" si="0"/>
        <v>Monthly</v>
      </c>
      <c r="C22" s="55">
        <v>252621</v>
      </c>
      <c r="D22" s="43">
        <v>26380</v>
      </c>
      <c r="E22" s="43">
        <f t="shared" si="1"/>
        <v>226241</v>
      </c>
      <c r="F22" s="88">
        <f t="shared" si="11"/>
        <v>0.89557479386115957</v>
      </c>
      <c r="G22" s="55">
        <v>1054</v>
      </c>
      <c r="H22" s="43">
        <v>2111</v>
      </c>
      <c r="I22" s="43">
        <v>2654</v>
      </c>
      <c r="J22" s="43">
        <v>1836</v>
      </c>
      <c r="K22" s="43">
        <v>1629</v>
      </c>
      <c r="L22" s="43">
        <v>832</v>
      </c>
      <c r="M22" s="43">
        <v>16264</v>
      </c>
      <c r="N22" s="60">
        <f t="shared" si="12"/>
        <v>0.61652767247915086</v>
      </c>
      <c r="O22" s="46">
        <v>390</v>
      </c>
      <c r="P22" s="47">
        <v>1452</v>
      </c>
      <c r="Q22" s="47">
        <v>2157</v>
      </c>
      <c r="R22" s="47">
        <v>1183</v>
      </c>
      <c r="S22" s="47">
        <v>1142</v>
      </c>
      <c r="T22" s="47">
        <v>913</v>
      </c>
      <c r="U22" s="48">
        <v>19143</v>
      </c>
      <c r="V22" s="41">
        <v>22118</v>
      </c>
      <c r="W22" s="15">
        <f t="shared" si="2"/>
        <v>0.09</v>
      </c>
      <c r="X22" s="43">
        <v>32761</v>
      </c>
      <c r="Y22" s="15">
        <f t="shared" si="3"/>
        <v>0.13</v>
      </c>
      <c r="Z22" s="43">
        <v>32008</v>
      </c>
      <c r="AA22" s="15">
        <f t="shared" si="4"/>
        <v>0.13</v>
      </c>
      <c r="AB22" s="43">
        <v>20699</v>
      </c>
      <c r="AC22" s="15">
        <f t="shared" si="5"/>
        <v>0.08</v>
      </c>
      <c r="AD22" s="43">
        <v>17164</v>
      </c>
      <c r="AE22" s="15">
        <f t="shared" si="6"/>
        <v>7.0000000000000007E-2</v>
      </c>
      <c r="AF22" s="43">
        <v>10683</v>
      </c>
      <c r="AG22" s="15">
        <f t="shared" si="7"/>
        <v>0.04</v>
      </c>
      <c r="AH22" s="43">
        <v>117188</v>
      </c>
      <c r="AI22" s="15">
        <f t="shared" si="8"/>
        <v>0.46</v>
      </c>
      <c r="AJ22" s="22">
        <f t="shared" si="9"/>
        <v>0.54</v>
      </c>
      <c r="AK22" s="23">
        <f t="shared" si="10"/>
        <v>0.22</v>
      </c>
    </row>
    <row r="23" spans="1:37" x14ac:dyDescent="0.3">
      <c r="A23" s="1" t="s">
        <v>104</v>
      </c>
      <c r="B23" s="2" t="str">
        <f t="shared" si="0"/>
        <v>Monthly</v>
      </c>
      <c r="C23" s="55">
        <v>252678</v>
      </c>
      <c r="D23" s="43">
        <v>27903</v>
      </c>
      <c r="E23" s="43">
        <f t="shared" si="1"/>
        <v>224775</v>
      </c>
      <c r="F23" s="88">
        <f t="shared" si="11"/>
        <v>0.88957091634412178</v>
      </c>
      <c r="G23" s="55">
        <v>1090</v>
      </c>
      <c r="H23" s="43">
        <v>2142</v>
      </c>
      <c r="I23" s="43">
        <v>2766</v>
      </c>
      <c r="J23" s="43">
        <v>2188</v>
      </c>
      <c r="K23" s="43">
        <v>1374</v>
      </c>
      <c r="L23" s="43">
        <v>1167</v>
      </c>
      <c r="M23" s="43">
        <v>17176</v>
      </c>
      <c r="N23" s="60">
        <f t="shared" si="12"/>
        <v>0.61556105078306989</v>
      </c>
      <c r="O23" s="46">
        <v>294</v>
      </c>
      <c r="P23" s="47">
        <v>1232</v>
      </c>
      <c r="Q23" s="47">
        <v>2367</v>
      </c>
      <c r="R23" s="47">
        <v>1580</v>
      </c>
      <c r="S23" s="47">
        <v>1261</v>
      </c>
      <c r="T23" s="47">
        <v>877</v>
      </c>
      <c r="U23" s="48">
        <v>20292</v>
      </c>
      <c r="V23" s="41">
        <v>19670</v>
      </c>
      <c r="W23" s="15">
        <f t="shared" si="2"/>
        <v>0.08</v>
      </c>
      <c r="X23" s="43">
        <v>30673</v>
      </c>
      <c r="Y23" s="15">
        <f t="shared" si="3"/>
        <v>0.12</v>
      </c>
      <c r="Z23" s="43">
        <v>30698</v>
      </c>
      <c r="AA23" s="15">
        <f t="shared" si="4"/>
        <v>0.12</v>
      </c>
      <c r="AB23" s="43">
        <v>20127</v>
      </c>
      <c r="AC23" s="15">
        <f t="shared" si="5"/>
        <v>0.08</v>
      </c>
      <c r="AD23" s="43">
        <v>16340</v>
      </c>
      <c r="AE23" s="15">
        <f t="shared" si="6"/>
        <v>0.06</v>
      </c>
      <c r="AF23" s="43">
        <v>10596</v>
      </c>
      <c r="AG23" s="15">
        <f t="shared" si="7"/>
        <v>0.04</v>
      </c>
      <c r="AH23" s="43">
        <v>124574</v>
      </c>
      <c r="AI23" s="15">
        <f t="shared" si="8"/>
        <v>0.49</v>
      </c>
      <c r="AJ23" s="22">
        <f t="shared" si="9"/>
        <v>0.5</v>
      </c>
      <c r="AK23" s="23">
        <f t="shared" si="10"/>
        <v>0.2</v>
      </c>
    </row>
    <row r="24" spans="1:37" x14ac:dyDescent="0.3">
      <c r="A24" s="1" t="s">
        <v>101</v>
      </c>
      <c r="B24" s="2" t="str">
        <f t="shared" si="0"/>
        <v>LTAS</v>
      </c>
      <c r="C24" s="55">
        <v>178886</v>
      </c>
      <c r="D24" s="43">
        <v>20988</v>
      </c>
      <c r="E24" s="43">
        <f t="shared" si="1"/>
        <v>157898</v>
      </c>
      <c r="F24" s="88">
        <f t="shared" si="11"/>
        <v>0.88267388169001482</v>
      </c>
      <c r="G24" s="55">
        <v>711</v>
      </c>
      <c r="H24" s="43">
        <v>982</v>
      </c>
      <c r="I24" s="43">
        <v>1296</v>
      </c>
      <c r="J24" s="43">
        <v>1547</v>
      </c>
      <c r="K24" s="43">
        <v>1372</v>
      </c>
      <c r="L24" s="43">
        <v>1168</v>
      </c>
      <c r="M24" s="43">
        <v>13912</v>
      </c>
      <c r="N24" s="60">
        <f t="shared" si="12"/>
        <v>0.6628549647417572</v>
      </c>
      <c r="O24" s="46">
        <v>429</v>
      </c>
      <c r="P24" s="47">
        <v>932</v>
      </c>
      <c r="Q24" s="47">
        <v>1154</v>
      </c>
      <c r="R24" s="47">
        <v>883</v>
      </c>
      <c r="S24" s="47">
        <v>1606</v>
      </c>
      <c r="T24" s="47">
        <v>715</v>
      </c>
      <c r="U24" s="48">
        <v>15269</v>
      </c>
      <c r="V24" s="41">
        <v>9278</v>
      </c>
      <c r="W24" s="15">
        <f t="shared" si="2"/>
        <v>0.05</v>
      </c>
      <c r="X24" s="43">
        <v>11042</v>
      </c>
      <c r="Y24" s="15">
        <f t="shared" si="3"/>
        <v>0.06</v>
      </c>
      <c r="Z24" s="43">
        <v>18569</v>
      </c>
      <c r="AA24" s="15">
        <f t="shared" si="4"/>
        <v>0.1</v>
      </c>
      <c r="AB24" s="43">
        <v>14122</v>
      </c>
      <c r="AC24" s="15">
        <f t="shared" si="5"/>
        <v>0.08</v>
      </c>
      <c r="AD24" s="43">
        <v>16904</v>
      </c>
      <c r="AE24" s="15">
        <f t="shared" si="6"/>
        <v>0.09</v>
      </c>
      <c r="AF24" s="43">
        <v>9817</v>
      </c>
      <c r="AG24" s="15">
        <f t="shared" si="7"/>
        <v>0.05</v>
      </c>
      <c r="AH24" s="43">
        <v>99154</v>
      </c>
      <c r="AI24" s="15">
        <f t="shared" si="8"/>
        <v>0.55000000000000004</v>
      </c>
      <c r="AJ24" s="22">
        <f t="shared" si="9"/>
        <v>0.43</v>
      </c>
      <c r="AK24" s="23">
        <f t="shared" si="10"/>
        <v>0.11</v>
      </c>
    </row>
    <row r="25" spans="1:37" x14ac:dyDescent="0.3">
      <c r="A25" s="1" t="s">
        <v>84</v>
      </c>
      <c r="B25" s="2" t="str">
        <f t="shared" si="0"/>
        <v>Monthly</v>
      </c>
      <c r="C25" s="55">
        <v>269330</v>
      </c>
      <c r="D25" s="43">
        <v>28386</v>
      </c>
      <c r="E25" s="43">
        <f t="shared" si="1"/>
        <v>240944</v>
      </c>
      <c r="F25" s="88">
        <f t="shared" si="11"/>
        <v>0.89460513125162444</v>
      </c>
      <c r="G25" s="55">
        <v>1472</v>
      </c>
      <c r="H25" s="43">
        <v>2159</v>
      </c>
      <c r="I25" s="43">
        <v>3178</v>
      </c>
      <c r="J25" s="43">
        <v>1947</v>
      </c>
      <c r="K25" s="43">
        <v>1323</v>
      </c>
      <c r="L25" s="43">
        <v>1122</v>
      </c>
      <c r="M25" s="43">
        <v>17185</v>
      </c>
      <c r="N25" s="60">
        <f t="shared" si="12"/>
        <v>0.60540407243007122</v>
      </c>
      <c r="O25" s="46">
        <v>565</v>
      </c>
      <c r="P25" s="47">
        <v>1354</v>
      </c>
      <c r="Q25" s="47">
        <v>2402</v>
      </c>
      <c r="R25" s="47">
        <v>1493</v>
      </c>
      <c r="S25" s="47">
        <v>1303</v>
      </c>
      <c r="T25" s="47">
        <v>957</v>
      </c>
      <c r="U25" s="48">
        <v>20312</v>
      </c>
      <c r="V25" s="41">
        <v>21247</v>
      </c>
      <c r="W25" s="15">
        <f t="shared" si="2"/>
        <v>0.08</v>
      </c>
      <c r="X25" s="43">
        <v>33478</v>
      </c>
      <c r="Y25" s="15">
        <f t="shared" si="3"/>
        <v>0.12</v>
      </c>
      <c r="Z25" s="43">
        <v>34629</v>
      </c>
      <c r="AA25" s="15">
        <f t="shared" si="4"/>
        <v>0.13</v>
      </c>
      <c r="AB25" s="43">
        <v>20985</v>
      </c>
      <c r="AC25" s="15">
        <f t="shared" si="5"/>
        <v>0.08</v>
      </c>
      <c r="AD25" s="43">
        <v>17101</v>
      </c>
      <c r="AE25" s="15">
        <f t="shared" si="6"/>
        <v>0.06</v>
      </c>
      <c r="AF25" s="43">
        <v>12032</v>
      </c>
      <c r="AG25" s="15">
        <f t="shared" si="7"/>
        <v>0.04</v>
      </c>
      <c r="AH25" s="43">
        <v>129858</v>
      </c>
      <c r="AI25" s="15">
        <f t="shared" si="8"/>
        <v>0.48</v>
      </c>
      <c r="AJ25" s="22">
        <f t="shared" si="9"/>
        <v>0.51</v>
      </c>
      <c r="AK25" s="23">
        <f t="shared" si="10"/>
        <v>0.2</v>
      </c>
    </row>
    <row r="26" spans="1:37" x14ac:dyDescent="0.3">
      <c r="A26" s="1" t="s">
        <v>100</v>
      </c>
      <c r="B26" s="2" t="str">
        <f t="shared" si="0"/>
        <v>LTAS</v>
      </c>
      <c r="C26" s="55">
        <v>165023</v>
      </c>
      <c r="D26" s="43">
        <v>26272</v>
      </c>
      <c r="E26" s="43">
        <f t="shared" si="1"/>
        <v>138751</v>
      </c>
      <c r="F26" s="88">
        <f t="shared" si="11"/>
        <v>0.84079794937675356</v>
      </c>
      <c r="G26" s="55">
        <v>975</v>
      </c>
      <c r="H26" s="43">
        <v>1550</v>
      </c>
      <c r="I26" s="43">
        <v>1832</v>
      </c>
      <c r="J26" s="43">
        <v>1827</v>
      </c>
      <c r="K26" s="43">
        <v>1417</v>
      </c>
      <c r="L26" s="43">
        <v>1184</v>
      </c>
      <c r="M26" s="43">
        <v>17487</v>
      </c>
      <c r="N26" s="60">
        <f t="shared" si="12"/>
        <v>0.66561358099878198</v>
      </c>
      <c r="O26" s="46">
        <v>569</v>
      </c>
      <c r="P26" s="47">
        <v>1088</v>
      </c>
      <c r="Q26" s="47">
        <v>1150</v>
      </c>
      <c r="R26" s="47">
        <v>1306</v>
      </c>
      <c r="S26" s="47">
        <v>1291</v>
      </c>
      <c r="T26" s="47">
        <v>1001</v>
      </c>
      <c r="U26" s="48">
        <v>19867</v>
      </c>
      <c r="V26" s="41">
        <v>8284</v>
      </c>
      <c r="W26" s="15">
        <f t="shared" si="2"/>
        <v>0.05</v>
      </c>
      <c r="X26" s="43">
        <v>12864</v>
      </c>
      <c r="Y26" s="15">
        <f t="shared" si="3"/>
        <v>0.08</v>
      </c>
      <c r="Z26" s="43">
        <v>14038</v>
      </c>
      <c r="AA26" s="15">
        <f t="shared" si="4"/>
        <v>0.09</v>
      </c>
      <c r="AB26" s="43">
        <v>12034</v>
      </c>
      <c r="AC26" s="15">
        <f t="shared" si="5"/>
        <v>7.0000000000000007E-2</v>
      </c>
      <c r="AD26" s="43">
        <v>12571</v>
      </c>
      <c r="AE26" s="15">
        <f t="shared" si="6"/>
        <v>0.08</v>
      </c>
      <c r="AF26" s="43">
        <v>8501</v>
      </c>
      <c r="AG26" s="15">
        <f t="shared" si="7"/>
        <v>0.05</v>
      </c>
      <c r="AH26" s="43">
        <v>96731</v>
      </c>
      <c r="AI26" s="15">
        <f t="shared" si="8"/>
        <v>0.59</v>
      </c>
      <c r="AJ26" s="22">
        <f t="shared" si="9"/>
        <v>0.42000000000000004</v>
      </c>
      <c r="AK26" s="23">
        <f t="shared" si="10"/>
        <v>0.13</v>
      </c>
    </row>
    <row r="27" spans="1:37" x14ac:dyDescent="0.3">
      <c r="A27" s="1" t="s">
        <v>99</v>
      </c>
      <c r="B27" s="2" t="str">
        <f t="shared" si="0"/>
        <v>Monthly</v>
      </c>
      <c r="C27" s="55">
        <v>240297</v>
      </c>
      <c r="D27" s="43">
        <v>25412</v>
      </c>
      <c r="E27" s="43">
        <f t="shared" si="1"/>
        <v>214885</v>
      </c>
      <c r="F27" s="88">
        <f t="shared" si="11"/>
        <v>0.89424753534168133</v>
      </c>
      <c r="G27" s="55">
        <v>1070</v>
      </c>
      <c r="H27" s="43">
        <v>1978</v>
      </c>
      <c r="I27" s="43">
        <v>2058</v>
      </c>
      <c r="J27" s="43">
        <v>1580</v>
      </c>
      <c r="K27" s="43">
        <v>1080</v>
      </c>
      <c r="L27" s="43">
        <v>986</v>
      </c>
      <c r="M27" s="43">
        <v>16660</v>
      </c>
      <c r="N27" s="60">
        <f t="shared" si="12"/>
        <v>0.65559578152054143</v>
      </c>
      <c r="O27" s="46">
        <v>500</v>
      </c>
      <c r="P27" s="47">
        <v>1146</v>
      </c>
      <c r="Q27" s="47">
        <v>2043</v>
      </c>
      <c r="R27" s="47">
        <v>1006</v>
      </c>
      <c r="S27" s="47">
        <v>983</v>
      </c>
      <c r="T27" s="47">
        <v>807</v>
      </c>
      <c r="U27" s="48">
        <v>18927</v>
      </c>
      <c r="V27" s="41">
        <v>20804</v>
      </c>
      <c r="W27" s="15">
        <f t="shared" si="2"/>
        <v>0.09</v>
      </c>
      <c r="X27" s="43">
        <v>30349</v>
      </c>
      <c r="Y27" s="15">
        <f t="shared" si="3"/>
        <v>0.13</v>
      </c>
      <c r="Z27" s="43">
        <v>29266</v>
      </c>
      <c r="AA27" s="15">
        <f t="shared" si="4"/>
        <v>0.12</v>
      </c>
      <c r="AB27" s="43">
        <v>16000</v>
      </c>
      <c r="AC27" s="15">
        <f t="shared" si="5"/>
        <v>7.0000000000000007E-2</v>
      </c>
      <c r="AD27" s="43">
        <v>13946</v>
      </c>
      <c r="AE27" s="15">
        <f t="shared" si="6"/>
        <v>0.06</v>
      </c>
      <c r="AF27" s="43">
        <v>9900</v>
      </c>
      <c r="AG27" s="15">
        <f t="shared" si="7"/>
        <v>0.04</v>
      </c>
      <c r="AH27" s="43">
        <v>120032</v>
      </c>
      <c r="AI27" s="15">
        <f t="shared" si="8"/>
        <v>0.5</v>
      </c>
      <c r="AJ27" s="22">
        <f t="shared" si="9"/>
        <v>0.51</v>
      </c>
      <c r="AK27" s="23">
        <f t="shared" si="10"/>
        <v>0.22</v>
      </c>
    </row>
    <row r="28" spans="1:37" x14ac:dyDescent="0.3">
      <c r="A28" s="1" t="s">
        <v>98</v>
      </c>
      <c r="B28" s="2" t="str">
        <f t="shared" si="0"/>
        <v>LTAS</v>
      </c>
      <c r="C28" s="55">
        <v>196297</v>
      </c>
      <c r="D28" s="43">
        <v>27506</v>
      </c>
      <c r="E28" s="43">
        <f t="shared" si="1"/>
        <v>168791</v>
      </c>
      <c r="F28" s="88">
        <f t="shared" si="11"/>
        <v>0.85987559667238933</v>
      </c>
      <c r="G28" s="55">
        <v>648</v>
      </c>
      <c r="H28" s="43">
        <v>984</v>
      </c>
      <c r="I28" s="43">
        <v>1771</v>
      </c>
      <c r="J28" s="43">
        <v>1784</v>
      </c>
      <c r="K28" s="43">
        <v>1499</v>
      </c>
      <c r="L28" s="43">
        <v>1085</v>
      </c>
      <c r="M28" s="43">
        <v>19735</v>
      </c>
      <c r="N28" s="60">
        <f t="shared" si="12"/>
        <v>0.71747982258416343</v>
      </c>
      <c r="O28" s="46">
        <v>524</v>
      </c>
      <c r="P28" s="47">
        <v>524</v>
      </c>
      <c r="Q28" s="47">
        <v>962</v>
      </c>
      <c r="R28" s="47">
        <v>1061</v>
      </c>
      <c r="S28" s="47">
        <v>1184</v>
      </c>
      <c r="T28" s="47">
        <v>1022</v>
      </c>
      <c r="U28" s="48">
        <v>22229</v>
      </c>
      <c r="V28" s="41">
        <v>8581</v>
      </c>
      <c r="W28" s="15">
        <f t="shared" si="2"/>
        <v>0.04</v>
      </c>
      <c r="X28" s="43">
        <v>10586</v>
      </c>
      <c r="Y28" s="15">
        <f t="shared" si="3"/>
        <v>0.05</v>
      </c>
      <c r="Z28" s="43">
        <v>15421</v>
      </c>
      <c r="AA28" s="15">
        <f t="shared" si="4"/>
        <v>0.08</v>
      </c>
      <c r="AB28" s="43">
        <v>13675</v>
      </c>
      <c r="AC28" s="15">
        <f t="shared" si="5"/>
        <v>7.0000000000000007E-2</v>
      </c>
      <c r="AD28" s="43">
        <v>13555</v>
      </c>
      <c r="AE28" s="15">
        <f t="shared" si="6"/>
        <v>7.0000000000000007E-2</v>
      </c>
      <c r="AF28" s="43">
        <v>10267</v>
      </c>
      <c r="AG28" s="15">
        <f t="shared" si="7"/>
        <v>0.05</v>
      </c>
      <c r="AH28" s="43">
        <v>124212</v>
      </c>
      <c r="AI28" s="15">
        <f t="shared" si="8"/>
        <v>0.63</v>
      </c>
      <c r="AJ28" s="22">
        <f t="shared" si="9"/>
        <v>0.36</v>
      </c>
      <c r="AK28" s="23">
        <f t="shared" si="10"/>
        <v>0.09</v>
      </c>
    </row>
    <row r="29" spans="1:37" x14ac:dyDescent="0.3">
      <c r="A29" s="1" t="s">
        <v>75</v>
      </c>
      <c r="B29" s="2" t="str">
        <f t="shared" si="0"/>
        <v>Monthly</v>
      </c>
      <c r="C29" s="55">
        <v>229919</v>
      </c>
      <c r="D29" s="43">
        <v>29423</v>
      </c>
      <c r="E29" s="43">
        <f t="shared" si="1"/>
        <v>200496</v>
      </c>
      <c r="F29" s="88">
        <f t="shared" si="11"/>
        <v>0.87202884494104449</v>
      </c>
      <c r="G29" s="55">
        <v>729</v>
      </c>
      <c r="H29" s="43">
        <v>2093</v>
      </c>
      <c r="I29" s="43">
        <v>2089</v>
      </c>
      <c r="J29" s="43">
        <v>1621</v>
      </c>
      <c r="K29" s="43">
        <v>1482</v>
      </c>
      <c r="L29" s="43">
        <v>1302</v>
      </c>
      <c r="M29" s="43">
        <v>20107</v>
      </c>
      <c r="N29" s="60">
        <f t="shared" si="12"/>
        <v>0.68337695000509802</v>
      </c>
      <c r="O29" s="46">
        <v>331</v>
      </c>
      <c r="P29" s="47">
        <v>982</v>
      </c>
      <c r="Q29" s="47">
        <v>2000</v>
      </c>
      <c r="R29" s="47">
        <v>1107</v>
      </c>
      <c r="S29" s="47">
        <v>1152</v>
      </c>
      <c r="T29" s="47">
        <v>942</v>
      </c>
      <c r="U29" s="48">
        <v>22909</v>
      </c>
      <c r="V29" s="41">
        <v>21091</v>
      </c>
      <c r="W29" s="15">
        <f t="shared" si="2"/>
        <v>0.09</v>
      </c>
      <c r="X29" s="43">
        <v>28720</v>
      </c>
      <c r="Y29" s="15">
        <f t="shared" si="3"/>
        <v>0.12</v>
      </c>
      <c r="Z29" s="43">
        <v>26499</v>
      </c>
      <c r="AA29" s="15">
        <f t="shared" si="4"/>
        <v>0.12</v>
      </c>
      <c r="AB29" s="43">
        <v>17110</v>
      </c>
      <c r="AC29" s="15">
        <f t="shared" si="5"/>
        <v>7.0000000000000007E-2</v>
      </c>
      <c r="AD29" s="43">
        <v>13360</v>
      </c>
      <c r="AE29" s="15">
        <f t="shared" si="6"/>
        <v>0.06</v>
      </c>
      <c r="AF29" s="43">
        <v>10450</v>
      </c>
      <c r="AG29" s="15">
        <f t="shared" si="7"/>
        <v>0.05</v>
      </c>
      <c r="AH29" s="43">
        <v>112689</v>
      </c>
      <c r="AI29" s="15">
        <f t="shared" si="8"/>
        <v>0.49</v>
      </c>
      <c r="AJ29" s="22">
        <f t="shared" si="9"/>
        <v>0.51</v>
      </c>
      <c r="AK29" s="23">
        <f t="shared" si="10"/>
        <v>0.21</v>
      </c>
    </row>
    <row r="30" spans="1:37" x14ac:dyDescent="0.3">
      <c r="A30" s="1" t="s">
        <v>53</v>
      </c>
      <c r="B30" s="2" t="str">
        <f t="shared" si="0"/>
        <v>LTAS</v>
      </c>
      <c r="C30" s="55">
        <v>190503</v>
      </c>
      <c r="D30" s="43">
        <v>31662</v>
      </c>
      <c r="E30" s="43">
        <f t="shared" si="1"/>
        <v>158841</v>
      </c>
      <c r="F30" s="88">
        <f t="shared" si="11"/>
        <v>0.83379789294656781</v>
      </c>
      <c r="G30" s="55">
        <v>901</v>
      </c>
      <c r="H30" s="43">
        <v>1246</v>
      </c>
      <c r="I30" s="43">
        <v>2021</v>
      </c>
      <c r="J30" s="43">
        <v>2241</v>
      </c>
      <c r="K30" s="43">
        <v>1735</v>
      </c>
      <c r="L30" s="43">
        <v>1567</v>
      </c>
      <c r="M30" s="43">
        <v>21951</v>
      </c>
      <c r="N30" s="60">
        <f t="shared" si="12"/>
        <v>0.69329164297896528</v>
      </c>
      <c r="O30" s="46">
        <v>625</v>
      </c>
      <c r="P30" s="47">
        <v>693</v>
      </c>
      <c r="Q30" s="47">
        <v>1162</v>
      </c>
      <c r="R30" s="47">
        <v>1219</v>
      </c>
      <c r="S30" s="47">
        <v>1253</v>
      </c>
      <c r="T30" s="47">
        <v>1141</v>
      </c>
      <c r="U30" s="48">
        <v>25569</v>
      </c>
      <c r="V30" s="41">
        <v>10083</v>
      </c>
      <c r="W30" s="15">
        <f t="shared" si="2"/>
        <v>0.05</v>
      </c>
      <c r="X30" s="43">
        <v>11226</v>
      </c>
      <c r="Y30" s="15">
        <f t="shared" si="3"/>
        <v>0.06</v>
      </c>
      <c r="Z30" s="43">
        <v>13480</v>
      </c>
      <c r="AA30" s="15">
        <f t="shared" si="4"/>
        <v>7.0000000000000007E-2</v>
      </c>
      <c r="AB30" s="43">
        <v>12332</v>
      </c>
      <c r="AC30" s="15">
        <f t="shared" si="5"/>
        <v>0.06</v>
      </c>
      <c r="AD30" s="43">
        <v>11965</v>
      </c>
      <c r="AE30" s="15">
        <f t="shared" si="6"/>
        <v>0.06</v>
      </c>
      <c r="AF30" s="43">
        <v>8473</v>
      </c>
      <c r="AG30" s="15">
        <f t="shared" si="7"/>
        <v>0.04</v>
      </c>
      <c r="AH30" s="43">
        <v>122944</v>
      </c>
      <c r="AI30" s="15">
        <f t="shared" si="8"/>
        <v>0.65</v>
      </c>
      <c r="AJ30" s="22">
        <f t="shared" si="9"/>
        <v>0.33999999999999997</v>
      </c>
      <c r="AK30" s="23">
        <f t="shared" si="10"/>
        <v>0.11</v>
      </c>
    </row>
    <row r="31" spans="1:37" x14ac:dyDescent="0.3">
      <c r="A31" s="1" t="s">
        <v>92</v>
      </c>
      <c r="B31" s="2" t="str">
        <f t="shared" si="0"/>
        <v>LTAS</v>
      </c>
      <c r="C31" s="55">
        <v>208968</v>
      </c>
      <c r="D31" s="43">
        <v>41494</v>
      </c>
      <c r="E31" s="43">
        <f t="shared" si="1"/>
        <v>167474</v>
      </c>
      <c r="F31" s="88">
        <f t="shared" si="11"/>
        <v>0.80143371233873129</v>
      </c>
      <c r="G31" s="55">
        <v>1079</v>
      </c>
      <c r="H31" s="43">
        <v>1798</v>
      </c>
      <c r="I31" s="43">
        <v>2822</v>
      </c>
      <c r="J31" s="43">
        <v>3243</v>
      </c>
      <c r="K31" s="43">
        <v>2967</v>
      </c>
      <c r="L31" s="43">
        <v>2114</v>
      </c>
      <c r="M31" s="43">
        <v>27471</v>
      </c>
      <c r="N31" s="60">
        <f t="shared" si="12"/>
        <v>0.66204752494336527</v>
      </c>
      <c r="O31" s="46">
        <v>603</v>
      </c>
      <c r="P31" s="47">
        <v>797</v>
      </c>
      <c r="Q31" s="47">
        <v>1222</v>
      </c>
      <c r="R31" s="47">
        <v>1707</v>
      </c>
      <c r="S31" s="47">
        <v>1835</v>
      </c>
      <c r="T31" s="47">
        <v>1772</v>
      </c>
      <c r="U31" s="48">
        <v>33558</v>
      </c>
      <c r="V31" s="41">
        <v>13645</v>
      </c>
      <c r="W31" s="15">
        <f t="shared" si="2"/>
        <v>7.0000000000000007E-2</v>
      </c>
      <c r="X31" s="43">
        <v>11187</v>
      </c>
      <c r="Y31" s="15">
        <f t="shared" si="3"/>
        <v>0.05</v>
      </c>
      <c r="Z31" s="43">
        <v>14021</v>
      </c>
      <c r="AA31" s="15">
        <f t="shared" si="4"/>
        <v>7.0000000000000007E-2</v>
      </c>
      <c r="AB31" s="43">
        <v>13383</v>
      </c>
      <c r="AC31" s="15">
        <f t="shared" si="5"/>
        <v>0.06</v>
      </c>
      <c r="AD31" s="43">
        <v>14069</v>
      </c>
      <c r="AE31" s="15">
        <f t="shared" si="6"/>
        <v>7.0000000000000007E-2</v>
      </c>
      <c r="AF31" s="43">
        <v>9944</v>
      </c>
      <c r="AG31" s="15">
        <f t="shared" si="7"/>
        <v>0.05</v>
      </c>
      <c r="AH31" s="43">
        <v>132719</v>
      </c>
      <c r="AI31" s="15">
        <f t="shared" si="8"/>
        <v>0.64</v>
      </c>
      <c r="AJ31" s="22">
        <f t="shared" si="9"/>
        <v>0.37</v>
      </c>
      <c r="AK31" s="23">
        <f t="shared" si="10"/>
        <v>0.12000000000000001</v>
      </c>
    </row>
    <row r="32" spans="1:37" x14ac:dyDescent="0.3">
      <c r="A32" s="1" t="s">
        <v>52</v>
      </c>
      <c r="B32" s="2" t="str">
        <f t="shared" si="0"/>
        <v>Monthly</v>
      </c>
      <c r="C32" s="55">
        <v>203250</v>
      </c>
      <c r="D32" s="43">
        <v>21506</v>
      </c>
      <c r="E32" s="43">
        <f t="shared" si="1"/>
        <v>181744</v>
      </c>
      <c r="F32" s="88">
        <f t="shared" si="11"/>
        <v>0.89418942189421891</v>
      </c>
      <c r="G32" s="55">
        <v>888</v>
      </c>
      <c r="H32" s="43">
        <v>1318</v>
      </c>
      <c r="I32" s="43">
        <v>1564</v>
      </c>
      <c r="J32" s="43">
        <v>1341</v>
      </c>
      <c r="K32" s="43">
        <v>1345</v>
      </c>
      <c r="L32" s="43">
        <v>992</v>
      </c>
      <c r="M32" s="43">
        <v>14058</v>
      </c>
      <c r="N32" s="60">
        <f t="shared" si="12"/>
        <v>0.65367804333674329</v>
      </c>
      <c r="O32" s="46">
        <v>517</v>
      </c>
      <c r="P32" s="47">
        <v>695</v>
      </c>
      <c r="Q32" s="47">
        <v>940</v>
      </c>
      <c r="R32" s="47">
        <v>826</v>
      </c>
      <c r="S32" s="47">
        <v>932</v>
      </c>
      <c r="T32" s="47">
        <v>644</v>
      </c>
      <c r="U32" s="48">
        <v>16952</v>
      </c>
      <c r="V32" s="41">
        <v>17452</v>
      </c>
      <c r="W32" s="15">
        <f t="shared" si="2"/>
        <v>0.09</v>
      </c>
      <c r="X32" s="43">
        <v>23718</v>
      </c>
      <c r="Y32" s="15">
        <f t="shared" si="3"/>
        <v>0.12</v>
      </c>
      <c r="Z32" s="43">
        <v>21469</v>
      </c>
      <c r="AA32" s="15">
        <f t="shared" si="4"/>
        <v>0.11</v>
      </c>
      <c r="AB32" s="43">
        <v>14939</v>
      </c>
      <c r="AC32" s="15">
        <f t="shared" si="5"/>
        <v>7.0000000000000007E-2</v>
      </c>
      <c r="AD32" s="43">
        <v>14033</v>
      </c>
      <c r="AE32" s="15">
        <f t="shared" si="6"/>
        <v>7.0000000000000007E-2</v>
      </c>
      <c r="AF32" s="43">
        <v>8437</v>
      </c>
      <c r="AG32" s="15">
        <f t="shared" si="7"/>
        <v>0.04</v>
      </c>
      <c r="AH32" s="43">
        <v>103202</v>
      </c>
      <c r="AI32" s="15">
        <f t="shared" si="8"/>
        <v>0.51</v>
      </c>
      <c r="AJ32" s="22">
        <f t="shared" si="9"/>
        <v>0.5</v>
      </c>
      <c r="AK32" s="23">
        <f t="shared" si="10"/>
        <v>0.21</v>
      </c>
    </row>
    <row r="33" spans="1:37" x14ac:dyDescent="0.3">
      <c r="A33" s="1" t="s">
        <v>51</v>
      </c>
      <c r="B33" s="2" t="str">
        <f t="shared" si="0"/>
        <v>Monthly</v>
      </c>
      <c r="C33" s="55">
        <v>214419</v>
      </c>
      <c r="D33" s="43">
        <v>21475</v>
      </c>
      <c r="E33" s="43">
        <f t="shared" si="1"/>
        <v>192944</v>
      </c>
      <c r="F33" s="88">
        <f t="shared" si="11"/>
        <v>0.89984562935187651</v>
      </c>
      <c r="G33" s="55">
        <v>773</v>
      </c>
      <c r="H33" s="43">
        <v>1040</v>
      </c>
      <c r="I33" s="43">
        <v>1743</v>
      </c>
      <c r="J33" s="43">
        <v>1206</v>
      </c>
      <c r="K33" s="43">
        <v>1184</v>
      </c>
      <c r="L33" s="43">
        <v>563</v>
      </c>
      <c r="M33" s="43">
        <v>14966</v>
      </c>
      <c r="N33" s="60">
        <f t="shared" si="12"/>
        <v>0.69690337601862629</v>
      </c>
      <c r="O33" s="46">
        <v>402</v>
      </c>
      <c r="P33" s="47">
        <v>694</v>
      </c>
      <c r="Q33" s="47">
        <v>851</v>
      </c>
      <c r="R33" s="47">
        <v>640</v>
      </c>
      <c r="S33" s="47">
        <v>1016</v>
      </c>
      <c r="T33" s="47">
        <v>654</v>
      </c>
      <c r="U33" s="48">
        <v>17218</v>
      </c>
      <c r="V33" s="41">
        <v>23241</v>
      </c>
      <c r="W33" s="15">
        <f t="shared" si="2"/>
        <v>0.11</v>
      </c>
      <c r="X33" s="43">
        <v>25262</v>
      </c>
      <c r="Y33" s="15">
        <f t="shared" si="3"/>
        <v>0.12</v>
      </c>
      <c r="Z33" s="43">
        <v>19989</v>
      </c>
      <c r="AA33" s="15">
        <f t="shared" si="4"/>
        <v>0.09</v>
      </c>
      <c r="AB33" s="43">
        <v>14748</v>
      </c>
      <c r="AC33" s="15">
        <f t="shared" si="5"/>
        <v>7.0000000000000007E-2</v>
      </c>
      <c r="AD33" s="43">
        <v>13077</v>
      </c>
      <c r="AE33" s="15">
        <f t="shared" si="6"/>
        <v>0.06</v>
      </c>
      <c r="AF33" s="43">
        <v>8782</v>
      </c>
      <c r="AG33" s="15">
        <f t="shared" si="7"/>
        <v>0.04</v>
      </c>
      <c r="AH33" s="43">
        <v>109320</v>
      </c>
      <c r="AI33" s="15">
        <f t="shared" si="8"/>
        <v>0.51</v>
      </c>
      <c r="AJ33" s="22">
        <f t="shared" si="9"/>
        <v>0.48999999999999994</v>
      </c>
      <c r="AK33" s="23">
        <f t="shared" si="10"/>
        <v>0.22999999999999998</v>
      </c>
    </row>
    <row r="34" spans="1:37" x14ac:dyDescent="0.3">
      <c r="A34" s="1" t="s">
        <v>67</v>
      </c>
      <c r="B34" s="2" t="str">
        <f t="shared" ref="B34:B65" si="13">IF(RIGHT(A34,7)="Auction","Monthly","LTAS")</f>
        <v>LTAS</v>
      </c>
      <c r="C34" s="55">
        <v>212832</v>
      </c>
      <c r="D34" s="43">
        <v>41139</v>
      </c>
      <c r="E34" s="43">
        <f t="shared" ref="E34:E65" si="14">C34-D34</f>
        <v>171693</v>
      </c>
      <c r="F34" s="88">
        <f t="shared" si="11"/>
        <v>0.80670669824086605</v>
      </c>
      <c r="G34" s="55">
        <v>968</v>
      </c>
      <c r="H34" s="43">
        <v>2081</v>
      </c>
      <c r="I34" s="43">
        <v>2844</v>
      </c>
      <c r="J34" s="43">
        <v>2808</v>
      </c>
      <c r="K34" s="43">
        <v>2320</v>
      </c>
      <c r="L34" s="43">
        <v>1889</v>
      </c>
      <c r="M34" s="43">
        <v>28229</v>
      </c>
      <c r="N34" s="60">
        <f t="shared" si="12"/>
        <v>0.6861858577019373</v>
      </c>
      <c r="O34" s="46">
        <v>480</v>
      </c>
      <c r="P34" s="47">
        <v>1127</v>
      </c>
      <c r="Q34" s="47">
        <v>1535</v>
      </c>
      <c r="R34" s="47">
        <v>1334</v>
      </c>
      <c r="S34" s="47">
        <v>2015</v>
      </c>
      <c r="T34" s="47">
        <v>1381</v>
      </c>
      <c r="U34" s="48">
        <v>33267</v>
      </c>
      <c r="V34" s="41">
        <v>15101</v>
      </c>
      <c r="W34" s="15">
        <f t="shared" ref="W34:W65" si="15">ROUND(V34/$C34,2)</f>
        <v>7.0000000000000007E-2</v>
      </c>
      <c r="X34" s="43">
        <v>10497</v>
      </c>
      <c r="Y34" s="15">
        <f t="shared" ref="Y34:Y65" si="16">ROUND(X34/$C34,2)</f>
        <v>0.05</v>
      </c>
      <c r="Z34" s="43">
        <v>13742</v>
      </c>
      <c r="AA34" s="15">
        <f t="shared" ref="AA34:AA65" si="17">ROUND(Z34/$C34,2)</f>
        <v>0.06</v>
      </c>
      <c r="AB34" s="43">
        <v>11086</v>
      </c>
      <c r="AC34" s="15">
        <f t="shared" ref="AC34:AC65" si="18">ROUND(AB34/$C34,2)</f>
        <v>0.05</v>
      </c>
      <c r="AD34" s="43">
        <v>13820</v>
      </c>
      <c r="AE34" s="15">
        <f t="shared" ref="AE34:AE65" si="19">ROUND(AD34/$C34,2)</f>
        <v>0.06</v>
      </c>
      <c r="AF34" s="43">
        <v>8578</v>
      </c>
      <c r="AG34" s="15">
        <f t="shared" ref="AG34:AG65" si="20">ROUND(AF34/$C34,2)</f>
        <v>0.04</v>
      </c>
      <c r="AH34" s="43">
        <v>140008</v>
      </c>
      <c r="AI34" s="15">
        <f t="shared" ref="AI34:AI65" si="21">ROUND(AH34/$C34,2)</f>
        <v>0.66</v>
      </c>
      <c r="AJ34" s="22">
        <f t="shared" ref="AJ34:AJ65" si="22">SUM(W34,Y34,AA34,AC34,AE34,AG34)</f>
        <v>0.32999999999999996</v>
      </c>
      <c r="AK34" s="23">
        <f t="shared" ref="AK34:AK65" si="23">SUM(W34,Y34)</f>
        <v>0.12000000000000001</v>
      </c>
    </row>
    <row r="35" spans="1:37" x14ac:dyDescent="0.3">
      <c r="A35" s="1" t="s">
        <v>97</v>
      </c>
      <c r="B35" s="2" t="str">
        <f t="shared" si="13"/>
        <v>Monthly</v>
      </c>
      <c r="C35" s="55">
        <v>217950</v>
      </c>
      <c r="D35" s="43">
        <v>19788</v>
      </c>
      <c r="E35" s="43">
        <f t="shared" si="14"/>
        <v>198162</v>
      </c>
      <c r="F35" s="88">
        <f t="shared" si="11"/>
        <v>0.90920853406744662</v>
      </c>
      <c r="G35" s="55">
        <v>730</v>
      </c>
      <c r="H35" s="43">
        <v>924</v>
      </c>
      <c r="I35" s="43">
        <v>1161</v>
      </c>
      <c r="J35" s="43">
        <v>1065</v>
      </c>
      <c r="K35" s="43">
        <v>838</v>
      </c>
      <c r="L35" s="43">
        <v>590</v>
      </c>
      <c r="M35" s="43">
        <v>14480</v>
      </c>
      <c r="N35" s="60">
        <f t="shared" si="12"/>
        <v>0.73175662017384269</v>
      </c>
      <c r="O35" s="46">
        <v>429</v>
      </c>
      <c r="P35" s="47">
        <v>510</v>
      </c>
      <c r="Q35" s="47">
        <v>663</v>
      </c>
      <c r="R35" s="47">
        <v>514</v>
      </c>
      <c r="S35" s="47">
        <v>748</v>
      </c>
      <c r="T35" s="47">
        <v>519</v>
      </c>
      <c r="U35" s="48">
        <v>16405</v>
      </c>
      <c r="V35" s="41">
        <v>25491</v>
      </c>
      <c r="W35" s="15">
        <f t="shared" si="15"/>
        <v>0.12</v>
      </c>
      <c r="X35" s="43">
        <v>28914</v>
      </c>
      <c r="Y35" s="15">
        <f t="shared" si="16"/>
        <v>0.13</v>
      </c>
      <c r="Z35" s="43">
        <v>21927</v>
      </c>
      <c r="AA35" s="15">
        <f t="shared" si="17"/>
        <v>0.1</v>
      </c>
      <c r="AB35" s="43">
        <v>17298</v>
      </c>
      <c r="AC35" s="15">
        <f t="shared" si="18"/>
        <v>0.08</v>
      </c>
      <c r="AD35" s="43">
        <v>13778</v>
      </c>
      <c r="AE35" s="15">
        <f t="shared" si="19"/>
        <v>0.06</v>
      </c>
      <c r="AF35" s="43">
        <v>8322</v>
      </c>
      <c r="AG35" s="15">
        <f t="shared" si="20"/>
        <v>0.04</v>
      </c>
      <c r="AH35" s="43">
        <v>102220</v>
      </c>
      <c r="AI35" s="15">
        <f t="shared" si="21"/>
        <v>0.47</v>
      </c>
      <c r="AJ35" s="22">
        <f t="shared" si="22"/>
        <v>0.53</v>
      </c>
      <c r="AK35" s="23">
        <f t="shared" si="23"/>
        <v>0.25</v>
      </c>
    </row>
    <row r="36" spans="1:37" x14ac:dyDescent="0.3">
      <c r="A36" s="1" t="s">
        <v>83</v>
      </c>
      <c r="B36" s="2" t="str">
        <f t="shared" si="13"/>
        <v>LTAS</v>
      </c>
      <c r="C36" s="55">
        <v>153138</v>
      </c>
      <c r="D36" s="43">
        <v>18960</v>
      </c>
      <c r="E36" s="43">
        <f t="shared" si="14"/>
        <v>134178</v>
      </c>
      <c r="F36" s="88">
        <f t="shared" si="11"/>
        <v>0.876190103044313</v>
      </c>
      <c r="G36" s="55">
        <v>1042</v>
      </c>
      <c r="H36" s="43">
        <v>850</v>
      </c>
      <c r="I36" s="43">
        <v>951</v>
      </c>
      <c r="J36" s="43">
        <v>872</v>
      </c>
      <c r="K36" s="43">
        <v>729</v>
      </c>
      <c r="L36" s="43">
        <v>713</v>
      </c>
      <c r="M36" s="43">
        <v>13803</v>
      </c>
      <c r="N36" s="60">
        <f t="shared" si="12"/>
        <v>0.72800632911392404</v>
      </c>
      <c r="O36" s="46">
        <v>523</v>
      </c>
      <c r="P36" s="47">
        <v>977</v>
      </c>
      <c r="Q36" s="47">
        <v>698</v>
      </c>
      <c r="R36" s="47">
        <v>549</v>
      </c>
      <c r="S36" s="47">
        <v>980</v>
      </c>
      <c r="T36" s="47">
        <v>507</v>
      </c>
      <c r="U36" s="48">
        <v>14726</v>
      </c>
      <c r="V36" s="41">
        <v>7574</v>
      </c>
      <c r="W36" s="15">
        <f t="shared" si="15"/>
        <v>0.05</v>
      </c>
      <c r="X36" s="43">
        <v>8639</v>
      </c>
      <c r="Y36" s="15">
        <f t="shared" si="16"/>
        <v>0.06</v>
      </c>
      <c r="Z36" s="43">
        <v>11075</v>
      </c>
      <c r="AA36" s="15">
        <f t="shared" si="17"/>
        <v>7.0000000000000007E-2</v>
      </c>
      <c r="AB36" s="43">
        <v>9988</v>
      </c>
      <c r="AC36" s="15">
        <f t="shared" si="18"/>
        <v>7.0000000000000007E-2</v>
      </c>
      <c r="AD36" s="43">
        <v>10996</v>
      </c>
      <c r="AE36" s="15">
        <f t="shared" si="19"/>
        <v>7.0000000000000007E-2</v>
      </c>
      <c r="AF36" s="43">
        <v>6700</v>
      </c>
      <c r="AG36" s="15">
        <f t="shared" si="20"/>
        <v>0.04</v>
      </c>
      <c r="AH36" s="43">
        <v>98166</v>
      </c>
      <c r="AI36" s="15">
        <f t="shared" si="21"/>
        <v>0.64</v>
      </c>
      <c r="AJ36" s="22">
        <f t="shared" si="22"/>
        <v>0.36</v>
      </c>
      <c r="AK36" s="23">
        <f t="shared" si="23"/>
        <v>0.11</v>
      </c>
    </row>
    <row r="37" spans="1:37" x14ac:dyDescent="0.3">
      <c r="A37" s="1" t="s">
        <v>82</v>
      </c>
      <c r="B37" s="2" t="str">
        <f t="shared" si="13"/>
        <v>Monthly</v>
      </c>
      <c r="C37" s="55">
        <v>197410</v>
      </c>
      <c r="D37" s="43">
        <v>16837</v>
      </c>
      <c r="E37" s="43">
        <f t="shared" si="14"/>
        <v>180573</v>
      </c>
      <c r="F37" s="88">
        <f t="shared" si="11"/>
        <v>0.91471050098779194</v>
      </c>
      <c r="G37" s="55">
        <v>980</v>
      </c>
      <c r="H37" s="43">
        <v>964</v>
      </c>
      <c r="I37" s="43">
        <v>1112</v>
      </c>
      <c r="J37" s="43">
        <v>981</v>
      </c>
      <c r="K37" s="43">
        <v>817</v>
      </c>
      <c r="L37" s="43">
        <v>509</v>
      </c>
      <c r="M37" s="43">
        <v>11474</v>
      </c>
      <c r="N37" s="60">
        <f t="shared" si="12"/>
        <v>0.68147532220704399</v>
      </c>
      <c r="O37" s="46">
        <v>600</v>
      </c>
      <c r="P37" s="47">
        <v>589</v>
      </c>
      <c r="Q37" s="47">
        <v>637</v>
      </c>
      <c r="R37" s="47">
        <v>538</v>
      </c>
      <c r="S37" s="47">
        <v>616</v>
      </c>
      <c r="T37" s="47">
        <v>445</v>
      </c>
      <c r="U37" s="48">
        <v>13412</v>
      </c>
      <c r="V37" s="41">
        <v>25014</v>
      </c>
      <c r="W37" s="15">
        <f t="shared" si="15"/>
        <v>0.13</v>
      </c>
      <c r="X37" s="43">
        <v>21136</v>
      </c>
      <c r="Y37" s="15">
        <f t="shared" si="16"/>
        <v>0.11</v>
      </c>
      <c r="Z37" s="43">
        <v>18960</v>
      </c>
      <c r="AA37" s="15">
        <f t="shared" si="17"/>
        <v>0.1</v>
      </c>
      <c r="AB37" s="43">
        <v>14183</v>
      </c>
      <c r="AC37" s="15">
        <f t="shared" si="18"/>
        <v>7.0000000000000007E-2</v>
      </c>
      <c r="AD37" s="43">
        <v>11710</v>
      </c>
      <c r="AE37" s="15">
        <f t="shared" si="19"/>
        <v>0.06</v>
      </c>
      <c r="AF37" s="43">
        <v>7721</v>
      </c>
      <c r="AG37" s="15">
        <f t="shared" si="20"/>
        <v>0.04</v>
      </c>
      <c r="AH37" s="43">
        <v>98686</v>
      </c>
      <c r="AI37" s="15">
        <f t="shared" si="21"/>
        <v>0.5</v>
      </c>
      <c r="AJ37" s="22">
        <f t="shared" si="22"/>
        <v>0.51</v>
      </c>
      <c r="AK37" s="23">
        <f t="shared" si="23"/>
        <v>0.24</v>
      </c>
    </row>
    <row r="38" spans="1:37" x14ac:dyDescent="0.3">
      <c r="A38" s="1" t="s">
        <v>81</v>
      </c>
      <c r="B38" s="2" t="str">
        <f t="shared" si="13"/>
        <v>LTAS</v>
      </c>
      <c r="C38" s="55">
        <v>173250</v>
      </c>
      <c r="D38" s="43">
        <v>19280</v>
      </c>
      <c r="E38" s="43">
        <f t="shared" si="14"/>
        <v>153970</v>
      </c>
      <c r="F38" s="88">
        <f t="shared" si="11"/>
        <v>0.88871572871572868</v>
      </c>
      <c r="G38" s="55">
        <v>807</v>
      </c>
      <c r="H38" s="43">
        <v>939</v>
      </c>
      <c r="I38" s="43">
        <v>1024</v>
      </c>
      <c r="J38" s="43">
        <v>947</v>
      </c>
      <c r="K38" s="43">
        <v>825</v>
      </c>
      <c r="L38" s="43">
        <v>676</v>
      </c>
      <c r="M38" s="43">
        <v>14062</v>
      </c>
      <c r="N38" s="60">
        <f t="shared" si="12"/>
        <v>0.72935684647302901</v>
      </c>
      <c r="O38" s="46">
        <v>444</v>
      </c>
      <c r="P38" s="47">
        <v>783</v>
      </c>
      <c r="Q38" s="47">
        <v>790</v>
      </c>
      <c r="R38" s="47">
        <v>667</v>
      </c>
      <c r="S38" s="47">
        <v>767</v>
      </c>
      <c r="T38" s="47">
        <v>716</v>
      </c>
      <c r="U38" s="48">
        <v>15113</v>
      </c>
      <c r="V38" s="41">
        <v>6979</v>
      </c>
      <c r="W38" s="15">
        <f t="shared" si="15"/>
        <v>0.04</v>
      </c>
      <c r="X38" s="43">
        <v>10283</v>
      </c>
      <c r="Y38" s="15">
        <f t="shared" si="16"/>
        <v>0.06</v>
      </c>
      <c r="Z38" s="43">
        <v>13263</v>
      </c>
      <c r="AA38" s="15">
        <f t="shared" si="17"/>
        <v>0.08</v>
      </c>
      <c r="AB38" s="43">
        <v>11161</v>
      </c>
      <c r="AC38" s="15">
        <f t="shared" si="18"/>
        <v>0.06</v>
      </c>
      <c r="AD38" s="43">
        <v>11495</v>
      </c>
      <c r="AE38" s="15">
        <f t="shared" si="19"/>
        <v>7.0000000000000007E-2</v>
      </c>
      <c r="AF38" s="43">
        <v>7813</v>
      </c>
      <c r="AG38" s="15">
        <f t="shared" si="20"/>
        <v>0.05</v>
      </c>
      <c r="AH38" s="43">
        <v>112256</v>
      </c>
      <c r="AI38" s="15">
        <f t="shared" si="21"/>
        <v>0.65</v>
      </c>
      <c r="AJ38" s="22">
        <f t="shared" si="22"/>
        <v>0.36</v>
      </c>
      <c r="AK38" s="23">
        <f t="shared" si="23"/>
        <v>0.1</v>
      </c>
    </row>
    <row r="39" spans="1:37" x14ac:dyDescent="0.3">
      <c r="A39" s="1" t="s">
        <v>80</v>
      </c>
      <c r="B39" s="2" t="str">
        <f t="shared" si="13"/>
        <v>Monthly</v>
      </c>
      <c r="C39" s="55">
        <v>154064</v>
      </c>
      <c r="D39" s="43">
        <v>16675</v>
      </c>
      <c r="E39" s="43">
        <f t="shared" si="14"/>
        <v>137389</v>
      </c>
      <c r="F39" s="88">
        <f t="shared" si="11"/>
        <v>0.89176575968428706</v>
      </c>
      <c r="G39" s="55">
        <v>664</v>
      </c>
      <c r="H39" s="43">
        <v>1153</v>
      </c>
      <c r="I39" s="43">
        <v>1320</v>
      </c>
      <c r="J39" s="43">
        <v>965</v>
      </c>
      <c r="K39" s="43">
        <v>890</v>
      </c>
      <c r="L39" s="43">
        <v>831</v>
      </c>
      <c r="M39" s="43">
        <v>10852</v>
      </c>
      <c r="N39" s="60">
        <f t="shared" si="12"/>
        <v>0.65079460269865064</v>
      </c>
      <c r="O39" s="46">
        <v>401</v>
      </c>
      <c r="P39" s="47">
        <v>647</v>
      </c>
      <c r="Q39" s="47">
        <v>837</v>
      </c>
      <c r="R39" s="47">
        <v>729</v>
      </c>
      <c r="S39" s="47">
        <v>740</v>
      </c>
      <c r="T39" s="47">
        <v>642</v>
      </c>
      <c r="U39" s="48">
        <v>12679</v>
      </c>
      <c r="V39" s="41">
        <v>9449</v>
      </c>
      <c r="W39" s="15">
        <f t="shared" si="15"/>
        <v>0.06</v>
      </c>
      <c r="X39" s="43">
        <v>17361</v>
      </c>
      <c r="Y39" s="15">
        <f t="shared" si="16"/>
        <v>0.11</v>
      </c>
      <c r="Z39" s="43">
        <v>16463</v>
      </c>
      <c r="AA39" s="15">
        <f t="shared" si="17"/>
        <v>0.11</v>
      </c>
      <c r="AB39" s="43">
        <v>11234</v>
      </c>
      <c r="AC39" s="15">
        <f t="shared" si="18"/>
        <v>7.0000000000000007E-2</v>
      </c>
      <c r="AD39" s="43">
        <v>10255</v>
      </c>
      <c r="AE39" s="15">
        <f t="shared" si="19"/>
        <v>7.0000000000000007E-2</v>
      </c>
      <c r="AF39" s="43">
        <v>6850</v>
      </c>
      <c r="AG39" s="15">
        <f t="shared" si="20"/>
        <v>0.04</v>
      </c>
      <c r="AH39" s="43">
        <v>82452</v>
      </c>
      <c r="AI39" s="15">
        <f t="shared" si="21"/>
        <v>0.54</v>
      </c>
      <c r="AJ39" s="22">
        <f t="shared" si="22"/>
        <v>0.45999999999999996</v>
      </c>
      <c r="AK39" s="23">
        <f t="shared" si="23"/>
        <v>0.16999999999999998</v>
      </c>
    </row>
    <row r="40" spans="1:37" x14ac:dyDescent="0.3">
      <c r="A40" s="1" t="s">
        <v>74</v>
      </c>
      <c r="B40" s="2" t="str">
        <f t="shared" si="13"/>
        <v>LTAS</v>
      </c>
      <c r="C40" s="55">
        <v>183049</v>
      </c>
      <c r="D40" s="43">
        <v>18393</v>
      </c>
      <c r="E40" s="43">
        <f t="shared" si="14"/>
        <v>164656</v>
      </c>
      <c r="F40" s="88">
        <f t="shared" si="11"/>
        <v>0.89951870810547996</v>
      </c>
      <c r="G40" s="55">
        <v>595</v>
      </c>
      <c r="H40" s="43">
        <v>680</v>
      </c>
      <c r="I40" s="43">
        <v>996</v>
      </c>
      <c r="J40" s="43">
        <v>1071</v>
      </c>
      <c r="K40" s="43">
        <v>772</v>
      </c>
      <c r="L40" s="43">
        <v>847</v>
      </c>
      <c r="M40" s="43">
        <v>13432</v>
      </c>
      <c r="N40" s="60">
        <f t="shared" si="12"/>
        <v>0.73027782308486922</v>
      </c>
      <c r="O40" s="46">
        <v>349</v>
      </c>
      <c r="P40" s="47">
        <v>559</v>
      </c>
      <c r="Q40" s="47">
        <v>704</v>
      </c>
      <c r="R40" s="47">
        <v>746</v>
      </c>
      <c r="S40" s="47">
        <v>778</v>
      </c>
      <c r="T40" s="47">
        <v>674</v>
      </c>
      <c r="U40" s="48">
        <v>14583</v>
      </c>
      <c r="V40" s="41">
        <v>7179</v>
      </c>
      <c r="W40" s="15">
        <f t="shared" si="15"/>
        <v>0.04</v>
      </c>
      <c r="X40" s="43">
        <v>10568</v>
      </c>
      <c r="Y40" s="15">
        <f t="shared" si="16"/>
        <v>0.06</v>
      </c>
      <c r="Z40" s="43">
        <v>12220</v>
      </c>
      <c r="AA40" s="15">
        <f t="shared" si="17"/>
        <v>7.0000000000000007E-2</v>
      </c>
      <c r="AB40" s="43">
        <v>11628</v>
      </c>
      <c r="AC40" s="15">
        <f t="shared" si="18"/>
        <v>0.06</v>
      </c>
      <c r="AD40" s="43">
        <v>11844</v>
      </c>
      <c r="AE40" s="15">
        <f t="shared" si="19"/>
        <v>0.06</v>
      </c>
      <c r="AF40" s="43">
        <v>8083</v>
      </c>
      <c r="AG40" s="15">
        <f t="shared" si="20"/>
        <v>0.04</v>
      </c>
      <c r="AH40" s="43">
        <v>121527</v>
      </c>
      <c r="AI40" s="15">
        <f t="shared" si="21"/>
        <v>0.66</v>
      </c>
      <c r="AJ40" s="22">
        <f t="shared" si="22"/>
        <v>0.33</v>
      </c>
      <c r="AK40" s="23">
        <f t="shared" si="23"/>
        <v>0.1</v>
      </c>
    </row>
    <row r="41" spans="1:37" x14ac:dyDescent="0.3">
      <c r="A41" s="1" t="s">
        <v>66</v>
      </c>
      <c r="B41" s="2" t="str">
        <f t="shared" si="13"/>
        <v>Monthly</v>
      </c>
      <c r="C41" s="55">
        <v>167445</v>
      </c>
      <c r="D41" s="43">
        <v>17238</v>
      </c>
      <c r="E41" s="43">
        <f t="shared" si="14"/>
        <v>150207</v>
      </c>
      <c r="F41" s="88">
        <f t="shared" si="11"/>
        <v>0.89705276359401598</v>
      </c>
      <c r="G41" s="55">
        <v>601</v>
      </c>
      <c r="H41" s="43">
        <v>1079</v>
      </c>
      <c r="I41" s="43">
        <v>949</v>
      </c>
      <c r="J41" s="43">
        <v>802</v>
      </c>
      <c r="K41" s="43">
        <v>795</v>
      </c>
      <c r="L41" s="43">
        <v>564</v>
      </c>
      <c r="M41" s="43">
        <v>12448</v>
      </c>
      <c r="N41" s="60">
        <f t="shared" si="12"/>
        <v>0.72212553660517464</v>
      </c>
      <c r="O41" s="46">
        <v>315</v>
      </c>
      <c r="P41" s="47">
        <v>682</v>
      </c>
      <c r="Q41" s="47">
        <v>692</v>
      </c>
      <c r="R41" s="47">
        <v>524</v>
      </c>
      <c r="S41" s="47">
        <v>626</v>
      </c>
      <c r="T41" s="47">
        <v>443</v>
      </c>
      <c r="U41" s="48">
        <v>13956</v>
      </c>
      <c r="V41" s="41">
        <v>8725</v>
      </c>
      <c r="W41" s="15">
        <f t="shared" si="15"/>
        <v>0.05</v>
      </c>
      <c r="X41" s="43">
        <v>15184</v>
      </c>
      <c r="Y41" s="15">
        <f t="shared" si="16"/>
        <v>0.09</v>
      </c>
      <c r="Z41" s="43">
        <v>16045</v>
      </c>
      <c r="AA41" s="15">
        <f t="shared" si="17"/>
        <v>0.1</v>
      </c>
      <c r="AB41" s="43">
        <v>10969</v>
      </c>
      <c r="AC41" s="15">
        <f t="shared" si="18"/>
        <v>7.0000000000000007E-2</v>
      </c>
      <c r="AD41" s="43">
        <v>10986</v>
      </c>
      <c r="AE41" s="15">
        <f t="shared" si="19"/>
        <v>7.0000000000000007E-2</v>
      </c>
      <c r="AF41" s="43">
        <v>6771</v>
      </c>
      <c r="AG41" s="15">
        <f t="shared" si="20"/>
        <v>0.04</v>
      </c>
      <c r="AH41" s="43">
        <v>98765</v>
      </c>
      <c r="AI41" s="15">
        <f t="shared" si="21"/>
        <v>0.59</v>
      </c>
      <c r="AJ41" s="22">
        <f t="shared" si="22"/>
        <v>0.42000000000000004</v>
      </c>
      <c r="AK41" s="23">
        <f t="shared" si="23"/>
        <v>0.14000000000000001</v>
      </c>
    </row>
    <row r="42" spans="1:37" x14ac:dyDescent="0.3">
      <c r="A42" s="1" t="s">
        <v>73</v>
      </c>
      <c r="B42" s="2" t="str">
        <f t="shared" si="13"/>
        <v>LTAS</v>
      </c>
      <c r="C42" s="55">
        <v>199526</v>
      </c>
      <c r="D42" s="43">
        <v>22898</v>
      </c>
      <c r="E42" s="43">
        <f t="shared" si="14"/>
        <v>176628</v>
      </c>
      <c r="F42" s="88">
        <f t="shared" si="11"/>
        <v>0.88523801409340142</v>
      </c>
      <c r="G42" s="55">
        <v>865</v>
      </c>
      <c r="H42" s="43">
        <v>999</v>
      </c>
      <c r="I42" s="43">
        <v>1404</v>
      </c>
      <c r="J42" s="43">
        <v>1437</v>
      </c>
      <c r="K42" s="43">
        <v>1008</v>
      </c>
      <c r="L42" s="43">
        <v>936</v>
      </c>
      <c r="M42" s="43">
        <v>16249</v>
      </c>
      <c r="N42" s="60">
        <f t="shared" si="12"/>
        <v>0.70962529478557079</v>
      </c>
      <c r="O42" s="46">
        <v>428</v>
      </c>
      <c r="P42" s="47">
        <v>790</v>
      </c>
      <c r="Q42" s="47">
        <v>867</v>
      </c>
      <c r="R42" s="47">
        <v>1134</v>
      </c>
      <c r="S42" s="47">
        <v>927</v>
      </c>
      <c r="T42" s="47">
        <v>808</v>
      </c>
      <c r="U42" s="48">
        <v>17944</v>
      </c>
      <c r="V42" s="41">
        <v>8372</v>
      </c>
      <c r="W42" s="15">
        <f t="shared" si="15"/>
        <v>0.04</v>
      </c>
      <c r="X42" s="43">
        <v>12973</v>
      </c>
      <c r="Y42" s="15">
        <f t="shared" si="16"/>
        <v>7.0000000000000007E-2</v>
      </c>
      <c r="Z42" s="43">
        <v>13812</v>
      </c>
      <c r="AA42" s="15">
        <f t="shared" si="17"/>
        <v>7.0000000000000007E-2</v>
      </c>
      <c r="AB42" s="43">
        <v>13213</v>
      </c>
      <c r="AC42" s="15">
        <f t="shared" si="18"/>
        <v>7.0000000000000007E-2</v>
      </c>
      <c r="AD42" s="43">
        <v>12284</v>
      </c>
      <c r="AE42" s="15">
        <f t="shared" si="19"/>
        <v>0.06</v>
      </c>
      <c r="AF42" s="43">
        <v>9864</v>
      </c>
      <c r="AG42" s="15">
        <f t="shared" si="20"/>
        <v>0.05</v>
      </c>
      <c r="AH42" s="43">
        <v>129008</v>
      </c>
      <c r="AI42" s="15">
        <f t="shared" si="21"/>
        <v>0.65</v>
      </c>
      <c r="AJ42" s="22">
        <f t="shared" si="22"/>
        <v>0.36</v>
      </c>
      <c r="AK42" s="23">
        <f t="shared" si="23"/>
        <v>0.11000000000000001</v>
      </c>
    </row>
    <row r="43" spans="1:37" x14ac:dyDescent="0.3">
      <c r="A43" s="1" t="s">
        <v>65</v>
      </c>
      <c r="B43" s="2" t="str">
        <f t="shared" si="13"/>
        <v>Monthly</v>
      </c>
      <c r="C43" s="55">
        <v>166459</v>
      </c>
      <c r="D43" s="43">
        <v>15107</v>
      </c>
      <c r="E43" s="43">
        <f t="shared" si="14"/>
        <v>151352</v>
      </c>
      <c r="F43" s="88">
        <f t="shared" si="11"/>
        <v>0.90924491916928496</v>
      </c>
      <c r="G43" s="55">
        <v>377</v>
      </c>
      <c r="H43" s="43">
        <v>710</v>
      </c>
      <c r="I43" s="43">
        <v>967</v>
      </c>
      <c r="J43" s="43">
        <v>717</v>
      </c>
      <c r="K43" s="43">
        <v>596</v>
      </c>
      <c r="L43" s="43">
        <v>542</v>
      </c>
      <c r="M43" s="43">
        <v>11198</v>
      </c>
      <c r="N43" s="60">
        <f t="shared" si="12"/>
        <v>0.74124578010193953</v>
      </c>
      <c r="O43" s="46">
        <v>149</v>
      </c>
      <c r="P43" s="47">
        <v>392</v>
      </c>
      <c r="Q43" s="47">
        <v>664</v>
      </c>
      <c r="R43" s="47">
        <v>412</v>
      </c>
      <c r="S43" s="47">
        <v>533</v>
      </c>
      <c r="T43" s="47">
        <v>443</v>
      </c>
      <c r="U43" s="48">
        <v>12514</v>
      </c>
      <c r="V43" s="41">
        <v>6428</v>
      </c>
      <c r="W43" s="15">
        <f t="shared" si="15"/>
        <v>0.04</v>
      </c>
      <c r="X43" s="43">
        <v>15073</v>
      </c>
      <c r="Y43" s="15">
        <f t="shared" si="16"/>
        <v>0.09</v>
      </c>
      <c r="Z43" s="43">
        <v>14938</v>
      </c>
      <c r="AA43" s="15">
        <f t="shared" si="17"/>
        <v>0.09</v>
      </c>
      <c r="AB43" s="43">
        <v>10370</v>
      </c>
      <c r="AC43" s="15">
        <f t="shared" si="18"/>
        <v>0.06</v>
      </c>
      <c r="AD43" s="43">
        <v>10281</v>
      </c>
      <c r="AE43" s="15">
        <f t="shared" si="19"/>
        <v>0.06</v>
      </c>
      <c r="AF43" s="43">
        <v>7106</v>
      </c>
      <c r="AG43" s="15">
        <f t="shared" si="20"/>
        <v>0.04</v>
      </c>
      <c r="AH43" s="43">
        <v>102263</v>
      </c>
      <c r="AI43" s="15">
        <f t="shared" si="21"/>
        <v>0.61</v>
      </c>
      <c r="AJ43" s="22">
        <f t="shared" si="22"/>
        <v>0.38</v>
      </c>
      <c r="AK43" s="23">
        <f t="shared" si="23"/>
        <v>0.13</v>
      </c>
    </row>
    <row r="44" spans="1:37" x14ac:dyDescent="0.3">
      <c r="A44" s="1" t="s">
        <v>79</v>
      </c>
      <c r="B44" s="2" t="str">
        <f t="shared" si="13"/>
        <v>LTAS</v>
      </c>
      <c r="C44" s="55">
        <v>200172</v>
      </c>
      <c r="D44" s="43">
        <v>29689</v>
      </c>
      <c r="E44" s="43">
        <f t="shared" si="14"/>
        <v>170483</v>
      </c>
      <c r="F44" s="88">
        <f t="shared" si="11"/>
        <v>0.8516825530044162</v>
      </c>
      <c r="G44" s="55">
        <v>1245</v>
      </c>
      <c r="H44" s="43">
        <v>960</v>
      </c>
      <c r="I44" s="43">
        <v>1999</v>
      </c>
      <c r="J44" s="43">
        <v>2285</v>
      </c>
      <c r="K44" s="43">
        <v>1984</v>
      </c>
      <c r="L44" s="43">
        <v>1863</v>
      </c>
      <c r="M44" s="43">
        <v>19353</v>
      </c>
      <c r="N44" s="60">
        <f t="shared" si="12"/>
        <v>0.65185759035332946</v>
      </c>
      <c r="O44" s="46">
        <v>763</v>
      </c>
      <c r="P44" s="47">
        <v>541</v>
      </c>
      <c r="Q44" s="47">
        <v>760</v>
      </c>
      <c r="R44" s="47">
        <v>1182</v>
      </c>
      <c r="S44" s="47">
        <v>1447</v>
      </c>
      <c r="T44" s="47">
        <v>1547</v>
      </c>
      <c r="U44" s="48">
        <v>23449</v>
      </c>
      <c r="V44" s="41">
        <v>8013</v>
      </c>
      <c r="W44" s="15">
        <f t="shared" si="15"/>
        <v>0.04</v>
      </c>
      <c r="X44" s="43">
        <v>15819</v>
      </c>
      <c r="Y44" s="15">
        <f t="shared" si="16"/>
        <v>0.08</v>
      </c>
      <c r="Z44" s="43">
        <v>11244</v>
      </c>
      <c r="AA44" s="15">
        <f t="shared" si="17"/>
        <v>0.06</v>
      </c>
      <c r="AB44" s="43">
        <v>12735</v>
      </c>
      <c r="AC44" s="15">
        <f t="shared" si="18"/>
        <v>0.06</v>
      </c>
      <c r="AD44" s="43">
        <v>12228</v>
      </c>
      <c r="AE44" s="15">
        <f t="shared" si="19"/>
        <v>0.06</v>
      </c>
      <c r="AF44" s="43">
        <v>10402</v>
      </c>
      <c r="AG44" s="15">
        <f t="shared" si="20"/>
        <v>0.05</v>
      </c>
      <c r="AH44" s="43">
        <v>129731</v>
      </c>
      <c r="AI44" s="15">
        <f t="shared" si="21"/>
        <v>0.65</v>
      </c>
      <c r="AJ44" s="22">
        <f t="shared" si="22"/>
        <v>0.35</v>
      </c>
      <c r="AK44" s="23">
        <f t="shared" si="23"/>
        <v>0.12</v>
      </c>
    </row>
    <row r="45" spans="1:37" x14ac:dyDescent="0.3">
      <c r="A45" s="1" t="s">
        <v>64</v>
      </c>
      <c r="B45" s="2" t="str">
        <f t="shared" si="13"/>
        <v>Monthly</v>
      </c>
      <c r="C45" s="55">
        <v>192809</v>
      </c>
      <c r="D45" s="43">
        <v>19744</v>
      </c>
      <c r="E45" s="43">
        <f t="shared" si="14"/>
        <v>173065</v>
      </c>
      <c r="F45" s="88">
        <f t="shared" si="11"/>
        <v>0.89759814116560954</v>
      </c>
      <c r="G45" s="55">
        <v>694</v>
      </c>
      <c r="H45" s="43">
        <v>847</v>
      </c>
      <c r="I45" s="43">
        <v>1111</v>
      </c>
      <c r="J45" s="43">
        <v>1096</v>
      </c>
      <c r="K45" s="43">
        <v>810</v>
      </c>
      <c r="L45" s="43">
        <v>760</v>
      </c>
      <c r="M45" s="43">
        <v>14426</v>
      </c>
      <c r="N45" s="60">
        <f t="shared" si="12"/>
        <v>0.73065235008103724</v>
      </c>
      <c r="O45" s="46">
        <v>263</v>
      </c>
      <c r="P45" s="47">
        <v>503</v>
      </c>
      <c r="Q45" s="47">
        <v>642</v>
      </c>
      <c r="R45" s="47">
        <v>645</v>
      </c>
      <c r="S45" s="47">
        <v>759</v>
      </c>
      <c r="T45" s="47">
        <v>590</v>
      </c>
      <c r="U45" s="48">
        <v>16342</v>
      </c>
      <c r="V45" s="41">
        <v>8707</v>
      </c>
      <c r="W45" s="15">
        <f t="shared" si="15"/>
        <v>0.05</v>
      </c>
      <c r="X45" s="43">
        <v>15907</v>
      </c>
      <c r="Y45" s="15">
        <f t="shared" si="16"/>
        <v>0.08</v>
      </c>
      <c r="Z45" s="43">
        <v>16446</v>
      </c>
      <c r="AA45" s="15">
        <f t="shared" si="17"/>
        <v>0.09</v>
      </c>
      <c r="AB45" s="43">
        <v>12321</v>
      </c>
      <c r="AC45" s="15">
        <f t="shared" si="18"/>
        <v>0.06</v>
      </c>
      <c r="AD45" s="43">
        <v>12170</v>
      </c>
      <c r="AE45" s="15">
        <f t="shared" si="19"/>
        <v>0.06</v>
      </c>
      <c r="AF45" s="43">
        <v>7585</v>
      </c>
      <c r="AG45" s="15">
        <f t="shared" si="20"/>
        <v>0.04</v>
      </c>
      <c r="AH45" s="43">
        <v>119673</v>
      </c>
      <c r="AI45" s="15">
        <f t="shared" si="21"/>
        <v>0.62</v>
      </c>
      <c r="AJ45" s="22">
        <f t="shared" si="22"/>
        <v>0.38</v>
      </c>
      <c r="AK45" s="23">
        <f t="shared" si="23"/>
        <v>0.13</v>
      </c>
    </row>
    <row r="46" spans="1:37" x14ac:dyDescent="0.3">
      <c r="A46" s="1" t="s">
        <v>63</v>
      </c>
      <c r="B46" s="2" t="str">
        <f t="shared" si="13"/>
        <v>LTAS</v>
      </c>
      <c r="C46" s="55">
        <v>206623</v>
      </c>
      <c r="D46" s="43">
        <v>31057</v>
      </c>
      <c r="E46" s="43">
        <f t="shared" si="14"/>
        <v>175566</v>
      </c>
      <c r="F46" s="88">
        <f t="shared" si="11"/>
        <v>0.84969243501449498</v>
      </c>
      <c r="G46" s="55">
        <v>1426</v>
      </c>
      <c r="H46" s="43">
        <v>1647</v>
      </c>
      <c r="I46" s="43">
        <v>2348</v>
      </c>
      <c r="J46" s="43">
        <v>2038</v>
      </c>
      <c r="K46" s="43">
        <v>1682</v>
      </c>
      <c r="L46" s="43">
        <v>1652</v>
      </c>
      <c r="M46" s="43">
        <v>20264</v>
      </c>
      <c r="N46" s="60">
        <f t="shared" si="12"/>
        <v>0.65247770228933899</v>
      </c>
      <c r="O46" s="46">
        <v>906</v>
      </c>
      <c r="P46" s="47">
        <v>844</v>
      </c>
      <c r="Q46" s="47">
        <v>1286</v>
      </c>
      <c r="R46" s="47">
        <v>1341</v>
      </c>
      <c r="S46" s="47">
        <v>1432</v>
      </c>
      <c r="T46" s="47">
        <v>1402</v>
      </c>
      <c r="U46" s="48">
        <v>23846</v>
      </c>
      <c r="V46" s="41">
        <v>10078</v>
      </c>
      <c r="W46" s="15">
        <f t="shared" si="15"/>
        <v>0.05</v>
      </c>
      <c r="X46" s="43">
        <v>22383</v>
      </c>
      <c r="Y46" s="15">
        <f t="shared" si="16"/>
        <v>0.11</v>
      </c>
      <c r="Z46" s="43">
        <v>13558</v>
      </c>
      <c r="AA46" s="15">
        <f t="shared" si="17"/>
        <v>7.0000000000000007E-2</v>
      </c>
      <c r="AB46" s="43">
        <v>13318</v>
      </c>
      <c r="AC46" s="15">
        <f t="shared" si="18"/>
        <v>0.06</v>
      </c>
      <c r="AD46" s="43">
        <v>11252</v>
      </c>
      <c r="AE46" s="15">
        <f t="shared" si="19"/>
        <v>0.05</v>
      </c>
      <c r="AF46" s="43">
        <v>9363</v>
      </c>
      <c r="AG46" s="15">
        <f t="shared" si="20"/>
        <v>0.05</v>
      </c>
      <c r="AH46" s="43">
        <v>126671</v>
      </c>
      <c r="AI46" s="15">
        <f t="shared" si="21"/>
        <v>0.61</v>
      </c>
      <c r="AJ46" s="22">
        <f t="shared" si="22"/>
        <v>0.39</v>
      </c>
      <c r="AK46" s="23">
        <f t="shared" si="23"/>
        <v>0.16</v>
      </c>
    </row>
    <row r="47" spans="1:37" x14ac:dyDescent="0.3">
      <c r="A47" s="1" t="s">
        <v>91</v>
      </c>
      <c r="B47" s="2" t="str">
        <f t="shared" si="13"/>
        <v>Monthly</v>
      </c>
      <c r="C47" s="55">
        <v>167664</v>
      </c>
      <c r="D47" s="43">
        <v>16845</v>
      </c>
      <c r="E47" s="43">
        <f t="shared" si="14"/>
        <v>150819</v>
      </c>
      <c r="F47" s="88">
        <f t="shared" si="11"/>
        <v>0.89953120526767827</v>
      </c>
      <c r="G47" s="55">
        <v>721</v>
      </c>
      <c r="H47" s="43">
        <v>1290</v>
      </c>
      <c r="I47" s="43">
        <v>1305</v>
      </c>
      <c r="J47" s="43">
        <v>948</v>
      </c>
      <c r="K47" s="43">
        <v>727</v>
      </c>
      <c r="L47" s="43">
        <v>703</v>
      </c>
      <c r="M47" s="43">
        <v>11151</v>
      </c>
      <c r="N47" s="60">
        <f t="shared" si="12"/>
        <v>0.66197684772929655</v>
      </c>
      <c r="O47" s="46">
        <v>246</v>
      </c>
      <c r="P47" s="47">
        <v>766</v>
      </c>
      <c r="Q47" s="47">
        <v>858</v>
      </c>
      <c r="R47" s="47">
        <v>705</v>
      </c>
      <c r="S47" s="47">
        <v>609</v>
      </c>
      <c r="T47" s="47">
        <v>512</v>
      </c>
      <c r="U47" s="48">
        <v>13149</v>
      </c>
      <c r="V47" s="41">
        <v>7488</v>
      </c>
      <c r="W47" s="15">
        <f t="shared" si="15"/>
        <v>0.04</v>
      </c>
      <c r="X47" s="43">
        <v>16242</v>
      </c>
      <c r="Y47" s="15">
        <f t="shared" si="16"/>
        <v>0.1</v>
      </c>
      <c r="Z47" s="43">
        <v>15816</v>
      </c>
      <c r="AA47" s="15">
        <f t="shared" si="17"/>
        <v>0.09</v>
      </c>
      <c r="AB47" s="43">
        <v>12271</v>
      </c>
      <c r="AC47" s="15">
        <f t="shared" si="18"/>
        <v>7.0000000000000007E-2</v>
      </c>
      <c r="AD47" s="43">
        <v>10273</v>
      </c>
      <c r="AE47" s="15">
        <f t="shared" si="19"/>
        <v>0.06</v>
      </c>
      <c r="AF47" s="43">
        <v>7155</v>
      </c>
      <c r="AG47" s="15">
        <f t="shared" si="20"/>
        <v>0.04</v>
      </c>
      <c r="AH47" s="43">
        <v>98419</v>
      </c>
      <c r="AI47" s="15">
        <f t="shared" si="21"/>
        <v>0.59</v>
      </c>
      <c r="AJ47" s="22">
        <f t="shared" si="22"/>
        <v>0.4</v>
      </c>
      <c r="AK47" s="23">
        <f t="shared" si="23"/>
        <v>0.14000000000000001</v>
      </c>
    </row>
    <row r="48" spans="1:37" x14ac:dyDescent="0.3">
      <c r="A48" s="1" t="s">
        <v>61</v>
      </c>
      <c r="B48" s="2" t="str">
        <f t="shared" si="13"/>
        <v>LTAS</v>
      </c>
      <c r="C48" s="55">
        <v>137772</v>
      </c>
      <c r="D48" s="43">
        <v>11855</v>
      </c>
      <c r="E48" s="43">
        <f t="shared" si="14"/>
        <v>125917</v>
      </c>
      <c r="F48" s="88">
        <f t="shared" si="11"/>
        <v>0.91395203669831315</v>
      </c>
      <c r="G48" s="55">
        <v>364</v>
      </c>
      <c r="H48" s="43">
        <v>631</v>
      </c>
      <c r="I48" s="43">
        <v>741</v>
      </c>
      <c r="J48" s="43">
        <v>722</v>
      </c>
      <c r="K48" s="43">
        <v>581</v>
      </c>
      <c r="L48" s="43">
        <v>540</v>
      </c>
      <c r="M48" s="43">
        <v>8276</v>
      </c>
      <c r="N48" s="60">
        <f t="shared" si="12"/>
        <v>0.69810206663854912</v>
      </c>
      <c r="O48" s="46">
        <v>185</v>
      </c>
      <c r="P48" s="47">
        <v>528</v>
      </c>
      <c r="Q48" s="47">
        <v>521</v>
      </c>
      <c r="R48" s="47">
        <v>433</v>
      </c>
      <c r="S48" s="47">
        <v>724</v>
      </c>
      <c r="T48" s="47">
        <v>351</v>
      </c>
      <c r="U48" s="48">
        <v>9113</v>
      </c>
      <c r="V48" s="41">
        <v>6273</v>
      </c>
      <c r="W48" s="15">
        <f t="shared" si="15"/>
        <v>0.05</v>
      </c>
      <c r="X48" s="43">
        <v>9457</v>
      </c>
      <c r="Y48" s="15">
        <f t="shared" si="16"/>
        <v>7.0000000000000007E-2</v>
      </c>
      <c r="Z48" s="43">
        <v>11737</v>
      </c>
      <c r="AA48" s="15">
        <f t="shared" si="17"/>
        <v>0.09</v>
      </c>
      <c r="AB48" s="43">
        <v>9848</v>
      </c>
      <c r="AC48" s="15">
        <f t="shared" si="18"/>
        <v>7.0000000000000007E-2</v>
      </c>
      <c r="AD48" s="43">
        <v>10074</v>
      </c>
      <c r="AE48" s="15">
        <f t="shared" si="19"/>
        <v>7.0000000000000007E-2</v>
      </c>
      <c r="AF48" s="43">
        <v>6222</v>
      </c>
      <c r="AG48" s="15">
        <f t="shared" si="20"/>
        <v>0.05</v>
      </c>
      <c r="AH48" s="43">
        <v>84161</v>
      </c>
      <c r="AI48" s="15">
        <f t="shared" si="21"/>
        <v>0.61</v>
      </c>
      <c r="AJ48" s="22">
        <f t="shared" si="22"/>
        <v>0.4</v>
      </c>
      <c r="AK48" s="23">
        <f t="shared" si="23"/>
        <v>0.12000000000000001</v>
      </c>
    </row>
    <row r="49" spans="1:37" x14ac:dyDescent="0.3">
      <c r="A49" s="1" t="s">
        <v>50</v>
      </c>
      <c r="B49" s="2" t="str">
        <f t="shared" si="13"/>
        <v>Monthly</v>
      </c>
      <c r="C49" s="55">
        <v>162623</v>
      </c>
      <c r="D49" s="43">
        <v>14583</v>
      </c>
      <c r="E49" s="43">
        <f t="shared" si="14"/>
        <v>148040</v>
      </c>
      <c r="F49" s="88">
        <f t="shared" si="11"/>
        <v>0.91032633760292214</v>
      </c>
      <c r="G49" s="55">
        <v>578</v>
      </c>
      <c r="H49" s="43">
        <v>1173</v>
      </c>
      <c r="I49" s="43">
        <v>1015</v>
      </c>
      <c r="J49" s="43">
        <v>765</v>
      </c>
      <c r="K49" s="43">
        <v>882</v>
      </c>
      <c r="L49" s="43">
        <v>466</v>
      </c>
      <c r="M49" s="43">
        <v>9706</v>
      </c>
      <c r="N49" s="60">
        <f t="shared" si="12"/>
        <v>0.66556949873139959</v>
      </c>
      <c r="O49" s="46">
        <v>258</v>
      </c>
      <c r="P49" s="47">
        <v>751</v>
      </c>
      <c r="Q49" s="47">
        <v>697</v>
      </c>
      <c r="R49" s="47">
        <v>601</v>
      </c>
      <c r="S49" s="47">
        <v>604</v>
      </c>
      <c r="T49" s="47">
        <v>459</v>
      </c>
      <c r="U49" s="48">
        <v>11213</v>
      </c>
      <c r="V49" s="41">
        <v>7897</v>
      </c>
      <c r="W49" s="15">
        <f t="shared" si="15"/>
        <v>0.05</v>
      </c>
      <c r="X49" s="43">
        <v>17968</v>
      </c>
      <c r="Y49" s="15">
        <f t="shared" si="16"/>
        <v>0.11</v>
      </c>
      <c r="Z49" s="43">
        <v>16647</v>
      </c>
      <c r="AA49" s="15">
        <f t="shared" si="17"/>
        <v>0.1</v>
      </c>
      <c r="AB49" s="43">
        <v>13232</v>
      </c>
      <c r="AC49" s="15">
        <f t="shared" si="18"/>
        <v>0.08</v>
      </c>
      <c r="AD49" s="43">
        <v>10878</v>
      </c>
      <c r="AE49" s="15">
        <f t="shared" si="19"/>
        <v>7.0000000000000007E-2</v>
      </c>
      <c r="AF49" s="43">
        <v>6963</v>
      </c>
      <c r="AG49" s="15">
        <f t="shared" si="20"/>
        <v>0.04</v>
      </c>
      <c r="AH49" s="43">
        <v>89038</v>
      </c>
      <c r="AI49" s="15">
        <f t="shared" si="21"/>
        <v>0.55000000000000004</v>
      </c>
      <c r="AJ49" s="22">
        <f t="shared" si="22"/>
        <v>0.45</v>
      </c>
      <c r="AK49" s="23">
        <f t="shared" si="23"/>
        <v>0.16</v>
      </c>
    </row>
    <row r="50" spans="1:37" x14ac:dyDescent="0.3">
      <c r="A50" s="1" t="s">
        <v>49</v>
      </c>
      <c r="B50" s="2" t="str">
        <f t="shared" si="13"/>
        <v>LTAS</v>
      </c>
      <c r="C50" s="55">
        <v>162218</v>
      </c>
      <c r="D50" s="43">
        <v>18795</v>
      </c>
      <c r="E50" s="43">
        <f t="shared" si="14"/>
        <v>143423</v>
      </c>
      <c r="F50" s="88">
        <f t="shared" si="11"/>
        <v>0.88413739535686542</v>
      </c>
      <c r="G50" s="55">
        <v>966</v>
      </c>
      <c r="H50" s="43">
        <v>1221</v>
      </c>
      <c r="I50" s="43">
        <v>1503</v>
      </c>
      <c r="J50" s="43">
        <v>1358</v>
      </c>
      <c r="K50" s="43">
        <v>1115</v>
      </c>
      <c r="L50" s="43">
        <v>977</v>
      </c>
      <c r="M50" s="43">
        <v>11655</v>
      </c>
      <c r="N50" s="60">
        <f t="shared" si="12"/>
        <v>0.62011173184357538</v>
      </c>
      <c r="O50" s="46">
        <v>631</v>
      </c>
      <c r="P50" s="47">
        <v>923</v>
      </c>
      <c r="Q50" s="47">
        <v>1027</v>
      </c>
      <c r="R50" s="47">
        <v>973</v>
      </c>
      <c r="S50" s="47">
        <v>946</v>
      </c>
      <c r="T50" s="47">
        <v>888</v>
      </c>
      <c r="U50" s="48">
        <v>13407</v>
      </c>
      <c r="V50" s="41">
        <v>8984</v>
      </c>
      <c r="W50" s="15">
        <f t="shared" si="15"/>
        <v>0.06</v>
      </c>
      <c r="X50" s="43">
        <v>12295</v>
      </c>
      <c r="Y50" s="15">
        <f t="shared" si="16"/>
        <v>0.08</v>
      </c>
      <c r="Z50" s="43">
        <v>13533</v>
      </c>
      <c r="AA50" s="15">
        <f t="shared" si="17"/>
        <v>0.08</v>
      </c>
      <c r="AB50" s="43">
        <v>10202</v>
      </c>
      <c r="AC50" s="15">
        <f t="shared" si="18"/>
        <v>0.06</v>
      </c>
      <c r="AD50" s="43">
        <v>9850</v>
      </c>
      <c r="AE50" s="15">
        <f t="shared" si="19"/>
        <v>0.06</v>
      </c>
      <c r="AF50" s="43">
        <v>6191</v>
      </c>
      <c r="AG50" s="15">
        <f t="shared" si="20"/>
        <v>0.04</v>
      </c>
      <c r="AH50" s="43">
        <v>101163</v>
      </c>
      <c r="AI50" s="15">
        <f t="shared" si="21"/>
        <v>0.62</v>
      </c>
      <c r="AJ50" s="22">
        <f t="shared" si="22"/>
        <v>0.38</v>
      </c>
      <c r="AK50" s="23">
        <f t="shared" si="23"/>
        <v>0.14000000000000001</v>
      </c>
    </row>
    <row r="51" spans="1:37" x14ac:dyDescent="0.3">
      <c r="A51" s="1" t="s">
        <v>90</v>
      </c>
      <c r="B51" s="2" t="str">
        <f t="shared" si="13"/>
        <v>Monthly</v>
      </c>
      <c r="C51" s="55">
        <v>154645</v>
      </c>
      <c r="D51" s="43">
        <v>16366</v>
      </c>
      <c r="E51" s="43">
        <f t="shared" si="14"/>
        <v>138279</v>
      </c>
      <c r="F51" s="88">
        <f t="shared" si="11"/>
        <v>0.89417051957709592</v>
      </c>
      <c r="G51" s="55">
        <v>637</v>
      </c>
      <c r="H51" s="43">
        <v>1626</v>
      </c>
      <c r="I51" s="43">
        <v>1576</v>
      </c>
      <c r="J51" s="43">
        <v>922</v>
      </c>
      <c r="K51" s="43">
        <v>740</v>
      </c>
      <c r="L51" s="43">
        <v>633</v>
      </c>
      <c r="M51" s="43">
        <v>10232</v>
      </c>
      <c r="N51" s="60">
        <f t="shared" si="12"/>
        <v>0.62519858242698279</v>
      </c>
      <c r="O51" s="46">
        <v>335</v>
      </c>
      <c r="P51" s="47">
        <v>1013</v>
      </c>
      <c r="Q51" s="47">
        <v>944</v>
      </c>
      <c r="R51" s="47">
        <v>693</v>
      </c>
      <c r="S51" s="47">
        <v>715</v>
      </c>
      <c r="T51" s="47">
        <v>536</v>
      </c>
      <c r="U51" s="48">
        <v>12130</v>
      </c>
      <c r="V51" s="41">
        <v>10876</v>
      </c>
      <c r="W51" s="15">
        <f t="shared" si="15"/>
        <v>7.0000000000000007E-2</v>
      </c>
      <c r="X51" s="43">
        <v>18151</v>
      </c>
      <c r="Y51" s="15">
        <f t="shared" si="16"/>
        <v>0.12</v>
      </c>
      <c r="Z51" s="43">
        <v>15782</v>
      </c>
      <c r="AA51" s="15">
        <f t="shared" si="17"/>
        <v>0.1</v>
      </c>
      <c r="AB51" s="43">
        <v>12096</v>
      </c>
      <c r="AC51" s="15">
        <f t="shared" si="18"/>
        <v>0.08</v>
      </c>
      <c r="AD51" s="43">
        <v>10388</v>
      </c>
      <c r="AE51" s="15">
        <f t="shared" si="19"/>
        <v>7.0000000000000007E-2</v>
      </c>
      <c r="AF51" s="43">
        <v>7117</v>
      </c>
      <c r="AG51" s="15">
        <f t="shared" si="20"/>
        <v>0.05</v>
      </c>
      <c r="AH51" s="43">
        <v>80235</v>
      </c>
      <c r="AI51" s="15">
        <f t="shared" si="21"/>
        <v>0.52</v>
      </c>
      <c r="AJ51" s="22">
        <f t="shared" si="22"/>
        <v>0.49000000000000005</v>
      </c>
      <c r="AK51" s="23">
        <f t="shared" si="23"/>
        <v>0.19</v>
      </c>
    </row>
    <row r="52" spans="1:37" x14ac:dyDescent="0.3">
      <c r="A52" s="1" t="s">
        <v>89</v>
      </c>
      <c r="B52" s="2" t="str">
        <f t="shared" si="13"/>
        <v>LTAS</v>
      </c>
      <c r="C52" s="55">
        <v>156620</v>
      </c>
      <c r="D52" s="43">
        <v>20477</v>
      </c>
      <c r="E52" s="43">
        <f t="shared" si="14"/>
        <v>136143</v>
      </c>
      <c r="F52" s="88">
        <f t="shared" si="11"/>
        <v>0.86925679989784188</v>
      </c>
      <c r="G52" s="55">
        <v>1614</v>
      </c>
      <c r="H52" s="43">
        <v>1656</v>
      </c>
      <c r="I52" s="43">
        <v>1947</v>
      </c>
      <c r="J52" s="43">
        <v>1670</v>
      </c>
      <c r="K52" s="43">
        <v>1168</v>
      </c>
      <c r="L52" s="43">
        <v>968</v>
      </c>
      <c r="M52" s="43">
        <v>11454</v>
      </c>
      <c r="N52" s="60">
        <f t="shared" si="12"/>
        <v>0.55935928114469891</v>
      </c>
      <c r="O52" s="46">
        <v>1299</v>
      </c>
      <c r="P52" s="47">
        <v>1050</v>
      </c>
      <c r="Q52" s="47">
        <v>1346</v>
      </c>
      <c r="R52" s="47">
        <v>1238</v>
      </c>
      <c r="S52" s="47">
        <v>1216</v>
      </c>
      <c r="T52" s="47">
        <v>966</v>
      </c>
      <c r="U52" s="48">
        <v>13362</v>
      </c>
      <c r="V52" s="41">
        <v>9108</v>
      </c>
      <c r="W52" s="15">
        <f t="shared" si="15"/>
        <v>0.06</v>
      </c>
      <c r="X52" s="43">
        <v>12410</v>
      </c>
      <c r="Y52" s="15">
        <f t="shared" si="16"/>
        <v>0.08</v>
      </c>
      <c r="Z52" s="43">
        <v>14203</v>
      </c>
      <c r="AA52" s="15">
        <f t="shared" si="17"/>
        <v>0.09</v>
      </c>
      <c r="AB52" s="43">
        <v>11053</v>
      </c>
      <c r="AC52" s="15">
        <f t="shared" si="18"/>
        <v>7.0000000000000007E-2</v>
      </c>
      <c r="AD52" s="43">
        <v>10862</v>
      </c>
      <c r="AE52" s="15">
        <f t="shared" si="19"/>
        <v>7.0000000000000007E-2</v>
      </c>
      <c r="AF52" s="43">
        <v>7534</v>
      </c>
      <c r="AG52" s="15">
        <f t="shared" si="20"/>
        <v>0.05</v>
      </c>
      <c r="AH52" s="43">
        <v>91450</v>
      </c>
      <c r="AI52" s="15">
        <f t="shared" si="21"/>
        <v>0.57999999999999996</v>
      </c>
      <c r="AJ52" s="22">
        <f t="shared" si="22"/>
        <v>0.42000000000000004</v>
      </c>
      <c r="AK52" s="23">
        <f t="shared" si="23"/>
        <v>0.14000000000000001</v>
      </c>
    </row>
    <row r="53" spans="1:37" x14ac:dyDescent="0.3">
      <c r="A53" s="1" t="s">
        <v>88</v>
      </c>
      <c r="B53" s="2" t="str">
        <f t="shared" si="13"/>
        <v>Monthly</v>
      </c>
      <c r="C53" s="55">
        <v>138634</v>
      </c>
      <c r="D53" s="43">
        <v>13938</v>
      </c>
      <c r="E53" s="43">
        <f t="shared" si="14"/>
        <v>124696</v>
      </c>
      <c r="F53" s="88">
        <f t="shared" si="11"/>
        <v>0.89946189246505182</v>
      </c>
      <c r="G53" s="55">
        <v>606</v>
      </c>
      <c r="H53" s="43">
        <v>1178</v>
      </c>
      <c r="I53" s="43">
        <v>1341</v>
      </c>
      <c r="J53" s="43">
        <v>870</v>
      </c>
      <c r="K53" s="43">
        <v>681</v>
      </c>
      <c r="L53" s="43">
        <v>493</v>
      </c>
      <c r="M53" s="43">
        <v>8769</v>
      </c>
      <c r="N53" s="60">
        <f t="shared" si="12"/>
        <v>0.62914334911752046</v>
      </c>
      <c r="O53" s="46">
        <v>346</v>
      </c>
      <c r="P53" s="47">
        <v>868</v>
      </c>
      <c r="Q53" s="47">
        <v>838</v>
      </c>
      <c r="R53" s="47">
        <v>619</v>
      </c>
      <c r="S53" s="47">
        <v>569</v>
      </c>
      <c r="T53" s="47">
        <v>478</v>
      </c>
      <c r="U53" s="48">
        <v>10220</v>
      </c>
      <c r="V53" s="41">
        <v>9116</v>
      </c>
      <c r="W53" s="15">
        <f t="shared" si="15"/>
        <v>7.0000000000000007E-2</v>
      </c>
      <c r="X53" s="43">
        <v>18260</v>
      </c>
      <c r="Y53" s="15">
        <f t="shared" si="16"/>
        <v>0.13</v>
      </c>
      <c r="Z53" s="43">
        <v>16216</v>
      </c>
      <c r="AA53" s="15">
        <f t="shared" si="17"/>
        <v>0.12</v>
      </c>
      <c r="AB53" s="43">
        <v>11719</v>
      </c>
      <c r="AC53" s="15">
        <f t="shared" si="18"/>
        <v>0.08</v>
      </c>
      <c r="AD53" s="43">
        <v>9158</v>
      </c>
      <c r="AE53" s="15">
        <f t="shared" si="19"/>
        <v>7.0000000000000007E-2</v>
      </c>
      <c r="AF53" s="43">
        <v>5972</v>
      </c>
      <c r="AG53" s="15">
        <f t="shared" si="20"/>
        <v>0.04</v>
      </c>
      <c r="AH53" s="43">
        <v>68193</v>
      </c>
      <c r="AI53" s="15">
        <f t="shared" si="21"/>
        <v>0.49</v>
      </c>
      <c r="AJ53" s="22">
        <f t="shared" si="22"/>
        <v>0.51</v>
      </c>
      <c r="AK53" s="23">
        <f t="shared" si="23"/>
        <v>0.2</v>
      </c>
    </row>
    <row r="54" spans="1:37" x14ac:dyDescent="0.3">
      <c r="A54" s="1" t="s">
        <v>94</v>
      </c>
      <c r="B54" s="2" t="str">
        <f t="shared" si="13"/>
        <v>LTAS</v>
      </c>
      <c r="C54" s="55">
        <v>162125</v>
      </c>
      <c r="D54" s="43">
        <v>24594</v>
      </c>
      <c r="E54" s="43">
        <f t="shared" si="14"/>
        <v>137531</v>
      </c>
      <c r="F54" s="88">
        <f t="shared" si="11"/>
        <v>0.84830223592906706</v>
      </c>
      <c r="G54" s="55">
        <v>1420</v>
      </c>
      <c r="H54" s="43">
        <v>1380</v>
      </c>
      <c r="I54" s="43">
        <v>2456</v>
      </c>
      <c r="J54" s="43">
        <v>2104</v>
      </c>
      <c r="K54" s="43">
        <v>1594</v>
      </c>
      <c r="L54" s="43">
        <v>1171</v>
      </c>
      <c r="M54" s="43">
        <v>14469</v>
      </c>
      <c r="N54" s="60">
        <f t="shared" si="12"/>
        <v>0.58831422298121494</v>
      </c>
      <c r="O54" s="46">
        <v>954</v>
      </c>
      <c r="P54" s="47">
        <v>902</v>
      </c>
      <c r="Q54" s="47">
        <v>1263</v>
      </c>
      <c r="R54" s="47">
        <v>1490</v>
      </c>
      <c r="S54" s="47">
        <v>1539</v>
      </c>
      <c r="T54" s="47">
        <v>1311</v>
      </c>
      <c r="U54" s="48">
        <v>17135</v>
      </c>
      <c r="V54" s="41">
        <v>9283</v>
      </c>
      <c r="W54" s="15">
        <f t="shared" si="15"/>
        <v>0.06</v>
      </c>
      <c r="X54" s="43">
        <v>13651</v>
      </c>
      <c r="Y54" s="15">
        <f t="shared" si="16"/>
        <v>0.08</v>
      </c>
      <c r="Z54" s="43">
        <v>14501</v>
      </c>
      <c r="AA54" s="15">
        <f t="shared" si="17"/>
        <v>0.09</v>
      </c>
      <c r="AB54" s="43">
        <v>11756</v>
      </c>
      <c r="AC54" s="15">
        <f t="shared" si="18"/>
        <v>7.0000000000000007E-2</v>
      </c>
      <c r="AD54" s="43">
        <v>11177</v>
      </c>
      <c r="AE54" s="15">
        <f t="shared" si="19"/>
        <v>7.0000000000000007E-2</v>
      </c>
      <c r="AF54" s="43">
        <v>7693</v>
      </c>
      <c r="AG54" s="15">
        <f t="shared" si="20"/>
        <v>0.05</v>
      </c>
      <c r="AH54" s="43">
        <v>94064</v>
      </c>
      <c r="AI54" s="15">
        <f t="shared" si="21"/>
        <v>0.57999999999999996</v>
      </c>
      <c r="AJ54" s="22">
        <f t="shared" si="22"/>
        <v>0.42000000000000004</v>
      </c>
      <c r="AK54" s="23">
        <f t="shared" si="23"/>
        <v>0.14000000000000001</v>
      </c>
    </row>
    <row r="55" spans="1:37" x14ac:dyDescent="0.3">
      <c r="A55" s="1" t="s">
        <v>78</v>
      </c>
      <c r="B55" s="2" t="str">
        <f t="shared" si="13"/>
        <v>Monthly</v>
      </c>
      <c r="C55" s="55">
        <v>126789</v>
      </c>
      <c r="D55" s="43">
        <v>16139</v>
      </c>
      <c r="E55" s="43">
        <f t="shared" si="14"/>
        <v>110650</v>
      </c>
      <c r="F55" s="88">
        <f t="shared" si="11"/>
        <v>0.87270977766210001</v>
      </c>
      <c r="G55" s="55">
        <v>799</v>
      </c>
      <c r="H55" s="43">
        <v>1624</v>
      </c>
      <c r="I55" s="43">
        <v>1140</v>
      </c>
      <c r="J55" s="43">
        <v>1000</v>
      </c>
      <c r="K55" s="43">
        <v>830</v>
      </c>
      <c r="L55" s="43">
        <v>620</v>
      </c>
      <c r="M55" s="43">
        <v>10126</v>
      </c>
      <c r="N55" s="60">
        <f t="shared" si="12"/>
        <v>0.62742425181237993</v>
      </c>
      <c r="O55" s="46">
        <v>409</v>
      </c>
      <c r="P55" s="47">
        <v>1058</v>
      </c>
      <c r="Q55" s="47">
        <v>793</v>
      </c>
      <c r="R55" s="47">
        <v>597</v>
      </c>
      <c r="S55" s="47">
        <v>662</v>
      </c>
      <c r="T55" s="47">
        <v>509</v>
      </c>
      <c r="U55" s="48">
        <v>12111</v>
      </c>
      <c r="V55" s="41">
        <v>9141</v>
      </c>
      <c r="W55" s="15">
        <f t="shared" si="15"/>
        <v>7.0000000000000007E-2</v>
      </c>
      <c r="X55" s="43">
        <v>17210</v>
      </c>
      <c r="Y55" s="15">
        <f t="shared" si="16"/>
        <v>0.14000000000000001</v>
      </c>
      <c r="Z55" s="43">
        <v>12702</v>
      </c>
      <c r="AA55" s="15">
        <f t="shared" si="17"/>
        <v>0.1</v>
      </c>
      <c r="AB55" s="43">
        <v>9457</v>
      </c>
      <c r="AC55" s="15">
        <f t="shared" si="18"/>
        <v>7.0000000000000007E-2</v>
      </c>
      <c r="AD55" s="43">
        <v>8329</v>
      </c>
      <c r="AE55" s="15">
        <f t="shared" si="19"/>
        <v>7.0000000000000007E-2</v>
      </c>
      <c r="AF55" s="43">
        <v>4878</v>
      </c>
      <c r="AG55" s="15">
        <f t="shared" si="20"/>
        <v>0.04</v>
      </c>
      <c r="AH55" s="43">
        <v>65072</v>
      </c>
      <c r="AI55" s="15">
        <f t="shared" si="21"/>
        <v>0.51</v>
      </c>
      <c r="AJ55" s="22">
        <f t="shared" si="22"/>
        <v>0.49000000000000005</v>
      </c>
      <c r="AK55" s="23">
        <f t="shared" si="23"/>
        <v>0.21000000000000002</v>
      </c>
    </row>
    <row r="56" spans="1:37" x14ac:dyDescent="0.3">
      <c r="A56" s="1" t="s">
        <v>72</v>
      </c>
      <c r="B56" s="2" t="str">
        <f t="shared" si="13"/>
        <v>LTAS</v>
      </c>
      <c r="C56" s="55">
        <v>171372</v>
      </c>
      <c r="D56" s="43">
        <v>26822</v>
      </c>
      <c r="E56" s="43">
        <f t="shared" si="14"/>
        <v>144550</v>
      </c>
      <c r="F56" s="88">
        <f t="shared" si="11"/>
        <v>0.84348668393903325</v>
      </c>
      <c r="G56" s="55">
        <v>1582</v>
      </c>
      <c r="H56" s="43">
        <v>2214</v>
      </c>
      <c r="I56" s="43">
        <v>2754</v>
      </c>
      <c r="J56" s="43">
        <v>2247</v>
      </c>
      <c r="K56" s="43">
        <v>1693</v>
      </c>
      <c r="L56" s="43">
        <v>1321</v>
      </c>
      <c r="M56" s="43">
        <v>15010</v>
      </c>
      <c r="N56" s="60">
        <f t="shared" si="12"/>
        <v>0.55961524121989414</v>
      </c>
      <c r="O56" s="46">
        <v>1157</v>
      </c>
      <c r="P56" s="47">
        <v>1281</v>
      </c>
      <c r="Q56" s="47">
        <v>1703</v>
      </c>
      <c r="R56" s="47">
        <v>1739</v>
      </c>
      <c r="S56" s="47">
        <v>1721</v>
      </c>
      <c r="T56" s="47">
        <v>1386</v>
      </c>
      <c r="U56" s="48">
        <v>17835</v>
      </c>
      <c r="V56" s="41">
        <v>10879</v>
      </c>
      <c r="W56" s="15">
        <f t="shared" si="15"/>
        <v>0.06</v>
      </c>
      <c r="X56" s="43">
        <v>15605</v>
      </c>
      <c r="Y56" s="15">
        <f t="shared" si="16"/>
        <v>0.09</v>
      </c>
      <c r="Z56" s="43">
        <v>15659</v>
      </c>
      <c r="AA56" s="15">
        <f t="shared" si="17"/>
        <v>0.09</v>
      </c>
      <c r="AB56" s="43">
        <v>13419</v>
      </c>
      <c r="AC56" s="15">
        <f t="shared" si="18"/>
        <v>0.08</v>
      </c>
      <c r="AD56" s="43">
        <v>12663</v>
      </c>
      <c r="AE56" s="15">
        <f t="shared" si="19"/>
        <v>7.0000000000000007E-2</v>
      </c>
      <c r="AF56" s="43">
        <v>8499</v>
      </c>
      <c r="AG56" s="15">
        <f t="shared" si="20"/>
        <v>0.05</v>
      </c>
      <c r="AH56" s="43">
        <v>94648</v>
      </c>
      <c r="AI56" s="15">
        <f t="shared" si="21"/>
        <v>0.55000000000000004</v>
      </c>
      <c r="AJ56" s="22">
        <f t="shared" si="22"/>
        <v>0.44</v>
      </c>
      <c r="AK56" s="23">
        <f t="shared" si="23"/>
        <v>0.15</v>
      </c>
    </row>
    <row r="57" spans="1:37" x14ac:dyDescent="0.3">
      <c r="A57" s="1" t="s">
        <v>48</v>
      </c>
      <c r="B57" s="2" t="str">
        <f t="shared" si="13"/>
        <v>Monthly</v>
      </c>
      <c r="C57" s="55">
        <v>131953</v>
      </c>
      <c r="D57" s="43">
        <v>11695</v>
      </c>
      <c r="E57" s="43">
        <f t="shared" si="14"/>
        <v>120258</v>
      </c>
      <c r="F57" s="88">
        <f t="shared" si="11"/>
        <v>0.91136995748486205</v>
      </c>
      <c r="G57" s="55">
        <v>606</v>
      </c>
      <c r="H57" s="43">
        <v>1276</v>
      </c>
      <c r="I57" s="43">
        <v>790</v>
      </c>
      <c r="J57" s="43">
        <v>850</v>
      </c>
      <c r="K57" s="43">
        <v>502</v>
      </c>
      <c r="L57" s="43">
        <v>490</v>
      </c>
      <c r="M57" s="43">
        <v>7181</v>
      </c>
      <c r="N57" s="60">
        <f t="shared" si="12"/>
        <v>0.61402308678922612</v>
      </c>
      <c r="O57" s="46">
        <v>360</v>
      </c>
      <c r="P57" s="47">
        <v>940</v>
      </c>
      <c r="Q57" s="47">
        <v>603</v>
      </c>
      <c r="R57" s="47">
        <v>483</v>
      </c>
      <c r="S57" s="47">
        <v>529</v>
      </c>
      <c r="T57" s="47">
        <v>399</v>
      </c>
      <c r="U57" s="48">
        <v>8381</v>
      </c>
      <c r="V57" s="41">
        <v>11297</v>
      </c>
      <c r="W57" s="15">
        <f t="shared" si="15"/>
        <v>0.09</v>
      </c>
      <c r="X57" s="43">
        <v>17954</v>
      </c>
      <c r="Y57" s="15">
        <f t="shared" si="16"/>
        <v>0.14000000000000001</v>
      </c>
      <c r="Z57" s="43">
        <v>14317</v>
      </c>
      <c r="AA57" s="15">
        <f t="shared" si="17"/>
        <v>0.11</v>
      </c>
      <c r="AB57" s="43">
        <v>10275</v>
      </c>
      <c r="AC57" s="15">
        <f t="shared" si="18"/>
        <v>0.08</v>
      </c>
      <c r="AD57" s="43">
        <v>8769</v>
      </c>
      <c r="AE57" s="15">
        <f t="shared" si="19"/>
        <v>7.0000000000000007E-2</v>
      </c>
      <c r="AF57" s="43">
        <v>5531</v>
      </c>
      <c r="AG57" s="15">
        <f t="shared" si="20"/>
        <v>0.04</v>
      </c>
      <c r="AH57" s="43">
        <v>63810</v>
      </c>
      <c r="AI57" s="15">
        <f t="shared" si="21"/>
        <v>0.48</v>
      </c>
      <c r="AJ57" s="22">
        <f t="shared" si="22"/>
        <v>0.53</v>
      </c>
      <c r="AK57" s="23">
        <f t="shared" si="23"/>
        <v>0.23</v>
      </c>
    </row>
    <row r="58" spans="1:37" x14ac:dyDescent="0.3">
      <c r="A58" s="1" t="s">
        <v>47</v>
      </c>
      <c r="B58" s="2" t="str">
        <f t="shared" si="13"/>
        <v>LTAS</v>
      </c>
      <c r="C58" s="55">
        <v>184299</v>
      </c>
      <c r="D58" s="43">
        <v>27774</v>
      </c>
      <c r="E58" s="43">
        <f t="shared" si="14"/>
        <v>156525</v>
      </c>
      <c r="F58" s="88">
        <f t="shared" si="11"/>
        <v>0.84929923656666617</v>
      </c>
      <c r="G58" s="55">
        <v>849</v>
      </c>
      <c r="H58" s="43">
        <v>2789</v>
      </c>
      <c r="I58" s="43">
        <v>2478</v>
      </c>
      <c r="J58" s="43">
        <v>2162</v>
      </c>
      <c r="K58" s="43">
        <v>1626</v>
      </c>
      <c r="L58" s="43">
        <v>1212</v>
      </c>
      <c r="M58" s="43">
        <v>16658</v>
      </c>
      <c r="N58" s="60">
        <f t="shared" si="12"/>
        <v>0.5997695686613379</v>
      </c>
      <c r="O58" s="46">
        <v>332</v>
      </c>
      <c r="P58" s="47">
        <v>1663</v>
      </c>
      <c r="Q58" s="47">
        <v>1610</v>
      </c>
      <c r="R58" s="47">
        <v>1461</v>
      </c>
      <c r="S58" s="47">
        <v>1560</v>
      </c>
      <c r="T58" s="47">
        <v>1307</v>
      </c>
      <c r="U58" s="48">
        <v>19841</v>
      </c>
      <c r="V58" s="41">
        <v>12534</v>
      </c>
      <c r="W58" s="15">
        <f t="shared" si="15"/>
        <v>7.0000000000000007E-2</v>
      </c>
      <c r="X58" s="43">
        <v>16634</v>
      </c>
      <c r="Y58" s="15">
        <f t="shared" si="16"/>
        <v>0.09</v>
      </c>
      <c r="Z58" s="43">
        <v>16420</v>
      </c>
      <c r="AA58" s="15">
        <f t="shared" si="17"/>
        <v>0.09</v>
      </c>
      <c r="AB58" s="43">
        <v>12962</v>
      </c>
      <c r="AC58" s="15">
        <f t="shared" si="18"/>
        <v>7.0000000000000007E-2</v>
      </c>
      <c r="AD58" s="43">
        <v>12050</v>
      </c>
      <c r="AE58" s="15">
        <f t="shared" si="19"/>
        <v>7.0000000000000007E-2</v>
      </c>
      <c r="AF58" s="43">
        <v>8407</v>
      </c>
      <c r="AG58" s="15">
        <f t="shared" si="20"/>
        <v>0.05</v>
      </c>
      <c r="AH58" s="43">
        <v>105292</v>
      </c>
      <c r="AI58" s="15">
        <f t="shared" si="21"/>
        <v>0.56999999999999995</v>
      </c>
      <c r="AJ58" s="22">
        <f t="shared" si="22"/>
        <v>0.44</v>
      </c>
      <c r="AK58" s="23">
        <f t="shared" si="23"/>
        <v>0.16</v>
      </c>
    </row>
    <row r="59" spans="1:37" x14ac:dyDescent="0.3">
      <c r="A59" s="1" t="s">
        <v>46</v>
      </c>
      <c r="B59" s="2" t="str">
        <f t="shared" si="13"/>
        <v>Monthly</v>
      </c>
      <c r="C59" s="55">
        <v>109571</v>
      </c>
      <c r="D59" s="43">
        <v>11032</v>
      </c>
      <c r="E59" s="43">
        <f t="shared" si="14"/>
        <v>98539</v>
      </c>
      <c r="F59" s="88">
        <f t="shared" si="11"/>
        <v>0.89931642496646014</v>
      </c>
      <c r="G59" s="55">
        <v>848</v>
      </c>
      <c r="H59" s="43">
        <v>1345</v>
      </c>
      <c r="I59" s="43">
        <v>815</v>
      </c>
      <c r="J59" s="43">
        <v>521</v>
      </c>
      <c r="K59" s="43">
        <v>351</v>
      </c>
      <c r="L59" s="43">
        <v>376</v>
      </c>
      <c r="M59" s="43">
        <v>6776</v>
      </c>
      <c r="N59" s="60">
        <f t="shared" si="12"/>
        <v>0.6142131979695431</v>
      </c>
      <c r="O59" s="46">
        <v>512</v>
      </c>
      <c r="P59" s="47">
        <v>734</v>
      </c>
      <c r="Q59" s="47">
        <v>690</v>
      </c>
      <c r="R59" s="47">
        <v>495</v>
      </c>
      <c r="S59" s="47">
        <v>474</v>
      </c>
      <c r="T59" s="47">
        <v>339</v>
      </c>
      <c r="U59" s="48">
        <v>7788</v>
      </c>
      <c r="V59" s="41">
        <v>13508</v>
      </c>
      <c r="W59" s="15">
        <f t="shared" si="15"/>
        <v>0.12</v>
      </c>
      <c r="X59" s="43">
        <v>19585</v>
      </c>
      <c r="Y59" s="15">
        <f t="shared" si="16"/>
        <v>0.18</v>
      </c>
      <c r="Z59" s="43">
        <v>12111</v>
      </c>
      <c r="AA59" s="15">
        <f t="shared" si="17"/>
        <v>0.11</v>
      </c>
      <c r="AB59" s="43">
        <v>7869</v>
      </c>
      <c r="AC59" s="15">
        <f t="shared" si="18"/>
        <v>7.0000000000000007E-2</v>
      </c>
      <c r="AD59" s="43">
        <v>5988</v>
      </c>
      <c r="AE59" s="15">
        <f t="shared" si="19"/>
        <v>0.05</v>
      </c>
      <c r="AF59" s="43">
        <v>4132</v>
      </c>
      <c r="AG59" s="15">
        <f t="shared" si="20"/>
        <v>0.04</v>
      </c>
      <c r="AH59" s="43">
        <v>46378</v>
      </c>
      <c r="AI59" s="15">
        <f t="shared" si="21"/>
        <v>0.42</v>
      </c>
      <c r="AJ59" s="22">
        <f t="shared" si="22"/>
        <v>0.57000000000000006</v>
      </c>
      <c r="AK59" s="23">
        <f t="shared" si="23"/>
        <v>0.3</v>
      </c>
    </row>
    <row r="60" spans="1:37" x14ac:dyDescent="0.3">
      <c r="A60" s="1" t="s">
        <v>45</v>
      </c>
      <c r="B60" s="2" t="str">
        <f t="shared" si="13"/>
        <v>LTAS</v>
      </c>
      <c r="C60" s="55">
        <v>109103</v>
      </c>
      <c r="D60" s="43">
        <v>11749</v>
      </c>
      <c r="E60" s="43">
        <f t="shared" si="14"/>
        <v>97354</v>
      </c>
      <c r="F60" s="88">
        <f t="shared" si="11"/>
        <v>0.89231276866813924</v>
      </c>
      <c r="G60" s="55">
        <v>660</v>
      </c>
      <c r="H60" s="43">
        <v>982</v>
      </c>
      <c r="I60" s="43">
        <v>1161</v>
      </c>
      <c r="J60" s="43">
        <v>913</v>
      </c>
      <c r="K60" s="43">
        <v>726</v>
      </c>
      <c r="L60" s="43">
        <v>628</v>
      </c>
      <c r="M60" s="43">
        <v>6679</v>
      </c>
      <c r="N60" s="60">
        <f t="shared" si="12"/>
        <v>0.56847391267341907</v>
      </c>
      <c r="O60" s="46">
        <v>429</v>
      </c>
      <c r="P60" s="47">
        <v>675</v>
      </c>
      <c r="Q60" s="47">
        <v>939</v>
      </c>
      <c r="R60" s="47">
        <v>642</v>
      </c>
      <c r="S60" s="47">
        <v>1045</v>
      </c>
      <c r="T60" s="47">
        <v>453</v>
      </c>
      <c r="U60" s="48">
        <v>7566</v>
      </c>
      <c r="V60" s="41">
        <v>9662</v>
      </c>
      <c r="W60" s="15">
        <f t="shared" si="15"/>
        <v>0.09</v>
      </c>
      <c r="X60" s="43">
        <v>11303</v>
      </c>
      <c r="Y60" s="15">
        <f t="shared" si="16"/>
        <v>0.1</v>
      </c>
      <c r="Z60" s="43">
        <v>10501</v>
      </c>
      <c r="AA60" s="15">
        <f t="shared" si="17"/>
        <v>0.1</v>
      </c>
      <c r="AB60" s="43">
        <v>7044</v>
      </c>
      <c r="AC60" s="15">
        <f t="shared" si="18"/>
        <v>0.06</v>
      </c>
      <c r="AD60" s="43">
        <v>7748</v>
      </c>
      <c r="AE60" s="15">
        <f t="shared" si="19"/>
        <v>7.0000000000000007E-2</v>
      </c>
      <c r="AF60" s="43">
        <v>4691</v>
      </c>
      <c r="AG60" s="15">
        <f t="shared" si="20"/>
        <v>0.04</v>
      </c>
      <c r="AH60" s="43">
        <v>58154</v>
      </c>
      <c r="AI60" s="15">
        <f t="shared" si="21"/>
        <v>0.53</v>
      </c>
      <c r="AJ60" s="22">
        <f t="shared" si="22"/>
        <v>0.46</v>
      </c>
      <c r="AK60" s="23">
        <f t="shared" si="23"/>
        <v>0.19</v>
      </c>
    </row>
    <row r="61" spans="1:37" x14ac:dyDescent="0.3">
      <c r="A61" s="1" t="s">
        <v>44</v>
      </c>
      <c r="B61" s="2" t="str">
        <f t="shared" si="13"/>
        <v>Monthly</v>
      </c>
      <c r="C61" s="55">
        <v>114679</v>
      </c>
      <c r="D61" s="43">
        <v>10646</v>
      </c>
      <c r="E61" s="43">
        <f t="shared" si="14"/>
        <v>104033</v>
      </c>
      <c r="F61" s="88">
        <f t="shared" si="11"/>
        <v>0.90716696169307376</v>
      </c>
      <c r="G61" s="55">
        <v>1068</v>
      </c>
      <c r="H61" s="43">
        <v>1272</v>
      </c>
      <c r="I61" s="43">
        <v>904</v>
      </c>
      <c r="J61" s="43">
        <v>598</v>
      </c>
      <c r="K61" s="43">
        <v>474</v>
      </c>
      <c r="L61" s="43">
        <v>404</v>
      </c>
      <c r="M61" s="43">
        <v>5926</v>
      </c>
      <c r="N61" s="60">
        <f t="shared" si="12"/>
        <v>0.55664099192184857</v>
      </c>
      <c r="O61" s="46">
        <v>628</v>
      </c>
      <c r="P61" s="47">
        <v>839</v>
      </c>
      <c r="Q61" s="47">
        <v>902</v>
      </c>
      <c r="R61" s="47">
        <v>483</v>
      </c>
      <c r="S61" s="47">
        <v>472</v>
      </c>
      <c r="T61" s="47">
        <v>433</v>
      </c>
      <c r="U61" s="48">
        <v>6889</v>
      </c>
      <c r="V61" s="41">
        <v>13987</v>
      </c>
      <c r="W61" s="15">
        <f t="shared" si="15"/>
        <v>0.12</v>
      </c>
      <c r="X61" s="43">
        <v>20928</v>
      </c>
      <c r="Y61" s="15">
        <f t="shared" si="16"/>
        <v>0.18</v>
      </c>
      <c r="Z61" s="43">
        <v>13651</v>
      </c>
      <c r="AA61" s="15">
        <f t="shared" si="17"/>
        <v>0.12</v>
      </c>
      <c r="AB61" s="43">
        <v>8493</v>
      </c>
      <c r="AC61" s="15">
        <f t="shared" si="18"/>
        <v>7.0000000000000007E-2</v>
      </c>
      <c r="AD61" s="43">
        <v>6608</v>
      </c>
      <c r="AE61" s="15">
        <f t="shared" si="19"/>
        <v>0.06</v>
      </c>
      <c r="AF61" s="43">
        <v>4479</v>
      </c>
      <c r="AG61" s="15">
        <f t="shared" si="20"/>
        <v>0.04</v>
      </c>
      <c r="AH61" s="43">
        <v>46533</v>
      </c>
      <c r="AI61" s="15">
        <f t="shared" si="21"/>
        <v>0.41</v>
      </c>
      <c r="AJ61" s="22">
        <f t="shared" si="22"/>
        <v>0.59000000000000008</v>
      </c>
      <c r="AK61" s="23">
        <f t="shared" si="23"/>
        <v>0.3</v>
      </c>
    </row>
    <row r="62" spans="1:37" x14ac:dyDescent="0.3">
      <c r="A62" s="1" t="s">
        <v>43</v>
      </c>
      <c r="B62" s="2" t="str">
        <f t="shared" si="13"/>
        <v>LTAS</v>
      </c>
      <c r="C62" s="55">
        <v>131929</v>
      </c>
      <c r="D62" s="43">
        <v>13506</v>
      </c>
      <c r="E62" s="43">
        <f t="shared" si="14"/>
        <v>118423</v>
      </c>
      <c r="F62" s="88">
        <f t="shared" si="11"/>
        <v>0.8976267537842324</v>
      </c>
      <c r="G62" s="55">
        <v>890</v>
      </c>
      <c r="H62" s="43">
        <v>1007</v>
      </c>
      <c r="I62" s="43">
        <v>1677</v>
      </c>
      <c r="J62" s="43">
        <v>1213</v>
      </c>
      <c r="K62" s="43">
        <v>763</v>
      </c>
      <c r="L62" s="43">
        <v>578</v>
      </c>
      <c r="M62" s="43">
        <v>7378</v>
      </c>
      <c r="N62" s="60">
        <f t="shared" si="12"/>
        <v>0.54627572930549384</v>
      </c>
      <c r="O62" s="46">
        <v>720</v>
      </c>
      <c r="P62" s="47">
        <v>831</v>
      </c>
      <c r="Q62" s="47">
        <v>1065</v>
      </c>
      <c r="R62" s="47">
        <v>1000</v>
      </c>
      <c r="S62" s="47">
        <v>957</v>
      </c>
      <c r="T62" s="47">
        <v>506</v>
      </c>
      <c r="U62" s="48">
        <v>8427</v>
      </c>
      <c r="V62" s="41">
        <v>7113</v>
      </c>
      <c r="W62" s="15">
        <f t="shared" si="15"/>
        <v>0.05</v>
      </c>
      <c r="X62" s="43">
        <v>12884</v>
      </c>
      <c r="Y62" s="15">
        <f t="shared" si="16"/>
        <v>0.1</v>
      </c>
      <c r="Z62" s="43">
        <v>12942</v>
      </c>
      <c r="AA62" s="15">
        <f t="shared" si="17"/>
        <v>0.1</v>
      </c>
      <c r="AB62" s="43">
        <v>11687</v>
      </c>
      <c r="AC62" s="15">
        <f t="shared" si="18"/>
        <v>0.09</v>
      </c>
      <c r="AD62" s="43">
        <v>10594</v>
      </c>
      <c r="AE62" s="15">
        <f t="shared" si="19"/>
        <v>0.08</v>
      </c>
      <c r="AF62" s="43">
        <v>7377</v>
      </c>
      <c r="AG62" s="15">
        <f t="shared" si="20"/>
        <v>0.06</v>
      </c>
      <c r="AH62" s="43">
        <v>69332</v>
      </c>
      <c r="AI62" s="15">
        <f t="shared" si="21"/>
        <v>0.53</v>
      </c>
      <c r="AJ62" s="22">
        <f t="shared" si="22"/>
        <v>0.48</v>
      </c>
      <c r="AK62" s="23">
        <f t="shared" si="23"/>
        <v>0.15000000000000002</v>
      </c>
    </row>
    <row r="63" spans="1:37" x14ac:dyDescent="0.3">
      <c r="A63" s="1" t="s">
        <v>42</v>
      </c>
      <c r="B63" s="2" t="str">
        <f t="shared" si="13"/>
        <v>Monthly</v>
      </c>
      <c r="C63" s="55">
        <v>67787</v>
      </c>
      <c r="D63" s="43">
        <v>8142</v>
      </c>
      <c r="E63" s="43">
        <f t="shared" si="14"/>
        <v>59645</v>
      </c>
      <c r="F63" s="88">
        <f t="shared" si="11"/>
        <v>0.87988847419121663</v>
      </c>
      <c r="G63" s="55">
        <v>508</v>
      </c>
      <c r="H63" s="43">
        <v>1623</v>
      </c>
      <c r="I63" s="43">
        <v>1047</v>
      </c>
      <c r="J63" s="43">
        <v>559</v>
      </c>
      <c r="K63" s="43">
        <v>456</v>
      </c>
      <c r="L63" s="43">
        <v>293</v>
      </c>
      <c r="M63" s="43">
        <v>3656</v>
      </c>
      <c r="N63" s="60">
        <f t="shared" si="12"/>
        <v>0.44902972242692213</v>
      </c>
      <c r="O63" s="46">
        <v>157</v>
      </c>
      <c r="P63" s="47">
        <v>1213</v>
      </c>
      <c r="Q63" s="47">
        <v>846</v>
      </c>
      <c r="R63" s="47">
        <v>456</v>
      </c>
      <c r="S63" s="47">
        <v>454</v>
      </c>
      <c r="T63" s="47">
        <v>348</v>
      </c>
      <c r="U63" s="48">
        <v>4668</v>
      </c>
      <c r="V63" s="41">
        <v>6257</v>
      </c>
      <c r="W63" s="15">
        <f t="shared" si="15"/>
        <v>0.09</v>
      </c>
      <c r="X63" s="43">
        <v>16022</v>
      </c>
      <c r="Y63" s="15">
        <f t="shared" si="16"/>
        <v>0.24</v>
      </c>
      <c r="Z63" s="43">
        <v>8896</v>
      </c>
      <c r="AA63" s="15">
        <f t="shared" si="17"/>
        <v>0.13</v>
      </c>
      <c r="AB63" s="43">
        <v>5203</v>
      </c>
      <c r="AC63" s="15">
        <f t="shared" si="18"/>
        <v>0.08</v>
      </c>
      <c r="AD63" s="43">
        <v>4099</v>
      </c>
      <c r="AE63" s="15">
        <f t="shared" si="19"/>
        <v>0.06</v>
      </c>
      <c r="AF63" s="43">
        <v>2537</v>
      </c>
      <c r="AG63" s="15">
        <f t="shared" si="20"/>
        <v>0.04</v>
      </c>
      <c r="AH63" s="43">
        <v>24773</v>
      </c>
      <c r="AI63" s="15">
        <f t="shared" si="21"/>
        <v>0.37</v>
      </c>
      <c r="AJ63" s="22">
        <f t="shared" si="22"/>
        <v>0.6399999999999999</v>
      </c>
      <c r="AK63" s="23">
        <f t="shared" si="23"/>
        <v>0.32999999999999996</v>
      </c>
    </row>
    <row r="64" spans="1:37" x14ac:dyDescent="0.3">
      <c r="A64" s="1" t="s">
        <v>41</v>
      </c>
      <c r="B64" s="2" t="str">
        <f t="shared" si="13"/>
        <v>LTAS</v>
      </c>
      <c r="C64" s="55">
        <v>174879</v>
      </c>
      <c r="D64" s="43">
        <v>21993</v>
      </c>
      <c r="E64" s="43">
        <f t="shared" si="14"/>
        <v>152886</v>
      </c>
      <c r="F64" s="88">
        <f t="shared" si="11"/>
        <v>0.8742387593707649</v>
      </c>
      <c r="G64" s="55">
        <v>1072</v>
      </c>
      <c r="H64" s="43">
        <v>1710</v>
      </c>
      <c r="I64" s="43">
        <v>2923</v>
      </c>
      <c r="J64" s="43">
        <v>2786</v>
      </c>
      <c r="K64" s="43">
        <v>1991</v>
      </c>
      <c r="L64" s="43">
        <v>1363</v>
      </c>
      <c r="M64" s="43">
        <v>10148</v>
      </c>
      <c r="N64" s="60">
        <f t="shared" si="12"/>
        <v>0.46141954258173057</v>
      </c>
      <c r="O64" s="46">
        <v>850</v>
      </c>
      <c r="P64" s="47">
        <v>1064</v>
      </c>
      <c r="Q64" s="47">
        <v>1899</v>
      </c>
      <c r="R64" s="47">
        <v>1887</v>
      </c>
      <c r="S64" s="47">
        <v>2106</v>
      </c>
      <c r="T64" s="47">
        <v>1553</v>
      </c>
      <c r="U64" s="48">
        <v>12634</v>
      </c>
      <c r="V64" s="41">
        <v>10741</v>
      </c>
      <c r="W64" s="15">
        <f t="shared" si="15"/>
        <v>0.06</v>
      </c>
      <c r="X64" s="43">
        <v>18596</v>
      </c>
      <c r="Y64" s="15">
        <f t="shared" si="16"/>
        <v>0.11</v>
      </c>
      <c r="Z64" s="43">
        <v>18474</v>
      </c>
      <c r="AA64" s="15">
        <f t="shared" si="17"/>
        <v>0.11</v>
      </c>
      <c r="AB64" s="43">
        <v>14806</v>
      </c>
      <c r="AC64" s="15">
        <f t="shared" si="18"/>
        <v>0.08</v>
      </c>
      <c r="AD64" s="43">
        <v>13824</v>
      </c>
      <c r="AE64" s="15">
        <f t="shared" si="19"/>
        <v>0.08</v>
      </c>
      <c r="AF64" s="43">
        <v>9617</v>
      </c>
      <c r="AG64" s="15">
        <f t="shared" si="20"/>
        <v>0.05</v>
      </c>
      <c r="AH64" s="43">
        <v>88821</v>
      </c>
      <c r="AI64" s="15">
        <f t="shared" si="21"/>
        <v>0.51</v>
      </c>
      <c r="AJ64" s="22">
        <f t="shared" si="22"/>
        <v>0.49</v>
      </c>
      <c r="AK64" s="23">
        <f t="shared" si="23"/>
        <v>0.16999999999999998</v>
      </c>
    </row>
    <row r="65" spans="1:37" x14ac:dyDescent="0.3">
      <c r="A65" s="1" t="s">
        <v>40</v>
      </c>
      <c r="B65" s="2" t="str">
        <f t="shared" si="13"/>
        <v>Monthly</v>
      </c>
      <c r="C65" s="55">
        <v>83893</v>
      </c>
      <c r="D65" s="43">
        <v>10464</v>
      </c>
      <c r="E65" s="43">
        <f t="shared" si="14"/>
        <v>73429</v>
      </c>
      <c r="F65" s="88">
        <f t="shared" si="11"/>
        <v>0.87526968877021916</v>
      </c>
      <c r="G65" s="55">
        <v>507</v>
      </c>
      <c r="H65" s="43">
        <v>1391</v>
      </c>
      <c r="I65" s="43">
        <v>963</v>
      </c>
      <c r="J65" s="43">
        <v>672</v>
      </c>
      <c r="K65" s="43">
        <v>553</v>
      </c>
      <c r="L65" s="43">
        <v>798</v>
      </c>
      <c r="M65" s="43">
        <v>5580</v>
      </c>
      <c r="N65" s="60">
        <f t="shared" si="12"/>
        <v>0.53325688073394495</v>
      </c>
      <c r="O65" s="46">
        <v>235</v>
      </c>
      <c r="P65" s="47">
        <v>1029</v>
      </c>
      <c r="Q65" s="47">
        <v>682</v>
      </c>
      <c r="R65" s="47">
        <v>442</v>
      </c>
      <c r="S65" s="47">
        <v>498</v>
      </c>
      <c r="T65" s="47">
        <v>517</v>
      </c>
      <c r="U65" s="48">
        <v>7061</v>
      </c>
      <c r="V65" s="41">
        <v>7863</v>
      </c>
      <c r="W65" s="15">
        <f t="shared" si="15"/>
        <v>0.09</v>
      </c>
      <c r="X65" s="43">
        <v>15570</v>
      </c>
      <c r="Y65" s="15">
        <f t="shared" si="16"/>
        <v>0.19</v>
      </c>
      <c r="Z65" s="43">
        <v>9640</v>
      </c>
      <c r="AA65" s="15">
        <f t="shared" si="17"/>
        <v>0.11</v>
      </c>
      <c r="AB65" s="43">
        <v>5994</v>
      </c>
      <c r="AC65" s="15">
        <f t="shared" si="18"/>
        <v>7.0000000000000007E-2</v>
      </c>
      <c r="AD65" s="43">
        <v>5192</v>
      </c>
      <c r="AE65" s="15">
        <f t="shared" si="19"/>
        <v>0.06</v>
      </c>
      <c r="AF65" s="43">
        <v>3356</v>
      </c>
      <c r="AG65" s="15">
        <f t="shared" si="20"/>
        <v>0.04</v>
      </c>
      <c r="AH65" s="43">
        <v>36278</v>
      </c>
      <c r="AI65" s="15">
        <f t="shared" si="21"/>
        <v>0.43</v>
      </c>
      <c r="AJ65" s="22">
        <f t="shared" si="22"/>
        <v>0.56000000000000005</v>
      </c>
      <c r="AK65" s="23">
        <f t="shared" si="23"/>
        <v>0.28000000000000003</v>
      </c>
    </row>
    <row r="66" spans="1:37" x14ac:dyDescent="0.3">
      <c r="A66" s="1" t="s">
        <v>39</v>
      </c>
      <c r="B66" s="2" t="str">
        <f t="shared" ref="B66:B97" si="24">IF(RIGHT(A66,7)="Auction","Monthly","LTAS")</f>
        <v>LTAS</v>
      </c>
      <c r="C66" s="55">
        <v>158670</v>
      </c>
      <c r="D66" s="43">
        <v>22941</v>
      </c>
      <c r="E66" s="43">
        <f t="shared" ref="E66:E97" si="25">C66-D66</f>
        <v>135729</v>
      </c>
      <c r="F66" s="88">
        <f t="shared" si="11"/>
        <v>0.8554169030062394</v>
      </c>
      <c r="G66" s="55">
        <v>1236</v>
      </c>
      <c r="H66" s="43">
        <v>2038</v>
      </c>
      <c r="I66" s="43">
        <v>2706</v>
      </c>
      <c r="J66" s="43">
        <v>2228</v>
      </c>
      <c r="K66" s="43">
        <v>1771</v>
      </c>
      <c r="L66" s="43">
        <v>1272</v>
      </c>
      <c r="M66" s="43">
        <v>11690</v>
      </c>
      <c r="N66" s="60">
        <f t="shared" si="12"/>
        <v>0.50956802231812037</v>
      </c>
      <c r="O66" s="46">
        <v>900</v>
      </c>
      <c r="P66" s="47">
        <v>1116</v>
      </c>
      <c r="Q66" s="47">
        <v>1613</v>
      </c>
      <c r="R66" s="47">
        <v>1633</v>
      </c>
      <c r="S66" s="47">
        <v>1875</v>
      </c>
      <c r="T66" s="47">
        <v>1480</v>
      </c>
      <c r="U66" s="48">
        <v>14324</v>
      </c>
      <c r="V66" s="41">
        <v>10745</v>
      </c>
      <c r="W66" s="15">
        <f t="shared" ref="W66:W97" si="26">ROUND(V66/$C66,2)</f>
        <v>7.0000000000000007E-2</v>
      </c>
      <c r="X66" s="43">
        <v>16600</v>
      </c>
      <c r="Y66" s="15">
        <f t="shared" ref="Y66:Y97" si="27">ROUND(X66/$C66,2)</f>
        <v>0.1</v>
      </c>
      <c r="Z66" s="43">
        <v>15100</v>
      </c>
      <c r="AA66" s="15">
        <f t="shared" ref="AA66:AA97" si="28">ROUND(Z66/$C66,2)</f>
        <v>0.1</v>
      </c>
      <c r="AB66" s="43">
        <v>12765</v>
      </c>
      <c r="AC66" s="15">
        <f t="shared" ref="AC66:AC97" si="29">ROUND(AB66/$C66,2)</f>
        <v>0.08</v>
      </c>
      <c r="AD66" s="43">
        <v>12413</v>
      </c>
      <c r="AE66" s="15">
        <f t="shared" ref="AE66:AE97" si="30">ROUND(AD66/$C66,2)</f>
        <v>0.08</v>
      </c>
      <c r="AF66" s="43">
        <v>8774</v>
      </c>
      <c r="AG66" s="15">
        <f t="shared" ref="AG66:AG97" si="31">ROUND(AF66/$C66,2)</f>
        <v>0.06</v>
      </c>
      <c r="AH66" s="43">
        <v>82273</v>
      </c>
      <c r="AI66" s="15">
        <f t="shared" ref="AI66:AI97" si="32">ROUND(AH66/$C66,2)</f>
        <v>0.52</v>
      </c>
      <c r="AJ66" s="22">
        <f t="shared" ref="AJ66:AJ102" si="33">SUM(W66,Y66,AA66,AC66,AE66,AG66)</f>
        <v>0.49000000000000005</v>
      </c>
      <c r="AK66" s="23">
        <f t="shared" ref="AK66:AK102" si="34">SUM(W66,Y66)</f>
        <v>0.17</v>
      </c>
    </row>
    <row r="67" spans="1:37" x14ac:dyDescent="0.3">
      <c r="A67" s="1" t="s">
        <v>38</v>
      </c>
      <c r="B67" s="2" t="str">
        <f t="shared" si="24"/>
        <v>Monthly</v>
      </c>
      <c r="C67" s="55">
        <v>109785</v>
      </c>
      <c r="D67" s="43">
        <v>10375</v>
      </c>
      <c r="E67" s="43">
        <f t="shared" si="25"/>
        <v>99410</v>
      </c>
      <c r="F67" s="88">
        <f t="shared" ref="F67:F102" si="35">E67/C67</f>
        <v>0.90549710798378646</v>
      </c>
      <c r="G67" s="55">
        <v>394</v>
      </c>
      <c r="H67" s="43">
        <v>1224</v>
      </c>
      <c r="I67" s="43">
        <v>1134</v>
      </c>
      <c r="J67" s="43">
        <v>554</v>
      </c>
      <c r="K67" s="43">
        <v>442</v>
      </c>
      <c r="L67" s="43">
        <v>389</v>
      </c>
      <c r="M67" s="43">
        <v>6238</v>
      </c>
      <c r="N67" s="60">
        <f t="shared" ref="N67:N102" si="36">M67/D67</f>
        <v>0.60125301204819281</v>
      </c>
      <c r="O67" s="46">
        <v>184</v>
      </c>
      <c r="P67" s="47">
        <v>805</v>
      </c>
      <c r="Q67" s="47">
        <v>809</v>
      </c>
      <c r="R67" s="47">
        <v>544</v>
      </c>
      <c r="S67" s="47">
        <v>478</v>
      </c>
      <c r="T67" s="47">
        <v>449</v>
      </c>
      <c r="U67" s="48">
        <v>7106</v>
      </c>
      <c r="V67" s="41">
        <v>7949</v>
      </c>
      <c r="W67" s="15">
        <f t="shared" si="26"/>
        <v>7.0000000000000007E-2</v>
      </c>
      <c r="X67" s="43">
        <v>18445</v>
      </c>
      <c r="Y67" s="15">
        <f t="shared" si="27"/>
        <v>0.17</v>
      </c>
      <c r="Z67" s="43">
        <v>12571</v>
      </c>
      <c r="AA67" s="15">
        <f t="shared" si="28"/>
        <v>0.11</v>
      </c>
      <c r="AB67" s="43">
        <v>9080</v>
      </c>
      <c r="AC67" s="15">
        <f t="shared" si="29"/>
        <v>0.08</v>
      </c>
      <c r="AD67" s="43">
        <v>7736</v>
      </c>
      <c r="AE67" s="15">
        <f t="shared" si="30"/>
        <v>7.0000000000000007E-2</v>
      </c>
      <c r="AF67" s="43">
        <v>5343</v>
      </c>
      <c r="AG67" s="15">
        <f t="shared" si="31"/>
        <v>0.05</v>
      </c>
      <c r="AH67" s="43">
        <v>48661</v>
      </c>
      <c r="AI67" s="15">
        <f t="shared" si="32"/>
        <v>0.44</v>
      </c>
      <c r="AJ67" s="22">
        <f t="shared" si="33"/>
        <v>0.55000000000000004</v>
      </c>
      <c r="AK67" s="23">
        <f t="shared" si="34"/>
        <v>0.24000000000000002</v>
      </c>
    </row>
    <row r="68" spans="1:37" x14ac:dyDescent="0.3">
      <c r="A68" s="1" t="s">
        <v>37</v>
      </c>
      <c r="B68" s="2" t="str">
        <f t="shared" si="24"/>
        <v>LTAS</v>
      </c>
      <c r="C68" s="55">
        <v>150211</v>
      </c>
      <c r="D68" s="43">
        <v>28204</v>
      </c>
      <c r="E68" s="43">
        <f t="shared" si="25"/>
        <v>122007</v>
      </c>
      <c r="F68" s="88">
        <f t="shared" si="35"/>
        <v>0.81223745264993907</v>
      </c>
      <c r="G68" s="55">
        <v>1250</v>
      </c>
      <c r="H68" s="43">
        <v>2614</v>
      </c>
      <c r="I68" s="43">
        <v>2689</v>
      </c>
      <c r="J68" s="43">
        <v>2139</v>
      </c>
      <c r="K68" s="43">
        <v>1609</v>
      </c>
      <c r="L68" s="43">
        <v>1237</v>
      </c>
      <c r="M68" s="43">
        <v>16666</v>
      </c>
      <c r="N68" s="60">
        <f t="shared" si="36"/>
        <v>0.59090909090909094</v>
      </c>
      <c r="O68" s="46">
        <v>316</v>
      </c>
      <c r="P68" s="47">
        <v>1576</v>
      </c>
      <c r="Q68" s="47">
        <v>1505</v>
      </c>
      <c r="R68" s="47">
        <v>1456</v>
      </c>
      <c r="S68" s="47">
        <v>1881</v>
      </c>
      <c r="T68" s="47">
        <v>1392</v>
      </c>
      <c r="U68" s="48">
        <v>20078</v>
      </c>
      <c r="V68" s="41">
        <v>7357</v>
      </c>
      <c r="W68" s="15">
        <f t="shared" si="26"/>
        <v>0.05</v>
      </c>
      <c r="X68" s="43">
        <v>13933</v>
      </c>
      <c r="Y68" s="15">
        <f t="shared" si="27"/>
        <v>0.09</v>
      </c>
      <c r="Z68" s="43">
        <v>9174</v>
      </c>
      <c r="AA68" s="15">
        <f t="shared" si="28"/>
        <v>0.06</v>
      </c>
      <c r="AB68" s="43">
        <v>9191</v>
      </c>
      <c r="AC68" s="15">
        <f t="shared" si="29"/>
        <v>0.06</v>
      </c>
      <c r="AD68" s="43">
        <v>10553</v>
      </c>
      <c r="AE68" s="15">
        <f t="shared" si="30"/>
        <v>7.0000000000000007E-2</v>
      </c>
      <c r="AF68" s="43">
        <v>6843</v>
      </c>
      <c r="AG68" s="15">
        <f t="shared" si="31"/>
        <v>0.05</v>
      </c>
      <c r="AH68" s="43">
        <v>93160</v>
      </c>
      <c r="AI68" s="15">
        <f t="shared" si="32"/>
        <v>0.62</v>
      </c>
      <c r="AJ68" s="22">
        <f t="shared" si="33"/>
        <v>0.38</v>
      </c>
      <c r="AK68" s="23">
        <f t="shared" si="34"/>
        <v>0.14000000000000001</v>
      </c>
    </row>
    <row r="69" spans="1:37" x14ac:dyDescent="0.3">
      <c r="A69" s="1" t="s">
        <v>36</v>
      </c>
      <c r="B69" s="2" t="str">
        <f t="shared" si="24"/>
        <v>Monthly</v>
      </c>
      <c r="C69" s="55">
        <v>118701</v>
      </c>
      <c r="D69" s="43">
        <v>10636</v>
      </c>
      <c r="E69" s="43">
        <f t="shared" si="25"/>
        <v>108065</v>
      </c>
      <c r="F69" s="88">
        <f t="shared" si="35"/>
        <v>0.91039671106393372</v>
      </c>
      <c r="G69" s="55">
        <v>642</v>
      </c>
      <c r="H69" s="43">
        <v>1915</v>
      </c>
      <c r="I69" s="43">
        <v>1158</v>
      </c>
      <c r="J69" s="43">
        <v>653</v>
      </c>
      <c r="K69" s="43">
        <v>588</v>
      </c>
      <c r="L69" s="43">
        <v>403</v>
      </c>
      <c r="M69" s="43">
        <v>5277</v>
      </c>
      <c r="N69" s="60">
        <f t="shared" si="36"/>
        <v>0.49614516735614894</v>
      </c>
      <c r="O69" s="46">
        <v>258</v>
      </c>
      <c r="P69" s="47">
        <v>1180</v>
      </c>
      <c r="Q69" s="47">
        <v>879</v>
      </c>
      <c r="R69" s="47">
        <v>667</v>
      </c>
      <c r="S69" s="47">
        <v>592</v>
      </c>
      <c r="T69" s="47">
        <v>490</v>
      </c>
      <c r="U69" s="48">
        <v>6570</v>
      </c>
      <c r="V69" s="41">
        <v>8299</v>
      </c>
      <c r="W69" s="15">
        <f t="shared" si="26"/>
        <v>7.0000000000000007E-2</v>
      </c>
      <c r="X69" s="43">
        <v>15466</v>
      </c>
      <c r="Y69" s="15">
        <f t="shared" si="27"/>
        <v>0.13</v>
      </c>
      <c r="Z69" s="43">
        <v>12998</v>
      </c>
      <c r="AA69" s="15">
        <f t="shared" si="28"/>
        <v>0.11</v>
      </c>
      <c r="AB69" s="43">
        <v>10366</v>
      </c>
      <c r="AC69" s="15">
        <f t="shared" si="29"/>
        <v>0.09</v>
      </c>
      <c r="AD69" s="43">
        <v>8769</v>
      </c>
      <c r="AE69" s="15">
        <f t="shared" si="30"/>
        <v>7.0000000000000007E-2</v>
      </c>
      <c r="AF69" s="43">
        <v>6268</v>
      </c>
      <c r="AG69" s="15">
        <f t="shared" si="31"/>
        <v>0.05</v>
      </c>
      <c r="AH69" s="43">
        <v>56535</v>
      </c>
      <c r="AI69" s="15">
        <f t="shared" si="32"/>
        <v>0.48</v>
      </c>
      <c r="AJ69" s="22">
        <f t="shared" si="33"/>
        <v>0.52</v>
      </c>
      <c r="AK69" s="23">
        <f t="shared" si="34"/>
        <v>0.2</v>
      </c>
    </row>
    <row r="70" spans="1:37" x14ac:dyDescent="0.3">
      <c r="A70" s="1" t="s">
        <v>35</v>
      </c>
      <c r="B70" s="2" t="str">
        <f t="shared" si="24"/>
        <v>LTAS</v>
      </c>
      <c r="C70" s="55">
        <v>143181</v>
      </c>
      <c r="D70" s="43">
        <v>26497</v>
      </c>
      <c r="E70" s="43">
        <f t="shared" si="25"/>
        <v>116684</v>
      </c>
      <c r="F70" s="88">
        <f t="shared" si="35"/>
        <v>0.81494052981890053</v>
      </c>
      <c r="G70" s="55">
        <v>1530</v>
      </c>
      <c r="H70" s="43">
        <v>2865</v>
      </c>
      <c r="I70" s="43">
        <v>2912</v>
      </c>
      <c r="J70" s="43">
        <v>2222</v>
      </c>
      <c r="K70" s="43">
        <v>1732</v>
      </c>
      <c r="L70" s="43">
        <v>1281</v>
      </c>
      <c r="M70" s="43">
        <v>13955</v>
      </c>
      <c r="N70" s="60">
        <f t="shared" si="36"/>
        <v>0.52666339585613464</v>
      </c>
      <c r="O70" s="46">
        <v>807</v>
      </c>
      <c r="P70" s="47">
        <v>1710</v>
      </c>
      <c r="Q70" s="47">
        <v>1879</v>
      </c>
      <c r="R70" s="47">
        <v>1662</v>
      </c>
      <c r="S70" s="47">
        <v>2034</v>
      </c>
      <c r="T70" s="47">
        <v>1527</v>
      </c>
      <c r="U70" s="48">
        <v>16878</v>
      </c>
      <c r="V70" s="41">
        <v>8115</v>
      </c>
      <c r="W70" s="15">
        <f t="shared" si="26"/>
        <v>0.06</v>
      </c>
      <c r="X70" s="43">
        <v>15303</v>
      </c>
      <c r="Y70" s="15">
        <f t="shared" si="27"/>
        <v>0.11</v>
      </c>
      <c r="Z70" s="43">
        <v>12555</v>
      </c>
      <c r="AA70" s="15">
        <f t="shared" si="28"/>
        <v>0.09</v>
      </c>
      <c r="AB70" s="43">
        <v>11841</v>
      </c>
      <c r="AC70" s="15">
        <f t="shared" si="29"/>
        <v>0.08</v>
      </c>
      <c r="AD70" s="43">
        <v>11838</v>
      </c>
      <c r="AE70" s="15">
        <f t="shared" si="30"/>
        <v>0.08</v>
      </c>
      <c r="AF70" s="43">
        <v>8053</v>
      </c>
      <c r="AG70" s="15">
        <f t="shared" si="31"/>
        <v>0.06</v>
      </c>
      <c r="AH70" s="43">
        <v>75476</v>
      </c>
      <c r="AI70" s="15">
        <f t="shared" si="32"/>
        <v>0.53</v>
      </c>
      <c r="AJ70" s="22">
        <f t="shared" si="33"/>
        <v>0.48000000000000004</v>
      </c>
      <c r="AK70" s="23">
        <f t="shared" si="34"/>
        <v>0.16999999999999998</v>
      </c>
    </row>
    <row r="71" spans="1:37" x14ac:dyDescent="0.3">
      <c r="A71" s="1" t="s">
        <v>34</v>
      </c>
      <c r="B71" s="2" t="str">
        <f t="shared" si="24"/>
        <v>Monthly</v>
      </c>
      <c r="C71" s="55">
        <v>147936</v>
      </c>
      <c r="D71" s="43">
        <v>11137</v>
      </c>
      <c r="E71" s="43">
        <f t="shared" si="25"/>
        <v>136799</v>
      </c>
      <c r="F71" s="88">
        <f t="shared" si="35"/>
        <v>0.92471744538178668</v>
      </c>
      <c r="G71" s="55">
        <v>943</v>
      </c>
      <c r="H71" s="43">
        <v>1242</v>
      </c>
      <c r="I71" s="43">
        <v>1142</v>
      </c>
      <c r="J71" s="43">
        <v>702</v>
      </c>
      <c r="K71" s="43">
        <v>590</v>
      </c>
      <c r="L71" s="43">
        <v>368</v>
      </c>
      <c r="M71" s="43">
        <v>6150</v>
      </c>
      <c r="N71" s="60">
        <f t="shared" si="36"/>
        <v>0.55221334291101731</v>
      </c>
      <c r="O71" s="46">
        <v>372</v>
      </c>
      <c r="P71" s="47">
        <v>876</v>
      </c>
      <c r="Q71" s="47">
        <v>769</v>
      </c>
      <c r="R71" s="47">
        <v>621</v>
      </c>
      <c r="S71" s="47">
        <v>745</v>
      </c>
      <c r="T71" s="47">
        <v>402</v>
      </c>
      <c r="U71" s="48">
        <v>7352</v>
      </c>
      <c r="V71" s="41">
        <v>11153</v>
      </c>
      <c r="W71" s="15">
        <f t="shared" si="26"/>
        <v>0.08</v>
      </c>
      <c r="X71" s="43">
        <v>22895</v>
      </c>
      <c r="Y71" s="15">
        <f t="shared" si="27"/>
        <v>0.15</v>
      </c>
      <c r="Z71" s="43">
        <v>18939</v>
      </c>
      <c r="AA71" s="15">
        <f t="shared" si="28"/>
        <v>0.13</v>
      </c>
      <c r="AB71" s="43">
        <v>14954</v>
      </c>
      <c r="AC71" s="15">
        <f t="shared" si="29"/>
        <v>0.1</v>
      </c>
      <c r="AD71" s="43">
        <v>11240</v>
      </c>
      <c r="AE71" s="15">
        <f t="shared" si="30"/>
        <v>0.08</v>
      </c>
      <c r="AF71" s="43">
        <v>7713</v>
      </c>
      <c r="AG71" s="15">
        <f t="shared" si="31"/>
        <v>0.05</v>
      </c>
      <c r="AH71" s="43">
        <v>61042</v>
      </c>
      <c r="AI71" s="15">
        <f t="shared" si="32"/>
        <v>0.41</v>
      </c>
      <c r="AJ71" s="22">
        <f t="shared" si="33"/>
        <v>0.59</v>
      </c>
      <c r="AK71" s="23">
        <f t="shared" si="34"/>
        <v>0.22999999999999998</v>
      </c>
    </row>
    <row r="72" spans="1:37" x14ac:dyDescent="0.3">
      <c r="A72" s="1" t="s">
        <v>33</v>
      </c>
      <c r="B72" s="2" t="str">
        <f t="shared" si="24"/>
        <v>LTAS</v>
      </c>
      <c r="C72" s="55">
        <v>151985</v>
      </c>
      <c r="D72" s="43">
        <v>14538</v>
      </c>
      <c r="E72" s="43">
        <f t="shared" si="25"/>
        <v>137447</v>
      </c>
      <c r="F72" s="88">
        <f t="shared" si="35"/>
        <v>0.90434582360101323</v>
      </c>
      <c r="G72" s="55">
        <v>739</v>
      </c>
      <c r="H72" s="43">
        <v>829</v>
      </c>
      <c r="I72" s="43">
        <v>1684</v>
      </c>
      <c r="J72" s="43">
        <v>1897</v>
      </c>
      <c r="K72" s="43">
        <v>1345</v>
      </c>
      <c r="L72" s="43">
        <v>939</v>
      </c>
      <c r="M72" s="43">
        <v>7105</v>
      </c>
      <c r="N72" s="60">
        <f t="shared" si="36"/>
        <v>0.48871921859953227</v>
      </c>
      <c r="O72" s="46">
        <v>575</v>
      </c>
      <c r="P72" s="47">
        <v>668</v>
      </c>
      <c r="Q72" s="47">
        <v>1202</v>
      </c>
      <c r="R72" s="47">
        <v>1372</v>
      </c>
      <c r="S72" s="47">
        <v>1456</v>
      </c>
      <c r="T72" s="47">
        <v>821</v>
      </c>
      <c r="U72" s="48">
        <v>8444</v>
      </c>
      <c r="V72" s="41">
        <v>7041</v>
      </c>
      <c r="W72" s="15">
        <f t="shared" si="26"/>
        <v>0.05</v>
      </c>
      <c r="X72" s="43">
        <v>13767</v>
      </c>
      <c r="Y72" s="15">
        <f t="shared" si="27"/>
        <v>0.09</v>
      </c>
      <c r="Z72" s="43">
        <v>16574</v>
      </c>
      <c r="AA72" s="15">
        <f t="shared" si="28"/>
        <v>0.11</v>
      </c>
      <c r="AB72" s="43">
        <v>18086</v>
      </c>
      <c r="AC72" s="15">
        <f t="shared" si="29"/>
        <v>0.12</v>
      </c>
      <c r="AD72" s="43">
        <v>13993</v>
      </c>
      <c r="AE72" s="15">
        <f t="shared" si="30"/>
        <v>0.09</v>
      </c>
      <c r="AF72" s="43">
        <v>8951</v>
      </c>
      <c r="AG72" s="15">
        <f t="shared" si="31"/>
        <v>0.06</v>
      </c>
      <c r="AH72" s="43">
        <v>73573</v>
      </c>
      <c r="AI72" s="15">
        <f t="shared" si="32"/>
        <v>0.48</v>
      </c>
      <c r="AJ72" s="22">
        <f t="shared" si="33"/>
        <v>0.52</v>
      </c>
      <c r="AK72" s="23">
        <f t="shared" si="34"/>
        <v>0.14000000000000001</v>
      </c>
    </row>
    <row r="73" spans="1:37" x14ac:dyDescent="0.3">
      <c r="A73" s="1" t="s">
        <v>32</v>
      </c>
      <c r="B73" s="2" t="str">
        <f t="shared" si="24"/>
        <v>Monthly</v>
      </c>
      <c r="C73" s="55">
        <v>158667</v>
      </c>
      <c r="D73" s="43">
        <v>11963</v>
      </c>
      <c r="E73" s="43">
        <f t="shared" si="25"/>
        <v>146704</v>
      </c>
      <c r="F73" s="88">
        <f t="shared" si="35"/>
        <v>0.92460309957332021</v>
      </c>
      <c r="G73" s="55">
        <v>930</v>
      </c>
      <c r="H73" s="43">
        <v>2181</v>
      </c>
      <c r="I73" s="43">
        <v>1209</v>
      </c>
      <c r="J73" s="43">
        <v>1048</v>
      </c>
      <c r="K73" s="43">
        <v>681</v>
      </c>
      <c r="L73" s="43">
        <v>479</v>
      </c>
      <c r="M73" s="43">
        <v>5435</v>
      </c>
      <c r="N73" s="60">
        <f t="shared" si="36"/>
        <v>0.45431747889325419</v>
      </c>
      <c r="O73" s="46">
        <v>440</v>
      </c>
      <c r="P73" s="47">
        <v>1693</v>
      </c>
      <c r="Q73" s="47">
        <v>939</v>
      </c>
      <c r="R73" s="47">
        <v>827</v>
      </c>
      <c r="S73" s="47">
        <v>764</v>
      </c>
      <c r="T73" s="47">
        <v>451</v>
      </c>
      <c r="U73" s="48">
        <v>6849</v>
      </c>
      <c r="V73" s="41">
        <v>12511</v>
      </c>
      <c r="W73" s="15">
        <f t="shared" si="26"/>
        <v>0.08</v>
      </c>
      <c r="X73" s="43">
        <v>25848</v>
      </c>
      <c r="Y73" s="15">
        <f t="shared" si="27"/>
        <v>0.16</v>
      </c>
      <c r="Z73" s="43">
        <v>21789</v>
      </c>
      <c r="AA73" s="15">
        <f t="shared" si="28"/>
        <v>0.14000000000000001</v>
      </c>
      <c r="AB73" s="43">
        <v>15427</v>
      </c>
      <c r="AC73" s="15">
        <f t="shared" si="29"/>
        <v>0.1</v>
      </c>
      <c r="AD73" s="43">
        <v>12468</v>
      </c>
      <c r="AE73" s="15">
        <f t="shared" si="30"/>
        <v>0.08</v>
      </c>
      <c r="AF73" s="43">
        <v>8222</v>
      </c>
      <c r="AG73" s="15">
        <f t="shared" si="31"/>
        <v>0.05</v>
      </c>
      <c r="AH73" s="43">
        <v>62402</v>
      </c>
      <c r="AI73" s="15">
        <f t="shared" si="32"/>
        <v>0.39</v>
      </c>
      <c r="AJ73" s="22">
        <f t="shared" si="33"/>
        <v>0.61</v>
      </c>
      <c r="AK73" s="23">
        <f t="shared" si="34"/>
        <v>0.24</v>
      </c>
    </row>
    <row r="74" spans="1:37" x14ac:dyDescent="0.3">
      <c r="A74" s="1" t="s">
        <v>31</v>
      </c>
      <c r="B74" s="2" t="str">
        <f t="shared" si="24"/>
        <v>LTAS</v>
      </c>
      <c r="C74" s="55">
        <v>186031</v>
      </c>
      <c r="D74" s="43">
        <v>16530</v>
      </c>
      <c r="E74" s="43">
        <f t="shared" si="25"/>
        <v>169501</v>
      </c>
      <c r="F74" s="88">
        <f t="shared" si="35"/>
        <v>0.91114384161779494</v>
      </c>
      <c r="G74" s="55">
        <v>770</v>
      </c>
      <c r="H74" s="43">
        <v>1016</v>
      </c>
      <c r="I74" s="43">
        <v>1635</v>
      </c>
      <c r="J74" s="43">
        <v>1827</v>
      </c>
      <c r="K74" s="43">
        <v>1640</v>
      </c>
      <c r="L74" s="43">
        <v>1231</v>
      </c>
      <c r="M74" s="43">
        <v>8413</v>
      </c>
      <c r="N74" s="60">
        <f t="shared" si="36"/>
        <v>0.50895341802782823</v>
      </c>
      <c r="O74" s="46">
        <v>539</v>
      </c>
      <c r="P74" s="47">
        <v>750</v>
      </c>
      <c r="Q74" s="47">
        <v>940</v>
      </c>
      <c r="R74" s="47">
        <v>1191</v>
      </c>
      <c r="S74" s="47">
        <v>1564</v>
      </c>
      <c r="T74" s="47">
        <v>1197</v>
      </c>
      <c r="U74" s="48">
        <v>10349</v>
      </c>
      <c r="V74" s="41">
        <v>8032</v>
      </c>
      <c r="W74" s="15">
        <f t="shared" si="26"/>
        <v>0.04</v>
      </c>
      <c r="X74" s="43">
        <v>25554</v>
      </c>
      <c r="Y74" s="15">
        <f t="shared" si="27"/>
        <v>0.14000000000000001</v>
      </c>
      <c r="Z74" s="43">
        <v>19769</v>
      </c>
      <c r="AA74" s="15">
        <f t="shared" si="28"/>
        <v>0.11</v>
      </c>
      <c r="AB74" s="43">
        <v>19307</v>
      </c>
      <c r="AC74" s="15">
        <f t="shared" si="29"/>
        <v>0.1</v>
      </c>
      <c r="AD74" s="43">
        <v>17268</v>
      </c>
      <c r="AE74" s="15">
        <f t="shared" si="30"/>
        <v>0.09</v>
      </c>
      <c r="AF74" s="43">
        <v>10921</v>
      </c>
      <c r="AG74" s="15">
        <f t="shared" si="31"/>
        <v>0.06</v>
      </c>
      <c r="AH74" s="43">
        <v>85180</v>
      </c>
      <c r="AI74" s="15">
        <f t="shared" si="32"/>
        <v>0.46</v>
      </c>
      <c r="AJ74" s="22">
        <f t="shared" si="33"/>
        <v>0.54</v>
      </c>
      <c r="AK74" s="23">
        <f t="shared" si="34"/>
        <v>0.18000000000000002</v>
      </c>
    </row>
    <row r="75" spans="1:37" x14ac:dyDescent="0.3">
      <c r="A75" s="1" t="s">
        <v>30</v>
      </c>
      <c r="B75" s="2" t="str">
        <f t="shared" si="24"/>
        <v>Monthly</v>
      </c>
      <c r="C75" s="55">
        <v>153602</v>
      </c>
      <c r="D75" s="43">
        <v>12358</v>
      </c>
      <c r="E75" s="43">
        <f t="shared" si="25"/>
        <v>141244</v>
      </c>
      <c r="F75" s="88">
        <f t="shared" si="35"/>
        <v>0.91954531842033305</v>
      </c>
      <c r="G75" s="55">
        <v>697</v>
      </c>
      <c r="H75" s="43">
        <v>1466</v>
      </c>
      <c r="I75" s="43">
        <v>1258</v>
      </c>
      <c r="J75" s="43">
        <v>995</v>
      </c>
      <c r="K75" s="43">
        <v>771</v>
      </c>
      <c r="L75" s="43">
        <v>618</v>
      </c>
      <c r="M75" s="43">
        <v>6553</v>
      </c>
      <c r="N75" s="60">
        <f t="shared" si="36"/>
        <v>0.53026379673086255</v>
      </c>
      <c r="O75" s="46">
        <v>335</v>
      </c>
      <c r="P75" s="47">
        <v>943</v>
      </c>
      <c r="Q75" s="47">
        <v>790</v>
      </c>
      <c r="R75" s="47">
        <v>715</v>
      </c>
      <c r="S75" s="47">
        <v>785</v>
      </c>
      <c r="T75" s="47">
        <v>636</v>
      </c>
      <c r="U75" s="48">
        <v>8154</v>
      </c>
      <c r="V75" s="41">
        <v>9827</v>
      </c>
      <c r="W75" s="15">
        <f t="shared" si="26"/>
        <v>0.06</v>
      </c>
      <c r="X75" s="43">
        <v>26285</v>
      </c>
      <c r="Y75" s="15">
        <f t="shared" si="27"/>
        <v>0.17</v>
      </c>
      <c r="Z75" s="43">
        <v>20203</v>
      </c>
      <c r="AA75" s="15">
        <f t="shared" si="28"/>
        <v>0.13</v>
      </c>
      <c r="AB75" s="43">
        <v>15504</v>
      </c>
      <c r="AC75" s="15">
        <f t="shared" si="29"/>
        <v>0.1</v>
      </c>
      <c r="AD75" s="43">
        <v>12132</v>
      </c>
      <c r="AE75" s="15">
        <f t="shared" si="30"/>
        <v>0.08</v>
      </c>
      <c r="AF75" s="43">
        <v>8883</v>
      </c>
      <c r="AG75" s="15">
        <f t="shared" si="31"/>
        <v>0.06</v>
      </c>
      <c r="AH75" s="43">
        <v>60768</v>
      </c>
      <c r="AI75" s="15">
        <f t="shared" si="32"/>
        <v>0.4</v>
      </c>
      <c r="AJ75" s="22">
        <f t="shared" si="33"/>
        <v>0.59999999999999987</v>
      </c>
      <c r="AK75" s="23">
        <f t="shared" si="34"/>
        <v>0.23</v>
      </c>
    </row>
    <row r="76" spans="1:37" x14ac:dyDescent="0.3">
      <c r="A76" s="1" t="s">
        <v>29</v>
      </c>
      <c r="B76" s="2" t="str">
        <f t="shared" si="24"/>
        <v>LTAS</v>
      </c>
      <c r="C76" s="55">
        <v>202951</v>
      </c>
      <c r="D76" s="43">
        <v>21993</v>
      </c>
      <c r="E76" s="43">
        <f t="shared" si="25"/>
        <v>180958</v>
      </c>
      <c r="F76" s="88">
        <f t="shared" si="35"/>
        <v>0.89163394119762895</v>
      </c>
      <c r="G76" s="55">
        <v>1079</v>
      </c>
      <c r="H76" s="43">
        <v>1421</v>
      </c>
      <c r="I76" s="43">
        <v>2360</v>
      </c>
      <c r="J76" s="43">
        <v>2472</v>
      </c>
      <c r="K76" s="43">
        <v>2010</v>
      </c>
      <c r="L76" s="43">
        <v>1543</v>
      </c>
      <c r="M76" s="43">
        <v>11108</v>
      </c>
      <c r="N76" s="60">
        <f t="shared" si="36"/>
        <v>0.50506979493475201</v>
      </c>
      <c r="O76" s="46">
        <v>853</v>
      </c>
      <c r="P76" s="47">
        <v>970</v>
      </c>
      <c r="Q76" s="47">
        <v>1419</v>
      </c>
      <c r="R76" s="47">
        <v>1466</v>
      </c>
      <c r="S76" s="47">
        <v>2050</v>
      </c>
      <c r="T76" s="47">
        <v>1503</v>
      </c>
      <c r="U76" s="48">
        <v>13732</v>
      </c>
      <c r="V76" s="41">
        <v>15185</v>
      </c>
      <c r="W76" s="15">
        <f t="shared" si="26"/>
        <v>7.0000000000000007E-2</v>
      </c>
      <c r="X76" s="43">
        <v>21554</v>
      </c>
      <c r="Y76" s="15">
        <f t="shared" si="27"/>
        <v>0.11</v>
      </c>
      <c r="Z76" s="43">
        <v>21414</v>
      </c>
      <c r="AA76" s="15">
        <f t="shared" si="28"/>
        <v>0.11</v>
      </c>
      <c r="AB76" s="43">
        <v>20453</v>
      </c>
      <c r="AC76" s="15">
        <f t="shared" si="29"/>
        <v>0.1</v>
      </c>
      <c r="AD76" s="43">
        <v>19241</v>
      </c>
      <c r="AE76" s="15">
        <f t="shared" si="30"/>
        <v>0.09</v>
      </c>
      <c r="AF76" s="43">
        <v>12287</v>
      </c>
      <c r="AG76" s="15">
        <f t="shared" si="31"/>
        <v>0.06</v>
      </c>
      <c r="AH76" s="43">
        <v>92817</v>
      </c>
      <c r="AI76" s="15">
        <f t="shared" si="32"/>
        <v>0.46</v>
      </c>
      <c r="AJ76" s="22">
        <f t="shared" si="33"/>
        <v>0.54</v>
      </c>
      <c r="AK76" s="23">
        <f t="shared" si="34"/>
        <v>0.18</v>
      </c>
    </row>
    <row r="77" spans="1:37" x14ac:dyDescent="0.3">
      <c r="A77" s="1" t="s">
        <v>28</v>
      </c>
      <c r="B77" s="2" t="str">
        <f t="shared" si="24"/>
        <v>Monthly</v>
      </c>
      <c r="C77" s="55">
        <v>158074</v>
      </c>
      <c r="D77" s="43">
        <v>12901</v>
      </c>
      <c r="E77" s="43">
        <f t="shared" si="25"/>
        <v>145173</v>
      </c>
      <c r="F77" s="88">
        <f t="shared" si="35"/>
        <v>0.91838632539190501</v>
      </c>
      <c r="G77" s="55">
        <v>542</v>
      </c>
      <c r="H77" s="43">
        <v>1323</v>
      </c>
      <c r="I77" s="43">
        <v>1560</v>
      </c>
      <c r="J77" s="43">
        <v>1381</v>
      </c>
      <c r="K77" s="43">
        <v>873</v>
      </c>
      <c r="L77" s="43">
        <v>646</v>
      </c>
      <c r="M77" s="43">
        <v>6576</v>
      </c>
      <c r="N77" s="60">
        <f t="shared" si="36"/>
        <v>0.50972792806759171</v>
      </c>
      <c r="O77" s="46">
        <v>285</v>
      </c>
      <c r="P77" s="47">
        <v>767</v>
      </c>
      <c r="Q77" s="47">
        <v>894</v>
      </c>
      <c r="R77" s="47">
        <v>979</v>
      </c>
      <c r="S77" s="47">
        <v>1071</v>
      </c>
      <c r="T77" s="47">
        <v>676</v>
      </c>
      <c r="U77" s="48">
        <v>8229</v>
      </c>
      <c r="V77" s="41">
        <v>9794</v>
      </c>
      <c r="W77" s="15">
        <f t="shared" si="26"/>
        <v>0.06</v>
      </c>
      <c r="X77" s="43">
        <v>24386</v>
      </c>
      <c r="Y77" s="15">
        <f t="shared" si="27"/>
        <v>0.15</v>
      </c>
      <c r="Z77" s="43">
        <v>19907</v>
      </c>
      <c r="AA77" s="15">
        <f t="shared" si="28"/>
        <v>0.13</v>
      </c>
      <c r="AB77" s="43">
        <v>15484</v>
      </c>
      <c r="AC77" s="15">
        <f t="shared" si="29"/>
        <v>0.1</v>
      </c>
      <c r="AD77" s="43">
        <v>13041</v>
      </c>
      <c r="AE77" s="15">
        <f t="shared" si="30"/>
        <v>0.08</v>
      </c>
      <c r="AF77" s="43">
        <v>8735</v>
      </c>
      <c r="AG77" s="15">
        <f t="shared" si="31"/>
        <v>0.06</v>
      </c>
      <c r="AH77" s="43">
        <v>66727</v>
      </c>
      <c r="AI77" s="15">
        <f t="shared" si="32"/>
        <v>0.42</v>
      </c>
      <c r="AJ77" s="22">
        <f t="shared" si="33"/>
        <v>0.57999999999999985</v>
      </c>
      <c r="AK77" s="23">
        <f t="shared" si="34"/>
        <v>0.21</v>
      </c>
    </row>
    <row r="78" spans="1:37" x14ac:dyDescent="0.3">
      <c r="A78" s="1" t="s">
        <v>27</v>
      </c>
      <c r="B78" s="2" t="str">
        <f t="shared" si="24"/>
        <v>LTAS</v>
      </c>
      <c r="C78" s="55">
        <v>204181</v>
      </c>
      <c r="D78" s="43">
        <v>25887</v>
      </c>
      <c r="E78" s="43">
        <f t="shared" si="25"/>
        <v>178294</v>
      </c>
      <c r="F78" s="88">
        <f t="shared" si="35"/>
        <v>0.87321543140644819</v>
      </c>
      <c r="G78" s="55">
        <v>862</v>
      </c>
      <c r="H78" s="43">
        <v>1911</v>
      </c>
      <c r="I78" s="43">
        <v>2620</v>
      </c>
      <c r="J78" s="43">
        <v>2451</v>
      </c>
      <c r="K78" s="43">
        <v>2296</v>
      </c>
      <c r="L78" s="43">
        <v>1741</v>
      </c>
      <c r="M78" s="43">
        <v>14006</v>
      </c>
      <c r="N78" s="60">
        <f t="shared" si="36"/>
        <v>0.54104376714180868</v>
      </c>
      <c r="O78" s="46">
        <v>400</v>
      </c>
      <c r="P78" s="47">
        <v>1133</v>
      </c>
      <c r="Q78" s="47">
        <v>1577</v>
      </c>
      <c r="R78" s="47">
        <v>1632</v>
      </c>
      <c r="S78" s="47">
        <v>2082</v>
      </c>
      <c r="T78" s="47">
        <v>1667</v>
      </c>
      <c r="U78" s="48">
        <v>17396</v>
      </c>
      <c r="V78" s="41">
        <v>13473</v>
      </c>
      <c r="W78" s="15">
        <f t="shared" si="26"/>
        <v>7.0000000000000007E-2</v>
      </c>
      <c r="X78" s="43">
        <v>20025</v>
      </c>
      <c r="Y78" s="15">
        <f t="shared" si="27"/>
        <v>0.1</v>
      </c>
      <c r="Z78" s="43">
        <v>21426</v>
      </c>
      <c r="AA78" s="15">
        <f t="shared" si="28"/>
        <v>0.1</v>
      </c>
      <c r="AB78" s="43">
        <v>18682</v>
      </c>
      <c r="AC78" s="15">
        <f t="shared" si="29"/>
        <v>0.09</v>
      </c>
      <c r="AD78" s="43">
        <v>17627</v>
      </c>
      <c r="AE78" s="15">
        <f t="shared" si="30"/>
        <v>0.09</v>
      </c>
      <c r="AF78" s="43">
        <v>11586</v>
      </c>
      <c r="AG78" s="15">
        <f t="shared" si="31"/>
        <v>0.06</v>
      </c>
      <c r="AH78" s="43">
        <v>101362</v>
      </c>
      <c r="AI78" s="15">
        <f t="shared" si="32"/>
        <v>0.5</v>
      </c>
      <c r="AJ78" s="22">
        <f t="shared" si="33"/>
        <v>0.51</v>
      </c>
      <c r="AK78" s="23">
        <f t="shared" si="34"/>
        <v>0.17</v>
      </c>
    </row>
    <row r="79" spans="1:37" x14ac:dyDescent="0.3">
      <c r="A79" s="1" t="s">
        <v>26</v>
      </c>
      <c r="B79" s="2" t="str">
        <f t="shared" si="24"/>
        <v>LTAS</v>
      </c>
      <c r="C79" s="55">
        <v>222837</v>
      </c>
      <c r="D79" s="43">
        <v>29356</v>
      </c>
      <c r="E79" s="43">
        <f t="shared" si="25"/>
        <v>193481</v>
      </c>
      <c r="F79" s="88">
        <f t="shared" si="35"/>
        <v>0.86826245192674467</v>
      </c>
      <c r="G79" s="55">
        <v>900</v>
      </c>
      <c r="H79" s="43">
        <v>3002</v>
      </c>
      <c r="I79" s="43">
        <v>3462</v>
      </c>
      <c r="J79" s="43">
        <v>3162</v>
      </c>
      <c r="K79" s="43">
        <v>2567</v>
      </c>
      <c r="L79" s="43">
        <v>1496</v>
      </c>
      <c r="M79" s="43">
        <v>14767</v>
      </c>
      <c r="N79" s="60">
        <f t="shared" si="36"/>
        <v>0.50303174819457697</v>
      </c>
      <c r="O79" s="46">
        <v>418</v>
      </c>
      <c r="P79" s="47">
        <v>1540</v>
      </c>
      <c r="Q79" s="47">
        <v>2108</v>
      </c>
      <c r="R79" s="47">
        <v>2128</v>
      </c>
      <c r="S79" s="47">
        <v>2467</v>
      </c>
      <c r="T79" s="47">
        <v>2244</v>
      </c>
      <c r="U79" s="48">
        <v>18451</v>
      </c>
      <c r="V79" s="41">
        <v>19105</v>
      </c>
      <c r="W79" s="15">
        <f t="shared" si="26"/>
        <v>0.09</v>
      </c>
      <c r="X79" s="43">
        <v>26074</v>
      </c>
      <c r="Y79" s="15">
        <f t="shared" si="27"/>
        <v>0.12</v>
      </c>
      <c r="Z79" s="43">
        <v>24109</v>
      </c>
      <c r="AA79" s="15">
        <f t="shared" si="28"/>
        <v>0.11</v>
      </c>
      <c r="AB79" s="43">
        <v>19214</v>
      </c>
      <c r="AC79" s="15">
        <f t="shared" si="29"/>
        <v>0.09</v>
      </c>
      <c r="AD79" s="43">
        <v>20605</v>
      </c>
      <c r="AE79" s="15">
        <f t="shared" si="30"/>
        <v>0.09</v>
      </c>
      <c r="AF79" s="43">
        <v>14094</v>
      </c>
      <c r="AG79" s="15">
        <f t="shared" si="31"/>
        <v>0.06</v>
      </c>
      <c r="AH79" s="43">
        <v>99636</v>
      </c>
      <c r="AI79" s="15">
        <f t="shared" si="32"/>
        <v>0.45</v>
      </c>
      <c r="AJ79" s="22">
        <f t="shared" si="33"/>
        <v>0.56000000000000005</v>
      </c>
      <c r="AK79" s="23">
        <f t="shared" si="34"/>
        <v>0.21</v>
      </c>
    </row>
    <row r="80" spans="1:37" x14ac:dyDescent="0.3">
      <c r="A80" s="1" t="s">
        <v>25</v>
      </c>
      <c r="B80" s="2" t="str">
        <f t="shared" si="24"/>
        <v>Monthly</v>
      </c>
      <c r="C80" s="55">
        <v>142291</v>
      </c>
      <c r="D80" s="43">
        <v>12601</v>
      </c>
      <c r="E80" s="43">
        <f t="shared" si="25"/>
        <v>129690</v>
      </c>
      <c r="F80" s="88">
        <f t="shared" si="35"/>
        <v>0.91144204482363611</v>
      </c>
      <c r="G80" s="55">
        <v>683</v>
      </c>
      <c r="H80" s="43">
        <v>2311</v>
      </c>
      <c r="I80" s="43">
        <v>1777</v>
      </c>
      <c r="J80" s="43">
        <v>1187</v>
      </c>
      <c r="K80" s="43">
        <v>830</v>
      </c>
      <c r="L80" s="43">
        <v>696</v>
      </c>
      <c r="M80" s="43">
        <v>5117</v>
      </c>
      <c r="N80" s="60">
        <f t="shared" si="36"/>
        <v>0.40607888262836284</v>
      </c>
      <c r="O80" s="46">
        <v>210</v>
      </c>
      <c r="P80" s="47">
        <v>1330</v>
      </c>
      <c r="Q80" s="47">
        <v>1303</v>
      </c>
      <c r="R80" s="47">
        <v>1076</v>
      </c>
      <c r="S80" s="47">
        <v>1000</v>
      </c>
      <c r="T80" s="47">
        <v>740</v>
      </c>
      <c r="U80" s="48">
        <v>6942</v>
      </c>
      <c r="V80" s="41">
        <v>10132</v>
      </c>
      <c r="W80" s="15">
        <f t="shared" si="26"/>
        <v>7.0000000000000007E-2</v>
      </c>
      <c r="X80" s="43">
        <v>23662</v>
      </c>
      <c r="Y80" s="15">
        <f t="shared" si="27"/>
        <v>0.17</v>
      </c>
      <c r="Z80" s="43">
        <v>20361</v>
      </c>
      <c r="AA80" s="15">
        <f t="shared" si="28"/>
        <v>0.14000000000000001</v>
      </c>
      <c r="AB80" s="43">
        <v>15104</v>
      </c>
      <c r="AC80" s="15">
        <f t="shared" si="29"/>
        <v>0.11</v>
      </c>
      <c r="AD80" s="43">
        <v>10875</v>
      </c>
      <c r="AE80" s="15">
        <f t="shared" si="30"/>
        <v>0.08</v>
      </c>
      <c r="AF80" s="43">
        <v>7911</v>
      </c>
      <c r="AG80" s="15">
        <f t="shared" si="31"/>
        <v>0.06</v>
      </c>
      <c r="AH80" s="43">
        <v>54246</v>
      </c>
      <c r="AI80" s="15">
        <f t="shared" si="32"/>
        <v>0.38</v>
      </c>
      <c r="AJ80" s="22">
        <f t="shared" si="33"/>
        <v>0.62999999999999989</v>
      </c>
      <c r="AK80" s="23">
        <f t="shared" si="34"/>
        <v>0.24000000000000002</v>
      </c>
    </row>
    <row r="81" spans="1:37" x14ac:dyDescent="0.3">
      <c r="A81" s="1" t="s">
        <v>24</v>
      </c>
      <c r="B81" s="2" t="str">
        <f t="shared" si="24"/>
        <v>Monthly</v>
      </c>
      <c r="C81" s="55">
        <v>151009</v>
      </c>
      <c r="D81" s="43">
        <v>11593</v>
      </c>
      <c r="E81" s="43">
        <f t="shared" si="25"/>
        <v>139416</v>
      </c>
      <c r="F81" s="88">
        <f t="shared" si="35"/>
        <v>0.92322974127369895</v>
      </c>
      <c r="G81" s="55">
        <v>835</v>
      </c>
      <c r="H81" s="43">
        <v>1915</v>
      </c>
      <c r="I81" s="43">
        <v>1438</v>
      </c>
      <c r="J81" s="43">
        <v>1105</v>
      </c>
      <c r="K81" s="43">
        <v>668</v>
      </c>
      <c r="L81" s="43">
        <v>616</v>
      </c>
      <c r="M81" s="43">
        <v>5016</v>
      </c>
      <c r="N81" s="60">
        <f t="shared" si="36"/>
        <v>0.43267489001983955</v>
      </c>
      <c r="O81" s="46">
        <v>361</v>
      </c>
      <c r="P81" s="47">
        <v>1393</v>
      </c>
      <c r="Q81" s="47">
        <v>1044</v>
      </c>
      <c r="R81" s="47">
        <v>826</v>
      </c>
      <c r="S81" s="47">
        <v>851</v>
      </c>
      <c r="T81" s="47">
        <v>498</v>
      </c>
      <c r="U81" s="48">
        <v>6620</v>
      </c>
      <c r="V81" s="41">
        <v>12145</v>
      </c>
      <c r="W81" s="15">
        <f t="shared" si="26"/>
        <v>0.08</v>
      </c>
      <c r="X81" s="43">
        <v>25445</v>
      </c>
      <c r="Y81" s="15">
        <f t="shared" si="27"/>
        <v>0.17</v>
      </c>
      <c r="Z81" s="43">
        <v>20234</v>
      </c>
      <c r="AA81" s="15">
        <f t="shared" si="28"/>
        <v>0.13</v>
      </c>
      <c r="AB81" s="43">
        <v>15523</v>
      </c>
      <c r="AC81" s="15">
        <f t="shared" si="29"/>
        <v>0.1</v>
      </c>
      <c r="AD81" s="43">
        <v>11354</v>
      </c>
      <c r="AE81" s="15">
        <f t="shared" si="30"/>
        <v>0.08</v>
      </c>
      <c r="AF81" s="43">
        <v>8174</v>
      </c>
      <c r="AG81" s="15">
        <f t="shared" si="31"/>
        <v>0.05</v>
      </c>
      <c r="AH81" s="43">
        <v>58134</v>
      </c>
      <c r="AI81" s="15">
        <f t="shared" si="32"/>
        <v>0.38</v>
      </c>
      <c r="AJ81" s="22">
        <f t="shared" si="33"/>
        <v>0.61</v>
      </c>
      <c r="AK81" s="23">
        <f t="shared" si="34"/>
        <v>0.25</v>
      </c>
    </row>
    <row r="82" spans="1:37" x14ac:dyDescent="0.3">
      <c r="A82" s="1" t="s">
        <v>23</v>
      </c>
      <c r="B82" s="2" t="str">
        <f t="shared" si="24"/>
        <v>LTAS</v>
      </c>
      <c r="C82" s="55">
        <v>205478</v>
      </c>
      <c r="D82" s="43">
        <v>28409</v>
      </c>
      <c r="E82" s="43">
        <f t="shared" si="25"/>
        <v>177069</v>
      </c>
      <c r="F82" s="88">
        <f t="shared" si="35"/>
        <v>0.86174188964268683</v>
      </c>
      <c r="G82" s="55">
        <v>1480</v>
      </c>
      <c r="H82" s="43">
        <v>3899</v>
      </c>
      <c r="I82" s="43">
        <v>3301</v>
      </c>
      <c r="J82" s="43">
        <v>2540</v>
      </c>
      <c r="K82" s="43">
        <v>1797</v>
      </c>
      <c r="L82" s="43">
        <v>1292</v>
      </c>
      <c r="M82" s="43">
        <v>14100</v>
      </c>
      <c r="N82" s="60">
        <f t="shared" si="36"/>
        <v>0.49632158822908234</v>
      </c>
      <c r="O82" s="46">
        <v>629</v>
      </c>
      <c r="P82" s="47">
        <v>2508</v>
      </c>
      <c r="Q82" s="47">
        <v>2332</v>
      </c>
      <c r="R82" s="47">
        <v>1987</v>
      </c>
      <c r="S82" s="47">
        <v>2204</v>
      </c>
      <c r="T82" s="47">
        <v>1682</v>
      </c>
      <c r="U82" s="48">
        <v>17067</v>
      </c>
      <c r="V82" s="41">
        <v>18880</v>
      </c>
      <c r="W82" s="15">
        <f t="shared" si="26"/>
        <v>0.09</v>
      </c>
      <c r="X82" s="43">
        <v>24448</v>
      </c>
      <c r="Y82" s="15">
        <f t="shared" si="27"/>
        <v>0.12</v>
      </c>
      <c r="Z82" s="43">
        <v>20134</v>
      </c>
      <c r="AA82" s="15">
        <f t="shared" si="28"/>
        <v>0.1</v>
      </c>
      <c r="AB82" s="43">
        <v>17082</v>
      </c>
      <c r="AC82" s="15">
        <f t="shared" si="29"/>
        <v>0.08</v>
      </c>
      <c r="AD82" s="43">
        <v>16285</v>
      </c>
      <c r="AE82" s="15">
        <f t="shared" si="30"/>
        <v>0.08</v>
      </c>
      <c r="AF82" s="43">
        <v>10302</v>
      </c>
      <c r="AG82" s="15">
        <f t="shared" si="31"/>
        <v>0.05</v>
      </c>
      <c r="AH82" s="43">
        <v>98347</v>
      </c>
      <c r="AI82" s="15">
        <f t="shared" si="32"/>
        <v>0.48</v>
      </c>
      <c r="AJ82" s="22">
        <f t="shared" si="33"/>
        <v>0.52</v>
      </c>
      <c r="AK82" s="23">
        <f t="shared" si="34"/>
        <v>0.21</v>
      </c>
    </row>
    <row r="83" spans="1:37" x14ac:dyDescent="0.3">
      <c r="A83" s="1" t="s">
        <v>22</v>
      </c>
      <c r="B83" s="2" t="str">
        <f t="shared" si="24"/>
        <v>Monthly</v>
      </c>
      <c r="C83" s="55">
        <v>144879</v>
      </c>
      <c r="D83" s="43">
        <v>11400</v>
      </c>
      <c r="E83" s="43">
        <f t="shared" si="25"/>
        <v>133479</v>
      </c>
      <c r="F83" s="88">
        <f t="shared" si="35"/>
        <v>0.92131364794069537</v>
      </c>
      <c r="G83" s="55">
        <v>1149</v>
      </c>
      <c r="H83" s="43">
        <v>2254</v>
      </c>
      <c r="I83" s="43">
        <v>1126</v>
      </c>
      <c r="J83" s="43">
        <v>923</v>
      </c>
      <c r="K83" s="43">
        <v>836</v>
      </c>
      <c r="L83" s="43">
        <v>440</v>
      </c>
      <c r="M83" s="43">
        <v>4672</v>
      </c>
      <c r="N83" s="60">
        <f t="shared" si="36"/>
        <v>0.40982456140350876</v>
      </c>
      <c r="O83" s="46">
        <v>408</v>
      </c>
      <c r="P83" s="47">
        <v>2010</v>
      </c>
      <c r="Q83" s="47">
        <v>837</v>
      </c>
      <c r="R83" s="47">
        <v>721</v>
      </c>
      <c r="S83" s="47">
        <v>798</v>
      </c>
      <c r="T83" s="47">
        <v>533</v>
      </c>
      <c r="U83" s="48">
        <v>6093</v>
      </c>
      <c r="V83" s="41">
        <v>12459</v>
      </c>
      <c r="W83" s="15">
        <f t="shared" si="26"/>
        <v>0.09</v>
      </c>
      <c r="X83" s="43">
        <v>26542</v>
      </c>
      <c r="Y83" s="15">
        <f t="shared" si="27"/>
        <v>0.18</v>
      </c>
      <c r="Z83" s="43">
        <v>19215</v>
      </c>
      <c r="AA83" s="15">
        <f t="shared" si="28"/>
        <v>0.13</v>
      </c>
      <c r="AB83" s="43">
        <v>14245</v>
      </c>
      <c r="AC83" s="15">
        <f t="shared" si="29"/>
        <v>0.1</v>
      </c>
      <c r="AD83" s="43">
        <v>11177</v>
      </c>
      <c r="AE83" s="15">
        <f t="shared" si="30"/>
        <v>0.08</v>
      </c>
      <c r="AF83" s="43">
        <v>7642</v>
      </c>
      <c r="AG83" s="15">
        <f t="shared" si="31"/>
        <v>0.05</v>
      </c>
      <c r="AH83" s="43">
        <v>53599</v>
      </c>
      <c r="AI83" s="15">
        <f t="shared" si="32"/>
        <v>0.37</v>
      </c>
      <c r="AJ83" s="22">
        <f t="shared" si="33"/>
        <v>0.63</v>
      </c>
      <c r="AK83" s="23">
        <f t="shared" si="34"/>
        <v>0.27</v>
      </c>
    </row>
    <row r="84" spans="1:37" x14ac:dyDescent="0.3">
      <c r="A84" s="1" t="s">
        <v>21</v>
      </c>
      <c r="B84" s="2" t="str">
        <f t="shared" si="24"/>
        <v>LTAS</v>
      </c>
      <c r="C84" s="55">
        <v>170652</v>
      </c>
      <c r="D84" s="43">
        <v>14143</v>
      </c>
      <c r="E84" s="43">
        <f t="shared" si="25"/>
        <v>156509</v>
      </c>
      <c r="F84" s="88">
        <f t="shared" si="35"/>
        <v>0.91712373719616525</v>
      </c>
      <c r="G84" s="55">
        <v>607</v>
      </c>
      <c r="H84" s="43">
        <v>1505</v>
      </c>
      <c r="I84" s="43">
        <v>1375</v>
      </c>
      <c r="J84" s="43">
        <v>1470</v>
      </c>
      <c r="K84" s="43">
        <v>1281</v>
      </c>
      <c r="L84" s="43">
        <v>937</v>
      </c>
      <c r="M84" s="43">
        <v>6968</v>
      </c>
      <c r="N84" s="60">
        <f t="shared" si="36"/>
        <v>0.49268189210210001</v>
      </c>
      <c r="O84" s="46">
        <v>283</v>
      </c>
      <c r="P84" s="47">
        <v>1151</v>
      </c>
      <c r="Q84" s="47">
        <v>1025</v>
      </c>
      <c r="R84" s="47">
        <v>1054</v>
      </c>
      <c r="S84" s="47">
        <v>1515</v>
      </c>
      <c r="T84" s="47">
        <v>812</v>
      </c>
      <c r="U84" s="48">
        <v>8303</v>
      </c>
      <c r="V84" s="41">
        <v>11554</v>
      </c>
      <c r="W84" s="15">
        <f t="shared" si="26"/>
        <v>7.0000000000000007E-2</v>
      </c>
      <c r="X84" s="43">
        <v>22062</v>
      </c>
      <c r="Y84" s="15">
        <f t="shared" si="27"/>
        <v>0.13</v>
      </c>
      <c r="Z84" s="43">
        <v>23029</v>
      </c>
      <c r="AA84" s="15">
        <f t="shared" si="28"/>
        <v>0.13</v>
      </c>
      <c r="AB84" s="43">
        <v>17081</v>
      </c>
      <c r="AC84" s="15">
        <f t="shared" si="29"/>
        <v>0.1</v>
      </c>
      <c r="AD84" s="43">
        <v>15978</v>
      </c>
      <c r="AE84" s="15">
        <f t="shared" si="30"/>
        <v>0.09</v>
      </c>
      <c r="AF84" s="43">
        <v>10442</v>
      </c>
      <c r="AG84" s="15">
        <f t="shared" si="31"/>
        <v>0.06</v>
      </c>
      <c r="AH84" s="43">
        <v>70506</v>
      </c>
      <c r="AI84" s="15">
        <f t="shared" si="32"/>
        <v>0.41</v>
      </c>
      <c r="AJ84" s="22">
        <f t="shared" si="33"/>
        <v>0.58000000000000007</v>
      </c>
      <c r="AK84" s="23">
        <f t="shared" si="34"/>
        <v>0.2</v>
      </c>
    </row>
    <row r="85" spans="1:37" x14ac:dyDescent="0.3">
      <c r="A85" s="1" t="s">
        <v>20</v>
      </c>
      <c r="B85" s="2" t="str">
        <f t="shared" si="24"/>
        <v>Monthly</v>
      </c>
      <c r="C85" s="55">
        <v>131185</v>
      </c>
      <c r="D85" s="43">
        <v>10773</v>
      </c>
      <c r="E85" s="43">
        <f t="shared" si="25"/>
        <v>120412</v>
      </c>
      <c r="F85" s="88">
        <f t="shared" si="35"/>
        <v>0.91787933071616423</v>
      </c>
      <c r="G85" s="55">
        <v>963</v>
      </c>
      <c r="H85" s="43">
        <v>1797</v>
      </c>
      <c r="I85" s="43">
        <v>1103</v>
      </c>
      <c r="J85" s="43">
        <v>862</v>
      </c>
      <c r="K85" s="43">
        <v>612</v>
      </c>
      <c r="L85" s="43">
        <v>631</v>
      </c>
      <c r="M85" s="43">
        <v>4805</v>
      </c>
      <c r="N85" s="60">
        <f t="shared" si="36"/>
        <v>0.44602246356632319</v>
      </c>
      <c r="O85" s="46">
        <v>426</v>
      </c>
      <c r="P85" s="47">
        <v>931</v>
      </c>
      <c r="Q85" s="47">
        <v>853</v>
      </c>
      <c r="R85" s="47">
        <v>727</v>
      </c>
      <c r="S85" s="47">
        <v>855</v>
      </c>
      <c r="T85" s="47">
        <v>533</v>
      </c>
      <c r="U85" s="48">
        <v>6448</v>
      </c>
      <c r="V85" s="41">
        <v>9023</v>
      </c>
      <c r="W85" s="15">
        <f t="shared" si="26"/>
        <v>7.0000000000000007E-2</v>
      </c>
      <c r="X85" s="43">
        <v>21659</v>
      </c>
      <c r="Y85" s="15">
        <f t="shared" si="27"/>
        <v>0.17</v>
      </c>
      <c r="Z85" s="43">
        <v>18620</v>
      </c>
      <c r="AA85" s="15">
        <f t="shared" si="28"/>
        <v>0.14000000000000001</v>
      </c>
      <c r="AB85" s="43">
        <v>13624</v>
      </c>
      <c r="AC85" s="15">
        <f t="shared" si="29"/>
        <v>0.1</v>
      </c>
      <c r="AD85" s="43">
        <v>11403</v>
      </c>
      <c r="AE85" s="15">
        <f t="shared" si="30"/>
        <v>0.09</v>
      </c>
      <c r="AF85" s="43">
        <v>7372</v>
      </c>
      <c r="AG85" s="15">
        <f t="shared" si="31"/>
        <v>0.06</v>
      </c>
      <c r="AH85" s="43">
        <v>49484</v>
      </c>
      <c r="AI85" s="15">
        <f t="shared" si="32"/>
        <v>0.38</v>
      </c>
      <c r="AJ85" s="22">
        <f t="shared" si="33"/>
        <v>0.62999999999999989</v>
      </c>
      <c r="AK85" s="23">
        <f t="shared" si="34"/>
        <v>0.24000000000000002</v>
      </c>
    </row>
    <row r="86" spans="1:37" x14ac:dyDescent="0.3">
      <c r="A86" s="1" t="s">
        <v>19</v>
      </c>
      <c r="B86" s="2" t="str">
        <f t="shared" si="24"/>
        <v>LTAS</v>
      </c>
      <c r="C86" s="55">
        <v>168563</v>
      </c>
      <c r="D86" s="43">
        <v>18963</v>
      </c>
      <c r="E86" s="43">
        <f t="shared" si="25"/>
        <v>149600</v>
      </c>
      <c r="F86" s="88">
        <f t="shared" si="35"/>
        <v>0.88750200221875497</v>
      </c>
      <c r="G86" s="55">
        <v>684</v>
      </c>
      <c r="H86" s="43">
        <v>1710</v>
      </c>
      <c r="I86" s="43">
        <v>2094</v>
      </c>
      <c r="J86" s="43">
        <v>2014</v>
      </c>
      <c r="K86" s="43">
        <v>1966</v>
      </c>
      <c r="L86" s="43">
        <v>1516</v>
      </c>
      <c r="M86" s="43">
        <v>8979</v>
      </c>
      <c r="N86" s="60">
        <f t="shared" si="36"/>
        <v>0.47350102831830404</v>
      </c>
      <c r="O86" s="46">
        <v>415</v>
      </c>
      <c r="P86" s="47">
        <v>1036</v>
      </c>
      <c r="Q86" s="47">
        <v>1352</v>
      </c>
      <c r="R86" s="47">
        <v>1458</v>
      </c>
      <c r="S86" s="47">
        <v>2150</v>
      </c>
      <c r="T86" s="47">
        <v>1510</v>
      </c>
      <c r="U86" s="48">
        <v>11042</v>
      </c>
      <c r="V86" s="41">
        <v>10108</v>
      </c>
      <c r="W86" s="15">
        <f t="shared" si="26"/>
        <v>0.06</v>
      </c>
      <c r="X86" s="43">
        <v>21183</v>
      </c>
      <c r="Y86" s="15">
        <f t="shared" si="27"/>
        <v>0.13</v>
      </c>
      <c r="Z86" s="43">
        <v>22816</v>
      </c>
      <c r="AA86" s="15">
        <f t="shared" si="28"/>
        <v>0.14000000000000001</v>
      </c>
      <c r="AB86" s="43">
        <v>17084</v>
      </c>
      <c r="AC86" s="15">
        <f t="shared" si="29"/>
        <v>0.1</v>
      </c>
      <c r="AD86" s="43">
        <v>16683</v>
      </c>
      <c r="AE86" s="15">
        <f t="shared" si="30"/>
        <v>0.1</v>
      </c>
      <c r="AF86" s="43">
        <v>10913</v>
      </c>
      <c r="AG86" s="15">
        <f t="shared" si="31"/>
        <v>0.06</v>
      </c>
      <c r="AH86" s="43">
        <v>69776</v>
      </c>
      <c r="AI86" s="15">
        <f t="shared" si="32"/>
        <v>0.41</v>
      </c>
      <c r="AJ86" s="22">
        <f t="shared" si="33"/>
        <v>0.59000000000000008</v>
      </c>
      <c r="AK86" s="23">
        <f t="shared" si="34"/>
        <v>0.19</v>
      </c>
    </row>
    <row r="87" spans="1:37" x14ac:dyDescent="0.3">
      <c r="A87" s="1" t="s">
        <v>18</v>
      </c>
      <c r="B87" s="2" t="str">
        <f t="shared" si="24"/>
        <v>Monthly</v>
      </c>
      <c r="C87" s="55">
        <v>111544</v>
      </c>
      <c r="D87" s="43">
        <v>10888</v>
      </c>
      <c r="E87" s="43">
        <f t="shared" si="25"/>
        <v>100656</v>
      </c>
      <c r="F87" s="88">
        <f t="shared" si="35"/>
        <v>0.90238829520189345</v>
      </c>
      <c r="G87" s="55">
        <v>953</v>
      </c>
      <c r="H87" s="43">
        <v>2105</v>
      </c>
      <c r="I87" s="43">
        <v>1781</v>
      </c>
      <c r="J87" s="43">
        <v>1138</v>
      </c>
      <c r="K87" s="43">
        <v>611</v>
      </c>
      <c r="L87" s="43">
        <v>497</v>
      </c>
      <c r="M87" s="43">
        <v>3803</v>
      </c>
      <c r="N87" s="60">
        <f t="shared" si="36"/>
        <v>0.3492836149889787</v>
      </c>
      <c r="O87" s="46">
        <v>398</v>
      </c>
      <c r="P87" s="47">
        <v>1044</v>
      </c>
      <c r="Q87" s="47">
        <v>1436</v>
      </c>
      <c r="R87" s="47">
        <v>1128</v>
      </c>
      <c r="S87" s="47">
        <v>1063</v>
      </c>
      <c r="T87" s="47">
        <v>567</v>
      </c>
      <c r="U87" s="48">
        <v>5252</v>
      </c>
      <c r="V87" s="41">
        <v>7019</v>
      </c>
      <c r="W87" s="15">
        <f t="shared" si="26"/>
        <v>0.06</v>
      </c>
      <c r="X87" s="43">
        <v>19830</v>
      </c>
      <c r="Y87" s="15">
        <f t="shared" si="27"/>
        <v>0.18</v>
      </c>
      <c r="Z87" s="43">
        <v>17565</v>
      </c>
      <c r="AA87" s="15">
        <f t="shared" si="28"/>
        <v>0.16</v>
      </c>
      <c r="AB87" s="43">
        <v>13446</v>
      </c>
      <c r="AC87" s="15">
        <f t="shared" si="29"/>
        <v>0.12</v>
      </c>
      <c r="AD87" s="43">
        <v>10508</v>
      </c>
      <c r="AE87" s="15">
        <f t="shared" si="30"/>
        <v>0.09</v>
      </c>
      <c r="AF87" s="43">
        <v>6527</v>
      </c>
      <c r="AG87" s="15">
        <f t="shared" si="31"/>
        <v>0.06</v>
      </c>
      <c r="AH87" s="43">
        <v>36649</v>
      </c>
      <c r="AI87" s="15">
        <f t="shared" si="32"/>
        <v>0.33</v>
      </c>
      <c r="AJ87" s="22">
        <f t="shared" si="33"/>
        <v>0.66999999999999993</v>
      </c>
      <c r="AK87" s="23">
        <f t="shared" si="34"/>
        <v>0.24</v>
      </c>
    </row>
    <row r="88" spans="1:37" x14ac:dyDescent="0.3">
      <c r="A88" s="1" t="s">
        <v>17</v>
      </c>
      <c r="B88" s="2" t="str">
        <f t="shared" si="24"/>
        <v>LTAS</v>
      </c>
      <c r="C88" s="55">
        <v>170120</v>
      </c>
      <c r="D88" s="43">
        <v>19799</v>
      </c>
      <c r="E88" s="43">
        <f t="shared" si="25"/>
        <v>150321</v>
      </c>
      <c r="F88" s="88">
        <f t="shared" si="35"/>
        <v>0.88361744650834706</v>
      </c>
      <c r="G88" s="55">
        <v>840</v>
      </c>
      <c r="H88" s="43">
        <v>1747</v>
      </c>
      <c r="I88" s="43">
        <v>2310</v>
      </c>
      <c r="J88" s="43">
        <v>2040</v>
      </c>
      <c r="K88" s="43">
        <v>1794</v>
      </c>
      <c r="L88" s="43">
        <v>1345</v>
      </c>
      <c r="M88" s="43">
        <v>9723</v>
      </c>
      <c r="N88" s="60">
        <f t="shared" si="36"/>
        <v>0.49108540835395725</v>
      </c>
      <c r="O88" s="46">
        <v>357</v>
      </c>
      <c r="P88" s="47">
        <v>1181</v>
      </c>
      <c r="Q88" s="47">
        <v>1150</v>
      </c>
      <c r="R88" s="47">
        <v>1108</v>
      </c>
      <c r="S88" s="47">
        <v>1721</v>
      </c>
      <c r="T88" s="47">
        <v>1565</v>
      </c>
      <c r="U88" s="48">
        <v>12717</v>
      </c>
      <c r="V88" s="41">
        <v>9892</v>
      </c>
      <c r="W88" s="15">
        <f t="shared" si="26"/>
        <v>0.06</v>
      </c>
      <c r="X88" s="43">
        <v>18769</v>
      </c>
      <c r="Y88" s="15">
        <f t="shared" si="27"/>
        <v>0.11</v>
      </c>
      <c r="Z88" s="43">
        <v>19530</v>
      </c>
      <c r="AA88" s="15">
        <f t="shared" si="28"/>
        <v>0.11</v>
      </c>
      <c r="AB88" s="43">
        <v>16051</v>
      </c>
      <c r="AC88" s="15">
        <f t="shared" si="29"/>
        <v>0.09</v>
      </c>
      <c r="AD88" s="43">
        <v>16222</v>
      </c>
      <c r="AE88" s="15">
        <f t="shared" si="30"/>
        <v>0.1</v>
      </c>
      <c r="AF88" s="43">
        <v>11326</v>
      </c>
      <c r="AG88" s="15">
        <f t="shared" si="31"/>
        <v>7.0000000000000007E-2</v>
      </c>
      <c r="AH88" s="43">
        <v>78330</v>
      </c>
      <c r="AI88" s="15">
        <f t="shared" si="32"/>
        <v>0.46</v>
      </c>
      <c r="AJ88" s="22">
        <f t="shared" si="33"/>
        <v>0.54</v>
      </c>
      <c r="AK88" s="23">
        <f t="shared" si="34"/>
        <v>0.16999999999999998</v>
      </c>
    </row>
    <row r="89" spans="1:37" x14ac:dyDescent="0.3">
      <c r="A89" s="1" t="s">
        <v>16</v>
      </c>
      <c r="B89" s="2" t="str">
        <f t="shared" si="24"/>
        <v>Monthly</v>
      </c>
      <c r="C89" s="55">
        <v>106997</v>
      </c>
      <c r="D89" s="43">
        <v>10021</v>
      </c>
      <c r="E89" s="43">
        <f t="shared" si="25"/>
        <v>96976</v>
      </c>
      <c r="F89" s="88">
        <f t="shared" si="35"/>
        <v>0.90634316850005137</v>
      </c>
      <c r="G89" s="55">
        <v>810</v>
      </c>
      <c r="H89" s="43">
        <v>1918</v>
      </c>
      <c r="I89" s="43">
        <v>1394</v>
      </c>
      <c r="J89" s="43">
        <v>1052</v>
      </c>
      <c r="K89" s="43">
        <v>743</v>
      </c>
      <c r="L89" s="43">
        <v>583</v>
      </c>
      <c r="M89" s="43">
        <v>3521</v>
      </c>
      <c r="N89" s="60">
        <f t="shared" si="36"/>
        <v>0.35136213950703521</v>
      </c>
      <c r="O89" s="46">
        <v>299</v>
      </c>
      <c r="P89" s="47">
        <v>1008</v>
      </c>
      <c r="Q89" s="47">
        <v>1189</v>
      </c>
      <c r="R89" s="47">
        <v>1015</v>
      </c>
      <c r="S89" s="47">
        <v>927</v>
      </c>
      <c r="T89" s="47">
        <v>584</v>
      </c>
      <c r="U89" s="48">
        <v>4999</v>
      </c>
      <c r="V89" s="41">
        <v>6906</v>
      </c>
      <c r="W89" s="15">
        <f t="shared" si="26"/>
        <v>0.06</v>
      </c>
      <c r="X89" s="43">
        <v>19833</v>
      </c>
      <c r="Y89" s="15">
        <f t="shared" si="27"/>
        <v>0.19</v>
      </c>
      <c r="Z89" s="43">
        <v>17829</v>
      </c>
      <c r="AA89" s="15">
        <f t="shared" si="28"/>
        <v>0.17</v>
      </c>
      <c r="AB89" s="43">
        <v>13305</v>
      </c>
      <c r="AC89" s="15">
        <f t="shared" si="29"/>
        <v>0.12</v>
      </c>
      <c r="AD89" s="43">
        <v>10766</v>
      </c>
      <c r="AE89" s="15">
        <f t="shared" si="30"/>
        <v>0.1</v>
      </c>
      <c r="AF89" s="43">
        <v>6494</v>
      </c>
      <c r="AG89" s="15">
        <f t="shared" si="31"/>
        <v>0.06</v>
      </c>
      <c r="AH89" s="43">
        <v>31864</v>
      </c>
      <c r="AI89" s="15">
        <f t="shared" si="32"/>
        <v>0.3</v>
      </c>
      <c r="AJ89" s="22">
        <f t="shared" si="33"/>
        <v>0.7</v>
      </c>
      <c r="AK89" s="23">
        <f t="shared" si="34"/>
        <v>0.25</v>
      </c>
    </row>
    <row r="90" spans="1:37" x14ac:dyDescent="0.3">
      <c r="A90" s="1" t="s">
        <v>15</v>
      </c>
      <c r="B90" s="2" t="str">
        <f t="shared" si="24"/>
        <v>LTAS</v>
      </c>
      <c r="C90" s="55">
        <v>201487</v>
      </c>
      <c r="D90" s="43">
        <v>28709</v>
      </c>
      <c r="E90" s="43">
        <f t="shared" si="25"/>
        <v>172778</v>
      </c>
      <c r="F90" s="88">
        <f t="shared" si="35"/>
        <v>0.85751438058038487</v>
      </c>
      <c r="G90" s="55">
        <v>940</v>
      </c>
      <c r="H90" s="43">
        <v>3209</v>
      </c>
      <c r="I90" s="43">
        <v>4087</v>
      </c>
      <c r="J90" s="43">
        <v>3285</v>
      </c>
      <c r="K90" s="43">
        <v>2498</v>
      </c>
      <c r="L90" s="43">
        <v>1672</v>
      </c>
      <c r="M90" s="43">
        <v>13020</v>
      </c>
      <c r="N90" s="60">
        <f t="shared" si="36"/>
        <v>0.4535163189243791</v>
      </c>
      <c r="O90" s="46">
        <v>411</v>
      </c>
      <c r="P90" s="47">
        <v>1820</v>
      </c>
      <c r="Q90" s="47">
        <v>2372</v>
      </c>
      <c r="R90" s="47">
        <v>2097</v>
      </c>
      <c r="S90" s="47">
        <v>2639</v>
      </c>
      <c r="T90" s="47">
        <v>2206</v>
      </c>
      <c r="U90" s="48">
        <v>17164</v>
      </c>
      <c r="V90" s="41">
        <v>12327</v>
      </c>
      <c r="W90" s="15">
        <f t="shared" si="26"/>
        <v>0.06</v>
      </c>
      <c r="X90" s="43">
        <v>24617</v>
      </c>
      <c r="Y90" s="15">
        <f t="shared" si="27"/>
        <v>0.12</v>
      </c>
      <c r="Z90" s="43">
        <v>24725</v>
      </c>
      <c r="AA90" s="15">
        <f t="shared" si="28"/>
        <v>0.12</v>
      </c>
      <c r="AB90" s="43">
        <v>18807</v>
      </c>
      <c r="AC90" s="15">
        <f t="shared" si="29"/>
        <v>0.09</v>
      </c>
      <c r="AD90" s="43">
        <v>19178</v>
      </c>
      <c r="AE90" s="15">
        <f t="shared" si="30"/>
        <v>0.1</v>
      </c>
      <c r="AF90" s="43">
        <v>12493</v>
      </c>
      <c r="AG90" s="15">
        <f t="shared" si="31"/>
        <v>0.06</v>
      </c>
      <c r="AH90" s="43">
        <v>89340</v>
      </c>
      <c r="AI90" s="15">
        <f t="shared" si="32"/>
        <v>0.44</v>
      </c>
      <c r="AJ90" s="22">
        <f t="shared" si="33"/>
        <v>0.55000000000000004</v>
      </c>
      <c r="AK90" s="23">
        <f t="shared" si="34"/>
        <v>0.18</v>
      </c>
    </row>
    <row r="91" spans="1:37" x14ac:dyDescent="0.3">
      <c r="A91" s="1" t="s">
        <v>14</v>
      </c>
      <c r="B91" s="2" t="str">
        <f t="shared" si="24"/>
        <v>Monthly</v>
      </c>
      <c r="C91" s="55">
        <v>141040</v>
      </c>
      <c r="D91" s="43">
        <v>11142</v>
      </c>
      <c r="E91" s="43">
        <f t="shared" si="25"/>
        <v>129898</v>
      </c>
      <c r="F91" s="88">
        <f t="shared" si="35"/>
        <v>0.92100113442994891</v>
      </c>
      <c r="G91" s="55">
        <v>897</v>
      </c>
      <c r="H91" s="43">
        <v>1728</v>
      </c>
      <c r="I91" s="43">
        <v>1543</v>
      </c>
      <c r="J91" s="43">
        <v>972</v>
      </c>
      <c r="K91" s="43">
        <v>620</v>
      </c>
      <c r="L91" s="43">
        <v>493</v>
      </c>
      <c r="M91" s="43">
        <v>4889</v>
      </c>
      <c r="N91" s="60">
        <f t="shared" si="36"/>
        <v>0.43879016334589838</v>
      </c>
      <c r="O91" s="46">
        <v>520</v>
      </c>
      <c r="P91" s="47">
        <v>856</v>
      </c>
      <c r="Q91" s="47">
        <v>1035</v>
      </c>
      <c r="R91" s="47">
        <v>855</v>
      </c>
      <c r="S91" s="47">
        <v>928</v>
      </c>
      <c r="T91" s="47">
        <v>527</v>
      </c>
      <c r="U91" s="48">
        <v>6421</v>
      </c>
      <c r="V91" s="41">
        <v>10622</v>
      </c>
      <c r="W91" s="15">
        <f t="shared" si="26"/>
        <v>0.08</v>
      </c>
      <c r="X91" s="43">
        <v>22037</v>
      </c>
      <c r="Y91" s="15">
        <f t="shared" si="27"/>
        <v>0.16</v>
      </c>
      <c r="Z91" s="43">
        <v>20212</v>
      </c>
      <c r="AA91" s="15">
        <f t="shared" si="28"/>
        <v>0.14000000000000001</v>
      </c>
      <c r="AB91" s="43">
        <v>14913</v>
      </c>
      <c r="AC91" s="15">
        <f t="shared" si="29"/>
        <v>0.11</v>
      </c>
      <c r="AD91" s="43">
        <v>12732</v>
      </c>
      <c r="AE91" s="15">
        <f t="shared" si="30"/>
        <v>0.09</v>
      </c>
      <c r="AF91" s="43">
        <v>7887</v>
      </c>
      <c r="AG91" s="15">
        <f t="shared" si="31"/>
        <v>0.06</v>
      </c>
      <c r="AH91" s="43">
        <v>52637</v>
      </c>
      <c r="AI91" s="15">
        <f t="shared" si="32"/>
        <v>0.37</v>
      </c>
      <c r="AJ91" s="22">
        <f t="shared" si="33"/>
        <v>0.6399999999999999</v>
      </c>
      <c r="AK91" s="23">
        <f t="shared" si="34"/>
        <v>0.24</v>
      </c>
    </row>
    <row r="92" spans="1:37" x14ac:dyDescent="0.3">
      <c r="A92" s="1" t="s">
        <v>13</v>
      </c>
      <c r="B92" s="2" t="str">
        <f t="shared" si="24"/>
        <v>LTAS</v>
      </c>
      <c r="C92" s="55">
        <v>199628</v>
      </c>
      <c r="D92" s="43">
        <v>28088</v>
      </c>
      <c r="E92" s="43">
        <f t="shared" si="25"/>
        <v>171540</v>
      </c>
      <c r="F92" s="88">
        <f t="shared" si="35"/>
        <v>0.85929829482838083</v>
      </c>
      <c r="G92" s="55">
        <v>1558</v>
      </c>
      <c r="H92" s="43">
        <v>3482</v>
      </c>
      <c r="I92" s="43">
        <v>3070</v>
      </c>
      <c r="J92" s="43">
        <v>2552</v>
      </c>
      <c r="K92" s="43">
        <v>1848</v>
      </c>
      <c r="L92" s="43">
        <v>1502</v>
      </c>
      <c r="M92" s="43">
        <v>14076</v>
      </c>
      <c r="N92" s="60">
        <f t="shared" si="36"/>
        <v>0.50113927655938484</v>
      </c>
      <c r="O92" s="46">
        <v>717</v>
      </c>
      <c r="P92" s="47">
        <v>2388</v>
      </c>
      <c r="Q92" s="47">
        <v>2152</v>
      </c>
      <c r="R92" s="47">
        <v>2060</v>
      </c>
      <c r="S92" s="47">
        <v>1996</v>
      </c>
      <c r="T92" s="47">
        <v>1662</v>
      </c>
      <c r="U92" s="48">
        <v>17113</v>
      </c>
      <c r="V92" s="41">
        <v>11197</v>
      </c>
      <c r="W92" s="15">
        <f t="shared" si="26"/>
        <v>0.06</v>
      </c>
      <c r="X92" s="43">
        <v>22873</v>
      </c>
      <c r="Y92" s="15">
        <f t="shared" si="27"/>
        <v>0.11</v>
      </c>
      <c r="Z92" s="43">
        <v>20806</v>
      </c>
      <c r="AA92" s="15">
        <f t="shared" si="28"/>
        <v>0.1</v>
      </c>
      <c r="AB92" s="43">
        <v>19625</v>
      </c>
      <c r="AC92" s="15">
        <f t="shared" si="29"/>
        <v>0.1</v>
      </c>
      <c r="AD92" s="43">
        <v>18422</v>
      </c>
      <c r="AE92" s="15">
        <f t="shared" si="30"/>
        <v>0.09</v>
      </c>
      <c r="AF92" s="43">
        <v>11674</v>
      </c>
      <c r="AG92" s="15">
        <f t="shared" si="31"/>
        <v>0.06</v>
      </c>
      <c r="AH92" s="43">
        <v>95031</v>
      </c>
      <c r="AI92" s="15">
        <f t="shared" si="32"/>
        <v>0.48</v>
      </c>
      <c r="AJ92" s="22">
        <f t="shared" si="33"/>
        <v>0.52</v>
      </c>
      <c r="AK92" s="23">
        <f t="shared" si="34"/>
        <v>0.16999999999999998</v>
      </c>
    </row>
    <row r="93" spans="1:37" x14ac:dyDescent="0.3">
      <c r="A93" s="1" t="s">
        <v>12</v>
      </c>
      <c r="B93" s="2" t="str">
        <f t="shared" si="24"/>
        <v>Monthly</v>
      </c>
      <c r="C93" s="55">
        <v>145088</v>
      </c>
      <c r="D93" s="43">
        <v>12312</v>
      </c>
      <c r="E93" s="43">
        <f t="shared" si="25"/>
        <v>132776</v>
      </c>
      <c r="F93" s="88">
        <f t="shared" si="35"/>
        <v>0.91514115571239518</v>
      </c>
      <c r="G93" s="55">
        <v>1417</v>
      </c>
      <c r="H93" s="43">
        <v>2368</v>
      </c>
      <c r="I93" s="43">
        <v>1435</v>
      </c>
      <c r="J93" s="43">
        <v>969</v>
      </c>
      <c r="K93" s="43">
        <v>817</v>
      </c>
      <c r="L93" s="43">
        <v>639</v>
      </c>
      <c r="M93" s="43">
        <v>4667</v>
      </c>
      <c r="N93" s="60">
        <f t="shared" si="36"/>
        <v>0.37906107862248212</v>
      </c>
      <c r="O93" s="46">
        <v>875</v>
      </c>
      <c r="P93" s="47">
        <v>1736</v>
      </c>
      <c r="Q93" s="47">
        <v>999</v>
      </c>
      <c r="R93" s="47">
        <v>954</v>
      </c>
      <c r="S93" s="47">
        <v>896</v>
      </c>
      <c r="T93" s="47">
        <v>627</v>
      </c>
      <c r="U93" s="48">
        <v>6225</v>
      </c>
      <c r="V93" s="41">
        <v>9831</v>
      </c>
      <c r="W93" s="15">
        <f t="shared" si="26"/>
        <v>7.0000000000000007E-2</v>
      </c>
      <c r="X93" s="43">
        <v>27984</v>
      </c>
      <c r="Y93" s="15">
        <f t="shared" si="27"/>
        <v>0.19</v>
      </c>
      <c r="Z93" s="43">
        <v>19756</v>
      </c>
      <c r="AA93" s="15">
        <f t="shared" si="28"/>
        <v>0.14000000000000001</v>
      </c>
      <c r="AB93" s="43">
        <v>14318</v>
      </c>
      <c r="AC93" s="15">
        <f t="shared" si="29"/>
        <v>0.1</v>
      </c>
      <c r="AD93" s="43">
        <v>11979</v>
      </c>
      <c r="AE93" s="15">
        <f t="shared" si="30"/>
        <v>0.08</v>
      </c>
      <c r="AF93" s="43">
        <v>7575</v>
      </c>
      <c r="AG93" s="15">
        <f t="shared" si="31"/>
        <v>0.05</v>
      </c>
      <c r="AH93" s="43">
        <v>53645</v>
      </c>
      <c r="AI93" s="15">
        <f t="shared" si="32"/>
        <v>0.37</v>
      </c>
      <c r="AJ93" s="22">
        <f t="shared" si="33"/>
        <v>0.63</v>
      </c>
      <c r="AK93" s="23">
        <f t="shared" si="34"/>
        <v>0.26</v>
      </c>
    </row>
    <row r="94" spans="1:37" x14ac:dyDescent="0.3">
      <c r="A94" s="1" t="s">
        <v>9</v>
      </c>
      <c r="B94" s="2" t="str">
        <f t="shared" si="24"/>
        <v>LTAS</v>
      </c>
      <c r="C94" s="55">
        <v>180360</v>
      </c>
      <c r="D94" s="43">
        <v>29359</v>
      </c>
      <c r="E94" s="43">
        <f t="shared" si="25"/>
        <v>151001</v>
      </c>
      <c r="F94" s="88">
        <f t="shared" si="35"/>
        <v>0.83722000443557332</v>
      </c>
      <c r="G94" s="55">
        <v>1552</v>
      </c>
      <c r="H94" s="43">
        <v>3669</v>
      </c>
      <c r="I94" s="43">
        <v>3151</v>
      </c>
      <c r="J94" s="43">
        <v>2455</v>
      </c>
      <c r="K94" s="43">
        <v>1848</v>
      </c>
      <c r="L94" s="43">
        <v>1419</v>
      </c>
      <c r="M94" s="43">
        <v>15265</v>
      </c>
      <c r="N94" s="60">
        <f t="shared" si="36"/>
        <v>0.51994277734255256</v>
      </c>
      <c r="O94" s="46">
        <v>569</v>
      </c>
      <c r="P94" s="47">
        <v>2337</v>
      </c>
      <c r="Q94" s="47">
        <v>2315</v>
      </c>
      <c r="R94" s="47">
        <v>1720</v>
      </c>
      <c r="S94" s="47">
        <v>2310</v>
      </c>
      <c r="T94" s="47">
        <v>1739</v>
      </c>
      <c r="U94" s="48">
        <v>18369</v>
      </c>
      <c r="V94" s="41">
        <v>9751</v>
      </c>
      <c r="W94" s="15">
        <f t="shared" si="26"/>
        <v>0.05</v>
      </c>
      <c r="X94" s="43">
        <v>22171</v>
      </c>
      <c r="Y94" s="15">
        <f t="shared" si="27"/>
        <v>0.12</v>
      </c>
      <c r="Z94" s="43">
        <v>19409</v>
      </c>
      <c r="AA94" s="15">
        <f t="shared" si="28"/>
        <v>0.11</v>
      </c>
      <c r="AB94" s="43">
        <v>16063</v>
      </c>
      <c r="AC94" s="15">
        <f t="shared" si="29"/>
        <v>0.09</v>
      </c>
      <c r="AD94" s="43">
        <v>16845</v>
      </c>
      <c r="AE94" s="15">
        <f t="shared" si="30"/>
        <v>0.09</v>
      </c>
      <c r="AF94" s="43">
        <v>10587</v>
      </c>
      <c r="AG94" s="15">
        <f t="shared" si="31"/>
        <v>0.06</v>
      </c>
      <c r="AH94" s="43">
        <v>85534</v>
      </c>
      <c r="AI94" s="15">
        <f t="shared" si="32"/>
        <v>0.47</v>
      </c>
      <c r="AJ94" s="22">
        <f t="shared" si="33"/>
        <v>0.52</v>
      </c>
      <c r="AK94" s="23">
        <f t="shared" si="34"/>
        <v>0.16999999999999998</v>
      </c>
    </row>
    <row r="95" spans="1:37" x14ac:dyDescent="0.3">
      <c r="A95" s="1" t="s">
        <v>11</v>
      </c>
      <c r="B95" s="2" t="str">
        <f t="shared" si="24"/>
        <v>Monthly</v>
      </c>
      <c r="C95" s="55">
        <v>140917</v>
      </c>
      <c r="D95" s="43">
        <v>11893</v>
      </c>
      <c r="E95" s="43">
        <f t="shared" si="25"/>
        <v>129024</v>
      </c>
      <c r="F95" s="88">
        <f t="shared" si="35"/>
        <v>0.91560280164919772</v>
      </c>
      <c r="G95" s="55">
        <v>804</v>
      </c>
      <c r="H95" s="43">
        <v>1772</v>
      </c>
      <c r="I95" s="43">
        <v>1554</v>
      </c>
      <c r="J95" s="43">
        <v>998</v>
      </c>
      <c r="K95" s="43">
        <v>789</v>
      </c>
      <c r="L95" s="43">
        <v>462</v>
      </c>
      <c r="M95" s="43">
        <v>5514</v>
      </c>
      <c r="N95" s="60">
        <f t="shared" si="36"/>
        <v>0.46363407046161609</v>
      </c>
      <c r="O95" s="46">
        <v>362</v>
      </c>
      <c r="P95" s="47">
        <v>1175</v>
      </c>
      <c r="Q95" s="47">
        <v>1049</v>
      </c>
      <c r="R95" s="47">
        <v>906</v>
      </c>
      <c r="S95" s="47">
        <v>879</v>
      </c>
      <c r="T95" s="47">
        <v>550</v>
      </c>
      <c r="U95" s="48">
        <v>6972</v>
      </c>
      <c r="V95" s="41">
        <v>7967</v>
      </c>
      <c r="W95" s="15">
        <f t="shared" si="26"/>
        <v>0.06</v>
      </c>
      <c r="X95" s="43">
        <v>20473</v>
      </c>
      <c r="Y95" s="15">
        <f t="shared" si="27"/>
        <v>0.15</v>
      </c>
      <c r="Z95" s="43">
        <v>18233</v>
      </c>
      <c r="AA95" s="15">
        <f t="shared" si="28"/>
        <v>0.13</v>
      </c>
      <c r="AB95" s="43">
        <v>13317</v>
      </c>
      <c r="AC95" s="15">
        <f t="shared" si="29"/>
        <v>0.09</v>
      </c>
      <c r="AD95" s="43">
        <v>10883</v>
      </c>
      <c r="AE95" s="15">
        <f t="shared" si="30"/>
        <v>0.08</v>
      </c>
      <c r="AF95" s="43">
        <v>7040</v>
      </c>
      <c r="AG95" s="15">
        <f t="shared" si="31"/>
        <v>0.05</v>
      </c>
      <c r="AH95" s="43">
        <v>63004</v>
      </c>
      <c r="AI95" s="15">
        <f t="shared" si="32"/>
        <v>0.45</v>
      </c>
      <c r="AJ95" s="22">
        <f t="shared" si="33"/>
        <v>0.55999999999999994</v>
      </c>
      <c r="AK95" s="23">
        <f t="shared" si="34"/>
        <v>0.21</v>
      </c>
    </row>
    <row r="96" spans="1:37" x14ac:dyDescent="0.3">
      <c r="A96" s="1" t="s">
        <v>8</v>
      </c>
      <c r="B96" s="2" t="str">
        <f t="shared" si="24"/>
        <v>LTAS</v>
      </c>
      <c r="C96" s="55">
        <v>175677</v>
      </c>
      <c r="D96" s="43">
        <v>21671</v>
      </c>
      <c r="E96" s="43">
        <f t="shared" si="25"/>
        <v>154006</v>
      </c>
      <c r="F96" s="88">
        <f t="shared" si="35"/>
        <v>0.87664292992252824</v>
      </c>
      <c r="G96" s="55">
        <v>1220</v>
      </c>
      <c r="H96" s="43">
        <v>3316</v>
      </c>
      <c r="I96" s="43">
        <v>1592</v>
      </c>
      <c r="J96" s="43">
        <v>1483</v>
      </c>
      <c r="K96" s="43">
        <v>1383</v>
      </c>
      <c r="L96" s="43">
        <v>1115</v>
      </c>
      <c r="M96" s="43">
        <v>11562</v>
      </c>
      <c r="N96" s="60">
        <f t="shared" si="36"/>
        <v>0.53352406441788569</v>
      </c>
      <c r="O96" s="46">
        <v>444</v>
      </c>
      <c r="P96" s="47">
        <v>3215</v>
      </c>
      <c r="Q96" s="47">
        <v>1020</v>
      </c>
      <c r="R96" s="47">
        <v>864</v>
      </c>
      <c r="S96" s="47">
        <v>1457</v>
      </c>
      <c r="T96" s="47">
        <v>877</v>
      </c>
      <c r="U96" s="48">
        <v>13794</v>
      </c>
      <c r="V96" s="41">
        <v>8728</v>
      </c>
      <c r="W96" s="15">
        <f t="shared" si="26"/>
        <v>0.05</v>
      </c>
      <c r="X96" s="43">
        <v>25498</v>
      </c>
      <c r="Y96" s="15">
        <f t="shared" si="27"/>
        <v>0.15</v>
      </c>
      <c r="Z96" s="43">
        <v>19597</v>
      </c>
      <c r="AA96" s="15">
        <f t="shared" si="28"/>
        <v>0.11</v>
      </c>
      <c r="AB96" s="43">
        <v>15039</v>
      </c>
      <c r="AC96" s="15">
        <f t="shared" si="29"/>
        <v>0.09</v>
      </c>
      <c r="AD96" s="43">
        <v>16425</v>
      </c>
      <c r="AE96" s="15">
        <f t="shared" si="30"/>
        <v>0.09</v>
      </c>
      <c r="AF96" s="43">
        <v>9677</v>
      </c>
      <c r="AG96" s="15">
        <f t="shared" si="31"/>
        <v>0.06</v>
      </c>
      <c r="AH96" s="43">
        <v>80713</v>
      </c>
      <c r="AI96" s="15">
        <f t="shared" si="32"/>
        <v>0.46</v>
      </c>
      <c r="AJ96" s="22">
        <f t="shared" si="33"/>
        <v>0.55000000000000004</v>
      </c>
      <c r="AK96" s="23">
        <f t="shared" si="34"/>
        <v>0.2</v>
      </c>
    </row>
    <row r="97" spans="1:37" x14ac:dyDescent="0.3">
      <c r="A97" s="1" t="s">
        <v>7</v>
      </c>
      <c r="B97" s="2" t="str">
        <f t="shared" si="24"/>
        <v>Monthly</v>
      </c>
      <c r="C97" s="55">
        <v>153855</v>
      </c>
      <c r="D97" s="43">
        <v>10175</v>
      </c>
      <c r="E97" s="43">
        <f t="shared" si="25"/>
        <v>143680</v>
      </c>
      <c r="F97" s="88">
        <f t="shared" si="35"/>
        <v>0.93386630268759552</v>
      </c>
      <c r="G97" s="55">
        <v>814</v>
      </c>
      <c r="H97" s="43">
        <v>1305</v>
      </c>
      <c r="I97" s="43">
        <v>1463</v>
      </c>
      <c r="J97" s="43">
        <v>895</v>
      </c>
      <c r="K97" s="43">
        <v>527</v>
      </c>
      <c r="L97" s="43">
        <v>411</v>
      </c>
      <c r="M97" s="43">
        <v>4760</v>
      </c>
      <c r="N97" s="60">
        <f t="shared" si="36"/>
        <v>0.46781326781326782</v>
      </c>
      <c r="O97" s="46">
        <v>317</v>
      </c>
      <c r="P97" s="47">
        <v>1054</v>
      </c>
      <c r="Q97" s="47">
        <v>922</v>
      </c>
      <c r="R97" s="47">
        <v>696</v>
      </c>
      <c r="S97" s="47">
        <v>668</v>
      </c>
      <c r="T97" s="47">
        <v>407</v>
      </c>
      <c r="U97" s="48">
        <v>6111</v>
      </c>
      <c r="V97" s="41">
        <v>8429</v>
      </c>
      <c r="W97" s="15">
        <f t="shared" si="26"/>
        <v>0.05</v>
      </c>
      <c r="X97" s="43">
        <v>21792</v>
      </c>
      <c r="Y97" s="15">
        <f t="shared" si="27"/>
        <v>0.14000000000000001</v>
      </c>
      <c r="Z97" s="43">
        <v>24953</v>
      </c>
      <c r="AA97" s="15">
        <f t="shared" si="28"/>
        <v>0.16</v>
      </c>
      <c r="AB97" s="43">
        <v>14815</v>
      </c>
      <c r="AC97" s="15">
        <f t="shared" si="29"/>
        <v>0.1</v>
      </c>
      <c r="AD97" s="43">
        <v>11761</v>
      </c>
      <c r="AE97" s="15">
        <f t="shared" si="30"/>
        <v>0.08</v>
      </c>
      <c r="AF97" s="43">
        <v>8032</v>
      </c>
      <c r="AG97" s="15">
        <f t="shared" si="31"/>
        <v>0.05</v>
      </c>
      <c r="AH97" s="43">
        <v>64073</v>
      </c>
      <c r="AI97" s="15">
        <f t="shared" si="32"/>
        <v>0.42</v>
      </c>
      <c r="AJ97" s="22">
        <f t="shared" si="33"/>
        <v>0.57999999999999996</v>
      </c>
      <c r="AK97" s="23">
        <f t="shared" si="34"/>
        <v>0.19</v>
      </c>
    </row>
    <row r="98" spans="1:37" x14ac:dyDescent="0.3">
      <c r="A98" s="1" t="s">
        <v>6</v>
      </c>
      <c r="B98" s="2" t="str">
        <f t="shared" ref="B98:B102" si="37">IF(RIGHT(A98,7)="Auction","Monthly","LTAS")</f>
        <v>LTAS</v>
      </c>
      <c r="C98" s="55">
        <v>188554</v>
      </c>
      <c r="D98" s="43">
        <v>21985</v>
      </c>
      <c r="E98" s="43">
        <f t="shared" ref="E98:E102" si="38">C98-D98</f>
        <v>166569</v>
      </c>
      <c r="F98" s="88">
        <f t="shared" si="35"/>
        <v>0.88340210231551708</v>
      </c>
      <c r="G98" s="55">
        <v>814</v>
      </c>
      <c r="H98" s="43">
        <v>2182</v>
      </c>
      <c r="I98" s="43">
        <v>2522</v>
      </c>
      <c r="J98" s="43">
        <v>2300</v>
      </c>
      <c r="K98" s="43">
        <v>1992</v>
      </c>
      <c r="L98" s="43">
        <v>1435</v>
      </c>
      <c r="M98" s="43">
        <v>10740</v>
      </c>
      <c r="N98" s="60">
        <f t="shared" si="36"/>
        <v>0.48851489652035479</v>
      </c>
      <c r="O98" s="46">
        <v>318</v>
      </c>
      <c r="P98" s="47">
        <v>1232</v>
      </c>
      <c r="Q98" s="47">
        <v>1817</v>
      </c>
      <c r="R98" s="47">
        <v>1673</v>
      </c>
      <c r="S98" s="47">
        <v>1879</v>
      </c>
      <c r="T98" s="47">
        <v>1535</v>
      </c>
      <c r="U98" s="48">
        <v>13531</v>
      </c>
      <c r="V98" s="41">
        <v>9023</v>
      </c>
      <c r="W98" s="15">
        <f t="shared" ref="W98:W102" si="39">ROUND(V98/$C98,2)</f>
        <v>0.05</v>
      </c>
      <c r="X98" s="43">
        <v>19581</v>
      </c>
      <c r="Y98" s="15">
        <f t="shared" ref="Y98:Y102" si="40">ROUND(X98/$C98,2)</f>
        <v>0.1</v>
      </c>
      <c r="Z98" s="43">
        <v>21662</v>
      </c>
      <c r="AA98" s="15">
        <f t="shared" ref="AA98:AA102" si="41">ROUND(Z98/$C98,2)</f>
        <v>0.11</v>
      </c>
      <c r="AB98" s="43">
        <v>19000</v>
      </c>
      <c r="AC98" s="15">
        <f t="shared" ref="AC98:AC102" si="42">ROUND(AB98/$C98,2)</f>
        <v>0.1</v>
      </c>
      <c r="AD98" s="43">
        <v>19248</v>
      </c>
      <c r="AE98" s="15">
        <f t="shared" ref="AE98:AE102" si="43">ROUND(AD98/$C98,2)</f>
        <v>0.1</v>
      </c>
      <c r="AF98" s="43">
        <v>12815</v>
      </c>
      <c r="AG98" s="15">
        <f t="shared" ref="AG98:AG102" si="44">ROUND(AF98/$C98,2)</f>
        <v>7.0000000000000007E-2</v>
      </c>
      <c r="AH98" s="43">
        <v>87225</v>
      </c>
      <c r="AI98" s="15">
        <f t="shared" ref="AI98:AI102" si="45">ROUND(AH98/$C98,2)</f>
        <v>0.46</v>
      </c>
      <c r="AJ98" s="22">
        <f t="shared" si="33"/>
        <v>0.53</v>
      </c>
      <c r="AK98" s="23">
        <f t="shared" si="34"/>
        <v>0.15000000000000002</v>
      </c>
    </row>
    <row r="99" spans="1:37" x14ac:dyDescent="0.3">
      <c r="A99" s="1" t="s">
        <v>10</v>
      </c>
      <c r="B99" s="2" t="str">
        <f t="shared" si="37"/>
        <v>Monthly</v>
      </c>
      <c r="C99" s="55">
        <v>149403</v>
      </c>
      <c r="D99" s="43">
        <v>9769</v>
      </c>
      <c r="E99" s="43">
        <f t="shared" si="38"/>
        <v>139634</v>
      </c>
      <c r="F99" s="88">
        <f t="shared" si="35"/>
        <v>0.93461309344524546</v>
      </c>
      <c r="G99" s="55">
        <v>761</v>
      </c>
      <c r="H99" s="43">
        <v>1428</v>
      </c>
      <c r="I99" s="43">
        <v>1359</v>
      </c>
      <c r="J99" s="43">
        <v>817</v>
      </c>
      <c r="K99" s="43">
        <v>628</v>
      </c>
      <c r="L99" s="43">
        <v>519</v>
      </c>
      <c r="M99" s="43">
        <v>4257</v>
      </c>
      <c r="N99" s="60">
        <f t="shared" si="36"/>
        <v>0.43576619920155596</v>
      </c>
      <c r="O99" s="46">
        <v>369</v>
      </c>
      <c r="P99" s="47">
        <v>898</v>
      </c>
      <c r="Q99" s="47">
        <v>933</v>
      </c>
      <c r="R99" s="47">
        <v>684</v>
      </c>
      <c r="S99" s="47">
        <v>645</v>
      </c>
      <c r="T99" s="47">
        <v>521</v>
      </c>
      <c r="U99" s="48">
        <v>5719</v>
      </c>
      <c r="V99" s="41">
        <v>8387</v>
      </c>
      <c r="W99" s="15">
        <f t="shared" si="39"/>
        <v>0.06</v>
      </c>
      <c r="X99" s="43">
        <v>21684</v>
      </c>
      <c r="Y99" s="15">
        <f t="shared" si="40"/>
        <v>0.15</v>
      </c>
      <c r="Z99" s="43">
        <v>27581</v>
      </c>
      <c r="AA99" s="15">
        <f t="shared" si="41"/>
        <v>0.18</v>
      </c>
      <c r="AB99" s="43">
        <v>15081</v>
      </c>
      <c r="AC99" s="15">
        <f t="shared" si="42"/>
        <v>0.1</v>
      </c>
      <c r="AD99" s="43">
        <v>11902</v>
      </c>
      <c r="AE99" s="15">
        <f t="shared" si="43"/>
        <v>0.08</v>
      </c>
      <c r="AF99" s="43">
        <v>7978</v>
      </c>
      <c r="AG99" s="15">
        <f t="shared" si="44"/>
        <v>0.05</v>
      </c>
      <c r="AH99" s="43">
        <v>56790</v>
      </c>
      <c r="AI99" s="15">
        <f t="shared" si="45"/>
        <v>0.38</v>
      </c>
      <c r="AJ99" s="22">
        <f t="shared" si="33"/>
        <v>0.62</v>
      </c>
      <c r="AK99" s="23">
        <f t="shared" si="34"/>
        <v>0.21</v>
      </c>
    </row>
    <row r="100" spans="1:37" x14ac:dyDescent="0.3">
      <c r="A100" s="1" t="s">
        <v>5</v>
      </c>
      <c r="B100" s="2" t="str">
        <f t="shared" si="37"/>
        <v>LTAS</v>
      </c>
      <c r="C100" s="55">
        <v>182447</v>
      </c>
      <c r="D100" s="43">
        <v>20711</v>
      </c>
      <c r="E100" s="43">
        <f t="shared" si="38"/>
        <v>161736</v>
      </c>
      <c r="F100" s="88">
        <f t="shared" si="35"/>
        <v>0.88648210165143848</v>
      </c>
      <c r="G100" s="55">
        <v>761</v>
      </c>
      <c r="H100" s="43">
        <v>2023</v>
      </c>
      <c r="I100" s="43">
        <v>2601</v>
      </c>
      <c r="J100" s="43">
        <v>1977</v>
      </c>
      <c r="K100" s="43">
        <v>1691</v>
      </c>
      <c r="L100" s="43">
        <v>1222</v>
      </c>
      <c r="M100" s="43">
        <v>10436</v>
      </c>
      <c r="N100" s="60">
        <f t="shared" si="36"/>
        <v>0.50388682342716429</v>
      </c>
      <c r="O100" s="46">
        <v>403</v>
      </c>
      <c r="P100" s="47">
        <v>1445</v>
      </c>
      <c r="Q100" s="47">
        <v>1387</v>
      </c>
      <c r="R100" s="47">
        <v>1190</v>
      </c>
      <c r="S100" s="47">
        <v>1493</v>
      </c>
      <c r="T100" s="47">
        <v>1433</v>
      </c>
      <c r="U100" s="48">
        <v>13360</v>
      </c>
      <c r="V100" s="41">
        <v>11160</v>
      </c>
      <c r="W100" s="15">
        <f t="shared" si="39"/>
        <v>0.06</v>
      </c>
      <c r="X100" s="43">
        <v>21226</v>
      </c>
      <c r="Y100" s="15">
        <f t="shared" si="40"/>
        <v>0.12</v>
      </c>
      <c r="Z100" s="43">
        <v>20436</v>
      </c>
      <c r="AA100" s="15">
        <f t="shared" si="41"/>
        <v>0.11</v>
      </c>
      <c r="AB100" s="43">
        <v>16791</v>
      </c>
      <c r="AC100" s="15">
        <f t="shared" si="42"/>
        <v>0.09</v>
      </c>
      <c r="AD100" s="43">
        <v>18166</v>
      </c>
      <c r="AE100" s="15">
        <f t="shared" si="43"/>
        <v>0.1</v>
      </c>
      <c r="AF100" s="43">
        <v>11541</v>
      </c>
      <c r="AG100" s="15">
        <f t="shared" si="44"/>
        <v>0.06</v>
      </c>
      <c r="AH100" s="43">
        <v>83127</v>
      </c>
      <c r="AI100" s="15">
        <f t="shared" si="45"/>
        <v>0.46</v>
      </c>
      <c r="AJ100" s="22">
        <f t="shared" si="33"/>
        <v>0.54</v>
      </c>
      <c r="AK100" s="23">
        <f t="shared" si="34"/>
        <v>0.18</v>
      </c>
    </row>
    <row r="101" spans="1:37" x14ac:dyDescent="0.3">
      <c r="A101" s="1" t="s">
        <v>4</v>
      </c>
      <c r="B101" s="2" t="str">
        <f t="shared" si="37"/>
        <v>Monthly</v>
      </c>
      <c r="C101" s="55">
        <v>149120</v>
      </c>
      <c r="D101" s="43">
        <v>10967</v>
      </c>
      <c r="E101" s="43">
        <f t="shared" si="38"/>
        <v>138153</v>
      </c>
      <c r="F101" s="88">
        <f t="shared" si="35"/>
        <v>0.92645520386266089</v>
      </c>
      <c r="G101" s="55">
        <v>1133</v>
      </c>
      <c r="H101" s="43">
        <v>1714</v>
      </c>
      <c r="I101" s="43">
        <v>1374</v>
      </c>
      <c r="J101" s="43">
        <v>1110</v>
      </c>
      <c r="K101" s="43">
        <v>612</v>
      </c>
      <c r="L101" s="43">
        <v>688</v>
      </c>
      <c r="M101" s="43">
        <v>4336</v>
      </c>
      <c r="N101" s="60">
        <f t="shared" si="36"/>
        <v>0.39536792194766118</v>
      </c>
      <c r="O101" s="46">
        <v>397</v>
      </c>
      <c r="P101" s="47">
        <v>1472</v>
      </c>
      <c r="Q101" s="47">
        <v>883</v>
      </c>
      <c r="R101" s="47">
        <v>809</v>
      </c>
      <c r="S101" s="47">
        <v>782</v>
      </c>
      <c r="T101" s="47">
        <v>725</v>
      </c>
      <c r="U101" s="48">
        <v>5899</v>
      </c>
      <c r="V101" s="41">
        <v>7378</v>
      </c>
      <c r="W101" s="15">
        <f t="shared" si="39"/>
        <v>0.05</v>
      </c>
      <c r="X101" s="43">
        <v>21145</v>
      </c>
      <c r="Y101" s="15">
        <f t="shared" si="40"/>
        <v>0.14000000000000001</v>
      </c>
      <c r="Z101" s="43">
        <v>26477</v>
      </c>
      <c r="AA101" s="15">
        <f t="shared" si="41"/>
        <v>0.18</v>
      </c>
      <c r="AB101" s="43">
        <v>14383</v>
      </c>
      <c r="AC101" s="15">
        <f t="shared" si="42"/>
        <v>0.1</v>
      </c>
      <c r="AD101" s="43">
        <v>11707</v>
      </c>
      <c r="AE101" s="15">
        <f t="shared" si="43"/>
        <v>0.08</v>
      </c>
      <c r="AF101" s="43">
        <v>8451</v>
      </c>
      <c r="AG101" s="15">
        <f t="shared" si="44"/>
        <v>0.06</v>
      </c>
      <c r="AH101" s="43">
        <v>59579</v>
      </c>
      <c r="AI101" s="15">
        <f t="shared" si="45"/>
        <v>0.4</v>
      </c>
      <c r="AJ101" s="22">
        <f t="shared" si="33"/>
        <v>0.60999999999999988</v>
      </c>
      <c r="AK101" s="23">
        <f t="shared" si="34"/>
        <v>0.19</v>
      </c>
    </row>
    <row r="102" spans="1:37" ht="15" thickBot="1" x14ac:dyDescent="0.35">
      <c r="A102" s="3" t="s">
        <v>3</v>
      </c>
      <c r="B102" s="4" t="str">
        <f t="shared" si="37"/>
        <v>LTAS</v>
      </c>
      <c r="C102" s="71">
        <v>180700</v>
      </c>
      <c r="D102" s="50">
        <v>20736</v>
      </c>
      <c r="E102" s="50">
        <f t="shared" si="38"/>
        <v>159964</v>
      </c>
      <c r="F102" s="89">
        <f t="shared" si="35"/>
        <v>0.88524626452684008</v>
      </c>
      <c r="G102" s="71">
        <v>893</v>
      </c>
      <c r="H102" s="50">
        <v>2464</v>
      </c>
      <c r="I102" s="50">
        <v>2480</v>
      </c>
      <c r="J102" s="50">
        <v>2176</v>
      </c>
      <c r="K102" s="50">
        <v>1838</v>
      </c>
      <c r="L102" s="50">
        <v>1503</v>
      </c>
      <c r="M102" s="50">
        <v>9382</v>
      </c>
      <c r="N102" s="80">
        <f t="shared" si="36"/>
        <v>0.45244984567901236</v>
      </c>
      <c r="O102" s="82">
        <v>368</v>
      </c>
      <c r="P102" s="83">
        <v>1262</v>
      </c>
      <c r="Q102" s="83">
        <v>1665</v>
      </c>
      <c r="R102" s="83">
        <v>1448</v>
      </c>
      <c r="S102" s="83">
        <v>1859</v>
      </c>
      <c r="T102" s="83">
        <v>1638</v>
      </c>
      <c r="U102" s="84">
        <v>12496</v>
      </c>
      <c r="V102" s="49">
        <v>8929</v>
      </c>
      <c r="W102" s="16">
        <f t="shared" si="39"/>
        <v>0.05</v>
      </c>
      <c r="X102" s="50">
        <v>19262</v>
      </c>
      <c r="Y102" s="16">
        <f t="shared" si="40"/>
        <v>0.11</v>
      </c>
      <c r="Z102" s="50">
        <v>19147</v>
      </c>
      <c r="AA102" s="16">
        <f t="shared" si="41"/>
        <v>0.11</v>
      </c>
      <c r="AB102" s="50">
        <v>16568</v>
      </c>
      <c r="AC102" s="16">
        <f t="shared" si="42"/>
        <v>0.09</v>
      </c>
      <c r="AD102" s="50">
        <v>16929</v>
      </c>
      <c r="AE102" s="16">
        <f t="shared" si="43"/>
        <v>0.09</v>
      </c>
      <c r="AF102" s="50">
        <v>11173</v>
      </c>
      <c r="AG102" s="16">
        <f t="shared" si="44"/>
        <v>0.06</v>
      </c>
      <c r="AH102" s="50">
        <v>88692</v>
      </c>
      <c r="AI102" s="16">
        <f t="shared" si="45"/>
        <v>0.49</v>
      </c>
      <c r="AJ102" s="85">
        <f t="shared" si="33"/>
        <v>0.51</v>
      </c>
      <c r="AK102" s="86">
        <f t="shared" si="34"/>
        <v>0.16</v>
      </c>
    </row>
    <row r="103" spans="1:37" ht="15" thickBot="1" x14ac:dyDescent="0.35"/>
    <row r="104" spans="1:37" x14ac:dyDescent="0.3">
      <c r="AI104" s="24" t="s">
        <v>128</v>
      </c>
      <c r="AJ104" s="27">
        <f>MIN(AJ2:AJ102)</f>
        <v>0.32999999999999996</v>
      </c>
      <c r="AK104" s="28">
        <f>MIN(AK2:AK102)</f>
        <v>0.09</v>
      </c>
    </row>
    <row r="105" spans="1:37" x14ac:dyDescent="0.3">
      <c r="AI105" s="25" t="s">
        <v>129</v>
      </c>
      <c r="AJ105" s="29">
        <f>MAX(AJ2:AJ102)</f>
        <v>0.7</v>
      </c>
      <c r="AK105" s="30">
        <f>MAX(AK2:AK102)</f>
        <v>0.32999999999999996</v>
      </c>
    </row>
    <row r="106" spans="1:37" ht="15" thickBot="1" x14ac:dyDescent="0.35">
      <c r="AI106" s="26" t="s">
        <v>130</v>
      </c>
      <c r="AJ106" s="31">
        <f>AVERAGE(AJ2:AJ102)</f>
        <v>0.49148514851485159</v>
      </c>
      <c r="AK106" s="32">
        <f>AVERAGE(AK2:AK102)</f>
        <v>0.18277227722772288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57CF-3DB8-46CD-9888-79FECB66086F}">
  <dimension ref="A1:W102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29.109375" customWidth="1"/>
    <col min="2" max="2" width="11.109375" customWidth="1"/>
    <col min="3" max="4" width="10.21875" bestFit="1" customWidth="1"/>
    <col min="5" max="5" width="9.33203125" bestFit="1" customWidth="1"/>
    <col min="6" max="6" width="12.5546875" customWidth="1"/>
    <col min="7" max="7" width="10.21875" bestFit="1" customWidth="1"/>
    <col min="8" max="8" width="8.88671875" style="17"/>
    <col min="9" max="9" width="10.6640625" customWidth="1"/>
    <col min="10" max="10" width="10.109375" style="17" customWidth="1"/>
    <col min="11" max="11" width="10.109375" customWidth="1"/>
    <col min="12" max="12" width="10.109375" style="17" customWidth="1"/>
    <col min="13" max="13" width="11.109375" customWidth="1"/>
    <col min="14" max="14" width="9.5546875" style="17" customWidth="1"/>
    <col min="15" max="15" width="11.33203125" customWidth="1"/>
    <col min="16" max="16" width="9.88671875" style="17" customWidth="1"/>
    <col min="17" max="17" width="11.44140625" customWidth="1"/>
    <col min="18" max="18" width="10.88671875" style="17" customWidth="1"/>
    <col min="19" max="19" width="10.6640625" customWidth="1"/>
    <col min="20" max="20" width="10.6640625" style="17" customWidth="1"/>
    <col min="21" max="21" width="12.33203125" customWidth="1"/>
    <col min="22" max="22" width="12.5546875" bestFit="1" customWidth="1"/>
    <col min="23" max="23" width="11.5546875" bestFit="1" customWidth="1"/>
  </cols>
  <sheetData>
    <row r="1" spans="1:23" s="13" customFormat="1" ht="43.8" thickBot="1" x14ac:dyDescent="0.35">
      <c r="A1" s="72" t="s">
        <v>0</v>
      </c>
      <c r="B1" s="8" t="s">
        <v>131</v>
      </c>
      <c r="C1" s="7" t="s">
        <v>135</v>
      </c>
      <c r="D1" s="57" t="s">
        <v>1</v>
      </c>
      <c r="E1" s="57" t="s">
        <v>2</v>
      </c>
      <c r="F1" s="8" t="s">
        <v>132</v>
      </c>
      <c r="G1" s="53" t="s">
        <v>136</v>
      </c>
      <c r="H1" s="58" t="s">
        <v>137</v>
      </c>
      <c r="I1" s="9" t="s">
        <v>138</v>
      </c>
      <c r="J1" s="59" t="s">
        <v>139</v>
      </c>
      <c r="K1" s="9" t="s">
        <v>140</v>
      </c>
      <c r="L1" s="59" t="s">
        <v>141</v>
      </c>
      <c r="M1" s="9" t="s">
        <v>142</v>
      </c>
      <c r="N1" s="59" t="s">
        <v>143</v>
      </c>
      <c r="O1" s="9" t="s">
        <v>144</v>
      </c>
      <c r="P1" s="59" t="s">
        <v>145</v>
      </c>
      <c r="Q1" s="9" t="s">
        <v>146</v>
      </c>
      <c r="R1" s="59" t="s">
        <v>147</v>
      </c>
      <c r="S1" s="9" t="s">
        <v>148</v>
      </c>
      <c r="T1" s="76" t="s">
        <v>149</v>
      </c>
    </row>
    <row r="2" spans="1:23" x14ac:dyDescent="0.3">
      <c r="A2" s="73" t="s">
        <v>103</v>
      </c>
      <c r="B2" s="6" t="str">
        <f t="shared" ref="B2:B65" si="0">IF(RIGHT(A2,7)="Auction","Monthly","LTAS")</f>
        <v>Monthly</v>
      </c>
      <c r="C2" s="34">
        <v>144682.20000000001</v>
      </c>
      <c r="D2" s="40">
        <v>240107</v>
      </c>
      <c r="E2" s="40">
        <v>28347</v>
      </c>
      <c r="F2" s="39">
        <f>D2-E2</f>
        <v>211760</v>
      </c>
      <c r="G2" s="61">
        <v>4933.5</v>
      </c>
      <c r="H2" s="56">
        <f>G2/$C2</f>
        <v>3.4098873254622887E-2</v>
      </c>
      <c r="I2" s="35">
        <v>11320.5</v>
      </c>
      <c r="J2" s="56">
        <f>(G2+I2)/$C2</f>
        <v>0.11234277609823461</v>
      </c>
      <c r="K2" s="35">
        <v>14531</v>
      </c>
      <c r="L2" s="56">
        <f>(G2+I2+K2)/$C2</f>
        <v>0.21277669264083623</v>
      </c>
      <c r="M2" s="35">
        <v>11112.3</v>
      </c>
      <c r="N2" s="56">
        <f>(G2+I2+K2+M2)/$C2</f>
        <v>0.28958157948939123</v>
      </c>
      <c r="O2" s="35">
        <v>14302.8</v>
      </c>
      <c r="P2" s="56">
        <f>(G2+I2+K2+M2+O2)/$C2</f>
        <v>0.38843824603164728</v>
      </c>
      <c r="Q2" s="35">
        <v>10908.5</v>
      </c>
      <c r="R2" s="60">
        <f>(G2+I2+K2+M2+O2+Q2)/$C2</f>
        <v>0.46383452836630906</v>
      </c>
      <c r="S2" s="35">
        <v>77573.600000000006</v>
      </c>
      <c r="T2" s="77">
        <f>(S2)/$C2</f>
        <v>0.53616547163369099</v>
      </c>
      <c r="U2" s="33"/>
      <c r="V2" s="33"/>
      <c r="W2" s="33"/>
    </row>
    <row r="3" spans="1:23" x14ac:dyDescent="0.3">
      <c r="A3" s="74" t="s">
        <v>87</v>
      </c>
      <c r="B3" s="2" t="str">
        <f t="shared" si="0"/>
        <v>Monthly</v>
      </c>
      <c r="C3" s="36">
        <v>72660</v>
      </c>
      <c r="D3" s="43">
        <v>183481</v>
      </c>
      <c r="E3" s="43">
        <v>22890</v>
      </c>
      <c r="F3" s="42">
        <f>D3-E3</f>
        <v>160591</v>
      </c>
      <c r="G3" s="62">
        <v>4065.4</v>
      </c>
      <c r="H3" s="56">
        <f t="shared" ref="H3:H66" si="1">G3/$C3</f>
        <v>5.5951004679328377E-2</v>
      </c>
      <c r="I3" s="37">
        <v>15380.6</v>
      </c>
      <c r="J3" s="56">
        <f t="shared" ref="J3:J66" si="2">(G3+I3)/$C3</f>
        <v>0.26763005780346821</v>
      </c>
      <c r="K3" s="37">
        <v>9233.9</v>
      </c>
      <c r="L3" s="56">
        <f t="shared" ref="L3:L66" si="3">(G3+I3+K3)/$C3</f>
        <v>0.3947137352050647</v>
      </c>
      <c r="M3" s="37">
        <v>7320.9</v>
      </c>
      <c r="N3" s="56">
        <f t="shared" ref="N3:N66" si="4">(G3+I3+K3+M3)/$C3</f>
        <v>0.49546930911092762</v>
      </c>
      <c r="O3" s="37">
        <v>5340.9</v>
      </c>
      <c r="P3" s="56">
        <f t="shared" ref="P3:P66" si="5">(G3+I3+K3+M3+O3)/$C3</f>
        <v>0.56897467657583267</v>
      </c>
      <c r="Q3" s="37">
        <v>3920.2</v>
      </c>
      <c r="R3" s="60">
        <f t="shared" ref="R3:R66" si="6">(G3+I3+K3+M3+O3+Q3)/$C3</f>
        <v>0.62292733278282408</v>
      </c>
      <c r="S3" s="37">
        <v>27398.1</v>
      </c>
      <c r="T3" s="77">
        <f t="shared" ref="T3:T66" si="7">(S3)/$C3</f>
        <v>0.37707266721717586</v>
      </c>
    </row>
    <row r="4" spans="1:23" x14ac:dyDescent="0.3">
      <c r="A4" s="74" t="s">
        <v>86</v>
      </c>
      <c r="B4" s="2" t="str">
        <f t="shared" si="0"/>
        <v>LTAS</v>
      </c>
      <c r="C4" s="36">
        <v>137777.79999999999</v>
      </c>
      <c r="D4" s="43">
        <v>241032</v>
      </c>
      <c r="E4" s="43">
        <v>29663</v>
      </c>
      <c r="F4" s="42">
        <f>D4-E4</f>
        <v>211369</v>
      </c>
      <c r="G4" s="62">
        <v>4730.3999999999996</v>
      </c>
      <c r="H4" s="56">
        <f t="shared" si="1"/>
        <v>3.4333542849428571E-2</v>
      </c>
      <c r="I4" s="37">
        <v>13466</v>
      </c>
      <c r="J4" s="56">
        <f t="shared" si="2"/>
        <v>0.13207062385957682</v>
      </c>
      <c r="K4" s="37">
        <v>14326.3</v>
      </c>
      <c r="L4" s="56">
        <f t="shared" si="3"/>
        <v>0.23605181676583603</v>
      </c>
      <c r="M4" s="37">
        <v>9839</v>
      </c>
      <c r="N4" s="56">
        <f t="shared" si="4"/>
        <v>0.30746390202195129</v>
      </c>
      <c r="O4" s="37">
        <v>11778</v>
      </c>
      <c r="P4" s="56">
        <f t="shared" si="5"/>
        <v>0.39294937210494002</v>
      </c>
      <c r="Q4" s="37">
        <v>9513.9</v>
      </c>
      <c r="R4" s="60">
        <f t="shared" si="6"/>
        <v>0.46200186096744184</v>
      </c>
      <c r="S4" s="37">
        <v>74124.2</v>
      </c>
      <c r="T4" s="77">
        <f t="shared" si="7"/>
        <v>0.53799813903255822</v>
      </c>
    </row>
    <row r="5" spans="1:23" x14ac:dyDescent="0.3">
      <c r="A5" s="74" t="s">
        <v>77</v>
      </c>
      <c r="B5" s="2" t="str">
        <f t="shared" si="0"/>
        <v>LTAS</v>
      </c>
      <c r="C5" s="36">
        <v>72043.8</v>
      </c>
      <c r="D5" s="43">
        <v>233990</v>
      </c>
      <c r="E5" s="43">
        <v>34415</v>
      </c>
      <c r="F5" s="42">
        <f>D5-E5</f>
        <v>199575</v>
      </c>
      <c r="G5" s="62">
        <v>5198.7</v>
      </c>
      <c r="H5" s="56">
        <f t="shared" si="1"/>
        <v>7.2160269169588495E-2</v>
      </c>
      <c r="I5" s="37">
        <v>12235.1</v>
      </c>
      <c r="J5" s="56">
        <f t="shared" si="2"/>
        <v>0.24198890119621672</v>
      </c>
      <c r="K5" s="37">
        <v>10651.4</v>
      </c>
      <c r="L5" s="56">
        <f t="shared" si="3"/>
        <v>0.38983507255308569</v>
      </c>
      <c r="M5" s="37">
        <v>7141.2</v>
      </c>
      <c r="N5" s="56">
        <f t="shared" si="4"/>
        <v>0.48895810604104717</v>
      </c>
      <c r="O5" s="37">
        <v>5864.9</v>
      </c>
      <c r="P5" s="56">
        <f t="shared" si="5"/>
        <v>0.57036552763735382</v>
      </c>
      <c r="Q5" s="37">
        <v>3102.8</v>
      </c>
      <c r="R5" s="60">
        <f t="shared" si="6"/>
        <v>0.61343377223300266</v>
      </c>
      <c r="S5" s="37">
        <v>27849.7</v>
      </c>
      <c r="T5" s="77">
        <f t="shared" si="7"/>
        <v>0.38656622776699728</v>
      </c>
    </row>
    <row r="6" spans="1:23" x14ac:dyDescent="0.3">
      <c r="A6" s="74" t="s">
        <v>76</v>
      </c>
      <c r="B6" s="2" t="str">
        <f t="shared" si="0"/>
        <v>Monthly</v>
      </c>
      <c r="C6" s="36">
        <v>120587.8</v>
      </c>
      <c r="D6" s="43">
        <v>213543</v>
      </c>
      <c r="E6" s="43">
        <v>27326</v>
      </c>
      <c r="F6" s="42">
        <f>D6-E6</f>
        <v>186217</v>
      </c>
      <c r="G6" s="62">
        <v>4526.8</v>
      </c>
      <c r="H6" s="56">
        <f t="shared" si="1"/>
        <v>3.7539452581438586E-2</v>
      </c>
      <c r="I6" s="37">
        <v>9554.1</v>
      </c>
      <c r="J6" s="56">
        <f t="shared" si="2"/>
        <v>0.11676886053149656</v>
      </c>
      <c r="K6" s="37">
        <v>11986.4</v>
      </c>
      <c r="L6" s="56">
        <f t="shared" si="3"/>
        <v>0.21616863397458119</v>
      </c>
      <c r="M6" s="37">
        <v>10009.799999999999</v>
      </c>
      <c r="N6" s="56">
        <f t="shared" si="4"/>
        <v>0.29917703117562477</v>
      </c>
      <c r="O6" s="37">
        <v>11297.4</v>
      </c>
      <c r="P6" s="56">
        <f t="shared" si="5"/>
        <v>0.39286312545713586</v>
      </c>
      <c r="Q6" s="37">
        <v>7767.7</v>
      </c>
      <c r="R6" s="60">
        <f t="shared" si="6"/>
        <v>0.45727843115141004</v>
      </c>
      <c r="S6" s="37">
        <v>65445.599999999999</v>
      </c>
      <c r="T6" s="77">
        <f t="shared" si="7"/>
        <v>0.54272156884859002</v>
      </c>
    </row>
    <row r="7" spans="1:23" x14ac:dyDescent="0.3">
      <c r="A7" s="74" t="s">
        <v>60</v>
      </c>
      <c r="B7" s="2" t="str">
        <f t="shared" si="0"/>
        <v>Monthly</v>
      </c>
      <c r="C7" s="36">
        <v>79002</v>
      </c>
      <c r="D7" s="43">
        <v>209732</v>
      </c>
      <c r="E7" s="43">
        <v>26224</v>
      </c>
      <c r="F7" s="42">
        <f>D7-E7</f>
        <v>183508</v>
      </c>
      <c r="G7" s="62">
        <v>4812.2</v>
      </c>
      <c r="H7" s="56">
        <f t="shared" si="1"/>
        <v>6.0912381965013543E-2</v>
      </c>
      <c r="I7" s="37">
        <v>14772.3</v>
      </c>
      <c r="J7" s="56">
        <f t="shared" si="2"/>
        <v>0.24789878737247159</v>
      </c>
      <c r="K7" s="37">
        <v>11104.9</v>
      </c>
      <c r="L7" s="56">
        <f t="shared" si="3"/>
        <v>0.38846358320042534</v>
      </c>
      <c r="M7" s="37">
        <v>7798.5</v>
      </c>
      <c r="N7" s="56">
        <f t="shared" si="4"/>
        <v>0.48717627401837932</v>
      </c>
      <c r="O7" s="37">
        <v>6539.4</v>
      </c>
      <c r="P7" s="56">
        <f t="shared" si="5"/>
        <v>0.56995139363560421</v>
      </c>
      <c r="Q7" s="37">
        <v>3044.1</v>
      </c>
      <c r="R7" s="60">
        <f t="shared" si="6"/>
        <v>0.60848332953596118</v>
      </c>
      <c r="S7" s="37">
        <v>30930.6</v>
      </c>
      <c r="T7" s="77">
        <f t="shared" si="7"/>
        <v>0.39151667046403887</v>
      </c>
    </row>
    <row r="8" spans="1:23" x14ac:dyDescent="0.3">
      <c r="A8" s="74" t="s">
        <v>59</v>
      </c>
      <c r="B8" s="2" t="str">
        <f t="shared" si="0"/>
        <v>LTAS</v>
      </c>
      <c r="C8" s="36">
        <v>98735.4</v>
      </c>
      <c r="D8" s="43">
        <v>244690</v>
      </c>
      <c r="E8" s="43">
        <v>42304</v>
      </c>
      <c r="F8" s="42">
        <f>D8-E8</f>
        <v>202386</v>
      </c>
      <c r="G8" s="62">
        <v>2947.5</v>
      </c>
      <c r="H8" s="56">
        <f t="shared" si="1"/>
        <v>2.9852514903469275E-2</v>
      </c>
      <c r="I8" s="37">
        <v>11665.9</v>
      </c>
      <c r="J8" s="56">
        <f t="shared" si="2"/>
        <v>0.14800567982709342</v>
      </c>
      <c r="K8" s="37">
        <v>7177.8</v>
      </c>
      <c r="L8" s="56">
        <f t="shared" si="3"/>
        <v>0.22070301026784722</v>
      </c>
      <c r="M8" s="37">
        <v>5525.2</v>
      </c>
      <c r="N8" s="56">
        <f t="shared" si="4"/>
        <v>0.27666267620326657</v>
      </c>
      <c r="O8" s="37">
        <v>10640.6</v>
      </c>
      <c r="P8" s="56">
        <f t="shared" si="5"/>
        <v>0.38443152101475259</v>
      </c>
      <c r="Q8" s="37">
        <v>4277.8999999999996</v>
      </c>
      <c r="R8" s="60">
        <f t="shared" si="6"/>
        <v>0.42775843314555878</v>
      </c>
      <c r="S8" s="37">
        <v>56500.5</v>
      </c>
      <c r="T8" s="77">
        <f t="shared" si="7"/>
        <v>0.57224156685444127</v>
      </c>
    </row>
    <row r="9" spans="1:23" x14ac:dyDescent="0.3">
      <c r="A9" s="74" t="s">
        <v>58</v>
      </c>
      <c r="B9" s="2" t="str">
        <f t="shared" si="0"/>
        <v>Monthly</v>
      </c>
      <c r="C9" s="36">
        <v>80440.800000000003</v>
      </c>
      <c r="D9" s="43">
        <v>223036</v>
      </c>
      <c r="E9" s="43">
        <v>23528</v>
      </c>
      <c r="F9" s="42">
        <f>D9-E9</f>
        <v>199508</v>
      </c>
      <c r="G9" s="62">
        <v>3671.8</v>
      </c>
      <c r="H9" s="56">
        <f t="shared" si="1"/>
        <v>4.5645990591838971E-2</v>
      </c>
      <c r="I9" s="37">
        <v>13716.8</v>
      </c>
      <c r="J9" s="56">
        <f t="shared" si="2"/>
        <v>0.21616642300921918</v>
      </c>
      <c r="K9" s="37">
        <v>11632.6</v>
      </c>
      <c r="L9" s="56">
        <f t="shared" si="3"/>
        <v>0.36077711807938256</v>
      </c>
      <c r="M9" s="37">
        <v>8920.7000000000007</v>
      </c>
      <c r="N9" s="56">
        <f t="shared" si="4"/>
        <v>0.47167482173225517</v>
      </c>
      <c r="O9" s="37">
        <v>6364.6</v>
      </c>
      <c r="P9" s="56">
        <f t="shared" si="5"/>
        <v>0.55079636204513127</v>
      </c>
      <c r="Q9" s="37">
        <v>3242.1</v>
      </c>
      <c r="R9" s="60">
        <f t="shared" si="6"/>
        <v>0.59110053604638424</v>
      </c>
      <c r="S9" s="37">
        <v>32892.199999999997</v>
      </c>
      <c r="T9" s="77">
        <f t="shared" si="7"/>
        <v>0.40889946395361554</v>
      </c>
    </row>
    <row r="10" spans="1:23" x14ac:dyDescent="0.3">
      <c r="A10" s="74" t="s">
        <v>57</v>
      </c>
      <c r="B10" s="2" t="str">
        <f t="shared" si="0"/>
        <v>LTAS</v>
      </c>
      <c r="C10" s="36">
        <v>210916.9</v>
      </c>
      <c r="D10" s="43">
        <v>247556</v>
      </c>
      <c r="E10" s="43">
        <v>46848</v>
      </c>
      <c r="F10" s="42">
        <f>D10-E10</f>
        <v>200708</v>
      </c>
      <c r="G10" s="62">
        <v>4397.7</v>
      </c>
      <c r="H10" s="56">
        <f t="shared" si="1"/>
        <v>2.0850391789372969E-2</v>
      </c>
      <c r="I10" s="37">
        <v>19053.400000000001</v>
      </c>
      <c r="J10" s="56">
        <f t="shared" si="2"/>
        <v>0.111186443570904</v>
      </c>
      <c r="K10" s="37">
        <v>23391.3</v>
      </c>
      <c r="L10" s="56">
        <f t="shared" si="3"/>
        <v>0.22208936315676933</v>
      </c>
      <c r="M10" s="37">
        <v>14676</v>
      </c>
      <c r="N10" s="56">
        <f t="shared" si="4"/>
        <v>0.29167126958532014</v>
      </c>
      <c r="O10" s="37">
        <v>24894.9</v>
      </c>
      <c r="P10" s="56">
        <f t="shared" si="5"/>
        <v>0.40970306314951532</v>
      </c>
      <c r="Q10" s="37">
        <v>14315.1</v>
      </c>
      <c r="R10" s="60">
        <f t="shared" si="6"/>
        <v>0.4775738691399315</v>
      </c>
      <c r="S10" s="37">
        <v>110188.5</v>
      </c>
      <c r="T10" s="77">
        <f t="shared" si="7"/>
        <v>0.52242613086006862</v>
      </c>
    </row>
    <row r="11" spans="1:23" x14ac:dyDescent="0.3">
      <c r="A11" s="74" t="s">
        <v>93</v>
      </c>
      <c r="B11" s="2" t="str">
        <f t="shared" si="0"/>
        <v>Monthly</v>
      </c>
      <c r="C11" s="36">
        <v>85129.8</v>
      </c>
      <c r="D11" s="43">
        <v>241916</v>
      </c>
      <c r="E11" s="43">
        <v>23382</v>
      </c>
      <c r="F11" s="42">
        <f>D11-E11</f>
        <v>218534</v>
      </c>
      <c r="G11" s="62">
        <v>8608.6</v>
      </c>
      <c r="H11" s="56">
        <f t="shared" si="1"/>
        <v>0.1011232259443814</v>
      </c>
      <c r="I11" s="37">
        <v>12641.7</v>
      </c>
      <c r="J11" s="56">
        <f t="shared" si="2"/>
        <v>0.2496223414127603</v>
      </c>
      <c r="K11" s="37">
        <v>9892.5</v>
      </c>
      <c r="L11" s="56">
        <f t="shared" si="3"/>
        <v>0.3658272426341892</v>
      </c>
      <c r="M11" s="37">
        <v>8224.1</v>
      </c>
      <c r="N11" s="56">
        <f t="shared" si="4"/>
        <v>0.46243383632993385</v>
      </c>
      <c r="O11" s="37">
        <v>7342.4</v>
      </c>
      <c r="P11" s="56">
        <f t="shared" si="5"/>
        <v>0.54868330478868743</v>
      </c>
      <c r="Q11" s="37">
        <v>3801.9</v>
      </c>
      <c r="R11" s="60">
        <f t="shared" si="6"/>
        <v>0.59334334157956437</v>
      </c>
      <c r="S11" s="37">
        <v>34618.6</v>
      </c>
      <c r="T11" s="77">
        <f t="shared" si="7"/>
        <v>0.40665665842043558</v>
      </c>
    </row>
    <row r="12" spans="1:23" x14ac:dyDescent="0.3">
      <c r="A12" s="74" t="s">
        <v>96</v>
      </c>
      <c r="B12" s="2" t="str">
        <f t="shared" si="0"/>
        <v>LTAS</v>
      </c>
      <c r="C12" s="36">
        <v>197542.3</v>
      </c>
      <c r="D12" s="43">
        <v>195484</v>
      </c>
      <c r="E12" s="43">
        <v>20171</v>
      </c>
      <c r="F12" s="42">
        <f>D12-E12</f>
        <v>175313</v>
      </c>
      <c r="G12" s="62">
        <v>11536.5</v>
      </c>
      <c r="H12" s="56">
        <f t="shared" si="1"/>
        <v>5.8400150246301678E-2</v>
      </c>
      <c r="I12" s="37">
        <v>19803.900000000001</v>
      </c>
      <c r="J12" s="56">
        <f t="shared" si="2"/>
        <v>0.15865159006450771</v>
      </c>
      <c r="K12" s="37">
        <v>21920.9</v>
      </c>
      <c r="L12" s="56">
        <f t="shared" si="3"/>
        <v>0.2696197219532222</v>
      </c>
      <c r="M12" s="37">
        <v>12999.8</v>
      </c>
      <c r="N12" s="56">
        <f t="shared" si="4"/>
        <v>0.33542739959998447</v>
      </c>
      <c r="O12" s="37">
        <v>18045.8</v>
      </c>
      <c r="P12" s="56">
        <f t="shared" si="5"/>
        <v>0.42677897341480792</v>
      </c>
      <c r="Q12" s="37">
        <v>12939.8</v>
      </c>
      <c r="R12" s="60">
        <f t="shared" si="6"/>
        <v>0.49228291864577872</v>
      </c>
      <c r="S12" s="37">
        <v>100295.6</v>
      </c>
      <c r="T12" s="77">
        <f t="shared" si="7"/>
        <v>0.50771708135422144</v>
      </c>
    </row>
    <row r="13" spans="1:23" x14ac:dyDescent="0.3">
      <c r="A13" s="74" t="s">
        <v>56</v>
      </c>
      <c r="B13" s="2" t="str">
        <f t="shared" si="0"/>
        <v>Monthly</v>
      </c>
      <c r="C13" s="36">
        <v>83807.600000000006</v>
      </c>
      <c r="D13" s="43">
        <v>223869</v>
      </c>
      <c r="E13" s="43">
        <v>23289</v>
      </c>
      <c r="F13" s="42">
        <f>D13-E13</f>
        <v>200580</v>
      </c>
      <c r="G13" s="62">
        <v>5484.2</v>
      </c>
      <c r="H13" s="56">
        <f t="shared" si="1"/>
        <v>6.543797937179921E-2</v>
      </c>
      <c r="I13" s="37">
        <v>11099.1</v>
      </c>
      <c r="J13" s="56">
        <f t="shared" si="2"/>
        <v>0.19787346254993579</v>
      </c>
      <c r="K13" s="37">
        <v>12367.2</v>
      </c>
      <c r="L13" s="56">
        <f t="shared" si="3"/>
        <v>0.34544003169163651</v>
      </c>
      <c r="M13" s="37">
        <v>7922.4</v>
      </c>
      <c r="N13" s="56">
        <f t="shared" si="4"/>
        <v>0.4399708379669624</v>
      </c>
      <c r="O13" s="37">
        <v>9177.4</v>
      </c>
      <c r="P13" s="56">
        <f t="shared" si="5"/>
        <v>0.54947641979963635</v>
      </c>
      <c r="Q13" s="37">
        <v>3731.9</v>
      </c>
      <c r="R13" s="60">
        <f t="shared" si="6"/>
        <v>0.59400579422391286</v>
      </c>
      <c r="S13" s="37">
        <v>34025.4</v>
      </c>
      <c r="T13" s="77">
        <f t="shared" si="7"/>
        <v>0.40599420577608714</v>
      </c>
    </row>
    <row r="14" spans="1:23" x14ac:dyDescent="0.3">
      <c r="A14" s="74" t="s">
        <v>55</v>
      </c>
      <c r="B14" s="2" t="str">
        <f t="shared" si="0"/>
        <v>LTAS</v>
      </c>
      <c r="C14" s="36">
        <v>177051.2</v>
      </c>
      <c r="D14" s="43">
        <v>211343</v>
      </c>
      <c r="E14" s="43">
        <v>32797</v>
      </c>
      <c r="F14" s="42">
        <f>D14-E14</f>
        <v>178546</v>
      </c>
      <c r="G14" s="62">
        <v>8126.5</v>
      </c>
      <c r="H14" s="56">
        <f t="shared" si="1"/>
        <v>4.5899152335595578E-2</v>
      </c>
      <c r="I14" s="37">
        <v>15605.9</v>
      </c>
      <c r="J14" s="56">
        <f t="shared" si="2"/>
        <v>0.13404258203276792</v>
      </c>
      <c r="K14" s="37">
        <v>18734.099999999999</v>
      </c>
      <c r="L14" s="56">
        <f t="shared" si="3"/>
        <v>0.23985434721707619</v>
      </c>
      <c r="M14" s="37">
        <v>15567.9</v>
      </c>
      <c r="N14" s="56">
        <f t="shared" si="4"/>
        <v>0.32778314973295858</v>
      </c>
      <c r="O14" s="37">
        <v>22892.400000000001</v>
      </c>
      <c r="P14" s="56">
        <f t="shared" si="5"/>
        <v>0.45708134144247536</v>
      </c>
      <c r="Q14" s="37">
        <v>11929.6</v>
      </c>
      <c r="R14" s="60">
        <f t="shared" si="6"/>
        <v>0.52446072096659047</v>
      </c>
      <c r="S14" s="37">
        <v>84194.8</v>
      </c>
      <c r="T14" s="77">
        <f t="shared" si="7"/>
        <v>0.47553927903340953</v>
      </c>
    </row>
    <row r="15" spans="1:23" x14ac:dyDescent="0.3">
      <c r="A15" s="74" t="s">
        <v>85</v>
      </c>
      <c r="B15" s="2" t="str">
        <f t="shared" si="0"/>
        <v>Monthly</v>
      </c>
      <c r="C15" s="36">
        <v>76215.199999999997</v>
      </c>
      <c r="D15" s="43">
        <v>180098</v>
      </c>
      <c r="E15" s="43">
        <v>18329</v>
      </c>
      <c r="F15" s="42">
        <f>D15-E15</f>
        <v>161769</v>
      </c>
      <c r="G15" s="62">
        <v>4973.8</v>
      </c>
      <c r="H15" s="56">
        <f t="shared" si="1"/>
        <v>6.5259948146826355E-2</v>
      </c>
      <c r="I15" s="37">
        <v>14000.8</v>
      </c>
      <c r="J15" s="56">
        <f t="shared" si="2"/>
        <v>0.2489608372083259</v>
      </c>
      <c r="K15" s="37">
        <v>11943.5</v>
      </c>
      <c r="L15" s="56">
        <f t="shared" si="3"/>
        <v>0.40566842309670509</v>
      </c>
      <c r="M15" s="37">
        <v>8484</v>
      </c>
      <c r="N15" s="56">
        <f t="shared" si="4"/>
        <v>0.51698480093209753</v>
      </c>
      <c r="O15" s="37">
        <v>7079.6</v>
      </c>
      <c r="P15" s="56">
        <f t="shared" si="5"/>
        <v>0.60987440825452144</v>
      </c>
      <c r="Q15" s="37">
        <v>3001.7</v>
      </c>
      <c r="R15" s="60">
        <f t="shared" si="6"/>
        <v>0.64925894047381616</v>
      </c>
      <c r="S15" s="37">
        <v>26731.8</v>
      </c>
      <c r="T15" s="77">
        <f t="shared" si="7"/>
        <v>0.35074105952618378</v>
      </c>
    </row>
    <row r="16" spans="1:23" x14ac:dyDescent="0.3">
      <c r="A16" s="74" t="s">
        <v>62</v>
      </c>
      <c r="B16" s="2" t="str">
        <f t="shared" si="0"/>
        <v>LTAS</v>
      </c>
      <c r="C16" s="36">
        <v>131431.70000000001</v>
      </c>
      <c r="D16" s="43">
        <v>218827</v>
      </c>
      <c r="E16" s="43">
        <v>33067</v>
      </c>
      <c r="F16" s="42">
        <f>D16-E16</f>
        <v>185760</v>
      </c>
      <c r="G16" s="62">
        <v>3650.3</v>
      </c>
      <c r="H16" s="56">
        <f t="shared" si="1"/>
        <v>2.7773360612394118E-2</v>
      </c>
      <c r="I16" s="37">
        <v>9087.7000000000007</v>
      </c>
      <c r="J16" s="56">
        <f t="shared" si="2"/>
        <v>9.6917258165267584E-2</v>
      </c>
      <c r="K16" s="37">
        <v>11358.3</v>
      </c>
      <c r="L16" s="56">
        <f t="shared" si="3"/>
        <v>0.18333704882459861</v>
      </c>
      <c r="M16" s="37">
        <v>8063</v>
      </c>
      <c r="N16" s="56">
        <f t="shared" si="4"/>
        <v>0.24468450153197438</v>
      </c>
      <c r="O16" s="37">
        <v>17304.5</v>
      </c>
      <c r="P16" s="56">
        <f t="shared" si="5"/>
        <v>0.37634604132792926</v>
      </c>
      <c r="Q16" s="37">
        <v>8470.9</v>
      </c>
      <c r="R16" s="60">
        <f t="shared" si="6"/>
        <v>0.44079700711472192</v>
      </c>
      <c r="S16" s="37">
        <v>73497</v>
      </c>
      <c r="T16" s="77">
        <f t="shared" si="7"/>
        <v>0.55920299288527797</v>
      </c>
    </row>
    <row r="17" spans="1:20" x14ac:dyDescent="0.3">
      <c r="A17" s="74" t="s">
        <v>54</v>
      </c>
      <c r="B17" s="2" t="str">
        <f t="shared" si="0"/>
        <v>Monthly</v>
      </c>
      <c r="C17" s="36">
        <v>81429.899999999994</v>
      </c>
      <c r="D17" s="43">
        <v>152757</v>
      </c>
      <c r="E17" s="43">
        <v>17296</v>
      </c>
      <c r="F17" s="42">
        <f>D17-E17</f>
        <v>135461</v>
      </c>
      <c r="G17" s="62">
        <v>6078.9</v>
      </c>
      <c r="H17" s="56">
        <f t="shared" si="1"/>
        <v>7.4651939889401803E-2</v>
      </c>
      <c r="I17" s="37">
        <v>11980.6</v>
      </c>
      <c r="J17" s="56">
        <f t="shared" si="2"/>
        <v>0.22177971482219677</v>
      </c>
      <c r="K17" s="37">
        <v>13287.2</v>
      </c>
      <c r="L17" s="56">
        <f t="shared" si="3"/>
        <v>0.38495319286895852</v>
      </c>
      <c r="M17" s="37">
        <v>9683.7999999999993</v>
      </c>
      <c r="N17" s="56">
        <f t="shared" si="4"/>
        <v>0.50387511221308146</v>
      </c>
      <c r="O17" s="37">
        <v>8048.2</v>
      </c>
      <c r="P17" s="56">
        <f t="shared" si="5"/>
        <v>0.60271104348648352</v>
      </c>
      <c r="Q17" s="37">
        <v>3401.2</v>
      </c>
      <c r="R17" s="60">
        <f t="shared" si="6"/>
        <v>0.64447948480840578</v>
      </c>
      <c r="S17" s="37">
        <v>28950</v>
      </c>
      <c r="T17" s="77">
        <f t="shared" si="7"/>
        <v>0.35552051519159428</v>
      </c>
    </row>
    <row r="18" spans="1:20" x14ac:dyDescent="0.3">
      <c r="A18" s="74" t="s">
        <v>95</v>
      </c>
      <c r="B18" s="2" t="str">
        <f t="shared" si="0"/>
        <v>LTAS</v>
      </c>
      <c r="C18" s="36">
        <v>113659.5</v>
      </c>
      <c r="D18" s="43">
        <v>219223</v>
      </c>
      <c r="E18" s="43">
        <v>39362</v>
      </c>
      <c r="F18" s="42">
        <f>D18-E18</f>
        <v>179861</v>
      </c>
      <c r="G18" s="62">
        <v>3858</v>
      </c>
      <c r="H18" s="56">
        <f t="shared" si="1"/>
        <v>3.3943489105618098E-2</v>
      </c>
      <c r="I18" s="37">
        <v>9499.4</v>
      </c>
      <c r="J18" s="56">
        <f t="shared" si="2"/>
        <v>0.11752119268516929</v>
      </c>
      <c r="K18" s="37">
        <v>10881.6</v>
      </c>
      <c r="L18" s="56">
        <f t="shared" si="3"/>
        <v>0.21325978030872914</v>
      </c>
      <c r="M18" s="37">
        <v>9153.5</v>
      </c>
      <c r="N18" s="56">
        <f t="shared" si="4"/>
        <v>0.29379418350423853</v>
      </c>
      <c r="O18" s="37">
        <v>13208.2</v>
      </c>
      <c r="P18" s="56">
        <f t="shared" si="5"/>
        <v>0.41000268345364882</v>
      </c>
      <c r="Q18" s="37">
        <v>7985.1</v>
      </c>
      <c r="R18" s="60">
        <f t="shared" si="6"/>
        <v>0.48025725962194094</v>
      </c>
      <c r="S18" s="37">
        <v>59073.7</v>
      </c>
      <c r="T18" s="77">
        <f t="shared" si="7"/>
        <v>0.51974274037805901</v>
      </c>
    </row>
    <row r="19" spans="1:20" x14ac:dyDescent="0.3">
      <c r="A19" s="74" t="s">
        <v>71</v>
      </c>
      <c r="B19" s="2" t="str">
        <f t="shared" si="0"/>
        <v>Monthly</v>
      </c>
      <c r="C19" s="36">
        <v>103960.6</v>
      </c>
      <c r="D19" s="43">
        <v>200409</v>
      </c>
      <c r="E19" s="43">
        <v>26687</v>
      </c>
      <c r="F19" s="42">
        <f>D19-E19</f>
        <v>173722</v>
      </c>
      <c r="G19" s="62">
        <v>18750.3</v>
      </c>
      <c r="H19" s="56">
        <f t="shared" si="1"/>
        <v>0.18035967472292386</v>
      </c>
      <c r="I19" s="37">
        <v>26000.799999999999</v>
      </c>
      <c r="J19" s="56">
        <f t="shared" si="2"/>
        <v>0.43046211737908396</v>
      </c>
      <c r="K19" s="37">
        <v>11899.7</v>
      </c>
      <c r="L19" s="56">
        <f t="shared" si="3"/>
        <v>0.54492567376486856</v>
      </c>
      <c r="M19" s="37">
        <v>7515.6</v>
      </c>
      <c r="N19" s="56">
        <f t="shared" si="4"/>
        <v>0.61721844621904831</v>
      </c>
      <c r="O19" s="37">
        <v>6796.8</v>
      </c>
      <c r="P19" s="56">
        <f t="shared" si="5"/>
        <v>0.68259706080957583</v>
      </c>
      <c r="Q19" s="37">
        <v>3049.1</v>
      </c>
      <c r="R19" s="60">
        <f t="shared" si="6"/>
        <v>0.71192644136336269</v>
      </c>
      <c r="S19" s="37">
        <v>29948.3</v>
      </c>
      <c r="T19" s="77">
        <f t="shared" si="7"/>
        <v>0.28807355863663731</v>
      </c>
    </row>
    <row r="20" spans="1:20" x14ac:dyDescent="0.3">
      <c r="A20" s="74" t="s">
        <v>70</v>
      </c>
      <c r="B20" s="2" t="str">
        <f t="shared" si="0"/>
        <v>LTAS</v>
      </c>
      <c r="C20" s="36">
        <v>82771.3</v>
      </c>
      <c r="D20" s="43">
        <v>222860</v>
      </c>
      <c r="E20" s="43">
        <v>45095</v>
      </c>
      <c r="F20" s="42">
        <f>D20-E20</f>
        <v>177765</v>
      </c>
      <c r="G20" s="62">
        <v>2296.6</v>
      </c>
      <c r="H20" s="56">
        <f t="shared" si="1"/>
        <v>2.7746332363995731E-2</v>
      </c>
      <c r="I20" s="37">
        <v>8993.6</v>
      </c>
      <c r="J20" s="56">
        <f t="shared" si="2"/>
        <v>0.13640235202298381</v>
      </c>
      <c r="K20" s="37">
        <v>8301.9</v>
      </c>
      <c r="L20" s="56">
        <f t="shared" si="3"/>
        <v>0.23670161034078235</v>
      </c>
      <c r="M20" s="37">
        <v>7220.6</v>
      </c>
      <c r="N20" s="56">
        <f t="shared" si="4"/>
        <v>0.32393716179400345</v>
      </c>
      <c r="O20" s="37">
        <v>9453.5</v>
      </c>
      <c r="P20" s="56">
        <f t="shared" si="5"/>
        <v>0.43814945518555337</v>
      </c>
      <c r="Q20" s="37">
        <v>4021.2</v>
      </c>
      <c r="R20" s="60">
        <f t="shared" si="6"/>
        <v>0.48673151200959747</v>
      </c>
      <c r="S20" s="37">
        <v>42483.9</v>
      </c>
      <c r="T20" s="77">
        <f t="shared" si="7"/>
        <v>0.51326848799040248</v>
      </c>
    </row>
    <row r="21" spans="1:20" x14ac:dyDescent="0.3">
      <c r="A21" s="74" t="s">
        <v>69</v>
      </c>
      <c r="B21" s="2" t="str">
        <f t="shared" si="0"/>
        <v>LTAS</v>
      </c>
      <c r="C21" s="36">
        <v>90125.7</v>
      </c>
      <c r="D21" s="43">
        <v>234210</v>
      </c>
      <c r="E21" s="43">
        <v>46609</v>
      </c>
      <c r="F21" s="42">
        <f>D21-E21</f>
        <v>187601</v>
      </c>
      <c r="G21" s="62">
        <v>10083.4</v>
      </c>
      <c r="H21" s="56">
        <f t="shared" si="1"/>
        <v>0.11188151659293631</v>
      </c>
      <c r="I21" s="37">
        <v>24544.7</v>
      </c>
      <c r="J21" s="56">
        <f t="shared" si="2"/>
        <v>0.38422003934504806</v>
      </c>
      <c r="K21" s="37">
        <v>9483.1</v>
      </c>
      <c r="L21" s="56">
        <f t="shared" si="3"/>
        <v>0.489440858711777</v>
      </c>
      <c r="M21" s="37">
        <v>6638.8</v>
      </c>
      <c r="N21" s="56">
        <f t="shared" si="4"/>
        <v>0.56310242250545628</v>
      </c>
      <c r="O21" s="37">
        <v>6928.9</v>
      </c>
      <c r="P21" s="56">
        <f t="shared" si="5"/>
        <v>0.63998282398916184</v>
      </c>
      <c r="Q21" s="37">
        <v>2834.3</v>
      </c>
      <c r="R21" s="60">
        <f t="shared" si="6"/>
        <v>0.6714311234198459</v>
      </c>
      <c r="S21" s="37">
        <v>29612.5</v>
      </c>
      <c r="T21" s="77">
        <f t="shared" si="7"/>
        <v>0.32856887658015416</v>
      </c>
    </row>
    <row r="22" spans="1:20" x14ac:dyDescent="0.3">
      <c r="A22" s="74" t="s">
        <v>68</v>
      </c>
      <c r="B22" s="2" t="str">
        <f t="shared" si="0"/>
        <v>Monthly</v>
      </c>
      <c r="C22" s="36">
        <v>231403.8</v>
      </c>
      <c r="D22" s="43">
        <v>252621</v>
      </c>
      <c r="E22" s="43">
        <v>26380</v>
      </c>
      <c r="F22" s="42">
        <f>D22-E22</f>
        <v>226241</v>
      </c>
      <c r="G22" s="62">
        <v>7463.6</v>
      </c>
      <c r="H22" s="56">
        <f t="shared" si="1"/>
        <v>3.2253575783975891E-2</v>
      </c>
      <c r="I22" s="37">
        <v>32334.9</v>
      </c>
      <c r="J22" s="56">
        <f t="shared" si="2"/>
        <v>0.17198723616466108</v>
      </c>
      <c r="K22" s="37">
        <v>25168.2</v>
      </c>
      <c r="L22" s="56">
        <f t="shared" si="3"/>
        <v>0.28075035932858494</v>
      </c>
      <c r="M22" s="37">
        <v>17986.8</v>
      </c>
      <c r="N22" s="56">
        <f t="shared" si="4"/>
        <v>0.35847941995766708</v>
      </c>
      <c r="O22" s="37">
        <v>21206.1</v>
      </c>
      <c r="P22" s="56">
        <f t="shared" si="5"/>
        <v>0.45012052524634433</v>
      </c>
      <c r="Q22" s="37">
        <v>13571.2</v>
      </c>
      <c r="R22" s="60">
        <f t="shared" si="6"/>
        <v>0.50876779033015018</v>
      </c>
      <c r="S22" s="37">
        <v>113673</v>
      </c>
      <c r="T22" s="77">
        <f t="shared" si="7"/>
        <v>0.49123220966984987</v>
      </c>
    </row>
    <row r="23" spans="1:20" x14ac:dyDescent="0.3">
      <c r="A23" s="74" t="s">
        <v>104</v>
      </c>
      <c r="B23" s="2" t="str">
        <f t="shared" si="0"/>
        <v>Monthly</v>
      </c>
      <c r="C23" s="36">
        <v>95624.6</v>
      </c>
      <c r="D23" s="43">
        <v>252678</v>
      </c>
      <c r="E23" s="43">
        <v>27903</v>
      </c>
      <c r="F23" s="42">
        <f>D23-E23</f>
        <v>224775</v>
      </c>
      <c r="G23" s="62">
        <v>9590.1</v>
      </c>
      <c r="H23" s="56">
        <f t="shared" si="1"/>
        <v>0.10028904696071932</v>
      </c>
      <c r="I23" s="37">
        <v>19565.099999999999</v>
      </c>
      <c r="J23" s="56">
        <f t="shared" si="2"/>
        <v>0.30489225575845541</v>
      </c>
      <c r="K23" s="37">
        <v>17041.3</v>
      </c>
      <c r="L23" s="56">
        <f t="shared" si="3"/>
        <v>0.48310267441641586</v>
      </c>
      <c r="M23" s="37">
        <v>10478.9</v>
      </c>
      <c r="N23" s="56">
        <f t="shared" si="4"/>
        <v>0.59268640077971568</v>
      </c>
      <c r="O23" s="37">
        <v>6111.6</v>
      </c>
      <c r="P23" s="56">
        <f t="shared" si="5"/>
        <v>0.65659882498854893</v>
      </c>
      <c r="Q23" s="37">
        <v>3661.9</v>
      </c>
      <c r="R23" s="60">
        <f t="shared" si="6"/>
        <v>0.69489336425982429</v>
      </c>
      <c r="S23" s="37">
        <v>29175.7</v>
      </c>
      <c r="T23" s="77">
        <f t="shared" si="7"/>
        <v>0.30510663574017566</v>
      </c>
    </row>
    <row r="24" spans="1:20" x14ac:dyDescent="0.3">
      <c r="A24" s="74" t="s">
        <v>101</v>
      </c>
      <c r="B24" s="2" t="str">
        <f t="shared" si="0"/>
        <v>LTAS</v>
      </c>
      <c r="C24" s="36">
        <v>103409.3</v>
      </c>
      <c r="D24" s="43">
        <v>178886</v>
      </c>
      <c r="E24" s="43">
        <v>20988</v>
      </c>
      <c r="F24" s="42">
        <f>D24-E24</f>
        <v>157898</v>
      </c>
      <c r="G24" s="62">
        <v>3565</v>
      </c>
      <c r="H24" s="56">
        <f t="shared" si="1"/>
        <v>3.4474655567729398E-2</v>
      </c>
      <c r="I24" s="37">
        <v>20757.900000000001</v>
      </c>
      <c r="J24" s="56">
        <f t="shared" si="2"/>
        <v>0.23520998594903941</v>
      </c>
      <c r="K24" s="37">
        <v>19800.3</v>
      </c>
      <c r="L24" s="56">
        <f t="shared" si="3"/>
        <v>0.42668502736214242</v>
      </c>
      <c r="M24" s="37">
        <v>11013.1</v>
      </c>
      <c r="N24" s="56">
        <f t="shared" si="4"/>
        <v>0.53318511971360405</v>
      </c>
      <c r="O24" s="37">
        <v>7817.4</v>
      </c>
      <c r="P24" s="56">
        <f t="shared" si="5"/>
        <v>0.6087818020236091</v>
      </c>
      <c r="Q24" s="37">
        <v>4573.7</v>
      </c>
      <c r="R24" s="60">
        <f t="shared" si="6"/>
        <v>0.65301089940653301</v>
      </c>
      <c r="S24" s="37">
        <v>35881.9</v>
      </c>
      <c r="T24" s="77">
        <f t="shared" si="7"/>
        <v>0.34698910059346694</v>
      </c>
    </row>
    <row r="25" spans="1:20" x14ac:dyDescent="0.3">
      <c r="A25" s="74" t="s">
        <v>84</v>
      </c>
      <c r="B25" s="2" t="str">
        <f t="shared" si="0"/>
        <v>Monthly</v>
      </c>
      <c r="C25" s="36">
        <v>220955.8</v>
      </c>
      <c r="D25" s="43">
        <v>269330</v>
      </c>
      <c r="E25" s="43">
        <v>28386</v>
      </c>
      <c r="F25" s="42">
        <f>D25-E25</f>
        <v>240944</v>
      </c>
      <c r="G25" s="62">
        <v>3593.8</v>
      </c>
      <c r="H25" s="56">
        <f t="shared" si="1"/>
        <v>1.6264791419822427E-2</v>
      </c>
      <c r="I25" s="37">
        <v>18001.3</v>
      </c>
      <c r="J25" s="56">
        <f t="shared" si="2"/>
        <v>9.7734931601704961E-2</v>
      </c>
      <c r="K25" s="37">
        <v>20828.7</v>
      </c>
      <c r="L25" s="56">
        <f t="shared" si="3"/>
        <v>0.1920012961868392</v>
      </c>
      <c r="M25" s="37">
        <v>21069.4</v>
      </c>
      <c r="N25" s="56">
        <f t="shared" si="4"/>
        <v>0.2873570189150953</v>
      </c>
      <c r="O25" s="37">
        <v>29382.5</v>
      </c>
      <c r="P25" s="56">
        <f t="shared" si="5"/>
        <v>0.42033610341977906</v>
      </c>
      <c r="Q25" s="37">
        <v>18392.8</v>
      </c>
      <c r="R25" s="60">
        <f t="shared" si="6"/>
        <v>0.50357809118384778</v>
      </c>
      <c r="S25" s="37">
        <v>109687.3</v>
      </c>
      <c r="T25" s="77">
        <f t="shared" si="7"/>
        <v>0.49642190881615239</v>
      </c>
    </row>
    <row r="26" spans="1:20" x14ac:dyDescent="0.3">
      <c r="A26" s="74" t="s">
        <v>100</v>
      </c>
      <c r="B26" s="2" t="str">
        <f t="shared" si="0"/>
        <v>LTAS</v>
      </c>
      <c r="C26" s="36">
        <v>155669.20000000001</v>
      </c>
      <c r="D26" s="43">
        <v>165023</v>
      </c>
      <c r="E26" s="43">
        <v>26272</v>
      </c>
      <c r="F26" s="42">
        <f>D26-E26</f>
        <v>138751</v>
      </c>
      <c r="G26" s="62">
        <v>2949.7</v>
      </c>
      <c r="H26" s="56">
        <f t="shared" si="1"/>
        <v>1.8948513899987921E-2</v>
      </c>
      <c r="I26" s="37">
        <v>11450.9</v>
      </c>
      <c r="J26" s="56">
        <f t="shared" si="2"/>
        <v>9.2507702230113578E-2</v>
      </c>
      <c r="K26" s="37">
        <v>14908.6</v>
      </c>
      <c r="L26" s="56">
        <f t="shared" si="3"/>
        <v>0.18827873465014269</v>
      </c>
      <c r="M26" s="37">
        <v>11872.3</v>
      </c>
      <c r="N26" s="56">
        <f t="shared" si="4"/>
        <v>0.26454494530709993</v>
      </c>
      <c r="O26" s="37">
        <v>22361.9</v>
      </c>
      <c r="P26" s="56">
        <f t="shared" si="5"/>
        <v>0.408195070058817</v>
      </c>
      <c r="Q26" s="37">
        <v>8948</v>
      </c>
      <c r="R26" s="60">
        <f t="shared" si="6"/>
        <v>0.46567593332528201</v>
      </c>
      <c r="S26" s="37">
        <v>83177.8</v>
      </c>
      <c r="T26" s="77">
        <f t="shared" si="7"/>
        <v>0.53432406667471788</v>
      </c>
    </row>
    <row r="27" spans="1:20" x14ac:dyDescent="0.3">
      <c r="A27" s="74" t="s">
        <v>99</v>
      </c>
      <c r="B27" s="2" t="str">
        <f t="shared" si="0"/>
        <v>Monthly</v>
      </c>
      <c r="C27" s="36">
        <v>89586.1</v>
      </c>
      <c r="D27" s="43">
        <v>240297</v>
      </c>
      <c r="E27" s="43">
        <v>25412</v>
      </c>
      <c r="F27" s="42">
        <f>D27-E27</f>
        <v>214885</v>
      </c>
      <c r="G27" s="62">
        <v>6306.8</v>
      </c>
      <c r="H27" s="56">
        <f t="shared" si="1"/>
        <v>7.039931417932023E-2</v>
      </c>
      <c r="I27" s="37">
        <v>13566</v>
      </c>
      <c r="J27" s="56">
        <f t="shared" si="2"/>
        <v>0.22182905607008227</v>
      </c>
      <c r="K27" s="37">
        <v>12887.6</v>
      </c>
      <c r="L27" s="56">
        <f t="shared" si="3"/>
        <v>0.36568619462171026</v>
      </c>
      <c r="M27" s="37">
        <v>10104.1</v>
      </c>
      <c r="N27" s="56">
        <f t="shared" si="4"/>
        <v>0.4784726648442113</v>
      </c>
      <c r="O27" s="37">
        <v>8307.2000000000007</v>
      </c>
      <c r="P27" s="56">
        <f t="shared" si="5"/>
        <v>0.57120133592153244</v>
      </c>
      <c r="Q27" s="37">
        <v>3842.3</v>
      </c>
      <c r="R27" s="60">
        <f t="shared" si="6"/>
        <v>0.61409080203290467</v>
      </c>
      <c r="S27" s="37">
        <v>34572.1</v>
      </c>
      <c r="T27" s="77">
        <f t="shared" si="7"/>
        <v>0.38590919796709527</v>
      </c>
    </row>
    <row r="28" spans="1:20" x14ac:dyDescent="0.3">
      <c r="A28" s="74" t="s">
        <v>98</v>
      </c>
      <c r="B28" s="2" t="str">
        <f t="shared" si="0"/>
        <v>LTAS</v>
      </c>
      <c r="C28" s="36">
        <v>152788</v>
      </c>
      <c r="D28" s="43">
        <v>196297</v>
      </c>
      <c r="E28" s="43">
        <v>27506</v>
      </c>
      <c r="F28" s="42">
        <f>D28-E28</f>
        <v>168791</v>
      </c>
      <c r="G28" s="62">
        <v>9259.9</v>
      </c>
      <c r="H28" s="56">
        <f t="shared" si="1"/>
        <v>6.0606199439746572E-2</v>
      </c>
      <c r="I28" s="37">
        <v>9180.2000000000007</v>
      </c>
      <c r="J28" s="56">
        <f t="shared" si="2"/>
        <v>0.12069076105453307</v>
      </c>
      <c r="K28" s="37">
        <v>14079.4</v>
      </c>
      <c r="L28" s="56">
        <f t="shared" si="3"/>
        <v>0.212840668115297</v>
      </c>
      <c r="M28" s="37">
        <v>11580.5</v>
      </c>
      <c r="N28" s="56">
        <f t="shared" si="4"/>
        <v>0.28863523313349215</v>
      </c>
      <c r="O28" s="37">
        <v>19425.5</v>
      </c>
      <c r="P28" s="56">
        <f t="shared" si="5"/>
        <v>0.41577545356965206</v>
      </c>
      <c r="Q28" s="37">
        <v>9713.7000000000007</v>
      </c>
      <c r="R28" s="60">
        <f t="shared" si="6"/>
        <v>0.47935178155352515</v>
      </c>
      <c r="S28" s="37">
        <v>79548.800000000003</v>
      </c>
      <c r="T28" s="77">
        <f t="shared" si="7"/>
        <v>0.52064821844647491</v>
      </c>
    </row>
    <row r="29" spans="1:20" x14ac:dyDescent="0.3">
      <c r="A29" s="74" t="s">
        <v>75</v>
      </c>
      <c r="B29" s="2" t="str">
        <f t="shared" si="0"/>
        <v>Monthly</v>
      </c>
      <c r="C29" s="36">
        <v>85413.2</v>
      </c>
      <c r="D29" s="43">
        <v>229919</v>
      </c>
      <c r="E29" s="43">
        <v>29423</v>
      </c>
      <c r="F29" s="42">
        <f>D29-E29</f>
        <v>200496</v>
      </c>
      <c r="G29" s="62">
        <v>8263.4</v>
      </c>
      <c r="H29" s="56">
        <f t="shared" si="1"/>
        <v>9.6746170381158889E-2</v>
      </c>
      <c r="I29" s="37">
        <v>13330.6</v>
      </c>
      <c r="J29" s="56">
        <f t="shared" si="2"/>
        <v>0.25281806559173525</v>
      </c>
      <c r="K29" s="37">
        <v>9348.4</v>
      </c>
      <c r="L29" s="56">
        <f t="shared" si="3"/>
        <v>0.36226719055134338</v>
      </c>
      <c r="M29" s="37">
        <v>5863.1</v>
      </c>
      <c r="N29" s="56">
        <f t="shared" si="4"/>
        <v>0.43091114722314583</v>
      </c>
      <c r="O29" s="37">
        <v>4486.3</v>
      </c>
      <c r="P29" s="56">
        <f t="shared" si="5"/>
        <v>0.48343581554139176</v>
      </c>
      <c r="Q29" s="37">
        <v>3582.1</v>
      </c>
      <c r="R29" s="60">
        <f t="shared" si="6"/>
        <v>0.52537429811785541</v>
      </c>
      <c r="S29" s="37">
        <v>40539.300000000003</v>
      </c>
      <c r="T29" s="77">
        <f t="shared" si="7"/>
        <v>0.47462570188214476</v>
      </c>
    </row>
    <row r="30" spans="1:20" x14ac:dyDescent="0.3">
      <c r="A30" s="74" t="s">
        <v>53</v>
      </c>
      <c r="B30" s="2" t="str">
        <f t="shared" si="0"/>
        <v>LTAS</v>
      </c>
      <c r="C30" s="36">
        <v>118490.2</v>
      </c>
      <c r="D30" s="43">
        <v>190503</v>
      </c>
      <c r="E30" s="43">
        <v>31662</v>
      </c>
      <c r="F30" s="42">
        <f>D30-E30</f>
        <v>158841</v>
      </c>
      <c r="G30" s="62">
        <v>3226.4</v>
      </c>
      <c r="H30" s="56">
        <f t="shared" si="1"/>
        <v>2.7229256090377095E-2</v>
      </c>
      <c r="I30" s="37">
        <v>4599.6000000000004</v>
      </c>
      <c r="J30" s="56">
        <f t="shared" si="2"/>
        <v>6.6047656261868065E-2</v>
      </c>
      <c r="K30" s="37">
        <v>8908</v>
      </c>
      <c r="L30" s="56">
        <f t="shared" si="3"/>
        <v>0.14122686939510609</v>
      </c>
      <c r="M30" s="37">
        <v>9265.9</v>
      </c>
      <c r="N30" s="56">
        <f t="shared" si="4"/>
        <v>0.21942658548977048</v>
      </c>
      <c r="O30" s="37">
        <v>17830.5</v>
      </c>
      <c r="P30" s="56">
        <f t="shared" si="5"/>
        <v>0.3699073847457427</v>
      </c>
      <c r="Q30" s="37">
        <v>9733.7000000000007</v>
      </c>
      <c r="R30" s="60">
        <f t="shared" si="6"/>
        <v>0.45205510666704934</v>
      </c>
      <c r="S30" s="37">
        <v>64926.1</v>
      </c>
      <c r="T30" s="77">
        <f t="shared" si="7"/>
        <v>0.54794489333295071</v>
      </c>
    </row>
    <row r="31" spans="1:20" x14ac:dyDescent="0.3">
      <c r="A31" s="74" t="s">
        <v>92</v>
      </c>
      <c r="B31" s="2" t="str">
        <f t="shared" si="0"/>
        <v>LTAS</v>
      </c>
      <c r="C31" s="36">
        <v>95364.6</v>
      </c>
      <c r="D31" s="43">
        <v>208968</v>
      </c>
      <c r="E31" s="43">
        <v>41494</v>
      </c>
      <c r="F31" s="42">
        <f>D31-E31</f>
        <v>167474</v>
      </c>
      <c r="G31" s="62">
        <v>7675.9</v>
      </c>
      <c r="H31" s="56">
        <f t="shared" si="1"/>
        <v>8.049003508639474E-2</v>
      </c>
      <c r="I31" s="37">
        <v>24312</v>
      </c>
      <c r="J31" s="56">
        <f t="shared" si="2"/>
        <v>0.3354274017822127</v>
      </c>
      <c r="K31" s="37">
        <v>10593</v>
      </c>
      <c r="L31" s="56">
        <f t="shared" si="3"/>
        <v>0.44650635560784607</v>
      </c>
      <c r="M31" s="37">
        <v>7471.2</v>
      </c>
      <c r="N31" s="56">
        <f t="shared" si="4"/>
        <v>0.52484989188860431</v>
      </c>
      <c r="O31" s="37">
        <v>5374.2</v>
      </c>
      <c r="P31" s="56">
        <f t="shared" si="5"/>
        <v>0.58120413654542658</v>
      </c>
      <c r="Q31" s="37">
        <v>3098.1</v>
      </c>
      <c r="R31" s="60">
        <f t="shared" si="6"/>
        <v>0.61369103419927296</v>
      </c>
      <c r="S31" s="37">
        <v>36840.199999999997</v>
      </c>
      <c r="T31" s="77">
        <f t="shared" si="7"/>
        <v>0.38630896580072682</v>
      </c>
    </row>
    <row r="32" spans="1:20" x14ac:dyDescent="0.3">
      <c r="A32" s="74" t="s">
        <v>52</v>
      </c>
      <c r="B32" s="2" t="str">
        <f t="shared" si="0"/>
        <v>Monthly</v>
      </c>
      <c r="C32" s="36">
        <v>77671</v>
      </c>
      <c r="D32" s="43">
        <v>203250</v>
      </c>
      <c r="E32" s="43">
        <v>21506</v>
      </c>
      <c r="F32" s="42">
        <f>D32-E32</f>
        <v>181744</v>
      </c>
      <c r="G32" s="62">
        <v>6813.5</v>
      </c>
      <c r="H32" s="56">
        <f t="shared" si="1"/>
        <v>8.772257341865046E-2</v>
      </c>
      <c r="I32" s="37">
        <v>5046</v>
      </c>
      <c r="J32" s="56">
        <f t="shared" si="2"/>
        <v>0.15268890576920602</v>
      </c>
      <c r="K32" s="37">
        <v>8412.7000000000007</v>
      </c>
      <c r="L32" s="56">
        <f t="shared" si="3"/>
        <v>0.26100088836245189</v>
      </c>
      <c r="M32" s="37">
        <v>11123</v>
      </c>
      <c r="N32" s="56">
        <f t="shared" si="4"/>
        <v>0.40420749056919569</v>
      </c>
      <c r="O32" s="37">
        <v>9462.2000000000007</v>
      </c>
      <c r="P32" s="56">
        <f t="shared" si="5"/>
        <v>0.52603159480372341</v>
      </c>
      <c r="Q32" s="37">
        <v>4398.5</v>
      </c>
      <c r="R32" s="60">
        <f t="shared" si="6"/>
        <v>0.58266148240656102</v>
      </c>
      <c r="S32" s="37">
        <v>32415.1</v>
      </c>
      <c r="T32" s="77">
        <f t="shared" si="7"/>
        <v>0.41733851759343898</v>
      </c>
    </row>
    <row r="33" spans="1:20" x14ac:dyDescent="0.3">
      <c r="A33" s="74" t="s">
        <v>51</v>
      </c>
      <c r="B33" s="2" t="str">
        <f t="shared" si="0"/>
        <v>Monthly</v>
      </c>
      <c r="C33" s="36">
        <v>74626.8</v>
      </c>
      <c r="D33" s="43">
        <v>214419</v>
      </c>
      <c r="E33" s="43">
        <v>21475</v>
      </c>
      <c r="F33" s="42">
        <f>D33-E33</f>
        <v>192944</v>
      </c>
      <c r="G33" s="62">
        <v>9643.1</v>
      </c>
      <c r="H33" s="56">
        <f t="shared" si="1"/>
        <v>0.12921765371153526</v>
      </c>
      <c r="I33" s="37">
        <v>12379.6</v>
      </c>
      <c r="J33" s="56">
        <f t="shared" si="2"/>
        <v>0.29510443969190692</v>
      </c>
      <c r="K33" s="37">
        <v>9182.7000000000007</v>
      </c>
      <c r="L33" s="56">
        <f t="shared" si="3"/>
        <v>0.41815272797440062</v>
      </c>
      <c r="M33" s="37">
        <v>5130</v>
      </c>
      <c r="N33" s="56">
        <f t="shared" si="4"/>
        <v>0.48689478846741385</v>
      </c>
      <c r="O33" s="37">
        <v>4387.3999999999996</v>
      </c>
      <c r="P33" s="56">
        <f t="shared" si="5"/>
        <v>0.54568600020368019</v>
      </c>
      <c r="Q33" s="37">
        <v>2437.5</v>
      </c>
      <c r="R33" s="60">
        <f t="shared" si="6"/>
        <v>0.57834852894670552</v>
      </c>
      <c r="S33" s="37">
        <v>31466.5</v>
      </c>
      <c r="T33" s="77">
        <f t="shared" si="7"/>
        <v>0.42165147105329454</v>
      </c>
    </row>
    <row r="34" spans="1:20" x14ac:dyDescent="0.3">
      <c r="A34" s="74" t="s">
        <v>67</v>
      </c>
      <c r="B34" s="2" t="str">
        <f t="shared" si="0"/>
        <v>LTAS</v>
      </c>
      <c r="C34" s="36">
        <v>181984.5</v>
      </c>
      <c r="D34" s="43">
        <v>212832</v>
      </c>
      <c r="E34" s="43">
        <v>41139</v>
      </c>
      <c r="F34" s="42">
        <f>D34-E34</f>
        <v>171693</v>
      </c>
      <c r="G34" s="62">
        <v>27955.8</v>
      </c>
      <c r="H34" s="56">
        <f t="shared" si="1"/>
        <v>0.15361637941692835</v>
      </c>
      <c r="I34" s="37">
        <v>16072.6</v>
      </c>
      <c r="J34" s="56">
        <f t="shared" si="2"/>
        <v>0.24193489005931826</v>
      </c>
      <c r="K34" s="37">
        <v>14017.4</v>
      </c>
      <c r="L34" s="56">
        <f t="shared" si="3"/>
        <v>0.31896013121996653</v>
      </c>
      <c r="M34" s="37">
        <v>12216.2</v>
      </c>
      <c r="N34" s="56">
        <f t="shared" si="4"/>
        <v>0.38608782616101922</v>
      </c>
      <c r="O34" s="37">
        <v>14647.6</v>
      </c>
      <c r="P34" s="56">
        <f t="shared" si="5"/>
        <v>0.46657599960436197</v>
      </c>
      <c r="Q34" s="37">
        <v>10429.299999999999</v>
      </c>
      <c r="R34" s="60">
        <f t="shared" si="6"/>
        <v>0.5238847264464831</v>
      </c>
      <c r="S34" s="37">
        <v>86645.6</v>
      </c>
      <c r="T34" s="77">
        <f t="shared" si="7"/>
        <v>0.47611527355351696</v>
      </c>
    </row>
    <row r="35" spans="1:20" x14ac:dyDescent="0.3">
      <c r="A35" s="74" t="s">
        <v>97</v>
      </c>
      <c r="B35" s="2" t="str">
        <f t="shared" si="0"/>
        <v>Monthly</v>
      </c>
      <c r="C35" s="36">
        <v>87350.1</v>
      </c>
      <c r="D35" s="43">
        <v>217950</v>
      </c>
      <c r="E35" s="43">
        <v>19788</v>
      </c>
      <c r="F35" s="42">
        <f>D35-E35</f>
        <v>198162</v>
      </c>
      <c r="G35" s="62">
        <v>13770.5</v>
      </c>
      <c r="H35" s="56">
        <f t="shared" si="1"/>
        <v>0.15764721505756718</v>
      </c>
      <c r="I35" s="37">
        <v>22355.7</v>
      </c>
      <c r="J35" s="56">
        <f t="shared" si="2"/>
        <v>0.41357937769962477</v>
      </c>
      <c r="K35" s="37">
        <v>10045.4</v>
      </c>
      <c r="L35" s="56">
        <f t="shared" si="3"/>
        <v>0.52858096327308146</v>
      </c>
      <c r="M35" s="37">
        <v>4294.8999999999996</v>
      </c>
      <c r="N35" s="56">
        <f t="shared" si="4"/>
        <v>0.57774976788807331</v>
      </c>
      <c r="O35" s="37">
        <v>3315.8</v>
      </c>
      <c r="P35" s="56">
        <f t="shared" si="5"/>
        <v>0.61570965574166481</v>
      </c>
      <c r="Q35" s="37">
        <v>2812.9</v>
      </c>
      <c r="R35" s="60">
        <f t="shared" si="6"/>
        <v>0.64791225196078772</v>
      </c>
      <c r="S35" s="37">
        <v>30754.9</v>
      </c>
      <c r="T35" s="77">
        <f t="shared" si="7"/>
        <v>0.35208774803921233</v>
      </c>
    </row>
    <row r="36" spans="1:20" x14ac:dyDescent="0.3">
      <c r="A36" s="74" t="s">
        <v>83</v>
      </c>
      <c r="B36" s="2" t="str">
        <f t="shared" si="0"/>
        <v>LTAS</v>
      </c>
      <c r="C36" s="36">
        <v>165266</v>
      </c>
      <c r="D36" s="43">
        <v>153138</v>
      </c>
      <c r="E36" s="43">
        <v>18960</v>
      </c>
      <c r="F36" s="42">
        <f>D36-E36</f>
        <v>134178</v>
      </c>
      <c r="G36" s="62">
        <v>5846.8</v>
      </c>
      <c r="H36" s="56">
        <f t="shared" si="1"/>
        <v>3.5378117701160554E-2</v>
      </c>
      <c r="I36" s="37">
        <v>12165.7</v>
      </c>
      <c r="J36" s="56">
        <f t="shared" si="2"/>
        <v>0.10899096002807596</v>
      </c>
      <c r="K36" s="37">
        <v>11983.7</v>
      </c>
      <c r="L36" s="56">
        <f t="shared" si="3"/>
        <v>0.18150254740842037</v>
      </c>
      <c r="M36" s="37">
        <v>9353.9</v>
      </c>
      <c r="N36" s="56">
        <f t="shared" si="4"/>
        <v>0.23810160589594956</v>
      </c>
      <c r="O36" s="37">
        <v>13523.3</v>
      </c>
      <c r="P36" s="56">
        <f t="shared" si="5"/>
        <v>0.31992908402212189</v>
      </c>
      <c r="Q36" s="37">
        <v>8176.2</v>
      </c>
      <c r="R36" s="60">
        <f t="shared" si="6"/>
        <v>0.36940205486912003</v>
      </c>
      <c r="S36" s="37">
        <v>104216.4</v>
      </c>
      <c r="T36" s="77">
        <f t="shared" si="7"/>
        <v>0.63059794513087986</v>
      </c>
    </row>
    <row r="37" spans="1:20" x14ac:dyDescent="0.3">
      <c r="A37" s="74" t="s">
        <v>82</v>
      </c>
      <c r="B37" s="2" t="str">
        <f t="shared" si="0"/>
        <v>Monthly</v>
      </c>
      <c r="C37" s="36">
        <v>80592.100000000006</v>
      </c>
      <c r="D37" s="43">
        <v>197410</v>
      </c>
      <c r="E37" s="43">
        <v>16837</v>
      </c>
      <c r="F37" s="42">
        <f>D37-E37</f>
        <v>180573</v>
      </c>
      <c r="G37" s="62">
        <v>5145.3999999999996</v>
      </c>
      <c r="H37" s="56">
        <f t="shared" si="1"/>
        <v>6.3844967434773373E-2</v>
      </c>
      <c r="I37" s="37">
        <v>13372</v>
      </c>
      <c r="J37" s="56">
        <f t="shared" si="2"/>
        <v>0.22976693745416735</v>
      </c>
      <c r="K37" s="37">
        <v>10058.6</v>
      </c>
      <c r="L37" s="56">
        <f t="shared" si="3"/>
        <v>0.3545756966253516</v>
      </c>
      <c r="M37" s="37">
        <v>4401.2</v>
      </c>
      <c r="N37" s="56">
        <f t="shared" si="4"/>
        <v>0.40918650835503723</v>
      </c>
      <c r="O37" s="37">
        <v>3367.9</v>
      </c>
      <c r="P37" s="56">
        <f t="shared" si="5"/>
        <v>0.45097596414536906</v>
      </c>
      <c r="Q37" s="37">
        <v>3171.3</v>
      </c>
      <c r="R37" s="60">
        <f t="shared" si="6"/>
        <v>0.49032597487843099</v>
      </c>
      <c r="S37" s="37">
        <v>41075.699999999997</v>
      </c>
      <c r="T37" s="77">
        <f t="shared" si="7"/>
        <v>0.5096740251215689</v>
      </c>
    </row>
    <row r="38" spans="1:20" x14ac:dyDescent="0.3">
      <c r="A38" s="74" t="s">
        <v>81</v>
      </c>
      <c r="B38" s="2" t="str">
        <f t="shared" si="0"/>
        <v>LTAS</v>
      </c>
      <c r="C38" s="36">
        <v>121632.9</v>
      </c>
      <c r="D38" s="43">
        <v>173250</v>
      </c>
      <c r="E38" s="43">
        <v>19280</v>
      </c>
      <c r="F38" s="42">
        <f>D38-E38</f>
        <v>153970</v>
      </c>
      <c r="G38" s="62">
        <v>5872.3</v>
      </c>
      <c r="H38" s="56">
        <f t="shared" si="1"/>
        <v>4.8278878494223194E-2</v>
      </c>
      <c r="I38" s="37">
        <v>11459.5</v>
      </c>
      <c r="J38" s="56">
        <f t="shared" si="2"/>
        <v>0.1424926972883159</v>
      </c>
      <c r="K38" s="37">
        <v>14511.5</v>
      </c>
      <c r="L38" s="56">
        <f t="shared" si="3"/>
        <v>0.26179841144953381</v>
      </c>
      <c r="M38" s="37">
        <v>12644</v>
      </c>
      <c r="N38" s="56">
        <f t="shared" si="4"/>
        <v>0.36575054939905244</v>
      </c>
      <c r="O38" s="37">
        <v>12219.2</v>
      </c>
      <c r="P38" s="56">
        <f t="shared" si="5"/>
        <v>0.46621021121752421</v>
      </c>
      <c r="Q38" s="37">
        <v>7870.5</v>
      </c>
      <c r="R38" s="60">
        <f t="shared" si="6"/>
        <v>0.53091721072177023</v>
      </c>
      <c r="S38" s="37">
        <v>57055.9</v>
      </c>
      <c r="T38" s="77">
        <f t="shared" si="7"/>
        <v>0.46908278927822983</v>
      </c>
    </row>
    <row r="39" spans="1:20" x14ac:dyDescent="0.3">
      <c r="A39" s="74" t="s">
        <v>80</v>
      </c>
      <c r="B39" s="2" t="str">
        <f t="shared" si="0"/>
        <v>Monthly</v>
      </c>
      <c r="C39" s="36">
        <v>75020.7</v>
      </c>
      <c r="D39" s="43">
        <v>154064</v>
      </c>
      <c r="E39" s="43">
        <v>16675</v>
      </c>
      <c r="F39" s="42">
        <f>D39-E39</f>
        <v>137389</v>
      </c>
      <c r="G39" s="62">
        <v>6298.4</v>
      </c>
      <c r="H39" s="56">
        <f t="shared" si="1"/>
        <v>8.3955494950060452E-2</v>
      </c>
      <c r="I39" s="37">
        <v>14337.4</v>
      </c>
      <c r="J39" s="56">
        <f t="shared" si="2"/>
        <v>0.27506808120958615</v>
      </c>
      <c r="K39" s="37">
        <v>9617.5</v>
      </c>
      <c r="L39" s="56">
        <f t="shared" si="3"/>
        <v>0.40326603190852661</v>
      </c>
      <c r="M39" s="37">
        <v>4297.5</v>
      </c>
      <c r="N39" s="56">
        <f t="shared" si="4"/>
        <v>0.46055022147220703</v>
      </c>
      <c r="O39" s="37">
        <v>3949.9</v>
      </c>
      <c r="P39" s="56">
        <f t="shared" si="5"/>
        <v>0.51320102318426786</v>
      </c>
      <c r="Q39" s="37">
        <v>3487</v>
      </c>
      <c r="R39" s="60">
        <f t="shared" si="6"/>
        <v>0.55968152789830017</v>
      </c>
      <c r="S39" s="37">
        <v>33033</v>
      </c>
      <c r="T39" s="77">
        <f t="shared" si="7"/>
        <v>0.44031847210169994</v>
      </c>
    </row>
    <row r="40" spans="1:20" x14ac:dyDescent="0.3">
      <c r="A40" s="74" t="s">
        <v>74</v>
      </c>
      <c r="B40" s="2" t="str">
        <f t="shared" si="0"/>
        <v>LTAS</v>
      </c>
      <c r="C40" s="36">
        <v>127267.8</v>
      </c>
      <c r="D40" s="43">
        <v>183049</v>
      </c>
      <c r="E40" s="43">
        <v>18393</v>
      </c>
      <c r="F40" s="42">
        <f>D40-E40</f>
        <v>164656</v>
      </c>
      <c r="G40" s="62">
        <v>14620.8</v>
      </c>
      <c r="H40" s="56">
        <f t="shared" si="1"/>
        <v>0.11488216186655226</v>
      </c>
      <c r="I40" s="37">
        <v>13103.9</v>
      </c>
      <c r="J40" s="56">
        <f t="shared" si="2"/>
        <v>0.21784536229902612</v>
      </c>
      <c r="K40" s="37">
        <v>15623.4</v>
      </c>
      <c r="L40" s="56">
        <f t="shared" si="3"/>
        <v>0.34060540058050814</v>
      </c>
      <c r="M40" s="37">
        <v>11480.3</v>
      </c>
      <c r="N40" s="56">
        <f t="shared" si="4"/>
        <v>0.43081124997839199</v>
      </c>
      <c r="O40" s="37">
        <v>12855.8</v>
      </c>
      <c r="P40" s="56">
        <f t="shared" si="5"/>
        <v>0.53182501779711755</v>
      </c>
      <c r="Q40" s="37">
        <v>7077.7</v>
      </c>
      <c r="R40" s="60">
        <f t="shared" si="6"/>
        <v>0.5874376708012552</v>
      </c>
      <c r="S40" s="37">
        <v>52505.9</v>
      </c>
      <c r="T40" s="77">
        <f t="shared" si="7"/>
        <v>0.41256232919874469</v>
      </c>
    </row>
    <row r="41" spans="1:20" x14ac:dyDescent="0.3">
      <c r="A41" s="74" t="s">
        <v>66</v>
      </c>
      <c r="B41" s="2" t="str">
        <f t="shared" si="0"/>
        <v>Monthly</v>
      </c>
      <c r="C41" s="36">
        <v>72468.100000000006</v>
      </c>
      <c r="D41" s="43">
        <v>167445</v>
      </c>
      <c r="E41" s="43">
        <v>17238</v>
      </c>
      <c r="F41" s="42">
        <f>D41-E41</f>
        <v>150207</v>
      </c>
      <c r="G41" s="62">
        <v>2725.2</v>
      </c>
      <c r="H41" s="56">
        <f t="shared" si="1"/>
        <v>3.7605511942496075E-2</v>
      </c>
      <c r="I41" s="37">
        <v>20312.900000000001</v>
      </c>
      <c r="J41" s="56">
        <f t="shared" si="2"/>
        <v>0.31790677553295865</v>
      </c>
      <c r="K41" s="37">
        <v>10717.9</v>
      </c>
      <c r="L41" s="56">
        <f t="shared" si="3"/>
        <v>0.46580495417983908</v>
      </c>
      <c r="M41" s="37">
        <v>4402.5</v>
      </c>
      <c r="N41" s="56">
        <f t="shared" si="4"/>
        <v>0.52655582249293131</v>
      </c>
      <c r="O41" s="37">
        <v>4550.5</v>
      </c>
      <c r="P41" s="56">
        <f t="shared" si="5"/>
        <v>0.58934896871864995</v>
      </c>
      <c r="Q41" s="37">
        <v>2904.9</v>
      </c>
      <c r="R41" s="60">
        <f t="shared" si="6"/>
        <v>0.62943419242397691</v>
      </c>
      <c r="S41" s="37">
        <v>26854.2</v>
      </c>
      <c r="T41" s="77">
        <f t="shared" si="7"/>
        <v>0.37056580757602309</v>
      </c>
    </row>
    <row r="42" spans="1:20" x14ac:dyDescent="0.3">
      <c r="A42" s="74" t="s">
        <v>73</v>
      </c>
      <c r="B42" s="2" t="str">
        <f t="shared" si="0"/>
        <v>LTAS</v>
      </c>
      <c r="C42" s="36">
        <v>93129.4</v>
      </c>
      <c r="D42" s="43">
        <v>199526</v>
      </c>
      <c r="E42" s="43">
        <v>22898</v>
      </c>
      <c r="F42" s="42">
        <f>D42-E42</f>
        <v>176628</v>
      </c>
      <c r="G42" s="62">
        <v>14040.7</v>
      </c>
      <c r="H42" s="56">
        <f t="shared" si="1"/>
        <v>0.15076549403303363</v>
      </c>
      <c r="I42" s="37">
        <v>12730.3</v>
      </c>
      <c r="J42" s="56">
        <f t="shared" si="2"/>
        <v>0.28746024348916671</v>
      </c>
      <c r="K42" s="37">
        <v>7985.3</v>
      </c>
      <c r="L42" s="56">
        <f t="shared" si="3"/>
        <v>0.37320438014203899</v>
      </c>
      <c r="M42" s="37">
        <v>7179.6</v>
      </c>
      <c r="N42" s="56">
        <f t="shared" si="4"/>
        <v>0.45029711347866519</v>
      </c>
      <c r="O42" s="37">
        <v>4550.1000000000004</v>
      </c>
      <c r="P42" s="56">
        <f t="shared" si="5"/>
        <v>0.49915493925656135</v>
      </c>
      <c r="Q42" s="37">
        <v>2922.6</v>
      </c>
      <c r="R42" s="60">
        <f t="shared" si="6"/>
        <v>0.53053708066410821</v>
      </c>
      <c r="S42" s="37">
        <v>43720.800000000003</v>
      </c>
      <c r="T42" s="77">
        <f t="shared" si="7"/>
        <v>0.46946291933589185</v>
      </c>
    </row>
    <row r="43" spans="1:20" x14ac:dyDescent="0.3">
      <c r="A43" s="74" t="s">
        <v>65</v>
      </c>
      <c r="B43" s="2" t="str">
        <f t="shared" si="0"/>
        <v>Monthly</v>
      </c>
      <c r="C43" s="36">
        <v>84233.4</v>
      </c>
      <c r="D43" s="43">
        <v>166459</v>
      </c>
      <c r="E43" s="43">
        <v>15107</v>
      </c>
      <c r="F43" s="42">
        <f>D43-E43</f>
        <v>151352</v>
      </c>
      <c r="G43" s="62">
        <v>11091.1</v>
      </c>
      <c r="H43" s="56">
        <f t="shared" si="1"/>
        <v>0.1316710473517631</v>
      </c>
      <c r="I43" s="37">
        <v>26508.2</v>
      </c>
      <c r="J43" s="56">
        <f t="shared" si="2"/>
        <v>0.44637044212865684</v>
      </c>
      <c r="K43" s="37">
        <v>5490.1</v>
      </c>
      <c r="L43" s="56">
        <f t="shared" si="3"/>
        <v>0.5115476758625439</v>
      </c>
      <c r="M43" s="37">
        <v>3158.8</v>
      </c>
      <c r="N43" s="56">
        <f t="shared" si="4"/>
        <v>0.549048239771872</v>
      </c>
      <c r="O43" s="37">
        <v>3188.2</v>
      </c>
      <c r="P43" s="56">
        <f t="shared" si="5"/>
        <v>0.58689783387587358</v>
      </c>
      <c r="Q43" s="37">
        <v>3246.1</v>
      </c>
      <c r="R43" s="60">
        <f t="shared" si="6"/>
        <v>0.62543480377142568</v>
      </c>
      <c r="S43" s="37">
        <v>31550.9</v>
      </c>
      <c r="T43" s="77">
        <f t="shared" si="7"/>
        <v>0.37456519622857448</v>
      </c>
    </row>
    <row r="44" spans="1:20" x14ac:dyDescent="0.3">
      <c r="A44" s="74" t="s">
        <v>79</v>
      </c>
      <c r="B44" s="2" t="str">
        <f t="shared" si="0"/>
        <v>LTAS</v>
      </c>
      <c r="C44" s="36">
        <v>61598.3</v>
      </c>
      <c r="D44" s="43">
        <v>200172</v>
      </c>
      <c r="E44" s="43">
        <v>29689</v>
      </c>
      <c r="F44" s="42">
        <f>D44-E44</f>
        <v>170483</v>
      </c>
      <c r="G44" s="62">
        <v>4172.3999999999996</v>
      </c>
      <c r="H44" s="56">
        <f t="shared" si="1"/>
        <v>6.7735635561371008E-2</v>
      </c>
      <c r="I44" s="37">
        <v>6988.7</v>
      </c>
      <c r="J44" s="56">
        <f t="shared" si="2"/>
        <v>0.18119168873166952</v>
      </c>
      <c r="K44" s="37">
        <v>6216.2</v>
      </c>
      <c r="L44" s="56">
        <f t="shared" si="3"/>
        <v>0.28210681138927535</v>
      </c>
      <c r="M44" s="37">
        <v>3612.5</v>
      </c>
      <c r="N44" s="56">
        <f t="shared" si="4"/>
        <v>0.34075291038876071</v>
      </c>
      <c r="O44" s="37">
        <v>4222.8999999999996</v>
      </c>
      <c r="P44" s="56">
        <f t="shared" si="5"/>
        <v>0.4093083737700553</v>
      </c>
      <c r="Q44" s="37">
        <v>2100.3000000000002</v>
      </c>
      <c r="R44" s="60">
        <f t="shared" si="6"/>
        <v>0.44340509397174915</v>
      </c>
      <c r="S44" s="37">
        <v>34285.300000000003</v>
      </c>
      <c r="T44" s="77">
        <f t="shared" si="7"/>
        <v>0.55659490602825079</v>
      </c>
    </row>
    <row r="45" spans="1:20" x14ac:dyDescent="0.3">
      <c r="A45" s="74" t="s">
        <v>64</v>
      </c>
      <c r="B45" s="2" t="str">
        <f t="shared" si="0"/>
        <v>Monthly</v>
      </c>
      <c r="C45" s="36">
        <v>68853.600000000006</v>
      </c>
      <c r="D45" s="43">
        <v>192809</v>
      </c>
      <c r="E45" s="43">
        <v>19744</v>
      </c>
      <c r="F45" s="42">
        <f>D45-E45</f>
        <v>173065</v>
      </c>
      <c r="G45" s="62">
        <v>8694.1</v>
      </c>
      <c r="H45" s="56">
        <f t="shared" si="1"/>
        <v>0.12626935991727375</v>
      </c>
      <c r="I45" s="37">
        <v>14670.9</v>
      </c>
      <c r="J45" s="56">
        <f t="shared" si="2"/>
        <v>0.33934318612243947</v>
      </c>
      <c r="K45" s="37">
        <v>5388.9</v>
      </c>
      <c r="L45" s="56">
        <f t="shared" si="3"/>
        <v>0.41760924628487106</v>
      </c>
      <c r="M45" s="37">
        <v>3648.1</v>
      </c>
      <c r="N45" s="56">
        <f t="shared" si="4"/>
        <v>0.47059267779752978</v>
      </c>
      <c r="O45" s="37">
        <v>3425.3</v>
      </c>
      <c r="P45" s="56">
        <f t="shared" si="5"/>
        <v>0.52034025817095986</v>
      </c>
      <c r="Q45" s="37">
        <v>2388.5</v>
      </c>
      <c r="R45" s="60">
        <f t="shared" si="6"/>
        <v>0.55502980236327515</v>
      </c>
      <c r="S45" s="37">
        <v>30637.8</v>
      </c>
      <c r="T45" s="77">
        <f t="shared" si="7"/>
        <v>0.44497019763672485</v>
      </c>
    </row>
    <row r="46" spans="1:20" x14ac:dyDescent="0.3">
      <c r="A46" s="74" t="s">
        <v>63</v>
      </c>
      <c r="B46" s="2" t="str">
        <f t="shared" si="0"/>
        <v>LTAS</v>
      </c>
      <c r="C46" s="36">
        <v>196056.1</v>
      </c>
      <c r="D46" s="43">
        <v>206623</v>
      </c>
      <c r="E46" s="43">
        <v>31057</v>
      </c>
      <c r="F46" s="42">
        <f>D46-E46</f>
        <v>175566</v>
      </c>
      <c r="G46" s="62">
        <v>7514.5</v>
      </c>
      <c r="H46" s="56">
        <f t="shared" si="1"/>
        <v>3.8328315211819473E-2</v>
      </c>
      <c r="I46" s="37">
        <v>30079.9</v>
      </c>
      <c r="J46" s="56">
        <f t="shared" si="2"/>
        <v>0.19175327878092036</v>
      </c>
      <c r="K46" s="37">
        <v>13893.6</v>
      </c>
      <c r="L46" s="56">
        <f t="shared" si="3"/>
        <v>0.26261870964484146</v>
      </c>
      <c r="M46" s="37">
        <v>10350.5</v>
      </c>
      <c r="N46" s="56">
        <f t="shared" si="4"/>
        <v>0.31541227230369268</v>
      </c>
      <c r="O46" s="37">
        <v>9688.4</v>
      </c>
      <c r="P46" s="56">
        <f t="shared" si="5"/>
        <v>0.36482874034523788</v>
      </c>
      <c r="Q46" s="37">
        <v>8654</v>
      </c>
      <c r="R46" s="60">
        <f t="shared" si="6"/>
        <v>0.40896916749848639</v>
      </c>
      <c r="S46" s="37">
        <v>115875.2</v>
      </c>
      <c r="T46" s="77">
        <f t="shared" si="7"/>
        <v>0.59103083250151356</v>
      </c>
    </row>
    <row r="47" spans="1:20" x14ac:dyDescent="0.3">
      <c r="A47" s="74" t="s">
        <v>91</v>
      </c>
      <c r="B47" s="2" t="str">
        <f t="shared" si="0"/>
        <v>Monthly</v>
      </c>
      <c r="C47" s="36">
        <v>61805.4</v>
      </c>
      <c r="D47" s="43">
        <v>167664</v>
      </c>
      <c r="E47" s="43">
        <v>16845</v>
      </c>
      <c r="F47" s="42">
        <f>D47-E47</f>
        <v>150819</v>
      </c>
      <c r="G47" s="62">
        <v>4155.8</v>
      </c>
      <c r="H47" s="56">
        <f t="shared" si="1"/>
        <v>6.7240079345817674E-2</v>
      </c>
      <c r="I47" s="37">
        <v>12444.2</v>
      </c>
      <c r="J47" s="56">
        <f t="shared" si="2"/>
        <v>0.26858494565199803</v>
      </c>
      <c r="K47" s="37">
        <v>4942</v>
      </c>
      <c r="L47" s="56">
        <f t="shared" si="3"/>
        <v>0.3485455963394784</v>
      </c>
      <c r="M47" s="37">
        <v>4052.7</v>
      </c>
      <c r="N47" s="56">
        <f t="shared" si="4"/>
        <v>0.41411753665537315</v>
      </c>
      <c r="O47" s="37">
        <v>3664.8</v>
      </c>
      <c r="P47" s="56">
        <f t="shared" si="5"/>
        <v>0.4734133263436528</v>
      </c>
      <c r="Q47" s="37">
        <v>2202.1</v>
      </c>
      <c r="R47" s="60">
        <f t="shared" si="6"/>
        <v>0.50904289916415069</v>
      </c>
      <c r="S47" s="37">
        <v>30343.8</v>
      </c>
      <c r="T47" s="77">
        <f t="shared" si="7"/>
        <v>0.49095710083584926</v>
      </c>
    </row>
    <row r="48" spans="1:20" x14ac:dyDescent="0.3">
      <c r="A48" s="74" t="s">
        <v>61</v>
      </c>
      <c r="B48" s="2" t="str">
        <f t="shared" si="0"/>
        <v>LTAS</v>
      </c>
      <c r="C48" s="36">
        <v>190502.7</v>
      </c>
      <c r="D48" s="43">
        <v>137772</v>
      </c>
      <c r="E48" s="43">
        <v>11855</v>
      </c>
      <c r="F48" s="42">
        <f>D48-E48</f>
        <v>125917</v>
      </c>
      <c r="G48" s="62">
        <v>21218.9</v>
      </c>
      <c r="H48" s="56">
        <f t="shared" si="1"/>
        <v>0.11138372317032777</v>
      </c>
      <c r="I48" s="37">
        <v>15908.8</v>
      </c>
      <c r="J48" s="56">
        <f t="shared" si="2"/>
        <v>0.1948933007248716</v>
      </c>
      <c r="K48" s="37">
        <v>12494.6</v>
      </c>
      <c r="L48" s="56">
        <f t="shared" si="3"/>
        <v>0.26048082258151717</v>
      </c>
      <c r="M48" s="37">
        <v>10353.799999999999</v>
      </c>
      <c r="N48" s="56">
        <f t="shared" si="4"/>
        <v>0.31483070843615335</v>
      </c>
      <c r="O48" s="37">
        <v>9721.2999999999993</v>
      </c>
      <c r="P48" s="56">
        <f t="shared" si="5"/>
        <v>0.36586043137446339</v>
      </c>
      <c r="Q48" s="37">
        <v>7906</v>
      </c>
      <c r="R48" s="60">
        <f t="shared" si="6"/>
        <v>0.40736115551118168</v>
      </c>
      <c r="S48" s="37">
        <v>112899.3</v>
      </c>
      <c r="T48" s="77">
        <f t="shared" si="7"/>
        <v>0.59263884448881821</v>
      </c>
    </row>
    <row r="49" spans="1:20" x14ac:dyDescent="0.3">
      <c r="A49" s="74" t="s">
        <v>50</v>
      </c>
      <c r="B49" s="2" t="str">
        <f t="shared" si="0"/>
        <v>Monthly</v>
      </c>
      <c r="C49" s="36">
        <v>91150.8</v>
      </c>
      <c r="D49" s="43">
        <v>162623</v>
      </c>
      <c r="E49" s="43">
        <v>14583</v>
      </c>
      <c r="F49" s="42">
        <f>D49-E49</f>
        <v>148040</v>
      </c>
      <c r="G49" s="62">
        <v>8783.2999999999993</v>
      </c>
      <c r="H49" s="56">
        <f t="shared" si="1"/>
        <v>9.6360097772043685E-2</v>
      </c>
      <c r="I49" s="37">
        <v>22802.9</v>
      </c>
      <c r="J49" s="56">
        <f t="shared" si="2"/>
        <v>0.34652685439952252</v>
      </c>
      <c r="K49" s="37">
        <v>7293.3</v>
      </c>
      <c r="L49" s="56">
        <f t="shared" si="3"/>
        <v>0.42654041434633594</v>
      </c>
      <c r="M49" s="37">
        <v>4601.6000000000004</v>
      </c>
      <c r="N49" s="56">
        <f t="shared" si="4"/>
        <v>0.47702378914940952</v>
      </c>
      <c r="O49" s="37">
        <v>4127.3999999999996</v>
      </c>
      <c r="P49" s="56">
        <f t="shared" si="5"/>
        <v>0.52230479600837287</v>
      </c>
      <c r="Q49" s="37">
        <v>2829.5</v>
      </c>
      <c r="R49" s="60">
        <f t="shared" si="6"/>
        <v>0.55334676163017771</v>
      </c>
      <c r="S49" s="37">
        <v>40712.800000000003</v>
      </c>
      <c r="T49" s="77">
        <f t="shared" si="7"/>
        <v>0.44665323836982235</v>
      </c>
    </row>
    <row r="50" spans="1:20" x14ac:dyDescent="0.3">
      <c r="A50" s="74" t="s">
        <v>49</v>
      </c>
      <c r="B50" s="2" t="str">
        <f t="shared" si="0"/>
        <v>LTAS</v>
      </c>
      <c r="C50" s="36">
        <v>139373.29999999999</v>
      </c>
      <c r="D50" s="43">
        <v>162218</v>
      </c>
      <c r="E50" s="43">
        <v>18795</v>
      </c>
      <c r="F50" s="42">
        <f>D50-E50</f>
        <v>143423</v>
      </c>
      <c r="G50" s="62">
        <v>17064.599999999999</v>
      </c>
      <c r="H50" s="56">
        <f t="shared" si="1"/>
        <v>0.12243808534346248</v>
      </c>
      <c r="I50" s="37">
        <v>7651.8</v>
      </c>
      <c r="J50" s="56">
        <f t="shared" si="2"/>
        <v>0.17733956216865066</v>
      </c>
      <c r="K50" s="37">
        <v>7690.3</v>
      </c>
      <c r="L50" s="56">
        <f t="shared" si="3"/>
        <v>0.23251727554703805</v>
      </c>
      <c r="M50" s="37">
        <v>8679.9</v>
      </c>
      <c r="N50" s="56">
        <f t="shared" si="4"/>
        <v>0.29479534458895645</v>
      </c>
      <c r="O50" s="37">
        <v>8044.1</v>
      </c>
      <c r="P50" s="56">
        <f t="shared" si="5"/>
        <v>0.35251156426661351</v>
      </c>
      <c r="Q50" s="37">
        <v>6276.3</v>
      </c>
      <c r="R50" s="60">
        <f t="shared" si="6"/>
        <v>0.39754386241841161</v>
      </c>
      <c r="S50" s="37">
        <v>83966.3</v>
      </c>
      <c r="T50" s="77">
        <f t="shared" si="7"/>
        <v>0.60245613758158856</v>
      </c>
    </row>
    <row r="51" spans="1:20" x14ac:dyDescent="0.3">
      <c r="A51" s="74" t="s">
        <v>90</v>
      </c>
      <c r="B51" s="2" t="str">
        <f t="shared" si="0"/>
        <v>Monthly</v>
      </c>
      <c r="C51" s="36">
        <v>85348.3</v>
      </c>
      <c r="D51" s="43">
        <v>154645</v>
      </c>
      <c r="E51" s="43">
        <v>16366</v>
      </c>
      <c r="F51" s="42">
        <f>D51-E51</f>
        <v>138279</v>
      </c>
      <c r="G51" s="62">
        <v>7118</v>
      </c>
      <c r="H51" s="56">
        <f t="shared" si="1"/>
        <v>8.3399435020967028E-2</v>
      </c>
      <c r="I51" s="37">
        <v>16139.7</v>
      </c>
      <c r="J51" s="56">
        <f t="shared" si="2"/>
        <v>0.27250337733733421</v>
      </c>
      <c r="K51" s="37">
        <v>7764.4</v>
      </c>
      <c r="L51" s="56">
        <f t="shared" si="3"/>
        <v>0.36347648400729715</v>
      </c>
      <c r="M51" s="37">
        <v>5177.8</v>
      </c>
      <c r="N51" s="56">
        <f t="shared" si="4"/>
        <v>0.42414318738627482</v>
      </c>
      <c r="O51" s="37">
        <v>4116.6000000000004</v>
      </c>
      <c r="P51" s="56">
        <f t="shared" si="5"/>
        <v>0.47237613402961742</v>
      </c>
      <c r="Q51" s="37">
        <v>2922.5</v>
      </c>
      <c r="R51" s="60">
        <f t="shared" si="6"/>
        <v>0.50661817517162022</v>
      </c>
      <c r="S51" s="37">
        <v>42109.3</v>
      </c>
      <c r="T51" s="77">
        <f t="shared" si="7"/>
        <v>0.49338182482837972</v>
      </c>
    </row>
    <row r="52" spans="1:20" x14ac:dyDescent="0.3">
      <c r="A52" s="74" t="s">
        <v>89</v>
      </c>
      <c r="B52" s="2" t="str">
        <f t="shared" si="0"/>
        <v>LTAS</v>
      </c>
      <c r="C52" s="36">
        <v>129894.9</v>
      </c>
      <c r="D52" s="43">
        <v>156620</v>
      </c>
      <c r="E52" s="43">
        <v>20477</v>
      </c>
      <c r="F52" s="42">
        <f>D52-E52</f>
        <v>136143</v>
      </c>
      <c r="G52" s="62">
        <v>21963</v>
      </c>
      <c r="H52" s="56">
        <f t="shared" si="1"/>
        <v>0.16908285082786162</v>
      </c>
      <c r="I52" s="37">
        <v>9361</v>
      </c>
      <c r="J52" s="56">
        <f t="shared" si="2"/>
        <v>0.24114880568829108</v>
      </c>
      <c r="K52" s="37">
        <v>10144.6</v>
      </c>
      <c r="L52" s="56">
        <f t="shared" si="3"/>
        <v>0.31924732995675736</v>
      </c>
      <c r="M52" s="37">
        <v>9018.7999999999993</v>
      </c>
      <c r="N52" s="56">
        <f t="shared" si="4"/>
        <v>0.38867884728345758</v>
      </c>
      <c r="O52" s="37">
        <v>8360.1</v>
      </c>
      <c r="P52" s="56">
        <f t="shared" si="5"/>
        <v>0.45303934180633726</v>
      </c>
      <c r="Q52" s="37">
        <v>6784.1</v>
      </c>
      <c r="R52" s="60">
        <f t="shared" si="6"/>
        <v>0.50526695043454362</v>
      </c>
      <c r="S52" s="37">
        <v>64263.3</v>
      </c>
      <c r="T52" s="77">
        <f t="shared" si="7"/>
        <v>0.49473304956545644</v>
      </c>
    </row>
    <row r="53" spans="1:20" x14ac:dyDescent="0.3">
      <c r="A53" s="74" t="s">
        <v>88</v>
      </c>
      <c r="B53" s="2" t="str">
        <f t="shared" si="0"/>
        <v>Monthly</v>
      </c>
      <c r="C53" s="36">
        <v>103954.6</v>
      </c>
      <c r="D53" s="43">
        <v>138634</v>
      </c>
      <c r="E53" s="43">
        <v>13938</v>
      </c>
      <c r="F53" s="42">
        <f>D53-E53</f>
        <v>124696</v>
      </c>
      <c r="G53" s="62">
        <v>9381.2000000000007</v>
      </c>
      <c r="H53" s="56">
        <f t="shared" si="1"/>
        <v>9.024324079934895E-2</v>
      </c>
      <c r="I53" s="37">
        <v>23354.7</v>
      </c>
      <c r="J53" s="56">
        <f t="shared" si="2"/>
        <v>0.31490573769703312</v>
      </c>
      <c r="K53" s="37">
        <v>10026.9</v>
      </c>
      <c r="L53" s="56">
        <f t="shared" si="3"/>
        <v>0.41136034384240816</v>
      </c>
      <c r="M53" s="37">
        <v>6064.1</v>
      </c>
      <c r="N53" s="56">
        <f t="shared" si="4"/>
        <v>0.46969446277509602</v>
      </c>
      <c r="O53" s="37">
        <v>6338.7</v>
      </c>
      <c r="P53" s="56">
        <f t="shared" si="5"/>
        <v>0.53067011945599329</v>
      </c>
      <c r="Q53" s="37">
        <v>3621</v>
      </c>
      <c r="R53" s="60">
        <f t="shared" si="6"/>
        <v>0.56550263288012259</v>
      </c>
      <c r="S53" s="37">
        <v>45168</v>
      </c>
      <c r="T53" s="77">
        <f t="shared" si="7"/>
        <v>0.4344973671198773</v>
      </c>
    </row>
    <row r="54" spans="1:20" x14ac:dyDescent="0.3">
      <c r="A54" s="74" t="s">
        <v>94</v>
      </c>
      <c r="B54" s="2" t="str">
        <f t="shared" si="0"/>
        <v>LTAS</v>
      </c>
      <c r="C54" s="36">
        <v>86039.8</v>
      </c>
      <c r="D54" s="43">
        <v>162125</v>
      </c>
      <c r="E54" s="43">
        <v>24594</v>
      </c>
      <c r="F54" s="42">
        <f>D54-E54</f>
        <v>137531</v>
      </c>
      <c r="G54" s="62">
        <v>7766.3</v>
      </c>
      <c r="H54" s="56">
        <f t="shared" si="1"/>
        <v>9.026404059516642E-2</v>
      </c>
      <c r="I54" s="37">
        <v>6270.7</v>
      </c>
      <c r="J54" s="56">
        <f t="shared" si="2"/>
        <v>0.16314542804609028</v>
      </c>
      <c r="K54" s="37">
        <v>6669.1</v>
      </c>
      <c r="L54" s="56">
        <f t="shared" si="3"/>
        <v>0.24065723072345585</v>
      </c>
      <c r="M54" s="37">
        <v>6337.7</v>
      </c>
      <c r="N54" s="56">
        <f t="shared" si="4"/>
        <v>0.31431732756236064</v>
      </c>
      <c r="O54" s="37">
        <v>5755.3</v>
      </c>
      <c r="P54" s="56">
        <f t="shared" si="5"/>
        <v>0.38120846398992092</v>
      </c>
      <c r="Q54" s="37">
        <v>5247</v>
      </c>
      <c r="R54" s="60">
        <f t="shared" si="6"/>
        <v>0.44219186934418719</v>
      </c>
      <c r="S54" s="37">
        <v>47993.7</v>
      </c>
      <c r="T54" s="77">
        <f t="shared" si="7"/>
        <v>0.5578081306558127</v>
      </c>
    </row>
    <row r="55" spans="1:20" x14ac:dyDescent="0.3">
      <c r="A55" s="74" t="s">
        <v>78</v>
      </c>
      <c r="B55" s="2" t="str">
        <f t="shared" si="0"/>
        <v>Monthly</v>
      </c>
      <c r="C55" s="36">
        <v>86240.2</v>
      </c>
      <c r="D55" s="43">
        <v>126789</v>
      </c>
      <c r="E55" s="43">
        <v>16139</v>
      </c>
      <c r="F55" s="42">
        <f>D55-E55</f>
        <v>110650</v>
      </c>
      <c r="G55" s="62">
        <v>7546.2</v>
      </c>
      <c r="H55" s="56">
        <f t="shared" si="1"/>
        <v>8.7502116182476386E-2</v>
      </c>
      <c r="I55" s="37">
        <v>16859.8</v>
      </c>
      <c r="J55" s="56">
        <f t="shared" si="2"/>
        <v>0.2830002713351778</v>
      </c>
      <c r="K55" s="37">
        <v>6368.5</v>
      </c>
      <c r="L55" s="56">
        <f t="shared" si="3"/>
        <v>0.35684634312072561</v>
      </c>
      <c r="M55" s="37">
        <v>4827</v>
      </c>
      <c r="N55" s="56">
        <f t="shared" si="4"/>
        <v>0.41281792018107566</v>
      </c>
      <c r="O55" s="37">
        <v>4173.3</v>
      </c>
      <c r="P55" s="56">
        <f t="shared" si="5"/>
        <v>0.46120950554381834</v>
      </c>
      <c r="Q55" s="37">
        <v>2889.3</v>
      </c>
      <c r="R55" s="60">
        <f t="shared" si="6"/>
        <v>0.49471244268914044</v>
      </c>
      <c r="S55" s="37">
        <v>43576.1</v>
      </c>
      <c r="T55" s="77">
        <f t="shared" si="7"/>
        <v>0.50528755731085961</v>
      </c>
    </row>
    <row r="56" spans="1:20" x14ac:dyDescent="0.3">
      <c r="A56" s="74" t="s">
        <v>72</v>
      </c>
      <c r="B56" s="2" t="str">
        <f t="shared" si="0"/>
        <v>LTAS</v>
      </c>
      <c r="C56" s="36">
        <v>56138.6</v>
      </c>
      <c r="D56" s="43">
        <v>171372</v>
      </c>
      <c r="E56" s="43">
        <v>26822</v>
      </c>
      <c r="F56" s="42">
        <f>D56-E56</f>
        <v>144550</v>
      </c>
      <c r="G56" s="62">
        <v>2166.4</v>
      </c>
      <c r="H56" s="56">
        <f t="shared" si="1"/>
        <v>3.8590203531972657E-2</v>
      </c>
      <c r="I56" s="37">
        <v>3805.7</v>
      </c>
      <c r="J56" s="56">
        <f t="shared" si="2"/>
        <v>0.10638134901832252</v>
      </c>
      <c r="K56" s="37">
        <v>2758.4</v>
      </c>
      <c r="L56" s="56">
        <f t="shared" si="3"/>
        <v>0.1555168814327397</v>
      </c>
      <c r="M56" s="37">
        <v>2587.4</v>
      </c>
      <c r="N56" s="56">
        <f t="shared" si="4"/>
        <v>0.20160638134901832</v>
      </c>
      <c r="O56" s="37">
        <v>3126.8</v>
      </c>
      <c r="P56" s="56">
        <f t="shared" si="5"/>
        <v>0.25730424342609187</v>
      </c>
      <c r="Q56" s="37">
        <v>2320.8000000000002</v>
      </c>
      <c r="R56" s="60">
        <f t="shared" si="6"/>
        <v>0.29864478273416151</v>
      </c>
      <c r="S56" s="37">
        <v>39373.1</v>
      </c>
      <c r="T56" s="77">
        <f t="shared" si="7"/>
        <v>0.70135521726583849</v>
      </c>
    </row>
    <row r="57" spans="1:20" x14ac:dyDescent="0.3">
      <c r="A57" s="74" t="s">
        <v>48</v>
      </c>
      <c r="B57" s="2" t="str">
        <f t="shared" si="0"/>
        <v>Monthly</v>
      </c>
      <c r="C57" s="36">
        <v>101454.1</v>
      </c>
      <c r="D57" s="43">
        <v>131953</v>
      </c>
      <c r="E57" s="43">
        <v>11695</v>
      </c>
      <c r="F57" s="42">
        <f>D57-E57</f>
        <v>120258</v>
      </c>
      <c r="G57" s="62">
        <v>8729.2000000000007</v>
      </c>
      <c r="H57" s="56">
        <f t="shared" si="1"/>
        <v>8.6040879570170162E-2</v>
      </c>
      <c r="I57" s="37">
        <v>17839.7</v>
      </c>
      <c r="J57" s="56">
        <f t="shared" si="2"/>
        <v>0.26188098854555902</v>
      </c>
      <c r="K57" s="37">
        <v>8369.2000000000007</v>
      </c>
      <c r="L57" s="56">
        <f t="shared" si="3"/>
        <v>0.34437346543905079</v>
      </c>
      <c r="M57" s="37">
        <v>6749.9</v>
      </c>
      <c r="N57" s="56">
        <f t="shared" si="4"/>
        <v>0.41090502995936096</v>
      </c>
      <c r="O57" s="37">
        <v>5010.2</v>
      </c>
      <c r="P57" s="56">
        <f t="shared" si="5"/>
        <v>0.46028893854462266</v>
      </c>
      <c r="Q57" s="37">
        <v>3383.8</v>
      </c>
      <c r="R57" s="60">
        <f t="shared" si="6"/>
        <v>0.49364195237057945</v>
      </c>
      <c r="S57" s="37">
        <v>51372.1</v>
      </c>
      <c r="T57" s="77">
        <f t="shared" si="7"/>
        <v>0.5063580476294206</v>
      </c>
    </row>
    <row r="58" spans="1:20" x14ac:dyDescent="0.3">
      <c r="A58" s="74" t="s">
        <v>47</v>
      </c>
      <c r="B58" s="2" t="str">
        <f t="shared" si="0"/>
        <v>LTAS</v>
      </c>
      <c r="C58" s="36">
        <v>223820.2</v>
      </c>
      <c r="D58" s="43">
        <v>184299</v>
      </c>
      <c r="E58" s="43">
        <v>27774</v>
      </c>
      <c r="F58" s="42">
        <f>D58-E58</f>
        <v>156525</v>
      </c>
      <c r="G58" s="62">
        <v>24868.799999999999</v>
      </c>
      <c r="H58" s="56">
        <f t="shared" si="1"/>
        <v>0.11111061468089117</v>
      </c>
      <c r="I58" s="37">
        <v>10178.6</v>
      </c>
      <c r="J58" s="56">
        <f t="shared" si="2"/>
        <v>0.15658729641024358</v>
      </c>
      <c r="K58" s="37">
        <v>11714.3</v>
      </c>
      <c r="L58" s="56">
        <f t="shared" si="3"/>
        <v>0.20892528913833514</v>
      </c>
      <c r="M58" s="37">
        <v>10235.5</v>
      </c>
      <c r="N58" s="56">
        <f t="shared" si="4"/>
        <v>0.25465619278331442</v>
      </c>
      <c r="O58" s="37">
        <v>9119.1</v>
      </c>
      <c r="P58" s="56">
        <f t="shared" si="5"/>
        <v>0.2953991641505101</v>
      </c>
      <c r="Q58" s="37">
        <v>10592</v>
      </c>
      <c r="R58" s="60">
        <f t="shared" si="6"/>
        <v>0.34272286415613962</v>
      </c>
      <c r="S58" s="37">
        <v>147111.9</v>
      </c>
      <c r="T58" s="77">
        <f t="shared" si="7"/>
        <v>0.65727713584386027</v>
      </c>
    </row>
    <row r="59" spans="1:20" x14ac:dyDescent="0.3">
      <c r="A59" s="74" t="s">
        <v>46</v>
      </c>
      <c r="B59" s="2" t="str">
        <f t="shared" si="0"/>
        <v>Monthly</v>
      </c>
      <c r="C59" s="36">
        <v>98954.2</v>
      </c>
      <c r="D59" s="43">
        <v>109571</v>
      </c>
      <c r="E59" s="43">
        <v>11032</v>
      </c>
      <c r="F59" s="42">
        <f>D59-E59</f>
        <v>98539</v>
      </c>
      <c r="G59" s="62">
        <v>11323.3</v>
      </c>
      <c r="H59" s="56">
        <f t="shared" si="1"/>
        <v>0.11442970586392492</v>
      </c>
      <c r="I59" s="37">
        <v>14772.8</v>
      </c>
      <c r="J59" s="56">
        <f t="shared" si="2"/>
        <v>0.26371897301984148</v>
      </c>
      <c r="K59" s="37">
        <v>6350.5</v>
      </c>
      <c r="L59" s="56">
        <f t="shared" si="3"/>
        <v>0.32789512724068304</v>
      </c>
      <c r="M59" s="37">
        <v>6689.1</v>
      </c>
      <c r="N59" s="56">
        <f t="shared" si="4"/>
        <v>0.39549306648934557</v>
      </c>
      <c r="O59" s="37">
        <v>5423.6</v>
      </c>
      <c r="P59" s="56">
        <f t="shared" si="5"/>
        <v>0.45030226104601923</v>
      </c>
      <c r="Q59" s="37">
        <v>4601.8999999999996</v>
      </c>
      <c r="R59" s="60">
        <f t="shared" si="6"/>
        <v>0.49680761402749957</v>
      </c>
      <c r="S59" s="37">
        <v>49793</v>
      </c>
      <c r="T59" s="77">
        <f t="shared" si="7"/>
        <v>0.50319238597250038</v>
      </c>
    </row>
    <row r="60" spans="1:20" x14ac:dyDescent="0.3">
      <c r="A60" s="74" t="s">
        <v>45</v>
      </c>
      <c r="B60" s="2" t="str">
        <f t="shared" si="0"/>
        <v>LTAS</v>
      </c>
      <c r="C60" s="36">
        <v>198235.3</v>
      </c>
      <c r="D60" s="43">
        <v>109103</v>
      </c>
      <c r="E60" s="43">
        <v>11749</v>
      </c>
      <c r="F60" s="42">
        <f>D60-E60</f>
        <v>97354</v>
      </c>
      <c r="G60" s="62">
        <v>19459.8</v>
      </c>
      <c r="H60" s="56">
        <f t="shared" si="1"/>
        <v>9.8165160291835002E-2</v>
      </c>
      <c r="I60" s="37">
        <v>6412.2</v>
      </c>
      <c r="J60" s="56">
        <f t="shared" si="2"/>
        <v>0.13051156882754988</v>
      </c>
      <c r="K60" s="37">
        <v>6394.6</v>
      </c>
      <c r="L60" s="56">
        <f t="shared" si="3"/>
        <v>0.16276919398310996</v>
      </c>
      <c r="M60" s="37">
        <v>8096.1</v>
      </c>
      <c r="N60" s="56">
        <f t="shared" si="4"/>
        <v>0.20361005330533966</v>
      </c>
      <c r="O60" s="37">
        <v>9671.2000000000007</v>
      </c>
      <c r="P60" s="56">
        <f t="shared" si="5"/>
        <v>0.25239652070039997</v>
      </c>
      <c r="Q60" s="37">
        <v>8300.7000000000007</v>
      </c>
      <c r="R60" s="60">
        <f t="shared" si="6"/>
        <v>0.29426948681692916</v>
      </c>
      <c r="S60" s="37">
        <v>139900.70000000001</v>
      </c>
      <c r="T60" s="77">
        <f t="shared" si="7"/>
        <v>0.7057305131830709</v>
      </c>
    </row>
    <row r="61" spans="1:20" x14ac:dyDescent="0.3">
      <c r="A61" s="74" t="s">
        <v>44</v>
      </c>
      <c r="B61" s="2" t="str">
        <f t="shared" si="0"/>
        <v>Monthly</v>
      </c>
      <c r="C61" s="36">
        <v>73777.100000000006</v>
      </c>
      <c r="D61" s="43">
        <v>114679</v>
      </c>
      <c r="E61" s="43">
        <v>10646</v>
      </c>
      <c r="F61" s="42">
        <f>D61-E61</f>
        <v>104033</v>
      </c>
      <c r="G61" s="62">
        <v>3511</v>
      </c>
      <c r="H61" s="56">
        <f t="shared" si="1"/>
        <v>4.758929261247731E-2</v>
      </c>
      <c r="I61" s="37">
        <v>5250.9</v>
      </c>
      <c r="J61" s="56">
        <f t="shared" si="2"/>
        <v>0.11876178380554399</v>
      </c>
      <c r="K61" s="37">
        <v>7735.5</v>
      </c>
      <c r="L61" s="56">
        <f t="shared" si="3"/>
        <v>0.22361139161067595</v>
      </c>
      <c r="M61" s="37">
        <v>4994.2</v>
      </c>
      <c r="N61" s="56">
        <f t="shared" si="4"/>
        <v>0.29130448336950082</v>
      </c>
      <c r="O61" s="37">
        <v>4518.5</v>
      </c>
      <c r="P61" s="56">
        <f t="shared" si="5"/>
        <v>0.35254977493016126</v>
      </c>
      <c r="Q61" s="37">
        <v>3332.3</v>
      </c>
      <c r="R61" s="60">
        <f t="shared" si="6"/>
        <v>0.39771690673664323</v>
      </c>
      <c r="S61" s="37">
        <v>44434.7</v>
      </c>
      <c r="T61" s="77">
        <f t="shared" si="7"/>
        <v>0.60228309326335672</v>
      </c>
    </row>
    <row r="62" spans="1:20" x14ac:dyDescent="0.3">
      <c r="A62" s="74" t="s">
        <v>43</v>
      </c>
      <c r="B62" s="2" t="str">
        <f t="shared" si="0"/>
        <v>LTAS</v>
      </c>
      <c r="C62" s="36">
        <v>120119.9</v>
      </c>
      <c r="D62" s="43">
        <v>131929</v>
      </c>
      <c r="E62" s="43">
        <v>13506</v>
      </c>
      <c r="F62" s="42">
        <f>D62-E62</f>
        <v>118423</v>
      </c>
      <c r="G62" s="62">
        <v>11366.2</v>
      </c>
      <c r="H62" s="56">
        <f t="shared" si="1"/>
        <v>9.4623788398092254E-2</v>
      </c>
      <c r="I62" s="37">
        <v>5341</v>
      </c>
      <c r="J62" s="56">
        <f t="shared" si="2"/>
        <v>0.13908769487820088</v>
      </c>
      <c r="K62" s="37">
        <v>6394.6</v>
      </c>
      <c r="L62" s="56">
        <f t="shared" si="3"/>
        <v>0.19232283743159961</v>
      </c>
      <c r="M62" s="37">
        <v>7236.4</v>
      </c>
      <c r="N62" s="56">
        <f t="shared" si="4"/>
        <v>0.2525659778271544</v>
      </c>
      <c r="O62" s="37">
        <v>4893.6000000000004</v>
      </c>
      <c r="P62" s="56">
        <f t="shared" si="5"/>
        <v>0.29330527248191185</v>
      </c>
      <c r="Q62" s="37">
        <v>4170.6000000000004</v>
      </c>
      <c r="R62" s="60">
        <f t="shared" si="6"/>
        <v>0.32802558110687741</v>
      </c>
      <c r="S62" s="37">
        <v>80717.5</v>
      </c>
      <c r="T62" s="77">
        <f t="shared" si="7"/>
        <v>0.6719744188931227</v>
      </c>
    </row>
    <row r="63" spans="1:20" x14ac:dyDescent="0.3">
      <c r="A63" s="74" t="s">
        <v>42</v>
      </c>
      <c r="B63" s="2" t="str">
        <f t="shared" si="0"/>
        <v>Monthly</v>
      </c>
      <c r="C63" s="36">
        <v>83741.2</v>
      </c>
      <c r="D63" s="43">
        <v>67787</v>
      </c>
      <c r="E63" s="43">
        <v>8142</v>
      </c>
      <c r="F63" s="42">
        <f>D63-E63</f>
        <v>59645</v>
      </c>
      <c r="G63" s="62">
        <v>2720.3</v>
      </c>
      <c r="H63" s="56">
        <f t="shared" si="1"/>
        <v>3.2484607337845653E-2</v>
      </c>
      <c r="I63" s="37">
        <v>10706.4</v>
      </c>
      <c r="J63" s="56">
        <f t="shared" si="2"/>
        <v>0.16033565317908033</v>
      </c>
      <c r="K63" s="37">
        <v>7844.7</v>
      </c>
      <c r="L63" s="56">
        <f t="shared" si="3"/>
        <v>0.25401355605126275</v>
      </c>
      <c r="M63" s="37">
        <v>5391.2</v>
      </c>
      <c r="N63" s="56">
        <f t="shared" si="4"/>
        <v>0.31839285799582528</v>
      </c>
      <c r="O63" s="37">
        <v>5665.8</v>
      </c>
      <c r="P63" s="56">
        <f t="shared" si="5"/>
        <v>0.38605131046605495</v>
      </c>
      <c r="Q63" s="37">
        <v>4424.3999999999996</v>
      </c>
      <c r="R63" s="60">
        <f t="shared" si="6"/>
        <v>0.43888551871719061</v>
      </c>
      <c r="S63" s="37">
        <v>46988.4</v>
      </c>
      <c r="T63" s="77">
        <f t="shared" si="7"/>
        <v>0.5611144812828095</v>
      </c>
    </row>
    <row r="64" spans="1:20" x14ac:dyDescent="0.3">
      <c r="A64" s="74" t="s">
        <v>41</v>
      </c>
      <c r="B64" s="2" t="str">
        <f t="shared" si="0"/>
        <v>LTAS</v>
      </c>
      <c r="C64" s="36">
        <v>97617.4</v>
      </c>
      <c r="D64" s="43">
        <v>174879</v>
      </c>
      <c r="E64" s="43">
        <v>21993</v>
      </c>
      <c r="F64" s="42">
        <f>D64-E64</f>
        <v>152886</v>
      </c>
      <c r="G64" s="62">
        <v>2011.2</v>
      </c>
      <c r="H64" s="56">
        <f t="shared" si="1"/>
        <v>2.060288432185246E-2</v>
      </c>
      <c r="I64" s="37">
        <v>4201.7</v>
      </c>
      <c r="J64" s="56">
        <f t="shared" si="2"/>
        <v>6.3645415673845032E-2</v>
      </c>
      <c r="K64" s="37">
        <v>7713</v>
      </c>
      <c r="L64" s="56">
        <f t="shared" si="3"/>
        <v>0.14265796876376549</v>
      </c>
      <c r="M64" s="37">
        <v>4693.5</v>
      </c>
      <c r="N64" s="56">
        <f t="shared" si="4"/>
        <v>0.19073853636749188</v>
      </c>
      <c r="O64" s="37">
        <v>5372.6</v>
      </c>
      <c r="P64" s="56">
        <f t="shared" si="5"/>
        <v>0.24577585553395195</v>
      </c>
      <c r="Q64" s="37">
        <v>4043.5</v>
      </c>
      <c r="R64" s="60">
        <f t="shared" si="6"/>
        <v>0.28719777416731035</v>
      </c>
      <c r="S64" s="37">
        <v>69581.899999999994</v>
      </c>
      <c r="T64" s="77">
        <f t="shared" si="7"/>
        <v>0.7128022258326896</v>
      </c>
    </row>
    <row r="65" spans="1:20" x14ac:dyDescent="0.3">
      <c r="A65" s="74" t="s">
        <v>40</v>
      </c>
      <c r="B65" s="2" t="str">
        <f t="shared" si="0"/>
        <v>Monthly</v>
      </c>
      <c r="C65" s="36">
        <v>78155.600000000006</v>
      </c>
      <c r="D65" s="43">
        <v>83893</v>
      </c>
      <c r="E65" s="43">
        <v>10464</v>
      </c>
      <c r="F65" s="42">
        <f>D65-E65</f>
        <v>73429</v>
      </c>
      <c r="G65" s="62">
        <v>5071.3</v>
      </c>
      <c r="H65" s="56">
        <f t="shared" si="1"/>
        <v>6.488722497172307E-2</v>
      </c>
      <c r="I65" s="37">
        <v>8044.6</v>
      </c>
      <c r="J65" s="56">
        <f t="shared" si="2"/>
        <v>0.16781778912835421</v>
      </c>
      <c r="K65" s="37">
        <v>7969.4</v>
      </c>
      <c r="L65" s="56">
        <f t="shared" si="3"/>
        <v>0.26978617015287454</v>
      </c>
      <c r="M65" s="37">
        <v>5777.1</v>
      </c>
      <c r="N65" s="56">
        <f t="shared" si="4"/>
        <v>0.34370409797890361</v>
      </c>
      <c r="O65" s="37">
        <v>5584.7</v>
      </c>
      <c r="P65" s="56">
        <f t="shared" si="5"/>
        <v>0.41516027002543643</v>
      </c>
      <c r="Q65" s="37">
        <v>4648.2</v>
      </c>
      <c r="R65" s="60">
        <f t="shared" si="6"/>
        <v>0.47463393538019027</v>
      </c>
      <c r="S65" s="37">
        <v>41060.300000000003</v>
      </c>
      <c r="T65" s="77">
        <f t="shared" si="7"/>
        <v>0.52536606461980973</v>
      </c>
    </row>
    <row r="66" spans="1:20" x14ac:dyDescent="0.3">
      <c r="A66" s="74" t="s">
        <v>39</v>
      </c>
      <c r="B66" s="2" t="str">
        <f t="shared" ref="B66:B102" si="8">IF(RIGHT(A66,7)="Auction","Monthly","LTAS")</f>
        <v>LTAS</v>
      </c>
      <c r="C66" s="36">
        <v>83240.3</v>
      </c>
      <c r="D66" s="43">
        <v>158670</v>
      </c>
      <c r="E66" s="43">
        <v>22941</v>
      </c>
      <c r="F66" s="42">
        <f>D66-E66</f>
        <v>135729</v>
      </c>
      <c r="G66" s="62">
        <v>2993.5</v>
      </c>
      <c r="H66" s="56">
        <f t="shared" si="1"/>
        <v>3.5962148142185936E-2</v>
      </c>
      <c r="I66" s="37">
        <v>3978.9</v>
      </c>
      <c r="J66" s="56">
        <f t="shared" si="2"/>
        <v>8.3762312245390741E-2</v>
      </c>
      <c r="K66" s="37">
        <v>5365.4</v>
      </c>
      <c r="L66" s="56">
        <f t="shared" si="3"/>
        <v>0.14821907177172594</v>
      </c>
      <c r="M66" s="37">
        <v>3690.7</v>
      </c>
      <c r="N66" s="56">
        <f t="shared" si="4"/>
        <v>0.19255697060198004</v>
      </c>
      <c r="O66" s="37">
        <v>5205.3999999999996</v>
      </c>
      <c r="P66" s="56">
        <f t="shared" si="5"/>
        <v>0.25509158424465073</v>
      </c>
      <c r="Q66" s="37">
        <v>3960.8</v>
      </c>
      <c r="R66" s="60">
        <f t="shared" si="6"/>
        <v>0.30267430559476599</v>
      </c>
      <c r="S66" s="37">
        <v>58045.599999999999</v>
      </c>
      <c r="T66" s="77">
        <f t="shared" si="7"/>
        <v>0.69732569440523395</v>
      </c>
    </row>
    <row r="67" spans="1:20" x14ac:dyDescent="0.3">
      <c r="A67" s="74" t="s">
        <v>38</v>
      </c>
      <c r="B67" s="2" t="str">
        <f t="shared" si="8"/>
        <v>Monthly</v>
      </c>
      <c r="C67" s="36">
        <v>96181.2</v>
      </c>
      <c r="D67" s="43">
        <v>109785</v>
      </c>
      <c r="E67" s="43">
        <v>10375</v>
      </c>
      <c r="F67" s="42">
        <f>D67-E67</f>
        <v>99410</v>
      </c>
      <c r="G67" s="62">
        <v>7747.7</v>
      </c>
      <c r="H67" s="56">
        <f t="shared" ref="H67:H102" si="9">G67/$C67</f>
        <v>8.0553164235838193E-2</v>
      </c>
      <c r="I67" s="37">
        <v>18808.7</v>
      </c>
      <c r="J67" s="56">
        <f t="shared" ref="J67:J102" si="10">(G67+I67)/$C67</f>
        <v>0.27610801279252078</v>
      </c>
      <c r="K67" s="37">
        <v>10182.700000000001</v>
      </c>
      <c r="L67" s="56">
        <f t="shared" ref="L67:L102" si="11">(G67+I67+K67)/$C67</f>
        <v>0.3819779749056989</v>
      </c>
      <c r="M67" s="37">
        <v>5985.7</v>
      </c>
      <c r="N67" s="56">
        <f t="shared" ref="N67:N102" si="12">(G67+I67+K67+M67)/$C67</f>
        <v>0.44421155069805746</v>
      </c>
      <c r="O67" s="37">
        <v>5086.3999999999996</v>
      </c>
      <c r="P67" s="56">
        <f t="shared" ref="P67:P102" si="13">(G67+I67+K67+M67+O67)/$C67</f>
        <v>0.49709506639551188</v>
      </c>
      <c r="Q67" s="37">
        <v>3411.5</v>
      </c>
      <c r="R67" s="60">
        <f t="shared" ref="R67:R102" si="14">(G67+I67+K67+M67+O67+Q67)/$C67</f>
        <v>0.53256457602941121</v>
      </c>
      <c r="S67" s="37">
        <v>44958.5</v>
      </c>
      <c r="T67" s="77">
        <f t="shared" ref="T67:T102" si="15">(S67)/$C67</f>
        <v>0.46743542397058885</v>
      </c>
    </row>
    <row r="68" spans="1:20" x14ac:dyDescent="0.3">
      <c r="A68" s="74" t="s">
        <v>37</v>
      </c>
      <c r="B68" s="2" t="str">
        <f t="shared" si="8"/>
        <v>LTAS</v>
      </c>
      <c r="C68" s="36">
        <v>76281.8</v>
      </c>
      <c r="D68" s="43">
        <v>150211</v>
      </c>
      <c r="E68" s="43">
        <v>28204</v>
      </c>
      <c r="F68" s="42">
        <f>D68-E68</f>
        <v>122007</v>
      </c>
      <c r="G68" s="62">
        <v>2709</v>
      </c>
      <c r="H68" s="56">
        <f t="shared" si="9"/>
        <v>3.5513058160662178E-2</v>
      </c>
      <c r="I68" s="37">
        <v>5716.2</v>
      </c>
      <c r="J68" s="56">
        <f t="shared" si="10"/>
        <v>0.11044836382990439</v>
      </c>
      <c r="K68" s="37">
        <v>4528.7</v>
      </c>
      <c r="L68" s="56">
        <f t="shared" si="11"/>
        <v>0.16981639132794454</v>
      </c>
      <c r="M68" s="37">
        <v>2796.7</v>
      </c>
      <c r="N68" s="56">
        <f t="shared" si="12"/>
        <v>0.20647913394807152</v>
      </c>
      <c r="O68" s="37">
        <v>5887.2</v>
      </c>
      <c r="P68" s="56">
        <f t="shared" si="13"/>
        <v>0.28365612767396681</v>
      </c>
      <c r="Q68" s="37">
        <v>2106.5</v>
      </c>
      <c r="R68" s="60">
        <f t="shared" si="14"/>
        <v>0.31127084048881909</v>
      </c>
      <c r="S68" s="37">
        <v>52537.5</v>
      </c>
      <c r="T68" s="77">
        <f t="shared" si="15"/>
        <v>0.68872915951118086</v>
      </c>
    </row>
    <row r="69" spans="1:20" x14ac:dyDescent="0.3">
      <c r="A69" s="74" t="s">
        <v>36</v>
      </c>
      <c r="B69" s="2" t="str">
        <f t="shared" si="8"/>
        <v>Monthly</v>
      </c>
      <c r="C69" s="36">
        <v>105081.7</v>
      </c>
      <c r="D69" s="43">
        <v>118701</v>
      </c>
      <c r="E69" s="43">
        <v>10636</v>
      </c>
      <c r="F69" s="42">
        <f>D69-E69</f>
        <v>108065</v>
      </c>
      <c r="G69" s="62">
        <v>13564.2</v>
      </c>
      <c r="H69" s="56">
        <f t="shared" si="9"/>
        <v>0.12908241872752346</v>
      </c>
      <c r="I69" s="37">
        <v>17835.599999999999</v>
      </c>
      <c r="J69" s="56">
        <f t="shared" si="10"/>
        <v>0.29881320915059423</v>
      </c>
      <c r="K69" s="37">
        <v>6712.7</v>
      </c>
      <c r="L69" s="56">
        <f t="shared" si="11"/>
        <v>0.36269398001745312</v>
      </c>
      <c r="M69" s="37">
        <v>5362.9</v>
      </c>
      <c r="N69" s="56">
        <f t="shared" si="12"/>
        <v>0.41372950761169647</v>
      </c>
      <c r="O69" s="37">
        <v>5573.6</v>
      </c>
      <c r="P69" s="56">
        <f t="shared" si="13"/>
        <v>0.46677014170878472</v>
      </c>
      <c r="Q69" s="37">
        <v>3391.2</v>
      </c>
      <c r="R69" s="60">
        <f t="shared" si="14"/>
        <v>0.49904217385139371</v>
      </c>
      <c r="S69" s="37">
        <v>52641.5</v>
      </c>
      <c r="T69" s="77">
        <f t="shared" si="15"/>
        <v>0.50095782614860629</v>
      </c>
    </row>
    <row r="70" spans="1:20" x14ac:dyDescent="0.3">
      <c r="A70" s="74" t="s">
        <v>35</v>
      </c>
      <c r="B70" s="2" t="str">
        <f t="shared" si="8"/>
        <v>LTAS</v>
      </c>
      <c r="C70" s="36">
        <v>268558.2</v>
      </c>
      <c r="D70" s="43">
        <v>143181</v>
      </c>
      <c r="E70" s="43">
        <v>26497</v>
      </c>
      <c r="F70" s="42">
        <f>D70-E70</f>
        <v>116684</v>
      </c>
      <c r="G70" s="62">
        <v>7421</v>
      </c>
      <c r="H70" s="56">
        <f t="shared" si="9"/>
        <v>2.7632744038349973E-2</v>
      </c>
      <c r="I70" s="37">
        <v>15839</v>
      </c>
      <c r="J70" s="56">
        <f t="shared" si="10"/>
        <v>8.6610649013882282E-2</v>
      </c>
      <c r="K70" s="37">
        <v>16771.599999999999</v>
      </c>
      <c r="L70" s="56">
        <f t="shared" si="11"/>
        <v>0.14906117184282586</v>
      </c>
      <c r="M70" s="37">
        <v>12105.1</v>
      </c>
      <c r="N70" s="56">
        <f t="shared" si="12"/>
        <v>0.19413557284789665</v>
      </c>
      <c r="O70" s="37">
        <v>19399.7</v>
      </c>
      <c r="P70" s="56">
        <f t="shared" si="13"/>
        <v>0.26637205641086359</v>
      </c>
      <c r="Q70" s="37">
        <v>11039</v>
      </c>
      <c r="R70" s="60">
        <f t="shared" si="14"/>
        <v>0.3074767406096704</v>
      </c>
      <c r="S70" s="37">
        <v>185982.8</v>
      </c>
      <c r="T70" s="77">
        <f t="shared" si="15"/>
        <v>0.69252325939032944</v>
      </c>
    </row>
    <row r="71" spans="1:20" x14ac:dyDescent="0.3">
      <c r="A71" s="74" t="s">
        <v>34</v>
      </c>
      <c r="B71" s="2" t="str">
        <f t="shared" si="8"/>
        <v>Monthly</v>
      </c>
      <c r="C71" s="36">
        <v>100158.7</v>
      </c>
      <c r="D71" s="43">
        <v>147936</v>
      </c>
      <c r="E71" s="43">
        <v>11137</v>
      </c>
      <c r="F71" s="42">
        <f>D71-E71</f>
        <v>136799</v>
      </c>
      <c r="G71" s="62">
        <v>9473</v>
      </c>
      <c r="H71" s="56">
        <f t="shared" si="9"/>
        <v>9.4579901696008439E-2</v>
      </c>
      <c r="I71" s="37">
        <v>15157.6</v>
      </c>
      <c r="J71" s="56">
        <f t="shared" si="10"/>
        <v>0.24591573173373854</v>
      </c>
      <c r="K71" s="37">
        <v>9609.9</v>
      </c>
      <c r="L71" s="56">
        <f t="shared" si="11"/>
        <v>0.3418624642692048</v>
      </c>
      <c r="M71" s="37">
        <v>4840.8</v>
      </c>
      <c r="N71" s="56">
        <f t="shared" si="12"/>
        <v>0.39019376249891424</v>
      </c>
      <c r="O71" s="37">
        <v>6029.5</v>
      </c>
      <c r="P71" s="56">
        <f t="shared" si="13"/>
        <v>0.45039322595041675</v>
      </c>
      <c r="Q71" s="37">
        <v>4263.1000000000004</v>
      </c>
      <c r="R71" s="60">
        <f t="shared" si="14"/>
        <v>0.49295667775240698</v>
      </c>
      <c r="S71" s="37">
        <v>50784.800000000003</v>
      </c>
      <c r="T71" s="77">
        <f t="shared" si="15"/>
        <v>0.50704332224759308</v>
      </c>
    </row>
    <row r="72" spans="1:20" x14ac:dyDescent="0.3">
      <c r="A72" s="74" t="s">
        <v>33</v>
      </c>
      <c r="B72" s="2" t="str">
        <f t="shared" si="8"/>
        <v>LTAS</v>
      </c>
      <c r="C72" s="36">
        <v>119080.5</v>
      </c>
      <c r="D72" s="43">
        <v>151985</v>
      </c>
      <c r="E72" s="43">
        <v>14538</v>
      </c>
      <c r="F72" s="42">
        <f>D72-E72</f>
        <v>137447</v>
      </c>
      <c r="G72" s="62">
        <v>17140.8</v>
      </c>
      <c r="H72" s="56">
        <f t="shared" si="9"/>
        <v>0.14394296295363221</v>
      </c>
      <c r="I72" s="37">
        <v>18521.900000000001</v>
      </c>
      <c r="J72" s="56">
        <f t="shared" si="10"/>
        <v>0.29948396252954934</v>
      </c>
      <c r="K72" s="37">
        <v>11460.4</v>
      </c>
      <c r="L72" s="56">
        <f t="shared" si="11"/>
        <v>0.39572474082658371</v>
      </c>
      <c r="M72" s="37">
        <v>7164.8</v>
      </c>
      <c r="N72" s="56">
        <f t="shared" si="12"/>
        <v>0.45589244250737948</v>
      </c>
      <c r="O72" s="37">
        <v>5838.5</v>
      </c>
      <c r="P72" s="56">
        <f t="shared" si="13"/>
        <v>0.50492230046061282</v>
      </c>
      <c r="Q72" s="37">
        <v>3990.9</v>
      </c>
      <c r="R72" s="60">
        <f t="shared" si="14"/>
        <v>0.53843660381002767</v>
      </c>
      <c r="S72" s="37">
        <v>54963.199999999997</v>
      </c>
      <c r="T72" s="77">
        <f t="shared" si="15"/>
        <v>0.46156339618997233</v>
      </c>
    </row>
    <row r="73" spans="1:20" x14ac:dyDescent="0.3">
      <c r="A73" s="74" t="s">
        <v>32</v>
      </c>
      <c r="B73" s="2" t="str">
        <f t="shared" si="8"/>
        <v>Monthly</v>
      </c>
      <c r="C73" s="36">
        <v>213786.8</v>
      </c>
      <c r="D73" s="43">
        <v>158667</v>
      </c>
      <c r="E73" s="43">
        <v>11963</v>
      </c>
      <c r="F73" s="42">
        <f>D73-E73</f>
        <v>146704</v>
      </c>
      <c r="G73" s="62">
        <v>6434</v>
      </c>
      <c r="H73" s="56">
        <f t="shared" si="9"/>
        <v>3.0095403458024538E-2</v>
      </c>
      <c r="I73" s="37">
        <v>7263.5</v>
      </c>
      <c r="J73" s="56">
        <f t="shared" si="10"/>
        <v>6.4070840669302312E-2</v>
      </c>
      <c r="K73" s="37">
        <v>12497.4</v>
      </c>
      <c r="L73" s="56">
        <f t="shared" si="11"/>
        <v>0.12252814486207755</v>
      </c>
      <c r="M73" s="37">
        <v>13411.8</v>
      </c>
      <c r="N73" s="56">
        <f t="shared" si="12"/>
        <v>0.18526260742010264</v>
      </c>
      <c r="O73" s="37">
        <v>12838.8</v>
      </c>
      <c r="P73" s="56">
        <f t="shared" si="13"/>
        <v>0.24531682966394558</v>
      </c>
      <c r="Q73" s="37">
        <v>10501.2</v>
      </c>
      <c r="R73" s="60">
        <f t="shared" si="14"/>
        <v>0.29443679403966944</v>
      </c>
      <c r="S73" s="37">
        <v>150840.1</v>
      </c>
      <c r="T73" s="77">
        <f t="shared" si="15"/>
        <v>0.70556320596033062</v>
      </c>
    </row>
    <row r="74" spans="1:20" x14ac:dyDescent="0.3">
      <c r="A74" s="74" t="s">
        <v>31</v>
      </c>
      <c r="B74" s="2" t="str">
        <f t="shared" si="8"/>
        <v>LTAS</v>
      </c>
      <c r="C74" s="36">
        <v>152505.79999999999</v>
      </c>
      <c r="D74" s="43">
        <v>186031</v>
      </c>
      <c r="E74" s="43">
        <v>16530</v>
      </c>
      <c r="F74" s="42">
        <f>D74-E74</f>
        <v>169501</v>
      </c>
      <c r="G74" s="62">
        <v>11075.8</v>
      </c>
      <c r="H74" s="56">
        <f t="shared" si="9"/>
        <v>7.2625434573635891E-2</v>
      </c>
      <c r="I74" s="37">
        <v>6801.9</v>
      </c>
      <c r="J74" s="56">
        <f t="shared" si="10"/>
        <v>0.11722636122691726</v>
      </c>
      <c r="K74" s="37">
        <v>12810.7</v>
      </c>
      <c r="L74" s="56">
        <f t="shared" si="11"/>
        <v>0.20122775658368403</v>
      </c>
      <c r="M74" s="37">
        <v>8395.7999999999993</v>
      </c>
      <c r="N74" s="56">
        <f t="shared" si="12"/>
        <v>0.25628008901956517</v>
      </c>
      <c r="O74" s="37">
        <v>8421.6</v>
      </c>
      <c r="P74" s="56">
        <f t="shared" si="13"/>
        <v>0.3115015953491605</v>
      </c>
      <c r="Q74" s="37">
        <v>6135.2</v>
      </c>
      <c r="R74" s="60">
        <f t="shared" si="14"/>
        <v>0.35173088498929217</v>
      </c>
      <c r="S74" s="37">
        <v>98864.8</v>
      </c>
      <c r="T74" s="77">
        <f t="shared" si="15"/>
        <v>0.64826911501070783</v>
      </c>
    </row>
    <row r="75" spans="1:20" x14ac:dyDescent="0.3">
      <c r="A75" s="74" t="s">
        <v>30</v>
      </c>
      <c r="B75" s="2" t="str">
        <f t="shared" si="8"/>
        <v>Monthly</v>
      </c>
      <c r="C75" s="36">
        <v>127383.4</v>
      </c>
      <c r="D75" s="43">
        <v>153602</v>
      </c>
      <c r="E75" s="43">
        <v>12358</v>
      </c>
      <c r="F75" s="42">
        <f>D75-E75</f>
        <v>141244</v>
      </c>
      <c r="G75" s="62">
        <v>13749</v>
      </c>
      <c r="H75" s="56">
        <f t="shared" si="9"/>
        <v>0.10793400081957304</v>
      </c>
      <c r="I75" s="37">
        <v>21701.200000000001</v>
      </c>
      <c r="J75" s="56">
        <f t="shared" si="10"/>
        <v>0.27829528808306264</v>
      </c>
      <c r="K75" s="37">
        <v>18408.5</v>
      </c>
      <c r="L75" s="56">
        <f t="shared" si="11"/>
        <v>0.42280783838396524</v>
      </c>
      <c r="M75" s="37">
        <v>7999.2</v>
      </c>
      <c r="N75" s="56">
        <f t="shared" si="12"/>
        <v>0.48560408970085583</v>
      </c>
      <c r="O75" s="37">
        <v>7147.9</v>
      </c>
      <c r="P75" s="56">
        <f t="shared" si="13"/>
        <v>0.54171736662704872</v>
      </c>
      <c r="Q75" s="37">
        <v>5414.5</v>
      </c>
      <c r="R75" s="60">
        <f t="shared" si="14"/>
        <v>0.5842229050253015</v>
      </c>
      <c r="S75" s="37">
        <v>52963.1</v>
      </c>
      <c r="T75" s="77">
        <f t="shared" si="15"/>
        <v>0.41577709497469845</v>
      </c>
    </row>
    <row r="76" spans="1:20" x14ac:dyDescent="0.3">
      <c r="A76" s="74" t="s">
        <v>29</v>
      </c>
      <c r="B76" s="2" t="str">
        <f t="shared" si="8"/>
        <v>LTAS</v>
      </c>
      <c r="C76" s="36">
        <v>133630.6</v>
      </c>
      <c r="D76" s="43">
        <v>202951</v>
      </c>
      <c r="E76" s="43">
        <v>21993</v>
      </c>
      <c r="F76" s="42">
        <f>D76-E76</f>
        <v>180958</v>
      </c>
      <c r="G76" s="62">
        <v>9513.5</v>
      </c>
      <c r="H76" s="56">
        <f t="shared" si="9"/>
        <v>7.1192526262697314E-2</v>
      </c>
      <c r="I76" s="37">
        <v>6887.1</v>
      </c>
      <c r="J76" s="56">
        <f t="shared" si="10"/>
        <v>0.12273087152194181</v>
      </c>
      <c r="K76" s="37">
        <v>9334.5</v>
      </c>
      <c r="L76" s="56">
        <f t="shared" si="11"/>
        <v>0.19258388423010894</v>
      </c>
      <c r="M76" s="37">
        <v>7833.3</v>
      </c>
      <c r="N76" s="56">
        <f t="shared" si="12"/>
        <v>0.25120294303849566</v>
      </c>
      <c r="O76" s="37">
        <v>7259.8</v>
      </c>
      <c r="P76" s="56">
        <f t="shared" si="13"/>
        <v>0.30553032015122289</v>
      </c>
      <c r="Q76" s="37">
        <v>6357.4</v>
      </c>
      <c r="R76" s="60">
        <f t="shared" si="14"/>
        <v>0.35310475295329069</v>
      </c>
      <c r="S76" s="37">
        <v>86445</v>
      </c>
      <c r="T76" s="77">
        <f t="shared" si="15"/>
        <v>0.64689524704670931</v>
      </c>
    </row>
    <row r="77" spans="1:20" x14ac:dyDescent="0.3">
      <c r="A77" s="74" t="s">
        <v>28</v>
      </c>
      <c r="B77" s="2" t="str">
        <f t="shared" si="8"/>
        <v>Monthly</v>
      </c>
      <c r="C77" s="36">
        <v>133206.79999999999</v>
      </c>
      <c r="D77" s="43">
        <v>158074</v>
      </c>
      <c r="E77" s="43">
        <v>12901</v>
      </c>
      <c r="F77" s="42">
        <f>D77-E77</f>
        <v>145173</v>
      </c>
      <c r="G77" s="62">
        <v>6899.5</v>
      </c>
      <c r="H77" s="56">
        <f t="shared" si="9"/>
        <v>5.17954038382425E-2</v>
      </c>
      <c r="I77" s="37">
        <v>21698.6</v>
      </c>
      <c r="J77" s="56">
        <f t="shared" si="10"/>
        <v>0.21468949032631968</v>
      </c>
      <c r="K77" s="37">
        <v>21753</v>
      </c>
      <c r="L77" s="56">
        <f t="shared" si="11"/>
        <v>0.37799196437419114</v>
      </c>
      <c r="M77" s="37">
        <v>8438.4</v>
      </c>
      <c r="N77" s="56">
        <f t="shared" si="12"/>
        <v>0.441340081737569</v>
      </c>
      <c r="O77" s="37">
        <v>6605</v>
      </c>
      <c r="P77" s="56">
        <f t="shared" si="13"/>
        <v>0.49092463748096948</v>
      </c>
      <c r="Q77" s="37">
        <v>3988.3</v>
      </c>
      <c r="R77" s="60">
        <f t="shared" si="14"/>
        <v>0.5208653011708112</v>
      </c>
      <c r="S77" s="37">
        <v>63824</v>
      </c>
      <c r="T77" s="77">
        <f t="shared" si="15"/>
        <v>0.47913469882918897</v>
      </c>
    </row>
    <row r="78" spans="1:20" x14ac:dyDescent="0.3">
      <c r="A78" s="74" t="s">
        <v>27</v>
      </c>
      <c r="B78" s="2" t="str">
        <f t="shared" si="8"/>
        <v>LTAS</v>
      </c>
      <c r="C78" s="36">
        <v>127012.3</v>
      </c>
      <c r="D78" s="43">
        <v>204181</v>
      </c>
      <c r="E78" s="43">
        <v>25887</v>
      </c>
      <c r="F78" s="42">
        <f>D78-E78</f>
        <v>178294</v>
      </c>
      <c r="G78" s="62">
        <v>5296.5</v>
      </c>
      <c r="H78" s="56">
        <f t="shared" si="9"/>
        <v>4.1700685681622961E-2</v>
      </c>
      <c r="I78" s="37">
        <v>11684.2</v>
      </c>
      <c r="J78" s="56">
        <f t="shared" si="10"/>
        <v>0.13369335095892287</v>
      </c>
      <c r="K78" s="37">
        <v>9196.2999999999993</v>
      </c>
      <c r="L78" s="56">
        <f t="shared" si="11"/>
        <v>0.20609814954929562</v>
      </c>
      <c r="M78" s="37">
        <v>8902.6</v>
      </c>
      <c r="N78" s="56">
        <f t="shared" si="12"/>
        <v>0.27619057366884936</v>
      </c>
      <c r="O78" s="37">
        <v>8118.6</v>
      </c>
      <c r="P78" s="56">
        <f t="shared" si="13"/>
        <v>0.34011036726364297</v>
      </c>
      <c r="Q78" s="37">
        <v>6688.6</v>
      </c>
      <c r="R78" s="60">
        <f t="shared" si="14"/>
        <v>0.39277140875332545</v>
      </c>
      <c r="S78" s="37">
        <v>77125.5</v>
      </c>
      <c r="T78" s="77">
        <f t="shared" si="15"/>
        <v>0.6072285912466745</v>
      </c>
    </row>
    <row r="79" spans="1:20" x14ac:dyDescent="0.3">
      <c r="A79" s="74" t="s">
        <v>26</v>
      </c>
      <c r="B79" s="2" t="str">
        <f t="shared" si="8"/>
        <v>LTAS</v>
      </c>
      <c r="C79" s="36">
        <v>142621.70000000001</v>
      </c>
      <c r="D79" s="43">
        <v>222837</v>
      </c>
      <c r="E79" s="43">
        <v>29356</v>
      </c>
      <c r="F79" s="42">
        <f>D79-E79</f>
        <v>193481</v>
      </c>
      <c r="G79" s="62">
        <v>8495.5</v>
      </c>
      <c r="H79" s="56">
        <f t="shared" si="9"/>
        <v>5.9566671831846059E-2</v>
      </c>
      <c r="I79" s="37">
        <v>24433.5</v>
      </c>
      <c r="J79" s="56">
        <f t="shared" si="10"/>
        <v>0.23088351912787464</v>
      </c>
      <c r="K79" s="37">
        <v>20805.099999999999</v>
      </c>
      <c r="L79" s="56">
        <f t="shared" si="11"/>
        <v>0.37675963755866038</v>
      </c>
      <c r="M79" s="37">
        <v>11741.4</v>
      </c>
      <c r="N79" s="56">
        <f t="shared" si="12"/>
        <v>0.4590851181832778</v>
      </c>
      <c r="O79" s="37">
        <v>10031.200000000001</v>
      </c>
      <c r="P79" s="56">
        <f t="shared" si="13"/>
        <v>0.52941943617275622</v>
      </c>
      <c r="Q79" s="37">
        <v>5947.8</v>
      </c>
      <c r="R79" s="60">
        <f t="shared" si="14"/>
        <v>0.57112276743300627</v>
      </c>
      <c r="S79" s="37">
        <v>61167.199999999997</v>
      </c>
      <c r="T79" s="77">
        <f t="shared" si="15"/>
        <v>0.42887723256699362</v>
      </c>
    </row>
    <row r="80" spans="1:20" x14ac:dyDescent="0.3">
      <c r="A80" s="74" t="s">
        <v>25</v>
      </c>
      <c r="B80" s="2" t="str">
        <f t="shared" si="8"/>
        <v>Monthly</v>
      </c>
      <c r="C80" s="36">
        <v>100301.3</v>
      </c>
      <c r="D80" s="43">
        <v>142291</v>
      </c>
      <c r="E80" s="43">
        <v>12601</v>
      </c>
      <c r="F80" s="42">
        <f>D80-E80</f>
        <v>129690</v>
      </c>
      <c r="G80" s="62">
        <v>4254.3</v>
      </c>
      <c r="H80" s="56">
        <f t="shared" si="9"/>
        <v>4.2415202993380946E-2</v>
      </c>
      <c r="I80" s="37">
        <v>9834.5</v>
      </c>
      <c r="J80" s="56">
        <f t="shared" si="10"/>
        <v>0.14046477961900791</v>
      </c>
      <c r="K80" s="37">
        <v>7074.5</v>
      </c>
      <c r="L80" s="56">
        <f t="shared" si="11"/>
        <v>0.21099726523983237</v>
      </c>
      <c r="M80" s="37">
        <v>5535.8</v>
      </c>
      <c r="N80" s="56">
        <f t="shared" si="12"/>
        <v>0.26618897262547941</v>
      </c>
      <c r="O80" s="37">
        <v>6367.5</v>
      </c>
      <c r="P80" s="56">
        <f t="shared" si="13"/>
        <v>0.32967269616645045</v>
      </c>
      <c r="Q80" s="37">
        <v>4669.8</v>
      </c>
      <c r="R80" s="60">
        <f t="shared" si="14"/>
        <v>0.37623041775131527</v>
      </c>
      <c r="S80" s="37">
        <v>62564.9</v>
      </c>
      <c r="T80" s="77">
        <f t="shared" si="15"/>
        <v>0.62376958224868473</v>
      </c>
    </row>
    <row r="81" spans="1:20" x14ac:dyDescent="0.3">
      <c r="A81" s="74" t="s">
        <v>24</v>
      </c>
      <c r="B81" s="2" t="str">
        <f t="shared" si="8"/>
        <v>Monthly</v>
      </c>
      <c r="C81" s="36">
        <v>161113.70000000001</v>
      </c>
      <c r="D81" s="43">
        <v>151009</v>
      </c>
      <c r="E81" s="43">
        <v>11593</v>
      </c>
      <c r="F81" s="42">
        <f>D81-E81</f>
        <v>139416</v>
      </c>
      <c r="G81" s="62">
        <v>8198.7999999999993</v>
      </c>
      <c r="H81" s="56">
        <f t="shared" si="9"/>
        <v>5.0888285726167291E-2</v>
      </c>
      <c r="I81" s="37">
        <v>23432.9</v>
      </c>
      <c r="J81" s="56">
        <f t="shared" si="10"/>
        <v>0.19633153481050958</v>
      </c>
      <c r="K81" s="37">
        <v>22981.5</v>
      </c>
      <c r="L81" s="56">
        <f t="shared" si="11"/>
        <v>0.33897303581259691</v>
      </c>
      <c r="M81" s="37">
        <v>13862.9</v>
      </c>
      <c r="N81" s="56">
        <f t="shared" si="12"/>
        <v>0.42501723937815333</v>
      </c>
      <c r="O81" s="37">
        <v>9922</v>
      </c>
      <c r="P81" s="56">
        <f t="shared" si="13"/>
        <v>0.48660107737579106</v>
      </c>
      <c r="Q81" s="37">
        <v>8442.7999999999993</v>
      </c>
      <c r="R81" s="60">
        <f t="shared" si="14"/>
        <v>0.53900382152479887</v>
      </c>
      <c r="S81" s="37">
        <v>74272.800000000003</v>
      </c>
      <c r="T81" s="77">
        <f t="shared" si="15"/>
        <v>0.46099617847520102</v>
      </c>
    </row>
    <row r="82" spans="1:20" x14ac:dyDescent="0.3">
      <c r="A82" s="74" t="s">
        <v>23</v>
      </c>
      <c r="B82" s="2" t="str">
        <f t="shared" si="8"/>
        <v>LTAS</v>
      </c>
      <c r="C82" s="36">
        <v>147558.39999999999</v>
      </c>
      <c r="D82" s="43">
        <v>205478</v>
      </c>
      <c r="E82" s="43">
        <v>28409</v>
      </c>
      <c r="F82" s="42">
        <f>D82-E82</f>
        <v>177069</v>
      </c>
      <c r="G82" s="62">
        <v>16369.2</v>
      </c>
      <c r="H82" s="56">
        <f t="shared" si="9"/>
        <v>0.11093370489243581</v>
      </c>
      <c r="I82" s="37">
        <v>20508.400000000001</v>
      </c>
      <c r="J82" s="56">
        <f t="shared" si="10"/>
        <v>0.24991867626648165</v>
      </c>
      <c r="K82" s="37">
        <v>18355</v>
      </c>
      <c r="L82" s="56">
        <f t="shared" si="11"/>
        <v>0.37431010366065237</v>
      </c>
      <c r="M82" s="37">
        <v>10779</v>
      </c>
      <c r="N82" s="56">
        <f t="shared" si="12"/>
        <v>0.4473591472935462</v>
      </c>
      <c r="O82" s="37">
        <v>9739.4</v>
      </c>
      <c r="P82" s="56">
        <f t="shared" si="13"/>
        <v>0.51336284481263017</v>
      </c>
      <c r="Q82" s="37">
        <v>7656.1</v>
      </c>
      <c r="R82" s="60">
        <f t="shared" si="14"/>
        <v>0.56524806449514231</v>
      </c>
      <c r="S82" s="37">
        <v>64151.3</v>
      </c>
      <c r="T82" s="77">
        <f t="shared" si="15"/>
        <v>0.4347519355048578</v>
      </c>
    </row>
    <row r="83" spans="1:20" x14ac:dyDescent="0.3">
      <c r="A83" s="74" t="s">
        <v>22</v>
      </c>
      <c r="B83" s="2" t="str">
        <f t="shared" si="8"/>
        <v>Monthly</v>
      </c>
      <c r="C83" s="36">
        <v>342686.2</v>
      </c>
      <c r="D83" s="43">
        <v>144879</v>
      </c>
      <c r="E83" s="43">
        <v>11400</v>
      </c>
      <c r="F83" s="42">
        <f>D83-E83</f>
        <v>133479</v>
      </c>
      <c r="G83" s="62">
        <v>11590.5</v>
      </c>
      <c r="H83" s="56">
        <f t="shared" si="9"/>
        <v>3.3822488328972687E-2</v>
      </c>
      <c r="I83" s="37">
        <v>25479.200000000001</v>
      </c>
      <c r="J83" s="56">
        <f t="shared" si="10"/>
        <v>0.10817389203300277</v>
      </c>
      <c r="K83" s="37">
        <v>29344.6</v>
      </c>
      <c r="L83" s="56">
        <f t="shared" si="11"/>
        <v>0.19380500294438466</v>
      </c>
      <c r="M83" s="37">
        <v>26783.5</v>
      </c>
      <c r="N83" s="56">
        <f t="shared" si="12"/>
        <v>0.27196251264276178</v>
      </c>
      <c r="O83" s="37">
        <v>23237</v>
      </c>
      <c r="P83" s="56">
        <f t="shared" si="13"/>
        <v>0.33977090410994076</v>
      </c>
      <c r="Q83" s="37">
        <v>16286.7</v>
      </c>
      <c r="R83" s="60">
        <f t="shared" si="14"/>
        <v>0.38729747506611001</v>
      </c>
      <c r="S83" s="37">
        <v>209964.7</v>
      </c>
      <c r="T83" s="77">
        <f t="shared" si="15"/>
        <v>0.61270252493388999</v>
      </c>
    </row>
    <row r="84" spans="1:20" x14ac:dyDescent="0.3">
      <c r="A84" s="74" t="s">
        <v>21</v>
      </c>
      <c r="B84" s="2" t="str">
        <f t="shared" si="8"/>
        <v>LTAS</v>
      </c>
      <c r="C84" s="36">
        <v>298193</v>
      </c>
      <c r="D84" s="43">
        <v>170652</v>
      </c>
      <c r="E84" s="43">
        <v>14143</v>
      </c>
      <c r="F84" s="42">
        <f>D84-E84</f>
        <v>156509</v>
      </c>
      <c r="G84" s="62">
        <v>4289.3</v>
      </c>
      <c r="H84" s="56">
        <f t="shared" si="9"/>
        <v>1.4384308149420008E-2</v>
      </c>
      <c r="I84" s="37">
        <v>18018.3</v>
      </c>
      <c r="J84" s="56">
        <f t="shared" si="10"/>
        <v>7.4809267823188336E-2</v>
      </c>
      <c r="K84" s="37">
        <v>25634.799999999999</v>
      </c>
      <c r="L84" s="56">
        <f t="shared" si="11"/>
        <v>0.16077640990901865</v>
      </c>
      <c r="M84" s="37">
        <v>23493</v>
      </c>
      <c r="N84" s="56">
        <f t="shared" si="12"/>
        <v>0.23956095548855941</v>
      </c>
      <c r="O84" s="37">
        <v>17903.900000000001</v>
      </c>
      <c r="P84" s="56">
        <f t="shared" si="13"/>
        <v>0.29960227101239795</v>
      </c>
      <c r="Q84" s="37">
        <v>14680.7</v>
      </c>
      <c r="R84" s="60">
        <f t="shared" si="14"/>
        <v>0.3488344796826216</v>
      </c>
      <c r="S84" s="37">
        <v>194173</v>
      </c>
      <c r="T84" s="77">
        <f t="shared" si="15"/>
        <v>0.65116552031737829</v>
      </c>
    </row>
    <row r="85" spans="1:20" x14ac:dyDescent="0.3">
      <c r="A85" s="74" t="s">
        <v>20</v>
      </c>
      <c r="B85" s="2" t="str">
        <f t="shared" si="8"/>
        <v>Monthly</v>
      </c>
      <c r="C85" s="36">
        <v>147937.29999999999</v>
      </c>
      <c r="D85" s="43">
        <v>131185</v>
      </c>
      <c r="E85" s="43">
        <v>10773</v>
      </c>
      <c r="F85" s="42">
        <f>D85-E85</f>
        <v>120412</v>
      </c>
      <c r="G85" s="62">
        <v>12960.2</v>
      </c>
      <c r="H85" s="56">
        <f t="shared" si="9"/>
        <v>8.7606033096453706E-2</v>
      </c>
      <c r="I85" s="37">
        <v>24612</v>
      </c>
      <c r="J85" s="56">
        <f t="shared" si="10"/>
        <v>0.25397381187841067</v>
      </c>
      <c r="K85" s="37">
        <v>18948.5</v>
      </c>
      <c r="L85" s="56">
        <f t="shared" si="11"/>
        <v>0.38205848018045485</v>
      </c>
      <c r="M85" s="37">
        <v>11455.2</v>
      </c>
      <c r="N85" s="56">
        <f t="shared" si="12"/>
        <v>0.45949128448335885</v>
      </c>
      <c r="O85" s="37">
        <v>7766.9</v>
      </c>
      <c r="P85" s="56">
        <f t="shared" si="13"/>
        <v>0.51199258064058217</v>
      </c>
      <c r="Q85" s="37">
        <v>6085.5</v>
      </c>
      <c r="R85" s="60">
        <f t="shared" si="14"/>
        <v>0.55312825095496532</v>
      </c>
      <c r="S85" s="37">
        <v>66109</v>
      </c>
      <c r="T85" s="77">
        <f t="shared" si="15"/>
        <v>0.44687174904503463</v>
      </c>
    </row>
    <row r="86" spans="1:20" x14ac:dyDescent="0.3">
      <c r="A86" s="74" t="s">
        <v>19</v>
      </c>
      <c r="B86" s="2" t="str">
        <f t="shared" si="8"/>
        <v>LTAS</v>
      </c>
      <c r="C86" s="36">
        <v>266852.2</v>
      </c>
      <c r="D86" s="43">
        <v>168563</v>
      </c>
      <c r="E86" s="43">
        <v>18963</v>
      </c>
      <c r="F86" s="42">
        <f>D86-E86</f>
        <v>149600</v>
      </c>
      <c r="G86" s="62">
        <v>7405.1</v>
      </c>
      <c r="H86" s="56">
        <f t="shared" si="9"/>
        <v>2.7749818064081916E-2</v>
      </c>
      <c r="I86" s="37">
        <v>31541</v>
      </c>
      <c r="J86" s="56">
        <f t="shared" si="10"/>
        <v>0.1459463328389273</v>
      </c>
      <c r="K86" s="37">
        <v>37928.1</v>
      </c>
      <c r="L86" s="56">
        <f t="shared" si="11"/>
        <v>0.28807781985683456</v>
      </c>
      <c r="M86" s="37">
        <v>36113.800000000003</v>
      </c>
      <c r="N86" s="56">
        <f t="shared" si="12"/>
        <v>0.42341041220570785</v>
      </c>
      <c r="O86" s="37">
        <v>20204</v>
      </c>
      <c r="P86" s="56">
        <f t="shared" si="13"/>
        <v>0.49912273535687546</v>
      </c>
      <c r="Q86" s="37">
        <v>13522.1</v>
      </c>
      <c r="R86" s="60">
        <f t="shared" si="14"/>
        <v>0.54979535488184095</v>
      </c>
      <c r="S86" s="37">
        <v>120138.1</v>
      </c>
      <c r="T86" s="77">
        <f t="shared" si="15"/>
        <v>0.45020464511815905</v>
      </c>
    </row>
    <row r="87" spans="1:20" x14ac:dyDescent="0.3">
      <c r="A87" s="74" t="s">
        <v>18</v>
      </c>
      <c r="B87" s="2" t="str">
        <f t="shared" si="8"/>
        <v>Monthly</v>
      </c>
      <c r="C87" s="36">
        <v>111534.1</v>
      </c>
      <c r="D87" s="43">
        <v>111544</v>
      </c>
      <c r="E87" s="43">
        <v>10888</v>
      </c>
      <c r="F87" s="42">
        <f>D87-E87</f>
        <v>100656</v>
      </c>
      <c r="G87" s="62">
        <v>8693.1</v>
      </c>
      <c r="H87" s="56">
        <f t="shared" si="9"/>
        <v>7.7941185700158067E-2</v>
      </c>
      <c r="I87" s="37">
        <v>24476.9</v>
      </c>
      <c r="J87" s="56">
        <f t="shared" si="10"/>
        <v>0.29739783617745602</v>
      </c>
      <c r="K87" s="37">
        <v>12257.4</v>
      </c>
      <c r="L87" s="56">
        <f t="shared" si="11"/>
        <v>0.40729606461162998</v>
      </c>
      <c r="M87" s="37">
        <v>8448.1</v>
      </c>
      <c r="N87" s="56">
        <f t="shared" si="12"/>
        <v>0.48304061269154452</v>
      </c>
      <c r="O87" s="37">
        <v>7540.4</v>
      </c>
      <c r="P87" s="56">
        <f t="shared" si="13"/>
        <v>0.55064684253515295</v>
      </c>
      <c r="Q87" s="37">
        <v>5382.4</v>
      </c>
      <c r="R87" s="60">
        <f t="shared" si="14"/>
        <v>0.59890472958494312</v>
      </c>
      <c r="S87" s="37">
        <v>44735.8</v>
      </c>
      <c r="T87" s="77">
        <f t="shared" si="15"/>
        <v>0.40109527041505694</v>
      </c>
    </row>
    <row r="88" spans="1:20" x14ac:dyDescent="0.3">
      <c r="A88" s="74" t="s">
        <v>17</v>
      </c>
      <c r="B88" s="2" t="str">
        <f t="shared" si="8"/>
        <v>LTAS</v>
      </c>
      <c r="C88" s="36">
        <v>178882</v>
      </c>
      <c r="D88" s="43">
        <v>170120</v>
      </c>
      <c r="E88" s="43">
        <v>19799</v>
      </c>
      <c r="F88" s="42">
        <f>D88-E88</f>
        <v>150321</v>
      </c>
      <c r="G88" s="62">
        <v>12423.3</v>
      </c>
      <c r="H88" s="56">
        <f t="shared" si="9"/>
        <v>6.9449693093771303E-2</v>
      </c>
      <c r="I88" s="37">
        <v>11689.4</v>
      </c>
      <c r="J88" s="56">
        <f t="shared" si="10"/>
        <v>0.13479668161134153</v>
      </c>
      <c r="K88" s="37">
        <v>12505.8</v>
      </c>
      <c r="L88" s="56">
        <f t="shared" si="11"/>
        <v>0.20470757258975189</v>
      </c>
      <c r="M88" s="37">
        <v>18909.400000000001</v>
      </c>
      <c r="N88" s="56">
        <f t="shared" si="12"/>
        <v>0.31041636385997473</v>
      </c>
      <c r="O88" s="37">
        <v>13625.3</v>
      </c>
      <c r="P88" s="56">
        <f t="shared" si="13"/>
        <v>0.38658557037600205</v>
      </c>
      <c r="Q88" s="37">
        <v>13857.9</v>
      </c>
      <c r="R88" s="60">
        <f t="shared" si="14"/>
        <v>0.46405507541284191</v>
      </c>
      <c r="S88" s="37">
        <v>95870.9</v>
      </c>
      <c r="T88" s="77">
        <f t="shared" si="15"/>
        <v>0.53594492458715803</v>
      </c>
    </row>
    <row r="89" spans="1:20" x14ac:dyDescent="0.3">
      <c r="A89" s="74" t="s">
        <v>16</v>
      </c>
      <c r="B89" s="2" t="str">
        <f t="shared" si="8"/>
        <v>Monthly</v>
      </c>
      <c r="C89" s="36">
        <v>116373.4</v>
      </c>
      <c r="D89" s="43">
        <v>106997</v>
      </c>
      <c r="E89" s="43">
        <v>10021</v>
      </c>
      <c r="F89" s="42">
        <f>D89-E89</f>
        <v>96976</v>
      </c>
      <c r="G89" s="62">
        <v>4930.3</v>
      </c>
      <c r="H89" s="56">
        <f t="shared" si="9"/>
        <v>4.2366210835122119E-2</v>
      </c>
      <c r="I89" s="37">
        <v>20685.400000000001</v>
      </c>
      <c r="J89" s="56">
        <f t="shared" si="10"/>
        <v>0.22011645272888825</v>
      </c>
      <c r="K89" s="37">
        <v>14919.9</v>
      </c>
      <c r="L89" s="56">
        <f t="shared" si="11"/>
        <v>0.34832358597411439</v>
      </c>
      <c r="M89" s="37">
        <v>11408.4</v>
      </c>
      <c r="N89" s="56">
        <f t="shared" si="12"/>
        <v>0.44635629791687792</v>
      </c>
      <c r="O89" s="37">
        <v>6185.4</v>
      </c>
      <c r="P89" s="56">
        <f t="shared" si="13"/>
        <v>0.4995076194388065</v>
      </c>
      <c r="Q89" s="37">
        <v>5819.1</v>
      </c>
      <c r="R89" s="60">
        <f t="shared" si="14"/>
        <v>0.54951131444127266</v>
      </c>
      <c r="S89" s="37">
        <v>52424.9</v>
      </c>
      <c r="T89" s="77">
        <f t="shared" si="15"/>
        <v>0.4504886855587274</v>
      </c>
    </row>
    <row r="90" spans="1:20" x14ac:dyDescent="0.3">
      <c r="A90" s="74" t="s">
        <v>15</v>
      </c>
      <c r="B90" s="2" t="str">
        <f t="shared" si="8"/>
        <v>LTAS</v>
      </c>
      <c r="C90" s="36">
        <v>153181.29999999999</v>
      </c>
      <c r="D90" s="43">
        <v>201487</v>
      </c>
      <c r="E90" s="43">
        <v>28709</v>
      </c>
      <c r="F90" s="42">
        <f>D90-E90</f>
        <v>172778</v>
      </c>
      <c r="G90" s="62">
        <v>8363.6</v>
      </c>
      <c r="H90" s="56">
        <f t="shared" si="9"/>
        <v>5.4599353837576789E-2</v>
      </c>
      <c r="I90" s="37">
        <v>13947.5</v>
      </c>
      <c r="J90" s="56">
        <f t="shared" si="10"/>
        <v>0.14565159063149352</v>
      </c>
      <c r="K90" s="37">
        <v>10462.5</v>
      </c>
      <c r="L90" s="56">
        <f t="shared" si="11"/>
        <v>0.21395300862442088</v>
      </c>
      <c r="M90" s="37">
        <v>12651.4</v>
      </c>
      <c r="N90" s="56">
        <f t="shared" si="12"/>
        <v>0.29654402985220785</v>
      </c>
      <c r="O90" s="37">
        <v>12116.2</v>
      </c>
      <c r="P90" s="56">
        <f t="shared" si="13"/>
        <v>0.37564115202051429</v>
      </c>
      <c r="Q90" s="37">
        <v>12064.7</v>
      </c>
      <c r="R90" s="60">
        <f t="shared" si="14"/>
        <v>0.4544020712711016</v>
      </c>
      <c r="S90" s="37">
        <v>83575.399999999994</v>
      </c>
      <c r="T90" s="77">
        <f t="shared" si="15"/>
        <v>0.54559792872889834</v>
      </c>
    </row>
    <row r="91" spans="1:20" x14ac:dyDescent="0.3">
      <c r="A91" s="74" t="s">
        <v>14</v>
      </c>
      <c r="B91" s="2" t="str">
        <f t="shared" si="8"/>
        <v>Monthly</v>
      </c>
      <c r="C91" s="36">
        <v>124025.5</v>
      </c>
      <c r="D91" s="43">
        <v>141040</v>
      </c>
      <c r="E91" s="43">
        <v>11142</v>
      </c>
      <c r="F91" s="42">
        <f>D91-E91</f>
        <v>129898</v>
      </c>
      <c r="G91" s="62">
        <v>6331.4</v>
      </c>
      <c r="H91" s="56">
        <f t="shared" si="9"/>
        <v>5.1049179402622845E-2</v>
      </c>
      <c r="I91" s="37">
        <v>17676.3</v>
      </c>
      <c r="J91" s="56">
        <f t="shared" si="10"/>
        <v>0.19357067699787542</v>
      </c>
      <c r="K91" s="37">
        <v>16027</v>
      </c>
      <c r="L91" s="56">
        <f t="shared" si="11"/>
        <v>0.32279410282562859</v>
      </c>
      <c r="M91" s="37">
        <v>10074.299999999999</v>
      </c>
      <c r="N91" s="56">
        <f t="shared" si="12"/>
        <v>0.4040217535909954</v>
      </c>
      <c r="O91" s="37">
        <v>7335.7</v>
      </c>
      <c r="P91" s="56">
        <f t="shared" si="13"/>
        <v>0.46316846132448569</v>
      </c>
      <c r="Q91" s="37">
        <v>5810.5</v>
      </c>
      <c r="R91" s="60">
        <f t="shared" si="14"/>
        <v>0.51001769797340057</v>
      </c>
      <c r="S91" s="37">
        <v>60770.3</v>
      </c>
      <c r="T91" s="77">
        <f t="shared" si="15"/>
        <v>0.48998230202659937</v>
      </c>
    </row>
    <row r="92" spans="1:20" x14ac:dyDescent="0.3">
      <c r="A92" s="74" t="s">
        <v>13</v>
      </c>
      <c r="B92" s="2" t="str">
        <f t="shared" si="8"/>
        <v>LTAS</v>
      </c>
      <c r="C92" s="36">
        <v>115790.3</v>
      </c>
      <c r="D92" s="43">
        <v>199628</v>
      </c>
      <c r="E92" s="43">
        <v>28088</v>
      </c>
      <c r="F92" s="42">
        <f>D92-E92</f>
        <v>171540</v>
      </c>
      <c r="G92" s="62">
        <v>4548.3</v>
      </c>
      <c r="H92" s="56">
        <f t="shared" si="9"/>
        <v>3.928049240739509E-2</v>
      </c>
      <c r="I92" s="37">
        <v>9476.2000000000007</v>
      </c>
      <c r="J92" s="56">
        <f t="shared" si="10"/>
        <v>0.12111981746312082</v>
      </c>
      <c r="K92" s="37">
        <v>8145.5</v>
      </c>
      <c r="L92" s="56">
        <f t="shared" si="11"/>
        <v>0.19146681544136251</v>
      </c>
      <c r="M92" s="37">
        <v>8959</v>
      </c>
      <c r="N92" s="56">
        <f t="shared" si="12"/>
        <v>0.26883944510032359</v>
      </c>
      <c r="O92" s="37">
        <v>10076.6</v>
      </c>
      <c r="P92" s="56">
        <f t="shared" si="13"/>
        <v>0.35586400587959438</v>
      </c>
      <c r="Q92" s="37">
        <v>7201.8</v>
      </c>
      <c r="R92" s="60">
        <f t="shared" si="14"/>
        <v>0.41806092565612146</v>
      </c>
      <c r="S92" s="37">
        <v>67382.899999999994</v>
      </c>
      <c r="T92" s="77">
        <f t="shared" si="15"/>
        <v>0.58193907434387848</v>
      </c>
    </row>
    <row r="93" spans="1:20" x14ac:dyDescent="0.3">
      <c r="A93" s="74" t="s">
        <v>12</v>
      </c>
      <c r="B93" s="2" t="str">
        <f t="shared" si="8"/>
        <v>Monthly</v>
      </c>
      <c r="C93" s="36">
        <v>130650.7</v>
      </c>
      <c r="D93" s="43">
        <v>145088</v>
      </c>
      <c r="E93" s="43">
        <v>12312</v>
      </c>
      <c r="F93" s="42">
        <f>D93-E93</f>
        <v>132776</v>
      </c>
      <c r="G93" s="62">
        <v>4474</v>
      </c>
      <c r="H93" s="56">
        <f t="shared" si="9"/>
        <v>3.4243980323105806E-2</v>
      </c>
      <c r="I93" s="37">
        <v>14881.2</v>
      </c>
      <c r="J93" s="56">
        <f t="shared" si="10"/>
        <v>0.14814463297938704</v>
      </c>
      <c r="K93" s="37">
        <v>11236.5</v>
      </c>
      <c r="L93" s="56">
        <f t="shared" si="11"/>
        <v>0.23414876460669556</v>
      </c>
      <c r="M93" s="37">
        <v>8813.7999999999993</v>
      </c>
      <c r="N93" s="56">
        <f t="shared" si="12"/>
        <v>0.30160955892314395</v>
      </c>
      <c r="O93" s="37">
        <v>8210.7999999999993</v>
      </c>
      <c r="P93" s="56">
        <f t="shared" si="13"/>
        <v>0.36445499335250409</v>
      </c>
      <c r="Q93" s="37">
        <v>5254.7</v>
      </c>
      <c r="R93" s="60">
        <f t="shared" si="14"/>
        <v>0.40467444874003738</v>
      </c>
      <c r="S93" s="37">
        <v>77779.7</v>
      </c>
      <c r="T93" s="77">
        <f t="shared" si="15"/>
        <v>0.59532555125996267</v>
      </c>
    </row>
    <row r="94" spans="1:20" x14ac:dyDescent="0.3">
      <c r="A94" s="74" t="s">
        <v>9</v>
      </c>
      <c r="B94" s="2" t="str">
        <f t="shared" si="8"/>
        <v>LTAS</v>
      </c>
      <c r="C94" s="36">
        <v>348910.8</v>
      </c>
      <c r="D94" s="43">
        <v>180360</v>
      </c>
      <c r="E94" s="43">
        <v>29359</v>
      </c>
      <c r="F94" s="42">
        <f>D94-E94</f>
        <v>151001</v>
      </c>
      <c r="G94" s="62">
        <v>29954.1</v>
      </c>
      <c r="H94" s="56">
        <f t="shared" si="9"/>
        <v>8.5850309018809384E-2</v>
      </c>
      <c r="I94" s="37">
        <v>30543.8</v>
      </c>
      <c r="J94" s="56">
        <f t="shared" si="10"/>
        <v>0.17339073482391487</v>
      </c>
      <c r="K94" s="37">
        <v>26775.5</v>
      </c>
      <c r="L94" s="56">
        <f t="shared" si="11"/>
        <v>0.25013097903532938</v>
      </c>
      <c r="M94" s="37">
        <v>24962.2</v>
      </c>
      <c r="N94" s="56">
        <f t="shared" si="12"/>
        <v>0.32167419294558952</v>
      </c>
      <c r="O94" s="37">
        <v>19153.900000000001</v>
      </c>
      <c r="P94" s="56">
        <f t="shared" si="13"/>
        <v>0.37657045869603351</v>
      </c>
      <c r="Q94" s="37">
        <v>16015.5</v>
      </c>
      <c r="R94" s="60">
        <f t="shared" si="14"/>
        <v>0.4224718753331797</v>
      </c>
      <c r="S94" s="37">
        <v>201505.8</v>
      </c>
      <c r="T94" s="77">
        <f t="shared" si="15"/>
        <v>0.57752812466682024</v>
      </c>
    </row>
    <row r="95" spans="1:20" x14ac:dyDescent="0.3">
      <c r="A95" s="74" t="s">
        <v>11</v>
      </c>
      <c r="B95" s="2" t="str">
        <f t="shared" si="8"/>
        <v>Monthly</v>
      </c>
      <c r="C95" s="36">
        <v>162251.5</v>
      </c>
      <c r="D95" s="43">
        <v>140917</v>
      </c>
      <c r="E95" s="43">
        <v>11893</v>
      </c>
      <c r="F95" s="42">
        <f>D95-E95</f>
        <v>129024</v>
      </c>
      <c r="G95" s="62">
        <v>6992.8</v>
      </c>
      <c r="H95" s="56">
        <f t="shared" si="9"/>
        <v>4.3098522972052647E-2</v>
      </c>
      <c r="I95" s="37">
        <v>31351.7</v>
      </c>
      <c r="J95" s="56">
        <f t="shared" si="10"/>
        <v>0.23632755321214288</v>
      </c>
      <c r="K95" s="37">
        <v>18443.900000000001</v>
      </c>
      <c r="L95" s="56">
        <f t="shared" si="11"/>
        <v>0.35000231122670672</v>
      </c>
      <c r="M95" s="37">
        <v>10968.9</v>
      </c>
      <c r="N95" s="56">
        <f t="shared" si="12"/>
        <v>0.41760661688797951</v>
      </c>
      <c r="O95" s="37">
        <v>9087</v>
      </c>
      <c r="P95" s="56">
        <f t="shared" si="13"/>
        <v>0.47361226244441501</v>
      </c>
      <c r="Q95" s="37">
        <v>7463.6</v>
      </c>
      <c r="R95" s="60">
        <f t="shared" si="14"/>
        <v>0.51961245350582286</v>
      </c>
      <c r="S95" s="37">
        <v>77943.600000000006</v>
      </c>
      <c r="T95" s="77">
        <f t="shared" si="15"/>
        <v>0.48038754649417731</v>
      </c>
    </row>
    <row r="96" spans="1:20" x14ac:dyDescent="0.3">
      <c r="A96" s="74" t="s">
        <v>8</v>
      </c>
      <c r="B96" s="2" t="str">
        <f t="shared" si="8"/>
        <v>LTAS</v>
      </c>
      <c r="C96" s="36">
        <v>307312.59999999998</v>
      </c>
      <c r="D96" s="43">
        <v>175677</v>
      </c>
      <c r="E96" s="43">
        <v>21671</v>
      </c>
      <c r="F96" s="42">
        <f>D96-E96</f>
        <v>154006</v>
      </c>
      <c r="G96" s="62">
        <v>10256.200000000001</v>
      </c>
      <c r="H96" s="56">
        <f t="shared" si="9"/>
        <v>3.3373834981058378E-2</v>
      </c>
      <c r="I96" s="37">
        <v>25427.5</v>
      </c>
      <c r="J96" s="56">
        <f t="shared" si="10"/>
        <v>0.11611531710707598</v>
      </c>
      <c r="K96" s="37">
        <v>32115.8</v>
      </c>
      <c r="L96" s="56">
        <f t="shared" si="11"/>
        <v>0.22062063189078485</v>
      </c>
      <c r="M96" s="37">
        <v>22691</v>
      </c>
      <c r="N96" s="56">
        <f t="shared" si="12"/>
        <v>0.29445750027821838</v>
      </c>
      <c r="O96" s="37">
        <v>17741</v>
      </c>
      <c r="P96" s="56">
        <f t="shared" si="13"/>
        <v>0.35218699135668374</v>
      </c>
      <c r="Q96" s="37">
        <v>16348.9</v>
      </c>
      <c r="R96" s="60">
        <f t="shared" si="14"/>
        <v>0.40538656729336842</v>
      </c>
      <c r="S96" s="37">
        <v>182732.2</v>
      </c>
      <c r="T96" s="77">
        <f t="shared" si="15"/>
        <v>0.59461343270663169</v>
      </c>
    </row>
    <row r="97" spans="1:20" x14ac:dyDescent="0.3">
      <c r="A97" s="74" t="s">
        <v>7</v>
      </c>
      <c r="B97" s="2" t="str">
        <f t="shared" si="8"/>
        <v>Monthly</v>
      </c>
      <c r="C97" s="36">
        <v>168482.6</v>
      </c>
      <c r="D97" s="43">
        <v>153855</v>
      </c>
      <c r="E97" s="43">
        <v>10175</v>
      </c>
      <c r="F97" s="42">
        <f>D97-E97</f>
        <v>143680</v>
      </c>
      <c r="G97" s="62">
        <v>6393.7</v>
      </c>
      <c r="H97" s="56">
        <f t="shared" si="9"/>
        <v>3.7948725862492622E-2</v>
      </c>
      <c r="I97" s="37">
        <v>41340.1</v>
      </c>
      <c r="J97" s="56">
        <f t="shared" si="10"/>
        <v>0.28331590324460804</v>
      </c>
      <c r="K97" s="37">
        <v>20222.900000000001</v>
      </c>
      <c r="L97" s="56">
        <f t="shared" si="11"/>
        <v>0.40334550867567331</v>
      </c>
      <c r="M97" s="37">
        <v>11823.8</v>
      </c>
      <c r="N97" s="56">
        <f t="shared" si="12"/>
        <v>0.4735236754418557</v>
      </c>
      <c r="O97" s="37">
        <v>10998.8</v>
      </c>
      <c r="P97" s="56">
        <f t="shared" si="13"/>
        <v>0.53880519412687122</v>
      </c>
      <c r="Q97" s="37">
        <v>6733.1</v>
      </c>
      <c r="R97" s="60">
        <f t="shared" si="14"/>
        <v>0.57876837133330095</v>
      </c>
      <c r="S97" s="37">
        <v>70970.2</v>
      </c>
      <c r="T97" s="77">
        <f t="shared" si="15"/>
        <v>0.42123162866669905</v>
      </c>
    </row>
    <row r="98" spans="1:20" x14ac:dyDescent="0.3">
      <c r="A98" s="74" t="s">
        <v>6</v>
      </c>
      <c r="B98" s="2" t="str">
        <f t="shared" si="8"/>
        <v>LTAS</v>
      </c>
      <c r="C98" s="36">
        <v>170179.9</v>
      </c>
      <c r="D98" s="43">
        <v>188554</v>
      </c>
      <c r="E98" s="43">
        <v>21985</v>
      </c>
      <c r="F98" s="42">
        <f>D98-E98</f>
        <v>166569</v>
      </c>
      <c r="G98" s="62">
        <v>3769.4</v>
      </c>
      <c r="H98" s="56">
        <f t="shared" si="9"/>
        <v>2.2149501791927251E-2</v>
      </c>
      <c r="I98" s="37">
        <v>33979.699999999997</v>
      </c>
      <c r="J98" s="56">
        <f t="shared" si="10"/>
        <v>0.22181879293618106</v>
      </c>
      <c r="K98" s="37">
        <v>19036.2</v>
      </c>
      <c r="L98" s="56">
        <f t="shared" si="11"/>
        <v>0.33367806656367766</v>
      </c>
      <c r="M98" s="37">
        <v>12555.4</v>
      </c>
      <c r="N98" s="56">
        <f t="shared" si="12"/>
        <v>0.40745528702273298</v>
      </c>
      <c r="O98" s="37">
        <v>10507.2</v>
      </c>
      <c r="P98" s="56">
        <f t="shared" si="13"/>
        <v>0.46919700857739366</v>
      </c>
      <c r="Q98" s="37">
        <v>10413.700000000001</v>
      </c>
      <c r="R98" s="60">
        <f t="shared" si="14"/>
        <v>0.53038931154619318</v>
      </c>
      <c r="S98" s="37">
        <v>79918.3</v>
      </c>
      <c r="T98" s="77">
        <f t="shared" si="15"/>
        <v>0.46961068845380688</v>
      </c>
    </row>
    <row r="99" spans="1:20" x14ac:dyDescent="0.3">
      <c r="A99" s="74" t="s">
        <v>10</v>
      </c>
      <c r="B99" s="2" t="str">
        <f t="shared" si="8"/>
        <v>Monthly</v>
      </c>
      <c r="C99" s="36">
        <v>224648.6</v>
      </c>
      <c r="D99" s="43">
        <v>149403</v>
      </c>
      <c r="E99" s="43">
        <v>9769</v>
      </c>
      <c r="F99" s="42">
        <f>D99-E99</f>
        <v>139634</v>
      </c>
      <c r="G99" s="62">
        <v>20999.3</v>
      </c>
      <c r="H99" s="56">
        <f t="shared" si="9"/>
        <v>9.3476211291768557E-2</v>
      </c>
      <c r="I99" s="37">
        <v>16748</v>
      </c>
      <c r="J99" s="56">
        <f t="shared" si="10"/>
        <v>0.16802820048733891</v>
      </c>
      <c r="K99" s="37">
        <v>21117.599999999999</v>
      </c>
      <c r="L99" s="56">
        <f t="shared" si="11"/>
        <v>0.26203101198939144</v>
      </c>
      <c r="M99" s="37">
        <v>21420.6</v>
      </c>
      <c r="N99" s="56">
        <f t="shared" si="12"/>
        <v>0.35738259664204453</v>
      </c>
      <c r="O99" s="37">
        <v>12803</v>
      </c>
      <c r="P99" s="56">
        <f t="shared" si="13"/>
        <v>0.41437382650058802</v>
      </c>
      <c r="Q99" s="37">
        <v>10981.5</v>
      </c>
      <c r="R99" s="60">
        <f t="shared" si="14"/>
        <v>0.46325683756765007</v>
      </c>
      <c r="S99" s="37">
        <v>120578.6</v>
      </c>
      <c r="T99" s="77">
        <f t="shared" si="15"/>
        <v>0.53674316243234987</v>
      </c>
    </row>
    <row r="100" spans="1:20" x14ac:dyDescent="0.3">
      <c r="A100" s="74" t="s">
        <v>5</v>
      </c>
      <c r="B100" s="2" t="str">
        <f t="shared" si="8"/>
        <v>LTAS</v>
      </c>
      <c r="C100" s="36">
        <v>193816.1</v>
      </c>
      <c r="D100" s="43">
        <v>182447</v>
      </c>
      <c r="E100" s="43">
        <v>20711</v>
      </c>
      <c r="F100" s="42">
        <f>D100-E100</f>
        <v>161736</v>
      </c>
      <c r="G100" s="62">
        <v>5656.5</v>
      </c>
      <c r="H100" s="56">
        <f t="shared" si="9"/>
        <v>2.9184881957690822E-2</v>
      </c>
      <c r="I100" s="37">
        <v>29121.4</v>
      </c>
      <c r="J100" s="56">
        <f t="shared" si="10"/>
        <v>0.17943762153918069</v>
      </c>
      <c r="K100" s="37">
        <v>12220.6</v>
      </c>
      <c r="L100" s="56">
        <f t="shared" si="11"/>
        <v>0.24249017496482489</v>
      </c>
      <c r="M100" s="37">
        <v>17076.900000000001</v>
      </c>
      <c r="N100" s="56">
        <f t="shared" si="12"/>
        <v>0.33059895436963183</v>
      </c>
      <c r="O100" s="37">
        <v>12238.2</v>
      </c>
      <c r="P100" s="56">
        <f t="shared" si="13"/>
        <v>0.39374231552487127</v>
      </c>
      <c r="Q100" s="37">
        <v>11983.7</v>
      </c>
      <c r="R100" s="60">
        <f t="shared" si="14"/>
        <v>0.45557257627204345</v>
      </c>
      <c r="S100" s="37">
        <v>105518.8</v>
      </c>
      <c r="T100" s="77">
        <f t="shared" si="15"/>
        <v>0.54442742372795661</v>
      </c>
    </row>
    <row r="101" spans="1:20" x14ac:dyDescent="0.3">
      <c r="A101" s="74" t="s">
        <v>4</v>
      </c>
      <c r="B101" s="2" t="str">
        <f t="shared" si="8"/>
        <v>Monthly</v>
      </c>
      <c r="C101" s="36">
        <v>150576.1</v>
      </c>
      <c r="D101" s="43">
        <v>149120</v>
      </c>
      <c r="E101" s="43">
        <v>10967</v>
      </c>
      <c r="F101" s="42">
        <f>D101-E101</f>
        <v>138153</v>
      </c>
      <c r="G101" s="62">
        <v>11330.2</v>
      </c>
      <c r="H101" s="56">
        <f t="shared" si="9"/>
        <v>7.5245673118111048E-2</v>
      </c>
      <c r="I101" s="37">
        <v>33915.9</v>
      </c>
      <c r="J101" s="56">
        <f t="shared" si="10"/>
        <v>0.30048659780669046</v>
      </c>
      <c r="K101" s="37">
        <v>14430.1</v>
      </c>
      <c r="L101" s="56">
        <f t="shared" si="11"/>
        <v>0.39631920337955362</v>
      </c>
      <c r="M101" s="37">
        <v>9623.6</v>
      </c>
      <c r="N101" s="56">
        <f t="shared" si="12"/>
        <v>0.46023107252744627</v>
      </c>
      <c r="O101" s="37">
        <v>8108.1</v>
      </c>
      <c r="P101" s="56">
        <f t="shared" si="13"/>
        <v>0.5140782634163058</v>
      </c>
      <c r="Q101" s="37">
        <v>6714</v>
      </c>
      <c r="R101" s="60">
        <f t="shared" si="14"/>
        <v>0.55866701289248433</v>
      </c>
      <c r="S101" s="37">
        <v>66454.2</v>
      </c>
      <c r="T101" s="77">
        <f t="shared" si="15"/>
        <v>0.44133298710751567</v>
      </c>
    </row>
    <row r="102" spans="1:20" ht="15" thickBot="1" x14ac:dyDescent="0.35">
      <c r="A102" s="75" t="s">
        <v>3</v>
      </c>
      <c r="B102" s="4" t="str">
        <f t="shared" si="8"/>
        <v>LTAS</v>
      </c>
      <c r="C102" s="44">
        <v>185986.2</v>
      </c>
      <c r="D102" s="50">
        <v>180700</v>
      </c>
      <c r="E102" s="50">
        <v>20736</v>
      </c>
      <c r="F102" s="51">
        <f>D102-E102</f>
        <v>159964</v>
      </c>
      <c r="G102" s="78">
        <v>14565.8</v>
      </c>
      <c r="H102" s="79">
        <f t="shared" si="9"/>
        <v>7.8316563271898662E-2</v>
      </c>
      <c r="I102" s="45">
        <v>41103.5</v>
      </c>
      <c r="J102" s="79">
        <f t="shared" si="10"/>
        <v>0.29931951940520318</v>
      </c>
      <c r="K102" s="45">
        <v>19386.400000000001</v>
      </c>
      <c r="L102" s="79">
        <f t="shared" si="11"/>
        <v>0.40355521001020511</v>
      </c>
      <c r="M102" s="45">
        <v>9728.9</v>
      </c>
      <c r="N102" s="79">
        <f t="shared" si="12"/>
        <v>0.4558650050380082</v>
      </c>
      <c r="O102" s="45">
        <v>10578.1</v>
      </c>
      <c r="P102" s="79">
        <f t="shared" si="13"/>
        <v>0.51274073022622113</v>
      </c>
      <c r="Q102" s="45">
        <v>7463.7</v>
      </c>
      <c r="R102" s="80">
        <f t="shared" si="14"/>
        <v>0.55287112699759444</v>
      </c>
      <c r="S102" s="45">
        <v>83159.8</v>
      </c>
      <c r="T102" s="81">
        <f t="shared" si="15"/>
        <v>0.44712887300240556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OPT MWs bid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Vicki</dc:creator>
  <cp:lastModifiedBy>Findley, Samantha</cp:lastModifiedBy>
  <dcterms:created xsi:type="dcterms:W3CDTF">2024-02-08T04:00:02Z</dcterms:created>
  <dcterms:modified xsi:type="dcterms:W3CDTF">2024-02-21T18:54:34Z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2024-02-08T04:23:53Z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a3c8336f-56e3-4a36-a930-52b17bbb4fce</vt:lpwstr>
  </property>
  <property fmtid="{D5CDD505-2E9C-101B-9397-08002B2CF9AE}" pid="8" name="MSIP_Label_7084cbda-52b8-46fb-a7b7-cb5bd465ed85_ContentBits">
    <vt:lpwstr>0</vt:lpwstr>
  </property>
</Properties>
</file>