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<sst xmlns="http://schemas.openxmlformats.org/spreadsheetml/2006/main" count="145" uniqueCount="95">
  <si>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</si>
  <si>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</si>
  <si>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</si>
  <si>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</si>
  <si>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</si>
  <si>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</si>
  <si>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</si>
  <si>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</si>
  <si>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</si>
  <si>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</si>
  <si>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</si>
  <si>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</si>
  <si>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</si>
  <si>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</si>
  <si>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</si>
  <si>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</si>
  <si>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</si>
  <si>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</si>
  <si>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</si>
  <si>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</si>
  <si>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</si>
  <si>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</si>
  <si>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</si>
  <si>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</si>
  <si>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</si>
  <si>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</si>
  <si>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</si>
  <si>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</si>
  <si>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</si>
  <si>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</si>
  <si>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</si>
  <si>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</si>
  <si>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</si>
  <si>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</si>
  <si>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</si>
  <si>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</si>
  <si>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</si>
  <si>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</si>
  <si>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</si>
  <si>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</si>
  <si>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</si>
  <si>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</si>
  <si>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</si>
  <si>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</si>
  <si>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</si>
  <si>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Kevin Matt</t>
  </si>
  <si>
    <t>Katie Rich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</si>
  <si>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</si>
  <si>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</si>
  <si>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</si>
  <si>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</si>
  <si>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</si>
  <si>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</si>
  <si>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</si>
  <si>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</si>
  <si>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</si>
  <si>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</si>
  <si>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</si>
  <si>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</si>
  <si>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</si>
  <si>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</si>
  <si>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</si>
  <si>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</si>
  <si>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</si>
  <si>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</si>
  <si>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</si>
  <si>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</si>
  <si>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</si>
  <si>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</si>
  <si>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</si>
  <si>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</si>
  <si>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</si>
  <si>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</si>
  <si>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</si>
  <si>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</si>
  <si>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</si>
  <si>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</si>
  <si>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</si>
  <si>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</si>
  <si>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</si>
  <si>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Casey Kopp</t>
  </si>
  <si>
    <t>National Grid Renewables (NG Renewables)</t>
  </si>
  <si>
    <t xml:space="preserve">Kiran Kota </t>
  </si>
  <si>
    <t>Ned Bonskowski</t>
  </si>
  <si>
    <t>Demand Control 2</t>
  </si>
  <si>
    <t>Chris Hendrix</t>
  </si>
  <si>
    <t>Date:  September 7, 2023</t>
  </si>
  <si>
    <t>Resmi Surendran (James Okenfuss)</t>
  </si>
  <si>
    <t>Reza Ebrahimian (Danny Ee)</t>
  </si>
  <si>
    <t>Eithar Nashawati (Ivan Velasquez)</t>
  </si>
  <si>
    <t>Prepared by:  Erin Wasik-Gutierrez</t>
  </si>
  <si>
    <t>Need &gt;50% to Pass</t>
  </si>
  <si>
    <t>Ron Hall (Brett Burkhead)</t>
  </si>
  <si>
    <t xml:space="preserve">ROS Motion:  To endorse and forward to TAC the 7/6/23 ROS Report and 6/27/23 Impact Analysis for PGRR105 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</si>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</sst>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0</xdr:rowOff>
    </xdr:from>
    <xdr:to>
      <xdr:col>4</xdr:col>
      <xdr:colOff>781050</xdr:colOff>
      <xdr:row>4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2500"/>
          <a:ext cx="628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</xdr:row>
      <xdr:rowOff>28575</xdr:rowOff>
    </xdr:from>
    <xdr:to>
      <xdr:col>4</xdr:col>
      <xdr:colOff>590550</xdr:colOff>
      <xdr:row>2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400050"/>
          <a:ext cx="438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3</xdr:col>
      <xdr:colOff>361950</xdr:colOff>
      <xdr:row>4</xdr:row>
      <xdr:rowOff>209550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3429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93</v>
      </c>
      <c r="C3" s="65"/>
      <c r="D3" s="65"/>
      <c r="E3" s="6"/>
      <c r="F3" s="58" t="s">
        <v>22</v>
      </c>
      <c r="G3" s="66" t="s">
        <v>94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20</v>
      </c>
      <c r="G5" s="55">
        <f>IF((G60+H60)=0,"",G60)</f>
        <v>6.333333333333333</v>
      </c>
      <c r="H5" s="55">
        <f>IF((G60+H60)=0,"",H60)</f>
        <v>0.6666666666666666</v>
      </c>
      <c r="I5" s="56">
        <f>I60</f>
        <v>7</v>
      </c>
    </row>
    <row r="6" spans="2:9" ht="22.5" customHeight="1">
      <c r="B6" s="6" t="s">
        <v>90</v>
      </c>
      <c r="C6" s="14"/>
      <c r="D6" s="15"/>
      <c r="E6" s="16"/>
      <c r="F6" s="59" t="s">
        <v>91</v>
      </c>
      <c r="G6" s="57">
        <f>G61</f>
        <v>0.9047619047619048</v>
      </c>
      <c r="H6" s="57">
        <f>H61</f>
        <v>0.09523809523809523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18</v>
      </c>
      <c r="E11" s="48" t="s">
        <v>52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42</v>
      </c>
      <c r="F12" s="23" t="s">
        <v>14</v>
      </c>
      <c r="G12" s="53"/>
      <c r="H12" s="41"/>
      <c r="I12" s="20" t="s">
        <v>21</v>
      </c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58</v>
      </c>
      <c r="C14" s="27"/>
      <c r="D14" s="28" t="s">
        <v>17</v>
      </c>
      <c r="E14" s="48" t="s">
        <v>78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</v>
      </c>
      <c r="H16" s="39">
        <f>SUM(H10:H15)</f>
        <v>0</v>
      </c>
      <c r="I16" s="25">
        <f>COUNTA(I10:I15)</f>
        <v>1</v>
      </c>
    </row>
    <row r="17" spans="2:9" ht="11.2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59</v>
      </c>
      <c r="C18" s="22"/>
      <c r="D18" s="22"/>
      <c r="E18" s="63" t="s">
        <v>46</v>
      </c>
      <c r="F18" s="23" t="s">
        <v>14</v>
      </c>
      <c r="G18" s="54"/>
      <c r="H18" s="54"/>
      <c r="I18" s="20" t="s">
        <v>21</v>
      </c>
    </row>
    <row r="19" spans="2:9" s="21" customFormat="1" ht="11.25">
      <c r="B19" s="22" t="s">
        <v>60</v>
      </c>
      <c r="C19" s="22"/>
      <c r="D19" s="22"/>
      <c r="E19" s="63" t="s">
        <v>48</v>
      </c>
      <c r="F19" s="23" t="s">
        <v>14</v>
      </c>
      <c r="G19" s="54"/>
      <c r="H19" s="54">
        <v>0.3333333333333333</v>
      </c>
      <c r="I19" s="20"/>
    </row>
    <row r="20" spans="2:9" s="21" customFormat="1" ht="11.25">
      <c r="B20" s="22" t="s">
        <v>62</v>
      </c>
      <c r="C20" s="22"/>
      <c r="D20" s="22"/>
      <c r="E20" s="63" t="s">
        <v>53</v>
      </c>
      <c r="F20" s="23" t="s">
        <v>14</v>
      </c>
      <c r="G20" s="54">
        <v>0.3333333333333333</v>
      </c>
      <c r="H20" s="54"/>
      <c r="I20" s="20"/>
    </row>
    <row r="21" spans="2:9" s="21" customFormat="1" ht="11.25">
      <c r="B21" s="22" t="s">
        <v>61</v>
      </c>
      <c r="C21" s="22"/>
      <c r="D21" s="22"/>
      <c r="E21" s="63" t="s">
        <v>77</v>
      </c>
      <c r="F21" s="23" t="s">
        <v>14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0.6666666666666666</v>
      </c>
      <c r="H23" s="39">
        <f>SUM(H17:H22)</f>
        <v>0.3333333333333333</v>
      </c>
      <c r="I23" s="25">
        <f>COUNTA(I17:I22)</f>
        <v>1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43</v>
      </c>
      <c r="C25" s="26"/>
      <c r="D25" s="26"/>
      <c r="E25" s="63" t="s">
        <v>44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63</v>
      </c>
      <c r="C26" s="26"/>
      <c r="D26" s="26"/>
      <c r="E26" s="63" t="s">
        <v>92</v>
      </c>
      <c r="F26" s="23" t="s">
        <v>14</v>
      </c>
      <c r="G26" s="53"/>
      <c r="H26" s="53">
        <v>0.3333333333333333</v>
      </c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64</v>
      </c>
      <c r="C28" s="26"/>
      <c r="D28" s="26"/>
      <c r="E28" s="63" t="s">
        <v>83</v>
      </c>
      <c r="F28" s="23" t="s">
        <v>14</v>
      </c>
      <c r="G28" s="53"/>
      <c r="H28" s="53"/>
      <c r="I28" s="20" t="s">
        <v>21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0.6666666666666666</v>
      </c>
      <c r="H30" s="39">
        <f>SUM(H24:H29)</f>
        <v>0.3333333333333333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75</v>
      </c>
      <c r="C32" s="26"/>
      <c r="D32" s="26"/>
      <c r="E32" s="63" t="s">
        <v>76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65</v>
      </c>
      <c r="C33" s="26"/>
      <c r="D33" s="26"/>
      <c r="E33" s="63" t="s">
        <v>54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81</v>
      </c>
      <c r="C34" s="26"/>
      <c r="D34" s="26"/>
      <c r="E34" s="63" t="s">
        <v>82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73</v>
      </c>
      <c r="C35" s="26"/>
      <c r="D35" s="26"/>
      <c r="E35" s="63" t="s">
        <v>87</v>
      </c>
      <c r="F35" s="23" t="s">
        <v>14</v>
      </c>
      <c r="G35" s="53"/>
      <c r="H35" s="53"/>
      <c r="I35" s="20" t="s">
        <v>21</v>
      </c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66</v>
      </c>
      <c r="C39" s="26"/>
      <c r="D39" s="26"/>
      <c r="E39" s="48" t="s">
        <v>45</v>
      </c>
      <c r="F39" s="49" t="s">
        <v>14</v>
      </c>
      <c r="G39" s="53"/>
      <c r="H39" s="41"/>
      <c r="I39" s="20" t="s">
        <v>21</v>
      </c>
    </row>
    <row r="40" spans="2:9" ht="11.25">
      <c r="B40" s="26" t="s">
        <v>56</v>
      </c>
      <c r="C40" s="26"/>
      <c r="D40" s="26"/>
      <c r="E40" s="48" t="s">
        <v>57</v>
      </c>
      <c r="F40" s="49" t="s">
        <v>14</v>
      </c>
      <c r="G40" s="53"/>
      <c r="H40" s="41"/>
      <c r="I40" s="20" t="s">
        <v>21</v>
      </c>
    </row>
    <row r="41" spans="2:9" ht="11.25">
      <c r="B41" s="26" t="s">
        <v>84</v>
      </c>
      <c r="C41" s="26"/>
      <c r="D41" s="26"/>
      <c r="E41" s="48" t="s">
        <v>85</v>
      </c>
      <c r="F41" s="49" t="s">
        <v>14</v>
      </c>
      <c r="G41" s="53">
        <v>1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3</v>
      </c>
      <c r="G43" s="38">
        <f>SUM(G38:G42)</f>
        <v>1</v>
      </c>
      <c r="H43" s="39">
        <f>SUM(H38:H42)</f>
        <v>0</v>
      </c>
      <c r="I43" s="25">
        <f>COUNTA(I38:I42)</f>
        <v>2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69</v>
      </c>
      <c r="C45" s="26"/>
      <c r="D45" s="26"/>
      <c r="E45" s="48" t="s">
        <v>89</v>
      </c>
      <c r="F45" s="49" t="s">
        <v>14</v>
      </c>
      <c r="G45" s="53">
        <v>0.25</v>
      </c>
      <c r="H45" s="53"/>
      <c r="I45" s="20"/>
    </row>
    <row r="46" spans="2:9" ht="11.25">
      <c r="B46" s="26" t="s">
        <v>70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11.25">
      <c r="B47" s="26" t="s">
        <v>68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67</v>
      </c>
      <c r="C48" s="27"/>
      <c r="D48" s="27"/>
      <c r="E48" s="48" t="s">
        <v>74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41</v>
      </c>
      <c r="F52" s="49" t="s">
        <v>14</v>
      </c>
      <c r="G52" s="53"/>
      <c r="H52" s="53"/>
      <c r="I52" s="20" t="s">
        <v>21</v>
      </c>
    </row>
    <row r="53" spans="2:9" ht="11.25">
      <c r="B53" s="26" t="s">
        <v>71</v>
      </c>
      <c r="C53" s="26"/>
      <c r="D53" s="26"/>
      <c r="E53" s="48" t="s">
        <v>40</v>
      </c>
      <c r="F53" s="23" t="s">
        <v>14</v>
      </c>
      <c r="G53" s="53">
        <v>0.3333333333333333</v>
      </c>
      <c r="H53" s="53"/>
      <c r="I53" s="20"/>
    </row>
    <row r="54" spans="2:9" ht="11.25">
      <c r="B54" s="26" t="s">
        <v>72</v>
      </c>
      <c r="C54" s="26"/>
      <c r="D54" s="26"/>
      <c r="E54" s="48" t="s">
        <v>55</v>
      </c>
      <c r="F54" s="23" t="s">
        <v>14</v>
      </c>
      <c r="G54" s="53">
        <v>0.3333333333333333</v>
      </c>
      <c r="H54" s="53"/>
      <c r="I54" s="20"/>
    </row>
    <row r="55" spans="2:9" ht="11.25">
      <c r="B55" s="26" t="s">
        <v>32</v>
      </c>
      <c r="C55" s="26"/>
      <c r="D55" s="26"/>
      <c r="E55" s="48" t="s">
        <v>88</v>
      </c>
      <c r="F55" s="23" t="s">
        <v>14</v>
      </c>
      <c r="G55" s="53">
        <v>0.3333333333333333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1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27</v>
      </c>
      <c r="G60" s="47">
        <f>G16+G23+G30+G37+G43+G50+G57</f>
        <v>6.333333333333333</v>
      </c>
      <c r="H60" s="47">
        <f>H16+H23+H30+H37+H43+H50+H57</f>
        <v>0.6666666666666666</v>
      </c>
      <c r="I60" s="25">
        <f>I16+countCoopAbstain+countIndGenAbstain+I37+countIndREPAbstain+I50+I57</f>
        <v>7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0.9047619047619048</v>
      </c>
      <c r="H61" s="32">
        <f>IF((G60+H60)=0,"",H60/(G60+H60))</f>
        <v>0.09523809523809523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50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9:F41 F18:F21 F25:F28 F45:F48 F52:F55 F32:F35">
      <formula1>$B$78:$B$79</formula1>
    </dataValidation>
    <dataValidation type="list" showInputMessage="1" showErrorMessage="1" sqref="I11:I14 I39:I41 I18:I21 I25:I28 I45:I48 I52:I55 I32:I35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2023-09-07T15:50:35Z</dcterms:modified>
  <cp:category/>
  <cp:version/>
  <cp:contentType/>
  <cp:contentStatus/>
</cp:coreProperties>
</file>