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/>
  <mc:AlternateContent xmlns:mc="http://schemas.openxmlformats.org/markup-compatibility/2006">
    <mc:Choice Requires="x15">
      <x15ac:absPath xmlns:x15ac="http://schemas.microsoft.com/office/spreadsheetml/2010/11/ac" url="https://ercot-my.sharepoint.com/personal/nitika_mago_ercot_com/Documents/Documents/OA_EMS/10_Projects_/2023_11_ESR_SOC_OKR/07 Workshop #3/"/>
    </mc:Choice>
  </mc:AlternateContent>
  <xr:revisionPtr revIDLastSave="0" documentId="13_ncr:1_{D825D0B6-4BBF-40A8-9DC3-45CD240808D9}" xr6:coauthVersionLast="47" xr6:coauthVersionMax="47" xr10:uidLastSave="{00000000-0000-0000-0000-000000000000}"/>
  <bookViews>
    <workbookView xWindow="-15690" yWindow="-18120" windowWidth="29040" windowHeight="17640" tabRatio="687" xr2:uid="{D498E0BA-AA39-47B8-A78D-D40AFD162A58}"/>
  </bookViews>
  <sheets>
    <sheet name="Introduction" sheetId="15" r:id="rId1"/>
    <sheet name="RegUp" sheetId="6" r:id="rId2"/>
    <sheet name="RRS-PFR" sheetId="8" r:id="rId3"/>
    <sheet name="RRS-FFR" sheetId="18" r:id="rId4"/>
    <sheet name="ECRS" sheetId="7" r:id="rId5"/>
    <sheet name="NonSpin" sheetId="9" r:id="rId6"/>
    <sheet name="Reg+RRS" sheetId="10" r:id="rId7"/>
    <sheet name="RRS+ECRS" sheetId="11" r:id="rId8"/>
    <sheet name="ECRS+NonSpin" sheetId="12" r:id="rId9"/>
    <sheet name="RegDown" sheetId="16" r:id="rId10"/>
  </sheets>
  <externalReferences>
    <externalReference r:id="rId11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6" i="16" l="1"/>
  <c r="AN27" i="16"/>
  <c r="AN26" i="16"/>
  <c r="AA27" i="16"/>
  <c r="AA26" i="16"/>
  <c r="N27" i="16"/>
  <c r="N26" i="16"/>
  <c r="AO27" i="16"/>
  <c r="AO26" i="16"/>
  <c r="AM27" i="16"/>
  <c r="AL27" i="16"/>
  <c r="AK27" i="16"/>
  <c r="AJ27" i="16"/>
  <c r="AI27" i="16"/>
  <c r="AH27" i="16"/>
  <c r="AG27" i="16"/>
  <c r="AF27" i="16"/>
  <c r="AE27" i="16"/>
  <c r="AD27" i="16"/>
  <c r="AC27" i="16"/>
  <c r="AB27" i="16"/>
  <c r="AM26" i="16"/>
  <c r="AL26" i="16"/>
  <c r="AK26" i="16"/>
  <c r="AJ26" i="16"/>
  <c r="AI26" i="16"/>
  <c r="AH26" i="16"/>
  <c r="AG26" i="16"/>
  <c r="AF26" i="16"/>
  <c r="AE26" i="16"/>
  <c r="AD26" i="16"/>
  <c r="AC26" i="16"/>
  <c r="AB26" i="16"/>
  <c r="Z27" i="16"/>
  <c r="Y27" i="16"/>
  <c r="X27" i="16"/>
  <c r="W27" i="16"/>
  <c r="V27" i="16"/>
  <c r="U27" i="16"/>
  <c r="T27" i="16"/>
  <c r="S27" i="16"/>
  <c r="R27" i="16"/>
  <c r="Q27" i="16"/>
  <c r="P27" i="16"/>
  <c r="O27" i="16"/>
  <c r="Z26" i="16"/>
  <c r="Y26" i="16"/>
  <c r="X26" i="16"/>
  <c r="W26" i="16"/>
  <c r="V26" i="16"/>
  <c r="U26" i="16"/>
  <c r="T26" i="16"/>
  <c r="S26" i="16"/>
  <c r="R26" i="16"/>
  <c r="Q26" i="16"/>
  <c r="P26" i="16"/>
  <c r="O26" i="16"/>
  <c r="O25" i="16"/>
  <c r="P25" i="16" s="1"/>
  <c r="Q25" i="16" s="1"/>
  <c r="R25" i="16" s="1"/>
  <c r="S25" i="16" s="1"/>
  <c r="T25" i="16" s="1"/>
  <c r="U25" i="16" s="1"/>
  <c r="V25" i="16" s="1"/>
  <c r="W25" i="16" s="1"/>
  <c r="X25" i="16" s="1"/>
  <c r="Y25" i="16" s="1"/>
  <c r="Z25" i="16" s="1"/>
  <c r="AB25" i="16" s="1"/>
  <c r="AC25" i="16" s="1"/>
  <c r="AD25" i="16" s="1"/>
  <c r="AE25" i="16" s="1"/>
  <c r="AF25" i="16" s="1"/>
  <c r="AG25" i="16" s="1"/>
  <c r="AH25" i="16" s="1"/>
  <c r="AI25" i="16" s="1"/>
  <c r="AJ25" i="16" s="1"/>
  <c r="AK25" i="16" s="1"/>
  <c r="AL25" i="16" s="1"/>
  <c r="AM25" i="16" s="1"/>
  <c r="AO25" i="16" s="1"/>
  <c r="C27" i="16"/>
  <c r="D27" i="16"/>
  <c r="E27" i="16"/>
  <c r="F27" i="16"/>
  <c r="G27" i="16"/>
  <c r="H27" i="16"/>
  <c r="I27" i="16"/>
  <c r="J27" i="16"/>
  <c r="K27" i="16"/>
  <c r="L27" i="16"/>
  <c r="M27" i="16"/>
  <c r="B27" i="16"/>
  <c r="C26" i="16"/>
  <c r="D26" i="16"/>
  <c r="E26" i="16"/>
  <c r="F26" i="16"/>
  <c r="G26" i="16"/>
  <c r="H26" i="16"/>
  <c r="I26" i="16"/>
  <c r="J26" i="16"/>
  <c r="K26" i="16"/>
  <c r="L26" i="16"/>
  <c r="M26" i="16"/>
  <c r="B26" i="16"/>
  <c r="AL16" i="18"/>
  <c r="AM16" i="18"/>
  <c r="AN16" i="18"/>
  <c r="AK16" i="18"/>
  <c r="AJ16" i="18"/>
  <c r="X16" i="18"/>
  <c r="Y16" i="18"/>
  <c r="Z16" i="18"/>
  <c r="AA16" i="18"/>
  <c r="AB16" i="18"/>
  <c r="AC16" i="18"/>
  <c r="AD16" i="18"/>
  <c r="AE16" i="18"/>
  <c r="AF16" i="18"/>
  <c r="AG16" i="18" s="1"/>
  <c r="AH16" i="18" s="1"/>
  <c r="W16" i="18"/>
  <c r="V16" i="18"/>
  <c r="D16" i="18"/>
  <c r="E16" i="18"/>
  <c r="F16" i="18"/>
  <c r="G16" i="18"/>
  <c r="H16" i="18"/>
  <c r="I16" i="18"/>
  <c r="J16" i="18"/>
  <c r="K16" i="18"/>
  <c r="L16" i="18"/>
  <c r="M16" i="18"/>
  <c r="N16" i="18"/>
  <c r="O16" i="18"/>
  <c r="P16" i="18"/>
  <c r="Q16" i="18"/>
  <c r="R16" i="18"/>
  <c r="S16" i="18"/>
  <c r="T16" i="18" s="1"/>
  <c r="C16" i="18"/>
  <c r="W14" i="18"/>
  <c r="U10" i="18"/>
  <c r="U11" i="18"/>
  <c r="U12" i="18"/>
  <c r="U19" i="18"/>
  <c r="U21" i="18"/>
  <c r="U22" i="18"/>
  <c r="U23" i="18"/>
  <c r="U24" i="18"/>
  <c r="U9" i="18"/>
  <c r="U8" i="18"/>
  <c r="V13" i="18"/>
  <c r="U13" i="18" s="1"/>
  <c r="V14" i="18"/>
  <c r="V28" i="18" s="1"/>
  <c r="V15" i="18"/>
  <c r="U15" i="18" s="1"/>
  <c r="V19" i="18"/>
  <c r="V23" i="18"/>
  <c r="V25" i="18"/>
  <c r="U25" i="18" s="1"/>
  <c r="AN14" i="18"/>
  <c r="AN28" i="18" s="1"/>
  <c r="AL14" i="18"/>
  <c r="AK14" i="18"/>
  <c r="AA14" i="18"/>
  <c r="AA28" i="18" s="1"/>
  <c r="AB14" i="18"/>
  <c r="AC14" i="18"/>
  <c r="AC28" i="18" s="1"/>
  <c r="AD14" i="18"/>
  <c r="AE14" i="18"/>
  <c r="AF14" i="18"/>
  <c r="AG14" i="18"/>
  <c r="AH14" i="18"/>
  <c r="AH28" i="18" s="1"/>
  <c r="Y14" i="18"/>
  <c r="Y28" i="18" s="1"/>
  <c r="X14" i="18"/>
  <c r="X28" i="18" s="1"/>
  <c r="E14" i="18"/>
  <c r="E28" i="18" s="1"/>
  <c r="F14" i="18"/>
  <c r="F28" i="18" s="1"/>
  <c r="G14" i="18"/>
  <c r="G28" i="18" s="1"/>
  <c r="H14" i="18"/>
  <c r="H28" i="18" s="1"/>
  <c r="I14" i="18"/>
  <c r="J14" i="18"/>
  <c r="J28" i="18" s="1"/>
  <c r="K14" i="18"/>
  <c r="K28" i="18" s="1"/>
  <c r="L14" i="18"/>
  <c r="M14" i="18"/>
  <c r="M28" i="18" s="1"/>
  <c r="N14" i="18"/>
  <c r="N28" i="18" s="1"/>
  <c r="O14" i="18"/>
  <c r="P14" i="18"/>
  <c r="Q14" i="18"/>
  <c r="R14" i="18"/>
  <c r="R28" i="18" s="1"/>
  <c r="S14" i="18"/>
  <c r="S28" i="18" s="1"/>
  <c r="T14" i="18"/>
  <c r="C14" i="18"/>
  <c r="C28" i="18" s="1"/>
  <c r="D14" i="18"/>
  <c r="D28" i="18" s="1"/>
  <c r="L28" i="18"/>
  <c r="B16" i="18"/>
  <c r="AI8" i="18"/>
  <c r="AI10" i="18"/>
  <c r="AI11" i="18"/>
  <c r="AI12" i="18"/>
  <c r="AI21" i="18"/>
  <c r="AI22" i="18"/>
  <c r="AI24" i="18"/>
  <c r="AI9" i="18"/>
  <c r="AB28" i="18"/>
  <c r="AD28" i="18"/>
  <c r="AE28" i="18"/>
  <c r="AF28" i="18"/>
  <c r="AG28" i="18"/>
  <c r="O28" i="18"/>
  <c r="P28" i="18"/>
  <c r="Q28" i="18"/>
  <c r="T28" i="18"/>
  <c r="B28" i="18"/>
  <c r="I28" i="18"/>
  <c r="Z14" i="18"/>
  <c r="Z28" i="18" s="1"/>
  <c r="AJ14" i="18"/>
  <c r="AI14" i="18" s="1"/>
  <c r="C15" i="18"/>
  <c r="B15" i="18"/>
  <c r="A9" i="18"/>
  <c r="A10" i="18"/>
  <c r="A13" i="18"/>
  <c r="B13" i="18"/>
  <c r="C13" i="18"/>
  <c r="D13" i="18"/>
  <c r="E13" i="18"/>
  <c r="F13" i="18"/>
  <c r="G13" i="18"/>
  <c r="H13" i="18"/>
  <c r="I13" i="18"/>
  <c r="J13" i="18"/>
  <c r="K13" i="18"/>
  <c r="L13" i="18"/>
  <c r="M13" i="18"/>
  <c r="N13" i="18"/>
  <c r="O13" i="18"/>
  <c r="P13" i="18"/>
  <c r="Q13" i="18"/>
  <c r="R13" i="18"/>
  <c r="S13" i="18"/>
  <c r="T13" i="18"/>
  <c r="W13" i="18"/>
  <c r="X13" i="18"/>
  <c r="Y13" i="18"/>
  <c r="Z13" i="18"/>
  <c r="AA13" i="18"/>
  <c r="AB13" i="18"/>
  <c r="AC13" i="18"/>
  <c r="AD13" i="18"/>
  <c r="AE13" i="18"/>
  <c r="AF13" i="18"/>
  <c r="AG13" i="18"/>
  <c r="AH13" i="18"/>
  <c r="AJ13" i="18"/>
  <c r="AI13" i="18" s="1"/>
  <c r="AK13" i="18"/>
  <c r="AL13" i="18"/>
  <c r="AM13" i="18"/>
  <c r="AN13" i="18"/>
  <c r="A15" i="18"/>
  <c r="D15" i="18"/>
  <c r="E15" i="18"/>
  <c r="F15" i="18"/>
  <c r="G15" i="18"/>
  <c r="H15" i="18"/>
  <c r="I15" i="18"/>
  <c r="J15" i="18"/>
  <c r="K15" i="18"/>
  <c r="L15" i="18"/>
  <c r="M15" i="18"/>
  <c r="N15" i="18"/>
  <c r="O15" i="18"/>
  <c r="P15" i="18"/>
  <c r="Q15" i="18"/>
  <c r="R15" i="18"/>
  <c r="S15" i="18"/>
  <c r="T15" i="18"/>
  <c r="W15" i="18"/>
  <c r="X15" i="18"/>
  <c r="Y15" i="18"/>
  <c r="Z15" i="18"/>
  <c r="AA15" i="18"/>
  <c r="AB15" i="18"/>
  <c r="AC15" i="18"/>
  <c r="AD15" i="18"/>
  <c r="AE15" i="18"/>
  <c r="AF15" i="18"/>
  <c r="AG15" i="18"/>
  <c r="AH15" i="18"/>
  <c r="AJ15" i="18"/>
  <c r="AI15" i="18" s="1"/>
  <c r="AK15" i="18"/>
  <c r="AL15" i="18"/>
  <c r="AM15" i="18"/>
  <c r="AN15" i="18"/>
  <c r="A17" i="18"/>
  <c r="A18" i="18"/>
  <c r="A19" i="18"/>
  <c r="B19" i="18"/>
  <c r="C19" i="18"/>
  <c r="D19" i="18"/>
  <c r="E19" i="18"/>
  <c r="F19" i="18"/>
  <c r="G19" i="18"/>
  <c r="H19" i="18"/>
  <c r="I19" i="18"/>
  <c r="J19" i="18"/>
  <c r="K19" i="18"/>
  <c r="L19" i="18"/>
  <c r="M19" i="18"/>
  <c r="N19" i="18"/>
  <c r="O19" i="18"/>
  <c r="P19" i="18"/>
  <c r="Q19" i="18"/>
  <c r="R19" i="18"/>
  <c r="S19" i="18"/>
  <c r="T19" i="18"/>
  <c r="W19" i="18"/>
  <c r="X19" i="18"/>
  <c r="Y19" i="18"/>
  <c r="Z19" i="18"/>
  <c r="AA19" i="18"/>
  <c r="AB19" i="18"/>
  <c r="AC19" i="18"/>
  <c r="AD19" i="18"/>
  <c r="AE19" i="18"/>
  <c r="AF19" i="18"/>
  <c r="AG19" i="18"/>
  <c r="AH19" i="18"/>
  <c r="AJ19" i="18"/>
  <c r="AI19" i="18" s="1"/>
  <c r="AK19" i="18"/>
  <c r="AL19" i="18"/>
  <c r="AM19" i="18"/>
  <c r="AN19" i="18"/>
  <c r="A20" i="18"/>
  <c r="B23" i="18"/>
  <c r="B25" i="18" s="1"/>
  <c r="C23" i="18"/>
  <c r="C25" i="18" s="1"/>
  <c r="D23" i="18"/>
  <c r="D25" i="18" s="1"/>
  <c r="E23" i="18"/>
  <c r="E25" i="18" s="1"/>
  <c r="F23" i="18"/>
  <c r="F25" i="18" s="1"/>
  <c r="G23" i="18"/>
  <c r="G25" i="18" s="1"/>
  <c r="H23" i="18"/>
  <c r="H25" i="18" s="1"/>
  <c r="I23" i="18"/>
  <c r="I25" i="18" s="1"/>
  <c r="J23" i="18"/>
  <c r="J25" i="18" s="1"/>
  <c r="K23" i="18"/>
  <c r="K25" i="18" s="1"/>
  <c r="L23" i="18"/>
  <c r="L25" i="18" s="1"/>
  <c r="M23" i="18"/>
  <c r="M25" i="18" s="1"/>
  <c r="N23" i="18"/>
  <c r="N25" i="18" s="1"/>
  <c r="O23" i="18"/>
  <c r="O25" i="18" s="1"/>
  <c r="P23" i="18"/>
  <c r="P25" i="18" s="1"/>
  <c r="Q23" i="18"/>
  <c r="Q25" i="18" s="1"/>
  <c r="R23" i="18"/>
  <c r="R25" i="18" s="1"/>
  <c r="S23" i="18"/>
  <c r="S25" i="18" s="1"/>
  <c r="T23" i="18"/>
  <c r="T25" i="18" s="1"/>
  <c r="W23" i="18"/>
  <c r="W25" i="18" s="1"/>
  <c r="X23" i="18"/>
  <c r="X25" i="18" s="1"/>
  <c r="Y23" i="18"/>
  <c r="Y25" i="18" s="1"/>
  <c r="Z23" i="18"/>
  <c r="Z25" i="18" s="1"/>
  <c r="AA23" i="18"/>
  <c r="AA25" i="18" s="1"/>
  <c r="AB23" i="18"/>
  <c r="AB25" i="18" s="1"/>
  <c r="AC23" i="18"/>
  <c r="AC25" i="18" s="1"/>
  <c r="AD23" i="18"/>
  <c r="AD25" i="18" s="1"/>
  <c r="AE23" i="18"/>
  <c r="AE25" i="18" s="1"/>
  <c r="AF23" i="18"/>
  <c r="AF25" i="18" s="1"/>
  <c r="AG23" i="18"/>
  <c r="AG25" i="18" s="1"/>
  <c r="AH23" i="18"/>
  <c r="AH25" i="18" s="1"/>
  <c r="AJ23" i="18"/>
  <c r="AJ25" i="18" s="1"/>
  <c r="AI25" i="18" s="1"/>
  <c r="AK23" i="18"/>
  <c r="AK25" i="18" s="1"/>
  <c r="AL23" i="18"/>
  <c r="AL25" i="18" s="1"/>
  <c r="AM23" i="18"/>
  <c r="AM25" i="18" s="1"/>
  <c r="AN23" i="18"/>
  <c r="AN25" i="18" s="1"/>
  <c r="A24" i="18"/>
  <c r="B26" i="18"/>
  <c r="A27" i="18"/>
  <c r="V17" i="18" l="1"/>
  <c r="V27" i="18" s="1"/>
  <c r="U28" i="18"/>
  <c r="U14" i="18"/>
  <c r="U16" i="18"/>
  <c r="AJ28" i="18"/>
  <c r="AI28" i="18" s="1"/>
  <c r="W28" i="18"/>
  <c r="AI23" i="18"/>
  <c r="C17" i="18"/>
  <c r="AL28" i="18"/>
  <c r="B17" i="18"/>
  <c r="AK28" i="18"/>
  <c r="AM14" i="18"/>
  <c r="AM28" i="18" s="1"/>
  <c r="F17" i="18"/>
  <c r="D17" i="18"/>
  <c r="E17" i="18"/>
  <c r="B20" i="18"/>
  <c r="C26" i="18"/>
  <c r="AC17" i="18" l="1"/>
  <c r="U17" i="18"/>
  <c r="AI16" i="18"/>
  <c r="B18" i="18"/>
  <c r="B27" i="18"/>
  <c r="C27" i="18" s="1"/>
  <c r="D27" i="18" s="1"/>
  <c r="E27" i="18" s="1"/>
  <c r="G17" i="18"/>
  <c r="C20" i="18"/>
  <c r="D26" i="18"/>
  <c r="F27" i="18"/>
  <c r="C18" i="18" l="1"/>
  <c r="H17" i="18"/>
  <c r="G27" i="18"/>
  <c r="D20" i="18"/>
  <c r="D18" i="18"/>
  <c r="E26" i="18"/>
  <c r="I17" i="18" l="1"/>
  <c r="E20" i="18"/>
  <c r="F26" i="18"/>
  <c r="E18" i="18"/>
  <c r="H27" i="18"/>
  <c r="J17" i="18" l="1"/>
  <c r="I27" i="18"/>
  <c r="F20" i="18"/>
  <c r="F18" i="18"/>
  <c r="G26" i="18"/>
  <c r="K17" i="18" l="1"/>
  <c r="G20" i="18"/>
  <c r="G18" i="18"/>
  <c r="H26" i="18"/>
  <c r="J27" i="18"/>
  <c r="L17" i="18" l="1"/>
  <c r="K27" i="18"/>
  <c r="H18" i="18"/>
  <c r="H20" i="18"/>
  <c r="I26" i="18"/>
  <c r="M17" i="18" l="1"/>
  <c r="I20" i="18"/>
  <c r="I18" i="18"/>
  <c r="J26" i="18"/>
  <c r="L27" i="18"/>
  <c r="M27" i="18" l="1"/>
  <c r="K26" i="18"/>
  <c r="J20" i="18"/>
  <c r="J18" i="18"/>
  <c r="N17" i="18" l="1"/>
  <c r="O17" i="18"/>
  <c r="K18" i="18"/>
  <c r="L26" i="18"/>
  <c r="K20" i="18"/>
  <c r="P17" i="18" l="1"/>
  <c r="O27" i="18"/>
  <c r="M26" i="18"/>
  <c r="L18" i="18"/>
  <c r="L20" i="18"/>
  <c r="Q17" i="18" l="1"/>
  <c r="P27" i="18"/>
  <c r="N27" i="18"/>
  <c r="M18" i="18"/>
  <c r="N26" i="18"/>
  <c r="M20" i="18"/>
  <c r="R17" i="18" l="1"/>
  <c r="Q27" i="18"/>
  <c r="N20" i="18"/>
  <c r="N18" i="18"/>
  <c r="O26" i="18"/>
  <c r="S17" i="18" l="1"/>
  <c r="R27" i="18"/>
  <c r="O20" i="18"/>
  <c r="O18" i="18"/>
  <c r="P26" i="18"/>
  <c r="T17" i="18" l="1"/>
  <c r="S27" i="18"/>
  <c r="P20" i="18"/>
  <c r="Q26" i="18"/>
  <c r="P18" i="18"/>
  <c r="T27" i="18" l="1"/>
  <c r="U27" i="18" s="1"/>
  <c r="Q20" i="18"/>
  <c r="R26" i="18"/>
  <c r="Q18" i="18"/>
  <c r="R20" i="18" l="1"/>
  <c r="S26" i="18"/>
  <c r="R18" i="18"/>
  <c r="W17" i="18" l="1"/>
  <c r="X17" i="18"/>
  <c r="S20" i="18"/>
  <c r="S18" i="18"/>
  <c r="T26" i="18"/>
  <c r="V26" i="18" s="1"/>
  <c r="U26" i="18" s="1"/>
  <c r="V18" i="18" l="1"/>
  <c r="U18" i="18" s="1"/>
  <c r="V20" i="18"/>
  <c r="U20" i="18" s="1"/>
  <c r="W27" i="18"/>
  <c r="Y17" i="18"/>
  <c r="T20" i="18"/>
  <c r="T18" i="18"/>
  <c r="X27" i="18"/>
  <c r="Z17" i="18" l="1"/>
  <c r="Y27" i="18"/>
  <c r="W26" i="18"/>
  <c r="W18" i="18" l="1"/>
  <c r="X26" i="18"/>
  <c r="W20" i="18"/>
  <c r="Z27" i="18"/>
  <c r="AA17" i="18" l="1"/>
  <c r="AB17" i="18"/>
  <c r="X18" i="18"/>
  <c r="Y26" i="18"/>
  <c r="X20" i="18"/>
  <c r="AA27" i="18" l="1"/>
  <c r="Y18" i="18"/>
  <c r="Y20" i="18"/>
  <c r="Z26" i="18"/>
  <c r="AB27" i="18"/>
  <c r="AD17" i="18" l="1"/>
  <c r="AC27" i="18"/>
  <c r="Z18" i="18"/>
  <c r="AA26" i="18"/>
  <c r="Z20" i="18"/>
  <c r="AE17" i="18" l="1"/>
  <c r="AD27" i="18"/>
  <c r="AA20" i="18"/>
  <c r="AA18" i="18"/>
  <c r="AB26" i="18"/>
  <c r="AF17" i="18" l="1"/>
  <c r="AE27" i="18"/>
  <c r="AB20" i="18"/>
  <c r="AB18" i="18"/>
  <c r="AC26" i="18"/>
  <c r="AG17" i="18" l="1"/>
  <c r="AC20" i="18"/>
  <c r="AC18" i="18"/>
  <c r="AD26" i="18"/>
  <c r="AF27" i="18"/>
  <c r="AH17" i="18" l="1"/>
  <c r="AG27" i="18"/>
  <c r="AD20" i="18"/>
  <c r="AD18" i="18"/>
  <c r="AE26" i="18"/>
  <c r="AJ17" i="18" l="1"/>
  <c r="AI17" i="18" s="1"/>
  <c r="AE20" i="18"/>
  <c r="AE18" i="18"/>
  <c r="AF26" i="18"/>
  <c r="AH27" i="18"/>
  <c r="AI27" i="18" s="1"/>
  <c r="AJ27" i="18" l="1"/>
  <c r="AF20" i="18"/>
  <c r="AF18" i="18"/>
  <c r="AG26" i="18"/>
  <c r="AK17" i="18" l="1"/>
  <c r="AL17" i="18"/>
  <c r="AH26" i="18"/>
  <c r="AG20" i="18"/>
  <c r="AG18" i="18"/>
  <c r="AK27" i="18" l="1"/>
  <c r="AM17" i="18"/>
  <c r="AL27" i="18"/>
  <c r="AH18" i="18"/>
  <c r="AJ26" i="18"/>
  <c r="AI26" i="18" s="1"/>
  <c r="AH20" i="18"/>
  <c r="AN17" i="18" l="1"/>
  <c r="AJ18" i="18"/>
  <c r="AI18" i="18" s="1"/>
  <c r="AK26" i="18"/>
  <c r="AJ20" i="18"/>
  <c r="AI20" i="18" s="1"/>
  <c r="AM27" i="18"/>
  <c r="AN27" i="18" l="1"/>
  <c r="AK18" i="18"/>
  <c r="AL26" i="18"/>
  <c r="AK20" i="18"/>
  <c r="AL18" i="18" l="1"/>
  <c r="AM26" i="18"/>
  <c r="AL20" i="18"/>
  <c r="AM20" i="18" l="1"/>
  <c r="AM18" i="18"/>
  <c r="AN26" i="18"/>
  <c r="AN20" i="18" l="1"/>
  <c r="AN18" i="18"/>
  <c r="AO22" i="16" l="1"/>
  <c r="AO17" i="16"/>
  <c r="AO18" i="16" s="1"/>
  <c r="AO16" i="16"/>
  <c r="AO15" i="16"/>
  <c r="AO13" i="16"/>
  <c r="AN13" i="16" s="1"/>
  <c r="C16" i="16"/>
  <c r="AO24" i="16"/>
  <c r="S24" i="16"/>
  <c r="Q24" i="16"/>
  <c r="AM17" i="16"/>
  <c r="AL17" i="16"/>
  <c r="AK17" i="16"/>
  <c r="AJ17" i="16"/>
  <c r="AI17" i="16"/>
  <c r="AH17" i="16"/>
  <c r="AG17" i="16"/>
  <c r="AF17" i="16"/>
  <c r="AE17" i="16"/>
  <c r="AD17" i="16"/>
  <c r="AC17" i="16"/>
  <c r="AB17" i="16"/>
  <c r="AM16" i="16"/>
  <c r="AL16" i="16"/>
  <c r="AK16" i="16"/>
  <c r="AJ16" i="16"/>
  <c r="AI16" i="16"/>
  <c r="AH16" i="16"/>
  <c r="AG16" i="16"/>
  <c r="AF16" i="16"/>
  <c r="AE16" i="16"/>
  <c r="AD16" i="16"/>
  <c r="AC16" i="16"/>
  <c r="AB16" i="16"/>
  <c r="AM15" i="16"/>
  <c r="AL15" i="16"/>
  <c r="AK15" i="16"/>
  <c r="AJ15" i="16"/>
  <c r="AI15" i="16"/>
  <c r="AH15" i="16"/>
  <c r="AG15" i="16"/>
  <c r="AF15" i="16"/>
  <c r="AE15" i="16"/>
  <c r="AD15" i="16"/>
  <c r="AC15" i="16"/>
  <c r="AB15" i="16"/>
  <c r="AM13" i="16"/>
  <c r="AL13" i="16"/>
  <c r="AK13" i="16"/>
  <c r="AJ13" i="16"/>
  <c r="AI13" i="16"/>
  <c r="AH13" i="16"/>
  <c r="AG13" i="16"/>
  <c r="AF13" i="16"/>
  <c r="AE13" i="16"/>
  <c r="AD13" i="16"/>
  <c r="AC13" i="16"/>
  <c r="AB13" i="16"/>
  <c r="Z17" i="16"/>
  <c r="Y17" i="16"/>
  <c r="X17" i="16"/>
  <c r="W17" i="16"/>
  <c r="V17" i="16"/>
  <c r="U17" i="16"/>
  <c r="T17" i="16"/>
  <c r="S17" i="16"/>
  <c r="S18" i="16" s="1"/>
  <c r="S19" i="16" s="1"/>
  <c r="R17" i="16"/>
  <c r="Q17" i="16"/>
  <c r="P17" i="16"/>
  <c r="O17" i="16"/>
  <c r="Z16" i="16"/>
  <c r="Y16" i="16"/>
  <c r="X16" i="16"/>
  <c r="W16" i="16"/>
  <c r="V16" i="16"/>
  <c r="U16" i="16"/>
  <c r="T16" i="16"/>
  <c r="S16" i="16"/>
  <c r="R16" i="16"/>
  <c r="Q16" i="16"/>
  <c r="P16" i="16"/>
  <c r="O16" i="16"/>
  <c r="Z15" i="16"/>
  <c r="Y15" i="16"/>
  <c r="X15" i="16"/>
  <c r="W15" i="16"/>
  <c r="V15" i="16"/>
  <c r="U15" i="16"/>
  <c r="T15" i="16"/>
  <c r="S15" i="16"/>
  <c r="R15" i="16"/>
  <c r="Q15" i="16"/>
  <c r="P15" i="16"/>
  <c r="O15" i="16"/>
  <c r="Z13" i="16"/>
  <c r="Y13" i="16"/>
  <c r="X13" i="16"/>
  <c r="W13" i="16"/>
  <c r="V13" i="16"/>
  <c r="U13" i="16"/>
  <c r="T13" i="16"/>
  <c r="S13" i="16"/>
  <c r="R13" i="16"/>
  <c r="Q13" i="16"/>
  <c r="P13" i="16"/>
  <c r="O13" i="16"/>
  <c r="B15" i="16"/>
  <c r="C15" i="16"/>
  <c r="D15" i="16"/>
  <c r="E15" i="16"/>
  <c r="F15" i="16"/>
  <c r="G15" i="16"/>
  <c r="H15" i="16"/>
  <c r="I15" i="16"/>
  <c r="J15" i="16"/>
  <c r="K15" i="16"/>
  <c r="L15" i="16"/>
  <c r="M15" i="16"/>
  <c r="D16" i="16"/>
  <c r="E16" i="16"/>
  <c r="F16" i="16"/>
  <c r="G16" i="16"/>
  <c r="H16" i="16"/>
  <c r="I16" i="16"/>
  <c r="J16" i="16"/>
  <c r="K16" i="16"/>
  <c r="L16" i="16"/>
  <c r="M16" i="16"/>
  <c r="C17" i="16"/>
  <c r="D17" i="16"/>
  <c r="E17" i="16"/>
  <c r="F17" i="16"/>
  <c r="G17" i="16"/>
  <c r="H17" i="16"/>
  <c r="I17" i="16"/>
  <c r="J17" i="16"/>
  <c r="K17" i="16"/>
  <c r="L17" i="16"/>
  <c r="M17" i="16"/>
  <c r="B17" i="16"/>
  <c r="B18" i="16" s="1"/>
  <c r="B19" i="16" s="1"/>
  <c r="B25" i="16"/>
  <c r="B14" i="16"/>
  <c r="C13" i="16"/>
  <c r="D13" i="16"/>
  <c r="E13" i="16"/>
  <c r="F13" i="16"/>
  <c r="G13" i="16"/>
  <c r="H13" i="16"/>
  <c r="I13" i="16"/>
  <c r="J13" i="16"/>
  <c r="K13" i="16"/>
  <c r="L13" i="16"/>
  <c r="M13" i="16"/>
  <c r="B13" i="16"/>
  <c r="AN23" i="16"/>
  <c r="AA23" i="16"/>
  <c r="N23" i="16"/>
  <c r="A23" i="16"/>
  <c r="AN22" i="16"/>
  <c r="AM22" i="16"/>
  <c r="AM24" i="16" s="1"/>
  <c r="AL22" i="16"/>
  <c r="AL24" i="16" s="1"/>
  <c r="AK22" i="16"/>
  <c r="AK24" i="16" s="1"/>
  <c r="AJ22" i="16"/>
  <c r="AJ24" i="16" s="1"/>
  <c r="AI22" i="16"/>
  <c r="AI24" i="16" s="1"/>
  <c r="AH22" i="16"/>
  <c r="AH24" i="16" s="1"/>
  <c r="AG22" i="16"/>
  <c r="AG24" i="16" s="1"/>
  <c r="AF22" i="16"/>
  <c r="AF24" i="16" s="1"/>
  <c r="AE22" i="16"/>
  <c r="AE24" i="16" s="1"/>
  <c r="AD22" i="16"/>
  <c r="AD24" i="16" s="1"/>
  <c r="AC22" i="16"/>
  <c r="AC24" i="16" s="1"/>
  <c r="AB22" i="16"/>
  <c r="Z22" i="16"/>
  <c r="Z24" i="16" s="1"/>
  <c r="Y22" i="16"/>
  <c r="Y24" i="16" s="1"/>
  <c r="X22" i="16"/>
  <c r="X24" i="16" s="1"/>
  <c r="W22" i="16"/>
  <c r="W24" i="16" s="1"/>
  <c r="V22" i="16"/>
  <c r="V24" i="16" s="1"/>
  <c r="U22" i="16"/>
  <c r="U24" i="16" s="1"/>
  <c r="T22" i="16"/>
  <c r="T24" i="16" s="1"/>
  <c r="S22" i="16"/>
  <c r="R22" i="16"/>
  <c r="R24" i="16" s="1"/>
  <c r="Q22" i="16"/>
  <c r="P22" i="16"/>
  <c r="P24" i="16" s="1"/>
  <c r="O22" i="16"/>
  <c r="N22" i="16" s="1"/>
  <c r="M22" i="16"/>
  <c r="M24" i="16" s="1"/>
  <c r="L22" i="16"/>
  <c r="L24" i="16" s="1"/>
  <c r="K22" i="16"/>
  <c r="K24" i="16" s="1"/>
  <c r="J22" i="16"/>
  <c r="J24" i="16" s="1"/>
  <c r="I22" i="16"/>
  <c r="I24" i="16" s="1"/>
  <c r="H22" i="16"/>
  <c r="H24" i="16" s="1"/>
  <c r="G22" i="16"/>
  <c r="G24" i="16" s="1"/>
  <c r="F22" i="16"/>
  <c r="F24" i="16" s="1"/>
  <c r="E22" i="16"/>
  <c r="E24" i="16" s="1"/>
  <c r="D22" i="16"/>
  <c r="D24" i="16" s="1"/>
  <c r="C22" i="16"/>
  <c r="C24" i="16" s="1"/>
  <c r="B22" i="16"/>
  <c r="B24" i="16" s="1"/>
  <c r="AN21" i="16"/>
  <c r="AA21" i="16"/>
  <c r="N21" i="16"/>
  <c r="AN20" i="16"/>
  <c r="AA20" i="16"/>
  <c r="N20" i="16"/>
  <c r="A19" i="16"/>
  <c r="AN15" i="16"/>
  <c r="AA15" i="16"/>
  <c r="N15" i="16"/>
  <c r="A15" i="16"/>
  <c r="A14" i="16"/>
  <c r="AA13" i="16"/>
  <c r="N13" i="16"/>
  <c r="A13" i="16"/>
  <c r="AN12" i="16"/>
  <c r="AA12" i="16"/>
  <c r="N12" i="16"/>
  <c r="AN11" i="16"/>
  <c r="AA11" i="16"/>
  <c r="N11" i="16"/>
  <c r="AN10" i="16"/>
  <c r="AA10" i="16"/>
  <c r="N10" i="16"/>
  <c r="A10" i="16"/>
  <c r="AN9" i="16"/>
  <c r="AA9" i="16"/>
  <c r="N9" i="16"/>
  <c r="A9" i="16"/>
  <c r="AN8" i="16"/>
  <c r="AA8" i="16"/>
  <c r="N8" i="16"/>
  <c r="T18" i="12"/>
  <c r="T16" i="12"/>
  <c r="Z22" i="8"/>
  <c r="P18" i="16" l="1"/>
  <c r="P19" i="16" s="1"/>
  <c r="Q18" i="16"/>
  <c r="Q19" i="16" s="1"/>
  <c r="R18" i="16"/>
  <c r="R19" i="16" s="1"/>
  <c r="T18" i="16"/>
  <c r="T19" i="16" s="1"/>
  <c r="U18" i="16"/>
  <c r="U19" i="16" s="1"/>
  <c r="V18" i="16"/>
  <c r="V19" i="16" s="1"/>
  <c r="W18" i="16"/>
  <c r="W19" i="16" s="1"/>
  <c r="O24" i="16"/>
  <c r="X18" i="16"/>
  <c r="X19" i="16" s="1"/>
  <c r="AK18" i="16"/>
  <c r="N17" i="16"/>
  <c r="Y18" i="16"/>
  <c r="Y19" i="16" s="1"/>
  <c r="Z18" i="16"/>
  <c r="Z19" i="16" s="1"/>
  <c r="O18" i="16"/>
  <c r="O19" i="16" s="1"/>
  <c r="AJ18" i="16"/>
  <c r="AL18" i="16"/>
  <c r="AM18" i="16"/>
  <c r="AD18" i="16"/>
  <c r="AE18" i="16"/>
  <c r="AF18" i="16"/>
  <c r="AG18" i="16"/>
  <c r="AH18" i="16"/>
  <c r="AI18" i="16"/>
  <c r="AC18" i="16"/>
  <c r="AB24" i="16"/>
  <c r="AA24" i="16" s="1"/>
  <c r="AB18" i="16"/>
  <c r="AA18" i="16" s="1"/>
  <c r="AA16" i="16"/>
  <c r="AN16" i="16"/>
  <c r="AA22" i="16"/>
  <c r="C25" i="16"/>
  <c r="F18" i="16"/>
  <c r="F19" i="16" s="1"/>
  <c r="H18" i="16"/>
  <c r="H19" i="16" s="1"/>
  <c r="J18" i="16"/>
  <c r="J19" i="16" s="1"/>
  <c r="M18" i="16"/>
  <c r="M19" i="16" s="1"/>
  <c r="L18" i="16"/>
  <c r="L19" i="16" s="1"/>
  <c r="N18" i="16"/>
  <c r="AA17" i="16"/>
  <c r="C18" i="16"/>
  <c r="C19" i="16" s="1"/>
  <c r="AN18" i="16"/>
  <c r="D18" i="16"/>
  <c r="D19" i="16" s="1"/>
  <c r="E18" i="16"/>
  <c r="E19" i="16" s="1"/>
  <c r="G18" i="16"/>
  <c r="G19" i="16" s="1"/>
  <c r="I18" i="16"/>
  <c r="I19" i="16" s="1"/>
  <c r="K18" i="16"/>
  <c r="K19" i="16" s="1"/>
  <c r="AN17" i="16"/>
  <c r="N24" i="16"/>
  <c r="AN24" i="16"/>
  <c r="N16" i="16"/>
  <c r="A23" i="6"/>
  <c r="A23" i="8" s="1"/>
  <c r="AN23" i="6"/>
  <c r="AN21" i="6"/>
  <c r="AN14" i="6" s="1"/>
  <c r="AN20" i="6"/>
  <c r="AN12" i="6"/>
  <c r="AN11" i="6"/>
  <c r="AN10" i="6"/>
  <c r="AN9" i="6"/>
  <c r="AN8" i="6"/>
  <c r="AA23" i="6"/>
  <c r="AA21" i="6"/>
  <c r="AA20" i="6"/>
  <c r="AA12" i="6"/>
  <c r="AA11" i="6"/>
  <c r="AA15" i="6" s="1"/>
  <c r="AA10" i="6"/>
  <c r="AA9" i="6"/>
  <c r="AA8" i="6"/>
  <c r="A27" i="6"/>
  <c r="A29" i="12" s="1"/>
  <c r="A26" i="6"/>
  <c r="A28" i="12" s="1"/>
  <c r="A14" i="6"/>
  <c r="A16" i="12" s="1"/>
  <c r="A15" i="6"/>
  <c r="A17" i="12" s="1"/>
  <c r="A16" i="6"/>
  <c r="A18" i="11" s="1"/>
  <c r="A17" i="6"/>
  <c r="A19" i="12" s="1"/>
  <c r="A18" i="6"/>
  <c r="A20" i="12" s="1"/>
  <c r="A19" i="6"/>
  <c r="A19" i="8" s="1"/>
  <c r="A13" i="6"/>
  <c r="A15" i="10" s="1"/>
  <c r="A10" i="6"/>
  <c r="A10" i="8" s="1"/>
  <c r="A9" i="6"/>
  <c r="A9" i="11" s="1"/>
  <c r="A9" i="7"/>
  <c r="A9" i="8"/>
  <c r="AO18" i="6"/>
  <c r="AN18" i="6" s="1"/>
  <c r="AM18" i="6"/>
  <c r="AL18" i="6"/>
  <c r="AK18" i="6"/>
  <c r="AJ18" i="6"/>
  <c r="AI18" i="6"/>
  <c r="AH18" i="6"/>
  <c r="AG18" i="6"/>
  <c r="AF18" i="6"/>
  <c r="AE18" i="6"/>
  <c r="AD18" i="6"/>
  <c r="AC18" i="6"/>
  <c r="AB18" i="6"/>
  <c r="AA18" i="6" s="1"/>
  <c r="Z18" i="6"/>
  <c r="Y18" i="6"/>
  <c r="X18" i="6"/>
  <c r="W18" i="6"/>
  <c r="V18" i="6"/>
  <c r="U18" i="6"/>
  <c r="T18" i="6"/>
  <c r="S18" i="6"/>
  <c r="R18" i="6"/>
  <c r="Q18" i="6"/>
  <c r="P18" i="6"/>
  <c r="O18" i="6"/>
  <c r="N18" i="6" s="1"/>
  <c r="C18" i="6"/>
  <c r="D18" i="6"/>
  <c r="E18" i="6"/>
  <c r="F18" i="6"/>
  <c r="G18" i="6"/>
  <c r="H18" i="6"/>
  <c r="I18" i="6"/>
  <c r="J18" i="6"/>
  <c r="K18" i="6"/>
  <c r="L18" i="6"/>
  <c r="M18" i="6"/>
  <c r="B18" i="6"/>
  <c r="AO15" i="6"/>
  <c r="AO14" i="6"/>
  <c r="AM15" i="6"/>
  <c r="AL15" i="6"/>
  <c r="AK15" i="6"/>
  <c r="AJ15" i="6"/>
  <c r="AI15" i="6"/>
  <c r="AH15" i="6"/>
  <c r="AG15" i="6"/>
  <c r="AF15" i="6"/>
  <c r="AE15" i="6"/>
  <c r="AD15" i="6"/>
  <c r="AC15" i="6"/>
  <c r="AB15" i="6"/>
  <c r="AM14" i="6"/>
  <c r="AL14" i="6"/>
  <c r="AK14" i="6"/>
  <c r="AJ14" i="6"/>
  <c r="AI14" i="6"/>
  <c r="AH14" i="6"/>
  <c r="AG14" i="6"/>
  <c r="AF14" i="6"/>
  <c r="AE14" i="6"/>
  <c r="AD14" i="6"/>
  <c r="AC14" i="6"/>
  <c r="AB14" i="6"/>
  <c r="Z15" i="6"/>
  <c r="Y15" i="6"/>
  <c r="X15" i="6"/>
  <c r="W15" i="6"/>
  <c r="V15" i="6"/>
  <c r="U15" i="6"/>
  <c r="T15" i="6"/>
  <c r="S15" i="6"/>
  <c r="R15" i="6"/>
  <c r="Q15" i="6"/>
  <c r="P15" i="6"/>
  <c r="O15" i="6"/>
  <c r="Z14" i="6"/>
  <c r="Y14" i="6"/>
  <c r="X14" i="6"/>
  <c r="W14" i="6"/>
  <c r="V14" i="6"/>
  <c r="U14" i="6"/>
  <c r="T14" i="6"/>
  <c r="S14" i="6"/>
  <c r="R14" i="6"/>
  <c r="Q14" i="6"/>
  <c r="P14" i="6"/>
  <c r="O14" i="6"/>
  <c r="C14" i="6"/>
  <c r="D14" i="6"/>
  <c r="E14" i="6"/>
  <c r="F14" i="6"/>
  <c r="G14" i="6"/>
  <c r="H14" i="6"/>
  <c r="I14" i="6"/>
  <c r="J14" i="6"/>
  <c r="K14" i="6"/>
  <c r="L14" i="6"/>
  <c r="M14" i="6"/>
  <c r="C15" i="6"/>
  <c r="D15" i="6"/>
  <c r="E15" i="6"/>
  <c r="F15" i="6"/>
  <c r="G15" i="6"/>
  <c r="H15" i="6"/>
  <c r="I15" i="6"/>
  <c r="J15" i="6"/>
  <c r="K15" i="6"/>
  <c r="L15" i="6"/>
  <c r="M15" i="6"/>
  <c r="B15" i="6"/>
  <c r="B14" i="6"/>
  <c r="AO27" i="6"/>
  <c r="AM27" i="6"/>
  <c r="AL27" i="6"/>
  <c r="AK27" i="6"/>
  <c r="AJ27" i="6"/>
  <c r="AI27" i="6"/>
  <c r="AH27" i="6"/>
  <c r="AG27" i="6"/>
  <c r="AF27" i="6"/>
  <c r="AE27" i="6"/>
  <c r="AD27" i="6"/>
  <c r="AC27" i="6"/>
  <c r="AB27" i="6"/>
  <c r="Z27" i="6"/>
  <c r="Y27" i="6"/>
  <c r="X27" i="6"/>
  <c r="W27" i="6"/>
  <c r="V27" i="6"/>
  <c r="U27" i="6"/>
  <c r="T27" i="6"/>
  <c r="S27" i="6"/>
  <c r="R27" i="6"/>
  <c r="Q27" i="6"/>
  <c r="P27" i="6"/>
  <c r="O27" i="6"/>
  <c r="C27" i="6"/>
  <c r="D27" i="6"/>
  <c r="E27" i="6"/>
  <c r="F27" i="6"/>
  <c r="G27" i="6"/>
  <c r="H27" i="6"/>
  <c r="I27" i="6"/>
  <c r="J27" i="6"/>
  <c r="K27" i="6"/>
  <c r="L27" i="6"/>
  <c r="M27" i="6"/>
  <c r="B27" i="6"/>
  <c r="AO18" i="8"/>
  <c r="AN18" i="8" s="1"/>
  <c r="AM18" i="8"/>
  <c r="AL18" i="8"/>
  <c r="AK18" i="8"/>
  <c r="AJ18" i="8"/>
  <c r="AI18" i="8"/>
  <c r="AH18" i="8"/>
  <c r="AG18" i="8"/>
  <c r="AF18" i="8"/>
  <c r="AE18" i="8"/>
  <c r="AD18" i="8"/>
  <c r="AC18" i="8"/>
  <c r="AB18" i="8"/>
  <c r="AA18" i="8" s="1"/>
  <c r="Z18" i="8"/>
  <c r="Y18" i="8"/>
  <c r="X18" i="8"/>
  <c r="W18" i="8"/>
  <c r="V18" i="8"/>
  <c r="U18" i="8"/>
  <c r="T18" i="8"/>
  <c r="S18" i="8"/>
  <c r="R18" i="8"/>
  <c r="Q18" i="8"/>
  <c r="P18" i="8"/>
  <c r="O18" i="8"/>
  <c r="N18" i="8" s="1"/>
  <c r="C18" i="8"/>
  <c r="D18" i="8"/>
  <c r="E18" i="8"/>
  <c r="F18" i="8"/>
  <c r="G18" i="8"/>
  <c r="H18" i="8"/>
  <c r="I18" i="8"/>
  <c r="J18" i="8"/>
  <c r="K18" i="8"/>
  <c r="L18" i="8"/>
  <c r="M18" i="8"/>
  <c r="B18" i="8"/>
  <c r="AO15" i="8"/>
  <c r="AO14" i="8"/>
  <c r="AM15" i="8"/>
  <c r="AL15" i="8"/>
  <c r="AK15" i="8"/>
  <c r="AJ15" i="8"/>
  <c r="AI15" i="8"/>
  <c r="AH15" i="8"/>
  <c r="AG15" i="8"/>
  <c r="AF15" i="8"/>
  <c r="AE15" i="8"/>
  <c r="AD15" i="8"/>
  <c r="AC15" i="8"/>
  <c r="AB15" i="8"/>
  <c r="AM14" i="8"/>
  <c r="AL14" i="8"/>
  <c r="AK14" i="8"/>
  <c r="AJ14" i="8"/>
  <c r="AI14" i="8"/>
  <c r="AH14" i="8"/>
  <c r="AG14" i="8"/>
  <c r="AF14" i="8"/>
  <c r="AE14" i="8"/>
  <c r="AD14" i="8"/>
  <c r="AC14" i="8"/>
  <c r="AB14" i="8"/>
  <c r="Z15" i="8"/>
  <c r="Y15" i="8"/>
  <c r="X15" i="8"/>
  <c r="W15" i="8"/>
  <c r="V15" i="8"/>
  <c r="U15" i="8"/>
  <c r="T15" i="8"/>
  <c r="S15" i="8"/>
  <c r="R15" i="8"/>
  <c r="Q15" i="8"/>
  <c r="P15" i="8"/>
  <c r="O15" i="8"/>
  <c r="Z14" i="8"/>
  <c r="Y14" i="8"/>
  <c r="X14" i="8"/>
  <c r="W14" i="8"/>
  <c r="V14" i="8"/>
  <c r="U14" i="8"/>
  <c r="T14" i="8"/>
  <c r="S14" i="8"/>
  <c r="R14" i="8"/>
  <c r="Q14" i="8"/>
  <c r="P14" i="8"/>
  <c r="O14" i="8"/>
  <c r="C14" i="8"/>
  <c r="D14" i="8"/>
  <c r="E14" i="8"/>
  <c r="F14" i="8"/>
  <c r="G14" i="8"/>
  <c r="H14" i="8"/>
  <c r="I14" i="8"/>
  <c r="J14" i="8"/>
  <c r="K14" i="8"/>
  <c r="L14" i="8"/>
  <c r="M14" i="8"/>
  <c r="C15" i="8"/>
  <c r="D15" i="8"/>
  <c r="E15" i="8"/>
  <c r="F15" i="8"/>
  <c r="G15" i="8"/>
  <c r="H15" i="8"/>
  <c r="I15" i="8"/>
  <c r="J15" i="8"/>
  <c r="K15" i="8"/>
  <c r="L15" i="8"/>
  <c r="M15" i="8"/>
  <c r="B15" i="8"/>
  <c r="B14" i="8"/>
  <c r="AO27" i="8"/>
  <c r="AM27" i="8"/>
  <c r="AL27" i="8"/>
  <c r="AK27" i="8"/>
  <c r="AJ27" i="8"/>
  <c r="AI27" i="8"/>
  <c r="AH27" i="8"/>
  <c r="AG27" i="8"/>
  <c r="AF27" i="8"/>
  <c r="AE27" i="8"/>
  <c r="AD27" i="8"/>
  <c r="AC27" i="8"/>
  <c r="AB27" i="8"/>
  <c r="Z27" i="8"/>
  <c r="Y27" i="8"/>
  <c r="X27" i="8"/>
  <c r="W27" i="8"/>
  <c r="V27" i="8"/>
  <c r="U27" i="8"/>
  <c r="T27" i="8"/>
  <c r="S27" i="8"/>
  <c r="R27" i="8"/>
  <c r="Q27" i="8"/>
  <c r="P27" i="8"/>
  <c r="O27" i="8"/>
  <c r="C27" i="8"/>
  <c r="D27" i="8"/>
  <c r="E27" i="8"/>
  <c r="F27" i="8"/>
  <c r="G27" i="8"/>
  <c r="H27" i="8"/>
  <c r="I27" i="8"/>
  <c r="J27" i="8"/>
  <c r="K27" i="8"/>
  <c r="L27" i="8"/>
  <c r="M27" i="8"/>
  <c r="B27" i="8"/>
  <c r="AO29" i="12"/>
  <c r="AM29" i="12"/>
  <c r="AL29" i="12"/>
  <c r="AK29" i="12"/>
  <c r="AJ29" i="12"/>
  <c r="AI29" i="12"/>
  <c r="AH29" i="12"/>
  <c r="AG29" i="12"/>
  <c r="AF29" i="12"/>
  <c r="AE29" i="12"/>
  <c r="AD29" i="12"/>
  <c r="AC29" i="12"/>
  <c r="AB29" i="12"/>
  <c r="Z29" i="12"/>
  <c r="Y29" i="12"/>
  <c r="X29" i="12"/>
  <c r="W29" i="12"/>
  <c r="V29" i="12"/>
  <c r="U29" i="12"/>
  <c r="T29" i="12"/>
  <c r="S29" i="12"/>
  <c r="R29" i="12"/>
  <c r="Q29" i="12"/>
  <c r="P29" i="12"/>
  <c r="O29" i="12"/>
  <c r="C29" i="12"/>
  <c r="D29" i="12"/>
  <c r="E29" i="12"/>
  <c r="F29" i="12"/>
  <c r="G29" i="12"/>
  <c r="H29" i="12"/>
  <c r="I29" i="12"/>
  <c r="J29" i="12"/>
  <c r="K29" i="12"/>
  <c r="L29" i="12"/>
  <c r="M29" i="12"/>
  <c r="AN29" i="12"/>
  <c r="AA29" i="12"/>
  <c r="N29" i="12"/>
  <c r="B29" i="12"/>
  <c r="AO29" i="11"/>
  <c r="AN29" i="11"/>
  <c r="AM29" i="11"/>
  <c r="AL29" i="11"/>
  <c r="AK29" i="11"/>
  <c r="AJ29" i="11"/>
  <c r="AI29" i="11"/>
  <c r="AH29" i="11"/>
  <c r="AG29" i="11"/>
  <c r="AF29" i="11"/>
  <c r="AE29" i="11"/>
  <c r="AD29" i="11"/>
  <c r="AC29" i="11"/>
  <c r="AB29" i="11"/>
  <c r="AA29" i="11"/>
  <c r="Z29" i="11"/>
  <c r="Y29" i="11"/>
  <c r="X29" i="11"/>
  <c r="W29" i="11"/>
  <c r="V29" i="11"/>
  <c r="U29" i="11"/>
  <c r="T29" i="11"/>
  <c r="S29" i="11"/>
  <c r="R29" i="11"/>
  <c r="Q29" i="11"/>
  <c r="P29" i="11"/>
  <c r="O29" i="11"/>
  <c r="N29" i="11"/>
  <c r="C29" i="11"/>
  <c r="D29" i="11"/>
  <c r="E29" i="11"/>
  <c r="F29" i="11"/>
  <c r="G29" i="11"/>
  <c r="H29" i="11"/>
  <c r="I29" i="11"/>
  <c r="J29" i="11"/>
  <c r="K29" i="11"/>
  <c r="L29" i="11"/>
  <c r="M29" i="11"/>
  <c r="B29" i="11"/>
  <c r="AO29" i="10"/>
  <c r="AM29" i="10"/>
  <c r="AL29" i="10"/>
  <c r="AK29" i="10"/>
  <c r="AJ29" i="10"/>
  <c r="AI29" i="10"/>
  <c r="AH29" i="10"/>
  <c r="AG29" i="10"/>
  <c r="AF29" i="10"/>
  <c r="AE29" i="10"/>
  <c r="AD29" i="10"/>
  <c r="AC29" i="10"/>
  <c r="AB29" i="10"/>
  <c r="Z29" i="10"/>
  <c r="Y29" i="10"/>
  <c r="X29" i="10"/>
  <c r="W29" i="10"/>
  <c r="V29" i="10"/>
  <c r="U29" i="10"/>
  <c r="T29" i="10"/>
  <c r="S29" i="10"/>
  <c r="R29" i="10"/>
  <c r="Q29" i="10"/>
  <c r="P29" i="10"/>
  <c r="O29" i="10"/>
  <c r="C29" i="10"/>
  <c r="D29" i="10"/>
  <c r="E29" i="10"/>
  <c r="F29" i="10"/>
  <c r="G29" i="10"/>
  <c r="H29" i="10"/>
  <c r="I29" i="10"/>
  <c r="J29" i="10"/>
  <c r="K29" i="10"/>
  <c r="L29" i="10"/>
  <c r="M29" i="10"/>
  <c r="B29" i="10"/>
  <c r="AO27" i="9"/>
  <c r="AN27" i="9"/>
  <c r="AM27" i="9"/>
  <c r="AL27" i="9"/>
  <c r="AK27" i="9"/>
  <c r="AJ27" i="9"/>
  <c r="AI27" i="9"/>
  <c r="AH27" i="9"/>
  <c r="AG27" i="9"/>
  <c r="AF27" i="9"/>
  <c r="AE27" i="9"/>
  <c r="AD27" i="9"/>
  <c r="AC27" i="9"/>
  <c r="AB27" i="9"/>
  <c r="AA27" i="9"/>
  <c r="Z27" i="9"/>
  <c r="Y27" i="9"/>
  <c r="X27" i="9"/>
  <c r="W27" i="9"/>
  <c r="V27" i="9"/>
  <c r="U27" i="9"/>
  <c r="T27" i="9"/>
  <c r="S27" i="9"/>
  <c r="R27" i="9"/>
  <c r="Q27" i="9"/>
  <c r="P27" i="9"/>
  <c r="O27" i="9"/>
  <c r="N27" i="9"/>
  <c r="C27" i="9"/>
  <c r="D27" i="9"/>
  <c r="E27" i="9"/>
  <c r="F27" i="9"/>
  <c r="G27" i="9"/>
  <c r="H27" i="9"/>
  <c r="I27" i="9"/>
  <c r="J27" i="9"/>
  <c r="K27" i="9"/>
  <c r="L27" i="9"/>
  <c r="M27" i="9"/>
  <c r="B27" i="9"/>
  <c r="AN27" i="7"/>
  <c r="AA27" i="7"/>
  <c r="N27" i="7"/>
  <c r="AO27" i="7"/>
  <c r="AM27" i="7"/>
  <c r="AL27" i="7"/>
  <c r="AK27" i="7"/>
  <c r="AJ27" i="7"/>
  <c r="AI27" i="7"/>
  <c r="AH27" i="7"/>
  <c r="AG27" i="7"/>
  <c r="AF27" i="7"/>
  <c r="AE27" i="7"/>
  <c r="AD27" i="7"/>
  <c r="AC27" i="7"/>
  <c r="AB27" i="7"/>
  <c r="Z27" i="7"/>
  <c r="Y27" i="7"/>
  <c r="X27" i="7"/>
  <c r="W27" i="7"/>
  <c r="V27" i="7"/>
  <c r="U27" i="7"/>
  <c r="T27" i="7"/>
  <c r="S27" i="7"/>
  <c r="R27" i="7"/>
  <c r="Q27" i="7"/>
  <c r="P27" i="7"/>
  <c r="O27" i="7"/>
  <c r="C27" i="7"/>
  <c r="D27" i="7"/>
  <c r="E27" i="7"/>
  <c r="F27" i="7"/>
  <c r="G27" i="7"/>
  <c r="H27" i="7"/>
  <c r="I27" i="7"/>
  <c r="J27" i="7"/>
  <c r="K27" i="7"/>
  <c r="L27" i="7"/>
  <c r="M27" i="7"/>
  <c r="B27" i="7"/>
  <c r="AO18" i="7"/>
  <c r="AN18" i="7" s="1"/>
  <c r="AM18" i="7"/>
  <c r="AL18" i="7"/>
  <c r="AK18" i="7"/>
  <c r="AJ18" i="7"/>
  <c r="AI18" i="7"/>
  <c r="AH18" i="7"/>
  <c r="AG18" i="7"/>
  <c r="AF18" i="7"/>
  <c r="AE18" i="7"/>
  <c r="AD18" i="7"/>
  <c r="AC18" i="7"/>
  <c r="AB18" i="7"/>
  <c r="AA18" i="7" s="1"/>
  <c r="Z18" i="7"/>
  <c r="Y18" i="7"/>
  <c r="X18" i="7"/>
  <c r="W18" i="7"/>
  <c r="V18" i="7"/>
  <c r="U18" i="7"/>
  <c r="T18" i="7"/>
  <c r="S18" i="7"/>
  <c r="R18" i="7"/>
  <c r="Q18" i="7"/>
  <c r="P18" i="7"/>
  <c r="O18" i="7"/>
  <c r="N18" i="7" s="1"/>
  <c r="C18" i="7"/>
  <c r="D18" i="7"/>
  <c r="E18" i="7"/>
  <c r="F18" i="7"/>
  <c r="G18" i="7"/>
  <c r="H18" i="7"/>
  <c r="I18" i="7"/>
  <c r="J18" i="7"/>
  <c r="K18" i="7"/>
  <c r="L18" i="7"/>
  <c r="M18" i="7"/>
  <c r="AO15" i="7"/>
  <c r="AO14" i="7"/>
  <c r="AM15" i="7"/>
  <c r="AL15" i="7"/>
  <c r="AK15" i="7"/>
  <c r="AJ15" i="7"/>
  <c r="AI15" i="7"/>
  <c r="AH15" i="7"/>
  <c r="AG15" i="7"/>
  <c r="AF15" i="7"/>
  <c r="AE15" i="7"/>
  <c r="AD15" i="7"/>
  <c r="AC15" i="7"/>
  <c r="AB15" i="7"/>
  <c r="AM14" i="7"/>
  <c r="AL14" i="7"/>
  <c r="AK14" i="7"/>
  <c r="AJ14" i="7"/>
  <c r="AI14" i="7"/>
  <c r="AH14" i="7"/>
  <c r="AG14" i="7"/>
  <c r="AF14" i="7"/>
  <c r="AE14" i="7"/>
  <c r="AD14" i="7"/>
  <c r="AC14" i="7"/>
  <c r="AB14" i="7"/>
  <c r="Z15" i="7"/>
  <c r="Y15" i="7"/>
  <c r="X15" i="7"/>
  <c r="W15" i="7"/>
  <c r="V15" i="7"/>
  <c r="U15" i="7"/>
  <c r="T15" i="7"/>
  <c r="S15" i="7"/>
  <c r="R15" i="7"/>
  <c r="Q15" i="7"/>
  <c r="P15" i="7"/>
  <c r="O15" i="7"/>
  <c r="Z14" i="7"/>
  <c r="Y14" i="7"/>
  <c r="X14" i="7"/>
  <c r="W14" i="7"/>
  <c r="V14" i="7"/>
  <c r="U14" i="7"/>
  <c r="T14" i="7"/>
  <c r="S14" i="7"/>
  <c r="R14" i="7"/>
  <c r="Q14" i="7"/>
  <c r="P14" i="7"/>
  <c r="O14" i="7"/>
  <c r="C14" i="7"/>
  <c r="D14" i="7"/>
  <c r="E14" i="7"/>
  <c r="F14" i="7"/>
  <c r="G14" i="7"/>
  <c r="H14" i="7"/>
  <c r="I14" i="7"/>
  <c r="J14" i="7"/>
  <c r="K14" i="7"/>
  <c r="L14" i="7"/>
  <c r="M14" i="7"/>
  <c r="C15" i="7"/>
  <c r="D15" i="7"/>
  <c r="E15" i="7"/>
  <c r="F15" i="7"/>
  <c r="G15" i="7"/>
  <c r="H15" i="7"/>
  <c r="I15" i="7"/>
  <c r="J15" i="7"/>
  <c r="K15" i="7"/>
  <c r="L15" i="7"/>
  <c r="M15" i="7"/>
  <c r="B15" i="7"/>
  <c r="B14" i="7"/>
  <c r="B18" i="7"/>
  <c r="AO18" i="9"/>
  <c r="AN18" i="9" s="1"/>
  <c r="AM18" i="9"/>
  <c r="AL18" i="9"/>
  <c r="AK18" i="9"/>
  <c r="AJ18" i="9"/>
  <c r="AI18" i="9"/>
  <c r="AH18" i="9"/>
  <c r="AG18" i="9"/>
  <c r="AF18" i="9"/>
  <c r="AE18" i="9"/>
  <c r="AD18" i="9"/>
  <c r="AC18" i="9"/>
  <c r="AB18" i="9"/>
  <c r="AA18" i="9" s="1"/>
  <c r="Z18" i="9"/>
  <c r="Y18" i="9"/>
  <c r="X18" i="9"/>
  <c r="W18" i="9"/>
  <c r="V18" i="9"/>
  <c r="U18" i="9"/>
  <c r="T18" i="9"/>
  <c r="S18" i="9"/>
  <c r="R18" i="9"/>
  <c r="Q18" i="9"/>
  <c r="P18" i="9"/>
  <c r="O18" i="9"/>
  <c r="N18" i="9"/>
  <c r="C18" i="9"/>
  <c r="D18" i="9"/>
  <c r="E18" i="9"/>
  <c r="F18" i="9"/>
  <c r="G18" i="9"/>
  <c r="H18" i="9"/>
  <c r="I18" i="9"/>
  <c r="J18" i="9"/>
  <c r="K18" i="9"/>
  <c r="L18" i="9"/>
  <c r="M18" i="9"/>
  <c r="B18" i="9"/>
  <c r="A14" i="8" l="1"/>
  <c r="A14" i="7"/>
  <c r="A14" i="9"/>
  <c r="A16" i="9"/>
  <c r="A16" i="10"/>
  <c r="A16" i="11"/>
  <c r="A9" i="12"/>
  <c r="A26" i="8"/>
  <c r="A9" i="10"/>
  <c r="A9" i="9"/>
  <c r="A26" i="7"/>
  <c r="A27" i="7"/>
  <c r="C14" i="16"/>
  <c r="D25" i="16"/>
  <c r="A16" i="7"/>
  <c r="A18" i="12"/>
  <c r="A18" i="10"/>
  <c r="A16" i="8"/>
  <c r="AN15" i="6"/>
  <c r="B16" i="6"/>
  <c r="A27" i="9"/>
  <c r="A10" i="7"/>
  <c r="A25" i="10"/>
  <c r="A25" i="12"/>
  <c r="A25" i="11"/>
  <c r="A23" i="9"/>
  <c r="A23" i="7"/>
  <c r="AA14" i="6"/>
  <c r="A10" i="10"/>
  <c r="A10" i="9"/>
  <c r="A10" i="11"/>
  <c r="A10" i="12"/>
  <c r="A27" i="8"/>
  <c r="A29" i="10"/>
  <c r="A29" i="11"/>
  <c r="A26" i="9"/>
  <c r="A28" i="10"/>
  <c r="A28" i="11"/>
  <c r="A21" i="11"/>
  <c r="A19" i="7"/>
  <c r="A21" i="10"/>
  <c r="A21" i="12"/>
  <c r="A15" i="8"/>
  <c r="A15" i="9"/>
  <c r="A17" i="11"/>
  <c r="A19" i="9"/>
  <c r="A17" i="8"/>
  <c r="A17" i="9"/>
  <c r="A19" i="11"/>
  <c r="A18" i="8"/>
  <c r="A18" i="9"/>
  <c r="A20" i="11"/>
  <c r="A15" i="7"/>
  <c r="A17" i="10"/>
  <c r="A17" i="7"/>
  <c r="A19" i="10"/>
  <c r="A18" i="7"/>
  <c r="A20" i="10"/>
  <c r="A15" i="12"/>
  <c r="A13" i="8"/>
  <c r="A13" i="9"/>
  <c r="A15" i="11"/>
  <c r="A13" i="7"/>
  <c r="B16" i="8"/>
  <c r="B16" i="7"/>
  <c r="D14" i="16" l="1"/>
  <c r="E25" i="16"/>
  <c r="AO15" i="9"/>
  <c r="AO14" i="9"/>
  <c r="AM15" i="9"/>
  <c r="AL15" i="9"/>
  <c r="AK15" i="9"/>
  <c r="AJ15" i="9"/>
  <c r="AI15" i="9"/>
  <c r="AH15" i="9"/>
  <c r="AG15" i="9"/>
  <c r="AF15" i="9"/>
  <c r="AE15" i="9"/>
  <c r="AD15" i="9"/>
  <c r="AC15" i="9"/>
  <c r="AB15" i="9"/>
  <c r="AM14" i="9"/>
  <c r="AL14" i="9"/>
  <c r="AK14" i="9"/>
  <c r="AJ14" i="9"/>
  <c r="AI14" i="9"/>
  <c r="AH14" i="9"/>
  <c r="AG14" i="9"/>
  <c r="AF14" i="9"/>
  <c r="AE14" i="9"/>
  <c r="AD14" i="9"/>
  <c r="AC14" i="9"/>
  <c r="AB14" i="9"/>
  <c r="Z15" i="9"/>
  <c r="Y15" i="9"/>
  <c r="X15" i="9"/>
  <c r="W15" i="9"/>
  <c r="V15" i="9"/>
  <c r="U15" i="9"/>
  <c r="T15" i="9"/>
  <c r="S15" i="9"/>
  <c r="R15" i="9"/>
  <c r="Q15" i="9"/>
  <c r="P15" i="9"/>
  <c r="O15" i="9"/>
  <c r="Z14" i="9"/>
  <c r="Y14" i="9"/>
  <c r="X14" i="9"/>
  <c r="W14" i="9"/>
  <c r="V14" i="9"/>
  <c r="U14" i="9"/>
  <c r="T14" i="9"/>
  <c r="S14" i="9"/>
  <c r="R14" i="9"/>
  <c r="Q14" i="9"/>
  <c r="P14" i="9"/>
  <c r="O14" i="9"/>
  <c r="C14" i="9"/>
  <c r="D14" i="9"/>
  <c r="E14" i="9"/>
  <c r="F14" i="9"/>
  <c r="G14" i="9"/>
  <c r="H14" i="9"/>
  <c r="I14" i="9"/>
  <c r="J14" i="9"/>
  <c r="K14" i="9"/>
  <c r="L14" i="9"/>
  <c r="M14" i="9"/>
  <c r="C15" i="9"/>
  <c r="D15" i="9"/>
  <c r="E15" i="9"/>
  <c r="F15" i="9"/>
  <c r="G15" i="9"/>
  <c r="H15" i="9"/>
  <c r="I15" i="9"/>
  <c r="J15" i="9"/>
  <c r="K15" i="9"/>
  <c r="L15" i="9"/>
  <c r="M15" i="9"/>
  <c r="B15" i="9"/>
  <c r="B14" i="9"/>
  <c r="AO20" i="10"/>
  <c r="AN20" i="10" s="1"/>
  <c r="AM20" i="10"/>
  <c r="AL20" i="10"/>
  <c r="AK20" i="10"/>
  <c r="AJ20" i="10"/>
  <c r="AI20" i="10"/>
  <c r="AH20" i="10"/>
  <c r="AG20" i="10"/>
  <c r="AF20" i="10"/>
  <c r="AE20" i="10"/>
  <c r="AD20" i="10"/>
  <c r="AC20" i="10"/>
  <c r="AB20" i="10"/>
  <c r="AA20" i="10" s="1"/>
  <c r="Z20" i="10"/>
  <c r="Y20" i="10"/>
  <c r="X20" i="10"/>
  <c r="W20" i="10"/>
  <c r="V20" i="10"/>
  <c r="U20" i="10"/>
  <c r="T20" i="10"/>
  <c r="S20" i="10"/>
  <c r="R20" i="10"/>
  <c r="Q20" i="10"/>
  <c r="P20" i="10"/>
  <c r="O20" i="10"/>
  <c r="N20" i="10" s="1"/>
  <c r="C20" i="10"/>
  <c r="D20" i="10"/>
  <c r="E20" i="10"/>
  <c r="F20" i="10"/>
  <c r="G20" i="10"/>
  <c r="H20" i="10"/>
  <c r="I20" i="10"/>
  <c r="J20" i="10"/>
  <c r="K20" i="10"/>
  <c r="L20" i="10"/>
  <c r="M20" i="10"/>
  <c r="B20" i="10"/>
  <c r="AO16" i="10"/>
  <c r="AM16" i="10"/>
  <c r="AL16" i="10"/>
  <c r="AK16" i="10"/>
  <c r="AJ16" i="10"/>
  <c r="AI16" i="10"/>
  <c r="AH16" i="10"/>
  <c r="AG16" i="10"/>
  <c r="AF16" i="10"/>
  <c r="AE16" i="10"/>
  <c r="AD16" i="10"/>
  <c r="AC16" i="10"/>
  <c r="AB16" i="10"/>
  <c r="Z16" i="10"/>
  <c r="Y16" i="10"/>
  <c r="X16" i="10"/>
  <c r="W16" i="10"/>
  <c r="V16" i="10"/>
  <c r="U16" i="10"/>
  <c r="T16" i="10"/>
  <c r="S16" i="10"/>
  <c r="R16" i="10"/>
  <c r="Q16" i="10"/>
  <c r="P16" i="10"/>
  <c r="O16" i="10"/>
  <c r="C16" i="10"/>
  <c r="D16" i="10"/>
  <c r="E16" i="10"/>
  <c r="F16" i="10"/>
  <c r="G16" i="10"/>
  <c r="H16" i="10"/>
  <c r="I16" i="10"/>
  <c r="J16" i="10"/>
  <c r="K16" i="10"/>
  <c r="L16" i="10"/>
  <c r="M16" i="10"/>
  <c r="B16" i="10"/>
  <c r="AO16" i="11"/>
  <c r="AM16" i="11"/>
  <c r="AL16" i="11"/>
  <c r="AK16" i="11"/>
  <c r="AJ16" i="11"/>
  <c r="AI16" i="11"/>
  <c r="AH16" i="11"/>
  <c r="AG16" i="11"/>
  <c r="AF16" i="11"/>
  <c r="AE16" i="11"/>
  <c r="AD16" i="11"/>
  <c r="AC16" i="11"/>
  <c r="AB16" i="11"/>
  <c r="Z16" i="11"/>
  <c r="Y16" i="11"/>
  <c r="X16" i="11"/>
  <c r="W16" i="11"/>
  <c r="V16" i="11"/>
  <c r="U16" i="11"/>
  <c r="T16" i="11"/>
  <c r="S16" i="11"/>
  <c r="R16" i="11"/>
  <c r="Q16" i="11"/>
  <c r="P16" i="11"/>
  <c r="O16" i="11"/>
  <c r="C16" i="11"/>
  <c r="D16" i="11"/>
  <c r="E16" i="11"/>
  <c r="F16" i="11"/>
  <c r="G16" i="11"/>
  <c r="H16" i="11"/>
  <c r="I16" i="11"/>
  <c r="J16" i="11"/>
  <c r="K16" i="11"/>
  <c r="L16" i="11"/>
  <c r="M16" i="11"/>
  <c r="B16" i="11"/>
  <c r="AO20" i="11"/>
  <c r="AN20" i="11" s="1"/>
  <c r="AM20" i="11"/>
  <c r="AL20" i="11"/>
  <c r="AK20" i="11"/>
  <c r="AJ20" i="11"/>
  <c r="AI20" i="11"/>
  <c r="AH20" i="11"/>
  <c r="AG20" i="11"/>
  <c r="AF20" i="11"/>
  <c r="AE20" i="11"/>
  <c r="AD20" i="11"/>
  <c r="AC20" i="11"/>
  <c r="AB20" i="11"/>
  <c r="AA20" i="11" s="1"/>
  <c r="Z20" i="11"/>
  <c r="Y20" i="11"/>
  <c r="X20" i="11"/>
  <c r="W20" i="11"/>
  <c r="V20" i="11"/>
  <c r="U20" i="11"/>
  <c r="T20" i="11"/>
  <c r="S20" i="11"/>
  <c r="R20" i="11"/>
  <c r="Q20" i="11"/>
  <c r="P20" i="11"/>
  <c r="O20" i="11"/>
  <c r="N20" i="11" s="1"/>
  <c r="C20" i="11"/>
  <c r="D20" i="11"/>
  <c r="E20" i="11"/>
  <c r="F20" i="11"/>
  <c r="G20" i="11"/>
  <c r="H20" i="11"/>
  <c r="I20" i="11"/>
  <c r="J20" i="11"/>
  <c r="K20" i="11"/>
  <c r="L20" i="11"/>
  <c r="M20" i="11"/>
  <c r="B20" i="11"/>
  <c r="AO20" i="12"/>
  <c r="AN20" i="12" s="1"/>
  <c r="AM20" i="12"/>
  <c r="AL20" i="12"/>
  <c r="AK20" i="12"/>
  <c r="AJ20" i="12"/>
  <c r="AI20" i="12"/>
  <c r="AH20" i="12"/>
  <c r="AG20" i="12"/>
  <c r="AF20" i="12"/>
  <c r="AE20" i="12"/>
  <c r="AD20" i="12"/>
  <c r="AC20" i="12"/>
  <c r="AB20" i="12"/>
  <c r="AA20" i="12" s="1"/>
  <c r="Z20" i="12"/>
  <c r="Y20" i="12"/>
  <c r="X20" i="12"/>
  <c r="W20" i="12"/>
  <c r="V20" i="12"/>
  <c r="U20" i="12"/>
  <c r="T20" i="12"/>
  <c r="S20" i="12"/>
  <c r="R20" i="12"/>
  <c r="Q20" i="12"/>
  <c r="P20" i="12"/>
  <c r="O20" i="12"/>
  <c r="N20" i="12" s="1"/>
  <c r="C20" i="12"/>
  <c r="D20" i="12"/>
  <c r="E20" i="12"/>
  <c r="F20" i="12"/>
  <c r="G20" i="12"/>
  <c r="H20" i="12"/>
  <c r="I20" i="12"/>
  <c r="J20" i="12"/>
  <c r="K20" i="12"/>
  <c r="L20" i="12"/>
  <c r="M20" i="12"/>
  <c r="B20" i="12"/>
  <c r="AO16" i="12"/>
  <c r="AN16" i="12" s="1"/>
  <c r="AM16" i="12"/>
  <c r="AL16" i="12"/>
  <c r="AK16" i="12"/>
  <c r="AJ16" i="12"/>
  <c r="AI16" i="12"/>
  <c r="AH16" i="12"/>
  <c r="AG16" i="12"/>
  <c r="AF16" i="12"/>
  <c r="AE16" i="12"/>
  <c r="AD16" i="12"/>
  <c r="AC16" i="12"/>
  <c r="AB16" i="12"/>
  <c r="Z16" i="12"/>
  <c r="Y16" i="12"/>
  <c r="X16" i="12"/>
  <c r="W16" i="12"/>
  <c r="V16" i="12"/>
  <c r="U16" i="12"/>
  <c r="S16" i="12"/>
  <c r="R16" i="12"/>
  <c r="Q16" i="12"/>
  <c r="P16" i="12"/>
  <c r="O16" i="12"/>
  <c r="C16" i="12"/>
  <c r="D16" i="12"/>
  <c r="E16" i="12"/>
  <c r="F16" i="12"/>
  <c r="G16" i="12"/>
  <c r="H16" i="12"/>
  <c r="I16" i="12"/>
  <c r="J16" i="12"/>
  <c r="K16" i="12"/>
  <c r="L16" i="12"/>
  <c r="M16" i="12"/>
  <c r="B16" i="12"/>
  <c r="AN23" i="9"/>
  <c r="AN21" i="9"/>
  <c r="AN20" i="9"/>
  <c r="AN12" i="9"/>
  <c r="AN11" i="9"/>
  <c r="AN10" i="9"/>
  <c r="AN9" i="9"/>
  <c r="AA23" i="9"/>
  <c r="AA21" i="9"/>
  <c r="AA20" i="9"/>
  <c r="AA12" i="9"/>
  <c r="AA11" i="9"/>
  <c r="AA10" i="9"/>
  <c r="AA9" i="9"/>
  <c r="N10" i="9"/>
  <c r="N11" i="9"/>
  <c r="N12" i="9"/>
  <c r="N20" i="9"/>
  <c r="N21" i="9"/>
  <c r="N23" i="9"/>
  <c r="N9" i="9"/>
  <c r="AN10" i="7"/>
  <c r="AA10" i="7"/>
  <c r="N10" i="7"/>
  <c r="N10" i="6"/>
  <c r="AN28" i="12"/>
  <c r="AN25" i="12"/>
  <c r="AN23" i="12"/>
  <c r="AN22" i="12"/>
  <c r="AN14" i="12"/>
  <c r="AN13" i="12"/>
  <c r="AN12" i="12"/>
  <c r="AN11" i="12"/>
  <c r="AN10" i="12"/>
  <c r="AN9" i="12"/>
  <c r="AN8" i="12"/>
  <c r="AA28" i="12"/>
  <c r="AA25" i="12"/>
  <c r="AA23" i="12"/>
  <c r="AA22" i="12"/>
  <c r="AA14" i="12"/>
  <c r="AA13" i="12"/>
  <c r="AA12" i="12"/>
  <c r="AA11" i="12"/>
  <c r="AA10" i="12"/>
  <c r="AA9" i="12"/>
  <c r="AA8" i="12"/>
  <c r="N28" i="12"/>
  <c r="N10" i="12"/>
  <c r="N11" i="12"/>
  <c r="N12" i="12"/>
  <c r="N13" i="12"/>
  <c r="N14" i="12"/>
  <c r="N22" i="12"/>
  <c r="N23" i="12"/>
  <c r="N25" i="12"/>
  <c r="N9" i="12"/>
  <c r="N8" i="12"/>
  <c r="C28" i="12"/>
  <c r="D28" i="12"/>
  <c r="E28" i="12"/>
  <c r="F28" i="12"/>
  <c r="G28" i="12"/>
  <c r="H28" i="12"/>
  <c r="I28" i="12"/>
  <c r="J28" i="12"/>
  <c r="K28" i="12"/>
  <c r="L28" i="12"/>
  <c r="M28" i="12"/>
  <c r="O28" i="12"/>
  <c r="P28" i="12"/>
  <c r="Q28" i="12"/>
  <c r="R28" i="12"/>
  <c r="S28" i="12"/>
  <c r="T28" i="12"/>
  <c r="U28" i="12"/>
  <c r="V28" i="12"/>
  <c r="W28" i="12"/>
  <c r="X28" i="12"/>
  <c r="Y28" i="12"/>
  <c r="Z28" i="12"/>
  <c r="AB28" i="12"/>
  <c r="AC28" i="12"/>
  <c r="AD28" i="12"/>
  <c r="AE28" i="12"/>
  <c r="AF28" i="12"/>
  <c r="AG28" i="12"/>
  <c r="AH28" i="12"/>
  <c r="AI28" i="12"/>
  <c r="AJ28" i="12"/>
  <c r="AK28" i="12"/>
  <c r="AL28" i="12"/>
  <c r="AM28" i="12"/>
  <c r="AO28" i="12"/>
  <c r="B28" i="12"/>
  <c r="B28" i="11"/>
  <c r="AN28" i="11"/>
  <c r="AN25" i="11"/>
  <c r="AN23" i="11"/>
  <c r="AN22" i="11"/>
  <c r="AN14" i="11"/>
  <c r="AN13" i="11"/>
  <c r="AN12" i="11"/>
  <c r="AN11" i="11"/>
  <c r="AN10" i="11"/>
  <c r="AN9" i="11"/>
  <c r="AN8" i="11"/>
  <c r="AA28" i="11"/>
  <c r="AA25" i="11"/>
  <c r="AA23" i="11"/>
  <c r="AA22" i="11"/>
  <c r="AA14" i="11"/>
  <c r="AA13" i="11"/>
  <c r="AA12" i="11"/>
  <c r="AA11" i="11"/>
  <c r="AA10" i="11"/>
  <c r="AA9" i="11"/>
  <c r="AA8" i="11"/>
  <c r="N28" i="11"/>
  <c r="N10" i="11"/>
  <c r="N11" i="11"/>
  <c r="N12" i="11"/>
  <c r="N13" i="11"/>
  <c r="N14" i="11"/>
  <c r="N22" i="11"/>
  <c r="N23" i="11"/>
  <c r="N25" i="11"/>
  <c r="N9" i="11"/>
  <c r="N8" i="11"/>
  <c r="AN26" i="7"/>
  <c r="AA26" i="7"/>
  <c r="N26" i="7"/>
  <c r="AN26" i="9"/>
  <c r="AA26" i="9"/>
  <c r="N26" i="9"/>
  <c r="AO26" i="9"/>
  <c r="AM26" i="9"/>
  <c r="AL26" i="9"/>
  <c r="AK26" i="9"/>
  <c r="AJ26" i="9"/>
  <c r="AI26" i="9"/>
  <c r="AH26" i="9"/>
  <c r="AG26" i="9"/>
  <c r="AF26" i="9"/>
  <c r="AE26" i="9"/>
  <c r="AD26" i="9"/>
  <c r="AC26" i="9"/>
  <c r="AB26" i="9"/>
  <c r="Z26" i="9"/>
  <c r="Y26" i="9"/>
  <c r="X26" i="9"/>
  <c r="W26" i="9"/>
  <c r="V26" i="9"/>
  <c r="U26" i="9"/>
  <c r="T26" i="9"/>
  <c r="S26" i="9"/>
  <c r="R26" i="9"/>
  <c r="Q26" i="9"/>
  <c r="P26" i="9"/>
  <c r="O26" i="9"/>
  <c r="C26" i="9"/>
  <c r="D26" i="9"/>
  <c r="E26" i="9"/>
  <c r="F26" i="9"/>
  <c r="G26" i="9"/>
  <c r="H26" i="9"/>
  <c r="I26" i="9"/>
  <c r="J26" i="9"/>
  <c r="K26" i="9"/>
  <c r="L26" i="9"/>
  <c r="M26" i="9"/>
  <c r="B26" i="9"/>
  <c r="AN15" i="9"/>
  <c r="AN14" i="9"/>
  <c r="AO26" i="7"/>
  <c r="AM26" i="7"/>
  <c r="AL26" i="7"/>
  <c r="AK26" i="7"/>
  <c r="AJ26" i="7"/>
  <c r="AI26" i="7"/>
  <c r="AH26" i="7"/>
  <c r="AG26" i="7"/>
  <c r="AF26" i="7"/>
  <c r="AE26" i="7"/>
  <c r="AD26" i="7"/>
  <c r="AC26" i="7"/>
  <c r="AB26" i="7"/>
  <c r="Z26" i="7"/>
  <c r="Y26" i="7"/>
  <c r="X26" i="7"/>
  <c r="W26" i="7"/>
  <c r="V26" i="7"/>
  <c r="U26" i="7"/>
  <c r="T26" i="7"/>
  <c r="S26" i="7"/>
  <c r="R26" i="7"/>
  <c r="Q26" i="7"/>
  <c r="P26" i="7"/>
  <c r="O26" i="7"/>
  <c r="C26" i="7"/>
  <c r="D26" i="7"/>
  <c r="E26" i="7"/>
  <c r="F26" i="7"/>
  <c r="G26" i="7"/>
  <c r="H26" i="7"/>
  <c r="I26" i="7"/>
  <c r="J26" i="7"/>
  <c r="K26" i="7"/>
  <c r="L26" i="7"/>
  <c r="M26" i="7"/>
  <c r="B26" i="7"/>
  <c r="AN15" i="7"/>
  <c r="AN14" i="7"/>
  <c r="AO26" i="8"/>
  <c r="AM26" i="8"/>
  <c r="AL26" i="8"/>
  <c r="AK26" i="8"/>
  <c r="AJ26" i="8"/>
  <c r="AI26" i="8"/>
  <c r="AH26" i="8"/>
  <c r="AG26" i="8"/>
  <c r="AF26" i="8"/>
  <c r="AE26" i="8"/>
  <c r="AD26" i="8"/>
  <c r="AC26" i="8"/>
  <c r="AB26" i="8"/>
  <c r="Z26" i="8"/>
  <c r="Y26" i="8"/>
  <c r="X26" i="8"/>
  <c r="W26" i="8"/>
  <c r="V26" i="8"/>
  <c r="U26" i="8"/>
  <c r="T26" i="8"/>
  <c r="S26" i="8"/>
  <c r="R26" i="8"/>
  <c r="Q26" i="8"/>
  <c r="P26" i="8"/>
  <c r="O26" i="8"/>
  <c r="C26" i="8"/>
  <c r="D26" i="8"/>
  <c r="E26" i="8"/>
  <c r="F26" i="8"/>
  <c r="G26" i="8"/>
  <c r="H26" i="8"/>
  <c r="I26" i="8"/>
  <c r="J26" i="8"/>
  <c r="K26" i="8"/>
  <c r="L26" i="8"/>
  <c r="M26" i="8"/>
  <c r="B26" i="8"/>
  <c r="AO26" i="6"/>
  <c r="AM26" i="6"/>
  <c r="AL26" i="6"/>
  <c r="AK26" i="6"/>
  <c r="AJ26" i="6"/>
  <c r="AI26" i="6"/>
  <c r="AH26" i="6"/>
  <c r="AG26" i="6"/>
  <c r="AF26" i="6"/>
  <c r="AE26" i="6"/>
  <c r="AD26" i="6"/>
  <c r="AC26" i="6"/>
  <c r="AB26" i="6"/>
  <c r="Z26" i="6"/>
  <c r="Y26" i="6"/>
  <c r="X26" i="6"/>
  <c r="W26" i="6"/>
  <c r="V26" i="6"/>
  <c r="U26" i="6"/>
  <c r="T26" i="6"/>
  <c r="S26" i="6"/>
  <c r="R26" i="6"/>
  <c r="Q26" i="6"/>
  <c r="P26" i="6"/>
  <c r="O26" i="6"/>
  <c r="C26" i="6"/>
  <c r="D26" i="6"/>
  <c r="E26" i="6"/>
  <c r="F26" i="6"/>
  <c r="G26" i="6"/>
  <c r="H26" i="6"/>
  <c r="I26" i="6"/>
  <c r="J26" i="6"/>
  <c r="K26" i="6"/>
  <c r="L26" i="6"/>
  <c r="M26" i="6"/>
  <c r="B26" i="6"/>
  <c r="P28" i="11"/>
  <c r="Q28" i="11"/>
  <c r="R28" i="11"/>
  <c r="S28" i="11"/>
  <c r="T28" i="11"/>
  <c r="U28" i="11"/>
  <c r="V28" i="11"/>
  <c r="W28" i="11"/>
  <c r="X28" i="11"/>
  <c r="Y28" i="11"/>
  <c r="Z28" i="11"/>
  <c r="AB28" i="11"/>
  <c r="AC28" i="11"/>
  <c r="AD28" i="11"/>
  <c r="AE28" i="11"/>
  <c r="AF28" i="11"/>
  <c r="AG28" i="11"/>
  <c r="AH28" i="11"/>
  <c r="AI28" i="11"/>
  <c r="AJ28" i="11"/>
  <c r="AK28" i="11"/>
  <c r="AL28" i="11"/>
  <c r="AM28" i="11"/>
  <c r="AO28" i="11"/>
  <c r="D28" i="11"/>
  <c r="E28" i="11"/>
  <c r="F28" i="11"/>
  <c r="G28" i="11"/>
  <c r="H28" i="11"/>
  <c r="I28" i="11"/>
  <c r="J28" i="11"/>
  <c r="K28" i="11"/>
  <c r="L28" i="11"/>
  <c r="M28" i="11"/>
  <c r="O28" i="11"/>
  <c r="C28" i="11"/>
  <c r="AN25" i="10"/>
  <c r="AN23" i="10"/>
  <c r="AN22" i="10"/>
  <c r="AN14" i="10"/>
  <c r="AN13" i="10"/>
  <c r="AN12" i="10"/>
  <c r="AN11" i="10"/>
  <c r="AN29" i="10" s="1"/>
  <c r="AN10" i="10"/>
  <c r="AN9" i="10"/>
  <c r="AN8" i="10"/>
  <c r="AA25" i="10"/>
  <c r="AA23" i="10"/>
  <c r="AA22" i="10"/>
  <c r="AA14" i="10"/>
  <c r="AA13" i="10"/>
  <c r="AA28" i="10" s="1"/>
  <c r="AA12" i="10"/>
  <c r="AA11" i="10"/>
  <c r="AA10" i="10"/>
  <c r="AA9" i="10"/>
  <c r="AA8" i="10"/>
  <c r="N10" i="10"/>
  <c r="N11" i="10"/>
  <c r="N29" i="10" s="1"/>
  <c r="N12" i="10"/>
  <c r="N13" i="10"/>
  <c r="N14" i="10"/>
  <c r="N22" i="10"/>
  <c r="N23" i="10"/>
  <c r="N25" i="10"/>
  <c r="N9" i="10"/>
  <c r="N8" i="10"/>
  <c r="B27" i="10"/>
  <c r="B21" i="10" s="1"/>
  <c r="B25" i="8"/>
  <c r="B19" i="8" s="1"/>
  <c r="AN8" i="9"/>
  <c r="AA8" i="9"/>
  <c r="N8" i="9"/>
  <c r="AN23" i="7"/>
  <c r="AN21" i="7"/>
  <c r="AN20" i="7"/>
  <c r="AN12" i="7"/>
  <c r="AN11" i="7"/>
  <c r="AN9" i="7"/>
  <c r="AN8" i="7"/>
  <c r="AA23" i="7"/>
  <c r="AA21" i="7"/>
  <c r="AA20" i="7"/>
  <c r="AA12" i="7"/>
  <c r="AA11" i="7"/>
  <c r="AA9" i="7"/>
  <c r="AA8" i="7"/>
  <c r="N23" i="7"/>
  <c r="N21" i="7"/>
  <c r="N20" i="7"/>
  <c r="N12" i="7"/>
  <c r="N11" i="7"/>
  <c r="N9" i="7"/>
  <c r="N8" i="7"/>
  <c r="AE24" i="7"/>
  <c r="AF24" i="7"/>
  <c r="AB13" i="7"/>
  <c r="AA13" i="7" s="1"/>
  <c r="AB22" i="7"/>
  <c r="AB24" i="7" s="1"/>
  <c r="AA24" i="7" s="1"/>
  <c r="N11" i="6"/>
  <c r="N12" i="6"/>
  <c r="N20" i="6"/>
  <c r="N21" i="6"/>
  <c r="N23" i="6"/>
  <c r="N9" i="6"/>
  <c r="N8" i="6"/>
  <c r="AN10" i="8"/>
  <c r="AN11" i="8"/>
  <c r="AN12" i="8"/>
  <c r="AN20" i="8"/>
  <c r="AN21" i="8"/>
  <c r="AN23" i="8"/>
  <c r="AN9" i="8"/>
  <c r="AN8" i="8"/>
  <c r="AA10" i="8"/>
  <c r="AA11" i="8"/>
  <c r="AA12" i="8"/>
  <c r="AA20" i="8"/>
  <c r="AA21" i="8"/>
  <c r="AA23" i="8"/>
  <c r="AA9" i="8"/>
  <c r="AA8" i="8"/>
  <c r="N10" i="8"/>
  <c r="N11" i="8"/>
  <c r="N12" i="8"/>
  <c r="N20" i="8"/>
  <c r="N21" i="8"/>
  <c r="N23" i="8"/>
  <c r="N9" i="8"/>
  <c r="N8" i="8"/>
  <c r="AE22" i="8"/>
  <c r="B25" i="6"/>
  <c r="C13" i="6"/>
  <c r="D13" i="6"/>
  <c r="E13" i="6"/>
  <c r="F13" i="6"/>
  <c r="G13" i="6"/>
  <c r="H13" i="6"/>
  <c r="I13" i="6"/>
  <c r="J13" i="6"/>
  <c r="K13" i="6"/>
  <c r="L13" i="6"/>
  <c r="M13" i="6"/>
  <c r="O13" i="6"/>
  <c r="N13" i="6" s="1"/>
  <c r="P13" i="6"/>
  <c r="Q13" i="6"/>
  <c r="R13" i="6"/>
  <c r="S13" i="6"/>
  <c r="T13" i="6"/>
  <c r="U13" i="6"/>
  <c r="V13" i="6"/>
  <c r="W13" i="6"/>
  <c r="X13" i="6"/>
  <c r="Y13" i="6"/>
  <c r="Z13" i="6"/>
  <c r="AB13" i="6"/>
  <c r="AA13" i="6" s="1"/>
  <c r="AC13" i="6"/>
  <c r="AD13" i="6"/>
  <c r="AE13" i="6"/>
  <c r="AF13" i="6"/>
  <c r="AG13" i="6"/>
  <c r="AH13" i="6"/>
  <c r="AI13" i="6"/>
  <c r="AJ13" i="6"/>
  <c r="AK13" i="6"/>
  <c r="AL13" i="6"/>
  <c r="AM13" i="6"/>
  <c r="AO13" i="6"/>
  <c r="AN13" i="6" s="1"/>
  <c r="B13" i="6"/>
  <c r="P108" i="12"/>
  <c r="O108" i="12"/>
  <c r="M108" i="12"/>
  <c r="L108" i="12"/>
  <c r="K108" i="12"/>
  <c r="J108" i="12"/>
  <c r="I108" i="12"/>
  <c r="H108" i="12"/>
  <c r="G108" i="12"/>
  <c r="F108" i="12"/>
  <c r="E108" i="12"/>
  <c r="D108" i="12"/>
  <c r="C108" i="12"/>
  <c r="B108" i="12"/>
  <c r="P107" i="12"/>
  <c r="O107" i="12"/>
  <c r="M107" i="12"/>
  <c r="L107" i="12"/>
  <c r="K107" i="12"/>
  <c r="J107" i="12"/>
  <c r="I107" i="12"/>
  <c r="H107" i="12"/>
  <c r="G107" i="12"/>
  <c r="F107" i="12"/>
  <c r="E107" i="12"/>
  <c r="D107" i="12"/>
  <c r="D109" i="12" s="1"/>
  <c r="C107" i="12"/>
  <c r="B107" i="12"/>
  <c r="P105" i="12"/>
  <c r="O105" i="12"/>
  <c r="M105" i="12"/>
  <c r="L105" i="12"/>
  <c r="K105" i="12"/>
  <c r="J105" i="12"/>
  <c r="I105" i="12"/>
  <c r="H105" i="12"/>
  <c r="G105" i="12"/>
  <c r="F105" i="12"/>
  <c r="E105" i="12"/>
  <c r="D105" i="12"/>
  <c r="C105" i="12"/>
  <c r="B105" i="12"/>
  <c r="P104" i="12"/>
  <c r="O104" i="12"/>
  <c r="M104" i="12"/>
  <c r="L104" i="12"/>
  <c r="K104" i="12"/>
  <c r="J104" i="12"/>
  <c r="I104" i="12"/>
  <c r="H104" i="12"/>
  <c r="G104" i="12"/>
  <c r="F104" i="12"/>
  <c r="E104" i="12"/>
  <c r="D104" i="12"/>
  <c r="C104" i="12"/>
  <c r="B104" i="12"/>
  <c r="P102" i="12"/>
  <c r="O102" i="12"/>
  <c r="M102" i="12"/>
  <c r="L102" i="12"/>
  <c r="K102" i="12"/>
  <c r="J102" i="12"/>
  <c r="I102" i="12"/>
  <c r="H102" i="12"/>
  <c r="G102" i="12"/>
  <c r="F102" i="12"/>
  <c r="E102" i="12"/>
  <c r="D102" i="12"/>
  <c r="C102" i="12"/>
  <c r="B102" i="12"/>
  <c r="P101" i="12"/>
  <c r="O101" i="12"/>
  <c r="M101" i="12"/>
  <c r="L101" i="12"/>
  <c r="K101" i="12"/>
  <c r="J101" i="12"/>
  <c r="I101" i="12"/>
  <c r="H101" i="12"/>
  <c r="G101" i="12"/>
  <c r="F101" i="12"/>
  <c r="E101" i="12"/>
  <c r="D101" i="12"/>
  <c r="C101" i="12"/>
  <c r="B101" i="12"/>
  <c r="B100" i="12"/>
  <c r="P99" i="12"/>
  <c r="O99" i="12"/>
  <c r="M99" i="12"/>
  <c r="L99" i="12"/>
  <c r="K99" i="12"/>
  <c r="J99" i="12"/>
  <c r="I99" i="12"/>
  <c r="H99" i="12"/>
  <c r="G99" i="12"/>
  <c r="F99" i="12"/>
  <c r="E99" i="12"/>
  <c r="D99" i="12"/>
  <c r="C99" i="12"/>
  <c r="B99" i="12"/>
  <c r="B96" i="12"/>
  <c r="P95" i="12"/>
  <c r="O95" i="12"/>
  <c r="M95" i="12"/>
  <c r="L95" i="12"/>
  <c r="K95" i="12"/>
  <c r="J95" i="12"/>
  <c r="I95" i="12"/>
  <c r="H95" i="12"/>
  <c r="G95" i="12"/>
  <c r="F95" i="12"/>
  <c r="E95" i="12"/>
  <c r="D95" i="12"/>
  <c r="C95" i="12"/>
  <c r="B95" i="12"/>
  <c r="B27" i="12"/>
  <c r="B21" i="12" s="1"/>
  <c r="AO24" i="12"/>
  <c r="AO26" i="12" s="1"/>
  <c r="AN26" i="12" s="1"/>
  <c r="AM24" i="12"/>
  <c r="AM26" i="12" s="1"/>
  <c r="AL24" i="12"/>
  <c r="AL26" i="12" s="1"/>
  <c r="AK24" i="12"/>
  <c r="AK26" i="12" s="1"/>
  <c r="AJ24" i="12"/>
  <c r="AJ26" i="12" s="1"/>
  <c r="AI24" i="12"/>
  <c r="AI26" i="12" s="1"/>
  <c r="AH24" i="12"/>
  <c r="AH26" i="12" s="1"/>
  <c r="AG24" i="12"/>
  <c r="AG26" i="12" s="1"/>
  <c r="AF24" i="12"/>
  <c r="AF26" i="12" s="1"/>
  <c r="AE24" i="12"/>
  <c r="AE26" i="12" s="1"/>
  <c r="AD24" i="12"/>
  <c r="AD26" i="12" s="1"/>
  <c r="AC24" i="12"/>
  <c r="AC26" i="12" s="1"/>
  <c r="AB24" i="12"/>
  <c r="AB26" i="12" s="1"/>
  <c r="AA26" i="12" s="1"/>
  <c r="Z24" i="12"/>
  <c r="Z26" i="12" s="1"/>
  <c r="Y24" i="12"/>
  <c r="Y26" i="12" s="1"/>
  <c r="X24" i="12"/>
  <c r="X26" i="12" s="1"/>
  <c r="W24" i="12"/>
  <c r="W26" i="12" s="1"/>
  <c r="V24" i="12"/>
  <c r="V26" i="12" s="1"/>
  <c r="U24" i="12"/>
  <c r="U26" i="12" s="1"/>
  <c r="T24" i="12"/>
  <c r="T26" i="12" s="1"/>
  <c r="S24" i="12"/>
  <c r="S26" i="12" s="1"/>
  <c r="R24" i="12"/>
  <c r="R26" i="12" s="1"/>
  <c r="Q24" i="12"/>
  <c r="Q26" i="12" s="1"/>
  <c r="P24" i="12"/>
  <c r="P26" i="12" s="1"/>
  <c r="O24" i="12"/>
  <c r="O26" i="12" s="1"/>
  <c r="N26" i="12" s="1"/>
  <c r="M24" i="12"/>
  <c r="M26" i="12" s="1"/>
  <c r="L24" i="12"/>
  <c r="L26" i="12" s="1"/>
  <c r="K24" i="12"/>
  <c r="K26" i="12" s="1"/>
  <c r="J24" i="12"/>
  <c r="J26" i="12" s="1"/>
  <c r="I24" i="12"/>
  <c r="I26" i="12" s="1"/>
  <c r="H24" i="12"/>
  <c r="H26" i="12" s="1"/>
  <c r="G24" i="12"/>
  <c r="G26" i="12" s="1"/>
  <c r="F24" i="12"/>
  <c r="F26" i="12" s="1"/>
  <c r="E24" i="12"/>
  <c r="E26" i="12" s="1"/>
  <c r="D24" i="12"/>
  <c r="D26" i="12" s="1"/>
  <c r="C24" i="12"/>
  <c r="C26" i="12" s="1"/>
  <c r="B24" i="12"/>
  <c r="B26" i="12" s="1"/>
  <c r="AO15" i="12"/>
  <c r="AN15" i="12" s="1"/>
  <c r="AM15" i="12"/>
  <c r="AL15" i="12"/>
  <c r="AK15" i="12"/>
  <c r="AJ15" i="12"/>
  <c r="AI15" i="12"/>
  <c r="AH15" i="12"/>
  <c r="AG15" i="12"/>
  <c r="AF15" i="12"/>
  <c r="AE15" i="12"/>
  <c r="AD15" i="12"/>
  <c r="AC15" i="12"/>
  <c r="AB15" i="12"/>
  <c r="AA15" i="12" s="1"/>
  <c r="Z15" i="12"/>
  <c r="Y15" i="12"/>
  <c r="X15" i="12"/>
  <c r="W15" i="12"/>
  <c r="V15" i="12"/>
  <c r="U15" i="12"/>
  <c r="T15" i="12"/>
  <c r="S15" i="12"/>
  <c r="R15" i="12"/>
  <c r="Q15" i="12"/>
  <c r="P15" i="12"/>
  <c r="O15" i="12"/>
  <c r="N15" i="12" s="1"/>
  <c r="M15" i="12"/>
  <c r="L15" i="12"/>
  <c r="K15" i="12"/>
  <c r="J15" i="12"/>
  <c r="I15" i="12"/>
  <c r="H15" i="12"/>
  <c r="G15" i="12"/>
  <c r="F15" i="12"/>
  <c r="E15" i="12"/>
  <c r="D15" i="12"/>
  <c r="C15" i="12"/>
  <c r="B15" i="12"/>
  <c r="AA16" i="12"/>
  <c r="N16" i="12"/>
  <c r="E14" i="16" l="1"/>
  <c r="F25" i="16"/>
  <c r="AA29" i="10"/>
  <c r="B19" i="6"/>
  <c r="N15" i="6"/>
  <c r="N14" i="6"/>
  <c r="C16" i="6"/>
  <c r="Q16" i="6"/>
  <c r="K16" i="6"/>
  <c r="R16" i="6"/>
  <c r="AC16" i="6"/>
  <c r="J16" i="6"/>
  <c r="S16" i="6"/>
  <c r="H16" i="6"/>
  <c r="U16" i="6"/>
  <c r="G16" i="6"/>
  <c r="K17" i="12"/>
  <c r="F17" i="12"/>
  <c r="P17" i="12"/>
  <c r="R17" i="12"/>
  <c r="I106" i="12"/>
  <c r="W17" i="12"/>
  <c r="Y17" i="12"/>
  <c r="AC17" i="12"/>
  <c r="AC18" i="12" s="1"/>
  <c r="AE17" i="12"/>
  <c r="AE18" i="12" s="1"/>
  <c r="AL17" i="12"/>
  <c r="AL18" i="12" s="1"/>
  <c r="AA22" i="7"/>
  <c r="M17" i="12"/>
  <c r="M18" i="12" s="1"/>
  <c r="Q17" i="12"/>
  <c r="Q18" i="12" s="1"/>
  <c r="AD17" i="12"/>
  <c r="J17" i="12"/>
  <c r="S17" i="12"/>
  <c r="S18" i="12" s="1"/>
  <c r="AF17" i="12"/>
  <c r="AF18" i="12" s="1"/>
  <c r="I17" i="12"/>
  <c r="T17" i="12"/>
  <c r="AG17" i="12"/>
  <c r="AG18" i="12" s="1"/>
  <c r="H17" i="12"/>
  <c r="H18" i="12" s="1"/>
  <c r="U17" i="12"/>
  <c r="U18" i="12" s="1"/>
  <c r="U19" i="12" s="1"/>
  <c r="AH17" i="12"/>
  <c r="AH18" i="12" s="1"/>
  <c r="G17" i="12"/>
  <c r="G18" i="12" s="1"/>
  <c r="V17" i="12"/>
  <c r="V18" i="12" s="1"/>
  <c r="AI17" i="12"/>
  <c r="AI18" i="12" s="1"/>
  <c r="AJ17" i="12"/>
  <c r="AJ18" i="12" s="1"/>
  <c r="E17" i="12"/>
  <c r="E18" i="12" s="1"/>
  <c r="X17" i="12"/>
  <c r="AK17" i="12"/>
  <c r="AK18" i="12" s="1"/>
  <c r="D17" i="12"/>
  <c r="I103" i="12"/>
  <c r="C17" i="12"/>
  <c r="C18" i="12" s="1"/>
  <c r="C19" i="12" s="1"/>
  <c r="Z17" i="12"/>
  <c r="Z18" i="12" s="1"/>
  <c r="AM17" i="12"/>
  <c r="AM18" i="12" s="1"/>
  <c r="O17" i="12"/>
  <c r="AB17" i="12"/>
  <c r="AA17" i="12" s="1"/>
  <c r="B17" i="12"/>
  <c r="B18" i="12" s="1"/>
  <c r="B19" i="12" s="1"/>
  <c r="AO17" i="12"/>
  <c r="AN17" i="12" s="1"/>
  <c r="L17" i="12"/>
  <c r="L18" i="12" s="1"/>
  <c r="N24" i="12"/>
  <c r="AN24" i="12"/>
  <c r="AA24" i="12"/>
  <c r="H103" i="12"/>
  <c r="B109" i="12"/>
  <c r="O109" i="12"/>
  <c r="AN28" i="10"/>
  <c r="F103" i="12"/>
  <c r="H109" i="12"/>
  <c r="C103" i="12"/>
  <c r="P103" i="12"/>
  <c r="C27" i="12"/>
  <c r="J103" i="12"/>
  <c r="L103" i="12"/>
  <c r="C109" i="12"/>
  <c r="P109" i="12"/>
  <c r="C100" i="12"/>
  <c r="D100" i="12" s="1"/>
  <c r="F106" i="12"/>
  <c r="G103" i="12"/>
  <c r="B106" i="12"/>
  <c r="C96" i="12" s="1"/>
  <c r="O106" i="12"/>
  <c r="L106" i="12"/>
  <c r="J109" i="12"/>
  <c r="E103" i="12"/>
  <c r="G109" i="12"/>
  <c r="Y18" i="12"/>
  <c r="M106" i="12"/>
  <c r="X18" i="12"/>
  <c r="K18" i="12"/>
  <c r="W18" i="12"/>
  <c r="J18" i="12"/>
  <c r="I18" i="12"/>
  <c r="D106" i="12"/>
  <c r="M109" i="12"/>
  <c r="F18" i="12"/>
  <c r="G106" i="12"/>
  <c r="R18" i="12"/>
  <c r="AD18" i="12"/>
  <c r="D18" i="12"/>
  <c r="D103" i="12"/>
  <c r="F109" i="12"/>
  <c r="P18" i="12"/>
  <c r="B103" i="12"/>
  <c r="O103" i="12"/>
  <c r="E106" i="12"/>
  <c r="L109" i="12"/>
  <c r="J106" i="12"/>
  <c r="E109" i="12"/>
  <c r="K106" i="12"/>
  <c r="H106" i="12"/>
  <c r="K103" i="12"/>
  <c r="I109" i="12"/>
  <c r="C106" i="12"/>
  <c r="P106" i="12"/>
  <c r="M103" i="12"/>
  <c r="K109" i="12"/>
  <c r="N28" i="10"/>
  <c r="AE16" i="6"/>
  <c r="E16" i="6"/>
  <c r="Y16" i="6"/>
  <c r="AJ16" i="6"/>
  <c r="X16" i="6"/>
  <c r="AD16" i="6"/>
  <c r="W16" i="6"/>
  <c r="L16" i="6"/>
  <c r="F16" i="6"/>
  <c r="D16" i="6"/>
  <c r="B17" i="6"/>
  <c r="AL16" i="6"/>
  <c r="AK16" i="6"/>
  <c r="AF16" i="6"/>
  <c r="AM16" i="6"/>
  <c r="Z16" i="6"/>
  <c r="M16" i="6"/>
  <c r="AI16" i="6"/>
  <c r="V16" i="6"/>
  <c r="I16" i="6"/>
  <c r="AH16" i="6"/>
  <c r="AG16" i="6"/>
  <c r="T16" i="6"/>
  <c r="P16" i="6"/>
  <c r="AO16" i="6"/>
  <c r="AN16" i="6" s="1"/>
  <c r="F14" i="16" l="1"/>
  <c r="G25" i="16"/>
  <c r="D27" i="12"/>
  <c r="D21" i="12" s="1"/>
  <c r="C21" i="12"/>
  <c r="AO18" i="12"/>
  <c r="AN18" i="12" s="1"/>
  <c r="AB18" i="12"/>
  <c r="AA18" i="12" s="1"/>
  <c r="O18" i="12"/>
  <c r="N18" i="12" s="1"/>
  <c r="N17" i="12"/>
  <c r="D96" i="12"/>
  <c r="AB16" i="6"/>
  <c r="AA16" i="6" s="1"/>
  <c r="O16" i="6"/>
  <c r="N16" i="6" s="1"/>
  <c r="E100" i="12"/>
  <c r="E96" i="12"/>
  <c r="G14" i="16" l="1"/>
  <c r="H25" i="16"/>
  <c r="D19" i="12"/>
  <c r="E27" i="12"/>
  <c r="E21" i="12" s="1"/>
  <c r="F100" i="12"/>
  <c r="F96" i="12"/>
  <c r="F27" i="12"/>
  <c r="F21" i="12" s="1"/>
  <c r="E19" i="12"/>
  <c r="H14" i="16" l="1"/>
  <c r="I25" i="16"/>
  <c r="G27" i="12"/>
  <c r="G21" i="12" s="1"/>
  <c r="F19" i="12"/>
  <c r="G100" i="12"/>
  <c r="G96" i="12"/>
  <c r="C15" i="11"/>
  <c r="D15" i="11"/>
  <c r="E15" i="11"/>
  <c r="F15" i="11"/>
  <c r="G15" i="11"/>
  <c r="H15" i="11"/>
  <c r="I15" i="11"/>
  <c r="J15" i="11"/>
  <c r="K15" i="11"/>
  <c r="L15" i="11"/>
  <c r="M15" i="11"/>
  <c r="O15" i="11"/>
  <c r="N15" i="11" s="1"/>
  <c r="P15" i="11"/>
  <c r="Q15" i="11"/>
  <c r="R15" i="11"/>
  <c r="S15" i="11"/>
  <c r="T15" i="11"/>
  <c r="U15" i="11"/>
  <c r="V15" i="11"/>
  <c r="W15" i="11"/>
  <c r="X15" i="11"/>
  <c r="Y15" i="11"/>
  <c r="Z15" i="11"/>
  <c r="AB15" i="11"/>
  <c r="AA15" i="11" s="1"/>
  <c r="AC15" i="11"/>
  <c r="AD15" i="11"/>
  <c r="AE15" i="11"/>
  <c r="AF15" i="11"/>
  <c r="AG15" i="11"/>
  <c r="AH15" i="11"/>
  <c r="AI15" i="11"/>
  <c r="AJ15" i="11"/>
  <c r="AK15" i="11"/>
  <c r="AL15" i="11"/>
  <c r="AM15" i="11"/>
  <c r="AO15" i="11"/>
  <c r="AN15" i="11" s="1"/>
  <c r="AN16" i="10"/>
  <c r="N16" i="10"/>
  <c r="AA16" i="10"/>
  <c r="AO16" i="9"/>
  <c r="AN16" i="9" s="1"/>
  <c r="AN14" i="8"/>
  <c r="AN15" i="8"/>
  <c r="B15" i="11"/>
  <c r="P108" i="11"/>
  <c r="O108" i="11"/>
  <c r="M108" i="11"/>
  <c r="L108" i="11"/>
  <c r="K108" i="11"/>
  <c r="J108" i="11"/>
  <c r="I108" i="11"/>
  <c r="H108" i="11"/>
  <c r="G108" i="11"/>
  <c r="F108" i="11"/>
  <c r="E108" i="11"/>
  <c r="D108" i="11"/>
  <c r="C108" i="11"/>
  <c r="B108" i="11"/>
  <c r="P107" i="11"/>
  <c r="O107" i="11"/>
  <c r="M107" i="11"/>
  <c r="L107" i="11"/>
  <c r="K107" i="11"/>
  <c r="J107" i="11"/>
  <c r="I107" i="11"/>
  <c r="H107" i="11"/>
  <c r="G107" i="11"/>
  <c r="F107" i="11"/>
  <c r="E107" i="11"/>
  <c r="D107" i="11"/>
  <c r="C107" i="11"/>
  <c r="B107" i="11"/>
  <c r="P105" i="11"/>
  <c r="O105" i="11"/>
  <c r="M105" i="11"/>
  <c r="L105" i="11"/>
  <c r="K105" i="11"/>
  <c r="J105" i="11"/>
  <c r="I105" i="11"/>
  <c r="H105" i="11"/>
  <c r="G105" i="11"/>
  <c r="F105" i="11"/>
  <c r="E105" i="11"/>
  <c r="D105" i="11"/>
  <c r="C105" i="11"/>
  <c r="B105" i="11"/>
  <c r="P104" i="11"/>
  <c r="O104" i="11"/>
  <c r="M104" i="11"/>
  <c r="L104" i="11"/>
  <c r="K104" i="11"/>
  <c r="J104" i="11"/>
  <c r="I104" i="11"/>
  <c r="H104" i="11"/>
  <c r="G104" i="11"/>
  <c r="F104" i="11"/>
  <c r="E104" i="11"/>
  <c r="D104" i="11"/>
  <c r="C104" i="11"/>
  <c r="B104" i="11"/>
  <c r="P102" i="11"/>
  <c r="O102" i="11"/>
  <c r="M102" i="11"/>
  <c r="L102" i="11"/>
  <c r="K102" i="11"/>
  <c r="J102" i="11"/>
  <c r="I102" i="11"/>
  <c r="H102" i="11"/>
  <c r="G102" i="11"/>
  <c r="F102" i="11"/>
  <c r="E102" i="11"/>
  <c r="D102" i="11"/>
  <c r="C102" i="11"/>
  <c r="B102" i="11"/>
  <c r="P101" i="11"/>
  <c r="O101" i="11"/>
  <c r="M101" i="11"/>
  <c r="L101" i="11"/>
  <c r="K101" i="11"/>
  <c r="J101" i="11"/>
  <c r="I101" i="11"/>
  <c r="H101" i="11"/>
  <c r="G101" i="11"/>
  <c r="F101" i="11"/>
  <c r="E101" i="11"/>
  <c r="D101" i="11"/>
  <c r="C101" i="11"/>
  <c r="B101" i="11"/>
  <c r="B100" i="11"/>
  <c r="P99" i="11"/>
  <c r="O99" i="11"/>
  <c r="M99" i="11"/>
  <c r="L99" i="11"/>
  <c r="K99" i="11"/>
  <c r="J99" i="11"/>
  <c r="I99" i="11"/>
  <c r="H99" i="11"/>
  <c r="G99" i="11"/>
  <c r="F99" i="11"/>
  <c r="E99" i="11"/>
  <c r="D99" i="11"/>
  <c r="C99" i="11"/>
  <c r="B99" i="11"/>
  <c r="B96" i="11"/>
  <c r="P95" i="11"/>
  <c r="O95" i="11"/>
  <c r="M95" i="11"/>
  <c r="L95" i="11"/>
  <c r="K95" i="11"/>
  <c r="J95" i="11"/>
  <c r="I95" i="11"/>
  <c r="H95" i="11"/>
  <c r="G95" i="11"/>
  <c r="F95" i="11"/>
  <c r="E95" i="11"/>
  <c r="D95" i="11"/>
  <c r="C95" i="11"/>
  <c r="B95" i="11"/>
  <c r="B27" i="11"/>
  <c r="B21" i="11" s="1"/>
  <c r="AO24" i="11"/>
  <c r="AM24" i="11"/>
  <c r="AM17" i="11" s="1"/>
  <c r="AL24" i="11"/>
  <c r="AL17" i="11" s="1"/>
  <c r="AK24" i="11"/>
  <c r="AK17" i="11" s="1"/>
  <c r="AJ24" i="11"/>
  <c r="AJ17" i="11" s="1"/>
  <c r="AI24" i="11"/>
  <c r="AI17" i="11" s="1"/>
  <c r="AH24" i="11"/>
  <c r="AH17" i="11" s="1"/>
  <c r="AG24" i="11"/>
  <c r="AG17" i="11" s="1"/>
  <c r="AF24" i="11"/>
  <c r="AF17" i="11" s="1"/>
  <c r="AE24" i="11"/>
  <c r="AE17" i="11" s="1"/>
  <c r="AD24" i="11"/>
  <c r="AD17" i="11" s="1"/>
  <c r="AC24" i="11"/>
  <c r="AC17" i="11" s="1"/>
  <c r="AB24" i="11"/>
  <c r="AB17" i="11" s="1"/>
  <c r="Z24" i="11"/>
  <c r="Z17" i="11" s="1"/>
  <c r="Y24" i="11"/>
  <c r="Y17" i="11" s="1"/>
  <c r="X24" i="11"/>
  <c r="X17" i="11" s="1"/>
  <c r="W24" i="11"/>
  <c r="W17" i="11" s="1"/>
  <c r="V24" i="11"/>
  <c r="V17" i="11" s="1"/>
  <c r="U24" i="11"/>
  <c r="U17" i="11" s="1"/>
  <c r="T24" i="11"/>
  <c r="T17" i="11" s="1"/>
  <c r="S24" i="11"/>
  <c r="S17" i="11" s="1"/>
  <c r="R24" i="11"/>
  <c r="R17" i="11" s="1"/>
  <c r="Q24" i="11"/>
  <c r="Q17" i="11" s="1"/>
  <c r="P24" i="11"/>
  <c r="P17" i="11" s="1"/>
  <c r="O24" i="11"/>
  <c r="O17" i="11" s="1"/>
  <c r="M24" i="11"/>
  <c r="M17" i="11" s="1"/>
  <c r="L24" i="11"/>
  <c r="L17" i="11" s="1"/>
  <c r="K24" i="11"/>
  <c r="K17" i="11" s="1"/>
  <c r="J24" i="11"/>
  <c r="J17" i="11" s="1"/>
  <c r="I24" i="11"/>
  <c r="I17" i="11" s="1"/>
  <c r="H24" i="11"/>
  <c r="H17" i="11" s="1"/>
  <c r="G24" i="11"/>
  <c r="G17" i="11" s="1"/>
  <c r="F24" i="11"/>
  <c r="F17" i="11" s="1"/>
  <c r="E24" i="11"/>
  <c r="E17" i="11" s="1"/>
  <c r="D24" i="11"/>
  <c r="D17" i="11" s="1"/>
  <c r="C24" i="11"/>
  <c r="C17" i="11" s="1"/>
  <c r="B24" i="11"/>
  <c r="B17" i="11" s="1"/>
  <c r="B18" i="11" s="1"/>
  <c r="B28" i="10"/>
  <c r="C15" i="10"/>
  <c r="D15" i="10"/>
  <c r="E15" i="10"/>
  <c r="F15" i="10"/>
  <c r="G15" i="10"/>
  <c r="H15" i="10"/>
  <c r="I15" i="10"/>
  <c r="J15" i="10"/>
  <c r="K15" i="10"/>
  <c r="L15" i="10"/>
  <c r="M15" i="10"/>
  <c r="O15" i="10"/>
  <c r="N15" i="10" s="1"/>
  <c r="P15" i="10"/>
  <c r="Q15" i="10"/>
  <c r="R15" i="10"/>
  <c r="S15" i="10"/>
  <c r="T15" i="10"/>
  <c r="U15" i="10"/>
  <c r="V15" i="10"/>
  <c r="W15" i="10"/>
  <c r="X15" i="10"/>
  <c r="Y15" i="10"/>
  <c r="Z15" i="10"/>
  <c r="AB15" i="10"/>
  <c r="AA15" i="10" s="1"/>
  <c r="AC15" i="10"/>
  <c r="AD15" i="10"/>
  <c r="AE15" i="10"/>
  <c r="AF15" i="10"/>
  <c r="AG15" i="10"/>
  <c r="AH15" i="10"/>
  <c r="AI15" i="10"/>
  <c r="AJ15" i="10"/>
  <c r="AK15" i="10"/>
  <c r="AL15" i="10"/>
  <c r="AM15" i="10"/>
  <c r="AO15" i="10"/>
  <c r="AN15" i="10" s="1"/>
  <c r="B15" i="10"/>
  <c r="C13" i="9"/>
  <c r="D13" i="9"/>
  <c r="E13" i="9"/>
  <c r="F13" i="9"/>
  <c r="G13" i="9"/>
  <c r="H13" i="9"/>
  <c r="I13" i="9"/>
  <c r="J13" i="9"/>
  <c r="K13" i="9"/>
  <c r="L13" i="9"/>
  <c r="M13" i="9"/>
  <c r="O13" i="9"/>
  <c r="N13" i="9" s="1"/>
  <c r="P13" i="9"/>
  <c r="Q13" i="9"/>
  <c r="R13" i="9"/>
  <c r="S13" i="9"/>
  <c r="T13" i="9"/>
  <c r="U13" i="9"/>
  <c r="V13" i="9"/>
  <c r="W13" i="9"/>
  <c r="X13" i="9"/>
  <c r="Y13" i="9"/>
  <c r="Z13" i="9"/>
  <c r="AB13" i="9"/>
  <c r="AA13" i="9" s="1"/>
  <c r="AC13" i="9"/>
  <c r="AD13" i="9"/>
  <c r="AE13" i="9"/>
  <c r="AF13" i="9"/>
  <c r="AG13" i="9"/>
  <c r="AH13" i="9"/>
  <c r="AI13" i="9"/>
  <c r="AJ13" i="9"/>
  <c r="AK13" i="9"/>
  <c r="AL13" i="9"/>
  <c r="AM13" i="9"/>
  <c r="AO13" i="9"/>
  <c r="AN13" i="9" s="1"/>
  <c r="B13" i="9"/>
  <c r="C13" i="7"/>
  <c r="D13" i="7"/>
  <c r="E13" i="7"/>
  <c r="F13" i="7"/>
  <c r="G13" i="7"/>
  <c r="H13" i="7"/>
  <c r="I13" i="7"/>
  <c r="J13" i="7"/>
  <c r="K13" i="7"/>
  <c r="L13" i="7"/>
  <c r="M13" i="7"/>
  <c r="O13" i="7"/>
  <c r="N13" i="7" s="1"/>
  <c r="P13" i="7"/>
  <c r="Q13" i="7"/>
  <c r="R13" i="7"/>
  <c r="S13" i="7"/>
  <c r="T13" i="7"/>
  <c r="U13" i="7"/>
  <c r="V13" i="7"/>
  <c r="W13" i="7"/>
  <c r="X13" i="7"/>
  <c r="Y13" i="7"/>
  <c r="Z13" i="7"/>
  <c r="AC13" i="7"/>
  <c r="AD13" i="7"/>
  <c r="AE13" i="7"/>
  <c r="AF13" i="7"/>
  <c r="AG13" i="7"/>
  <c r="AH13" i="7"/>
  <c r="AI13" i="7"/>
  <c r="AJ13" i="7"/>
  <c r="AK13" i="7"/>
  <c r="AL13" i="7"/>
  <c r="AM13" i="7"/>
  <c r="AO13" i="7"/>
  <c r="AN13" i="7" s="1"/>
  <c r="B13" i="7"/>
  <c r="C13" i="8"/>
  <c r="D13" i="8"/>
  <c r="E13" i="8"/>
  <c r="F13" i="8"/>
  <c r="G13" i="8"/>
  <c r="H13" i="8"/>
  <c r="I13" i="8"/>
  <c r="J13" i="8"/>
  <c r="K13" i="8"/>
  <c r="L13" i="8"/>
  <c r="M13" i="8"/>
  <c r="O13" i="8"/>
  <c r="N13" i="8" s="1"/>
  <c r="P13" i="8"/>
  <c r="Q13" i="8"/>
  <c r="R13" i="8"/>
  <c r="S13" i="8"/>
  <c r="T13" i="8"/>
  <c r="U13" i="8"/>
  <c r="V13" i="8"/>
  <c r="W13" i="8"/>
  <c r="X13" i="8"/>
  <c r="Y13" i="8"/>
  <c r="Z13" i="8"/>
  <c r="AB13" i="8"/>
  <c r="AA13" i="8" s="1"/>
  <c r="AC13" i="8"/>
  <c r="AD13" i="8"/>
  <c r="AE13" i="8"/>
  <c r="AF13" i="8"/>
  <c r="AG13" i="8"/>
  <c r="AH13" i="8"/>
  <c r="AI13" i="8"/>
  <c r="AJ13" i="8"/>
  <c r="AK13" i="8"/>
  <c r="AL13" i="8"/>
  <c r="AM13" i="8"/>
  <c r="AO13" i="8"/>
  <c r="AN13" i="8" s="1"/>
  <c r="B13" i="8"/>
  <c r="C28" i="10"/>
  <c r="D28" i="10"/>
  <c r="E28" i="10"/>
  <c r="F28" i="10"/>
  <c r="G28" i="10"/>
  <c r="H28" i="10"/>
  <c r="I28" i="10"/>
  <c r="J28" i="10"/>
  <c r="K28" i="10"/>
  <c r="L28" i="10"/>
  <c r="M28" i="10"/>
  <c r="O28" i="10"/>
  <c r="P28" i="10"/>
  <c r="Q28" i="10"/>
  <c r="R28" i="10"/>
  <c r="S28" i="10"/>
  <c r="T28" i="10"/>
  <c r="U28" i="10"/>
  <c r="V28" i="10"/>
  <c r="W28" i="10"/>
  <c r="X28" i="10"/>
  <c r="Y28" i="10"/>
  <c r="Z28" i="10"/>
  <c r="AB28" i="10"/>
  <c r="AC28" i="10"/>
  <c r="AD28" i="10"/>
  <c r="AE28" i="10"/>
  <c r="AF28" i="10"/>
  <c r="AG28" i="10"/>
  <c r="AH28" i="10"/>
  <c r="AI28" i="10"/>
  <c r="AJ28" i="10"/>
  <c r="AK28" i="10"/>
  <c r="AL28" i="10"/>
  <c r="AM28" i="10"/>
  <c r="AO28" i="10"/>
  <c r="AO24" i="10"/>
  <c r="AO17" i="10" s="1"/>
  <c r="AN17" i="10" s="1"/>
  <c r="AM24" i="10"/>
  <c r="AL24" i="10"/>
  <c r="AK24" i="10"/>
  <c r="AJ24" i="10"/>
  <c r="AI24" i="10"/>
  <c r="AH24" i="10"/>
  <c r="AG24" i="10"/>
  <c r="AF24" i="10"/>
  <c r="AE24" i="10"/>
  <c r="AD24" i="10"/>
  <c r="AC24" i="10"/>
  <c r="AB24" i="10"/>
  <c r="AB17" i="10" s="1"/>
  <c r="Z24" i="10"/>
  <c r="Y24" i="10"/>
  <c r="X24" i="10"/>
  <c r="W24" i="10"/>
  <c r="V24" i="10"/>
  <c r="U24" i="10"/>
  <c r="T24" i="10"/>
  <c r="S24" i="10"/>
  <c r="R24" i="10"/>
  <c r="Q24" i="10"/>
  <c r="P24" i="10"/>
  <c r="O24" i="10"/>
  <c r="O17" i="10" s="1"/>
  <c r="M24" i="10"/>
  <c r="L24" i="10"/>
  <c r="K24" i="10"/>
  <c r="J24" i="10"/>
  <c r="I24" i="10"/>
  <c r="H24" i="10"/>
  <c r="G24" i="10"/>
  <c r="F24" i="10"/>
  <c r="E24" i="10"/>
  <c r="D24" i="10"/>
  <c r="C24" i="10"/>
  <c r="B24" i="10"/>
  <c r="P106" i="9"/>
  <c r="O106" i="9"/>
  <c r="M106" i="9"/>
  <c r="L106" i="9"/>
  <c r="K106" i="9"/>
  <c r="J106" i="9"/>
  <c r="I106" i="9"/>
  <c r="H106" i="9"/>
  <c r="G106" i="9"/>
  <c r="F106" i="9"/>
  <c r="E106" i="9"/>
  <c r="D106" i="9"/>
  <c r="C106" i="9"/>
  <c r="B106" i="9"/>
  <c r="P105" i="9"/>
  <c r="P107" i="9" s="1"/>
  <c r="O105" i="9"/>
  <c r="O107" i="9" s="1"/>
  <c r="M105" i="9"/>
  <c r="L105" i="9"/>
  <c r="K105" i="9"/>
  <c r="J105" i="9"/>
  <c r="I105" i="9"/>
  <c r="H105" i="9"/>
  <c r="G105" i="9"/>
  <c r="G107" i="9" s="1"/>
  <c r="F105" i="9"/>
  <c r="E105" i="9"/>
  <c r="D105" i="9"/>
  <c r="C105" i="9"/>
  <c r="C107" i="9" s="1"/>
  <c r="B105" i="9"/>
  <c r="B107" i="9" s="1"/>
  <c r="P103" i="9"/>
  <c r="O103" i="9"/>
  <c r="M103" i="9"/>
  <c r="L103" i="9"/>
  <c r="K103" i="9"/>
  <c r="J103" i="9"/>
  <c r="I103" i="9"/>
  <c r="H103" i="9"/>
  <c r="G103" i="9"/>
  <c r="F103" i="9"/>
  <c r="E103" i="9"/>
  <c r="D103" i="9"/>
  <c r="C103" i="9"/>
  <c r="B103" i="9"/>
  <c r="P102" i="9"/>
  <c r="O102" i="9"/>
  <c r="M102" i="9"/>
  <c r="L102" i="9"/>
  <c r="K102" i="9"/>
  <c r="J102" i="9"/>
  <c r="I102" i="9"/>
  <c r="H102" i="9"/>
  <c r="G102" i="9"/>
  <c r="F102" i="9"/>
  <c r="E102" i="9"/>
  <c r="D102" i="9"/>
  <c r="C102" i="9"/>
  <c r="B102" i="9"/>
  <c r="P100" i="9"/>
  <c r="O100" i="9"/>
  <c r="M100" i="9"/>
  <c r="L100" i="9"/>
  <c r="K100" i="9"/>
  <c r="J100" i="9"/>
  <c r="I100" i="9"/>
  <c r="H100" i="9"/>
  <c r="G100" i="9"/>
  <c r="F100" i="9"/>
  <c r="E100" i="9"/>
  <c r="D100" i="9"/>
  <c r="C100" i="9"/>
  <c r="B100" i="9"/>
  <c r="P99" i="9"/>
  <c r="O99" i="9"/>
  <c r="M99" i="9"/>
  <c r="L99" i="9"/>
  <c r="L101" i="9" s="1"/>
  <c r="K99" i="9"/>
  <c r="K101" i="9" s="1"/>
  <c r="J99" i="9"/>
  <c r="J101" i="9" s="1"/>
  <c r="I99" i="9"/>
  <c r="H99" i="9"/>
  <c r="G99" i="9"/>
  <c r="F99" i="9"/>
  <c r="E99" i="9"/>
  <c r="D99" i="9"/>
  <c r="C99" i="9"/>
  <c r="B99" i="9"/>
  <c r="B98" i="9"/>
  <c r="P97" i="9"/>
  <c r="O97" i="9"/>
  <c r="M97" i="9"/>
  <c r="L97" i="9"/>
  <c r="K97" i="9"/>
  <c r="J97" i="9"/>
  <c r="I97" i="9"/>
  <c r="H97" i="9"/>
  <c r="G97" i="9"/>
  <c r="F97" i="9"/>
  <c r="E97" i="9"/>
  <c r="D97" i="9"/>
  <c r="C97" i="9"/>
  <c r="B97" i="9"/>
  <c r="B94" i="9"/>
  <c r="P93" i="9"/>
  <c r="O93" i="9"/>
  <c r="M93" i="9"/>
  <c r="L93" i="9"/>
  <c r="K93" i="9"/>
  <c r="J93" i="9"/>
  <c r="I93" i="9"/>
  <c r="H93" i="9"/>
  <c r="G93" i="9"/>
  <c r="F93" i="9"/>
  <c r="E93" i="9"/>
  <c r="D93" i="9"/>
  <c r="C93" i="9"/>
  <c r="B93" i="9"/>
  <c r="B25" i="9"/>
  <c r="B19" i="9" s="1"/>
  <c r="AO22" i="9"/>
  <c r="AM22" i="9"/>
  <c r="AM24" i="9" s="1"/>
  <c r="AL22" i="9"/>
  <c r="AL24" i="9" s="1"/>
  <c r="AK22" i="9"/>
  <c r="AK24" i="9" s="1"/>
  <c r="AJ22" i="9"/>
  <c r="AJ24" i="9" s="1"/>
  <c r="AI22" i="9"/>
  <c r="AI24" i="9" s="1"/>
  <c r="AH22" i="9"/>
  <c r="AH24" i="9" s="1"/>
  <c r="AG22" i="9"/>
  <c r="AG24" i="9" s="1"/>
  <c r="AF22" i="9"/>
  <c r="AF24" i="9" s="1"/>
  <c r="AE22" i="9"/>
  <c r="AE24" i="9" s="1"/>
  <c r="AD22" i="9"/>
  <c r="AD24" i="9" s="1"/>
  <c r="AC22" i="9"/>
  <c r="AC24" i="9" s="1"/>
  <c r="AB22" i="9"/>
  <c r="Z22" i="9"/>
  <c r="Z24" i="9" s="1"/>
  <c r="Y22" i="9"/>
  <c r="Y24" i="9" s="1"/>
  <c r="X22" i="9"/>
  <c r="X24" i="9" s="1"/>
  <c r="W22" i="9"/>
  <c r="W24" i="9" s="1"/>
  <c r="V22" i="9"/>
  <c r="V24" i="9" s="1"/>
  <c r="U22" i="9"/>
  <c r="U24" i="9" s="1"/>
  <c r="T22" i="9"/>
  <c r="T24" i="9" s="1"/>
  <c r="S22" i="9"/>
  <c r="S24" i="9" s="1"/>
  <c r="R22" i="9"/>
  <c r="R24" i="9" s="1"/>
  <c r="Q22" i="9"/>
  <c r="Q24" i="9" s="1"/>
  <c r="P22" i="9"/>
  <c r="P24" i="9" s="1"/>
  <c r="O22" i="9"/>
  <c r="N22" i="9" s="1"/>
  <c r="M22" i="9"/>
  <c r="M24" i="9" s="1"/>
  <c r="L22" i="9"/>
  <c r="L24" i="9" s="1"/>
  <c r="K22" i="9"/>
  <c r="K24" i="9" s="1"/>
  <c r="J22" i="9"/>
  <c r="J24" i="9" s="1"/>
  <c r="I22" i="9"/>
  <c r="I24" i="9" s="1"/>
  <c r="H22" i="9"/>
  <c r="H24" i="9" s="1"/>
  <c r="G22" i="9"/>
  <c r="G24" i="9" s="1"/>
  <c r="F22" i="9"/>
  <c r="F24" i="9" s="1"/>
  <c r="E22" i="9"/>
  <c r="E24" i="9" s="1"/>
  <c r="D22" i="9"/>
  <c r="D24" i="9" s="1"/>
  <c r="C22" i="9"/>
  <c r="C24" i="9" s="1"/>
  <c r="B22" i="9"/>
  <c r="P105" i="8"/>
  <c r="O105" i="8"/>
  <c r="M105" i="8"/>
  <c r="L105" i="8"/>
  <c r="K105" i="8"/>
  <c r="J105" i="8"/>
  <c r="I105" i="8"/>
  <c r="H105" i="8"/>
  <c r="G105" i="8"/>
  <c r="F105" i="8"/>
  <c r="E105" i="8"/>
  <c r="D105" i="8"/>
  <c r="C105" i="8"/>
  <c r="B105" i="8"/>
  <c r="P104" i="8"/>
  <c r="O104" i="8"/>
  <c r="M104" i="8"/>
  <c r="L104" i="8"/>
  <c r="K104" i="8"/>
  <c r="J104" i="8"/>
  <c r="I104" i="8"/>
  <c r="H104" i="8"/>
  <c r="G104" i="8"/>
  <c r="F104" i="8"/>
  <c r="E104" i="8"/>
  <c r="D104" i="8"/>
  <c r="C104" i="8"/>
  <c r="B104" i="8"/>
  <c r="P102" i="8"/>
  <c r="O102" i="8"/>
  <c r="M102" i="8"/>
  <c r="L102" i="8"/>
  <c r="K102" i="8"/>
  <c r="J102" i="8"/>
  <c r="I102" i="8"/>
  <c r="H102" i="8"/>
  <c r="G102" i="8"/>
  <c r="F102" i="8"/>
  <c r="E102" i="8"/>
  <c r="D102" i="8"/>
  <c r="C102" i="8"/>
  <c r="B102" i="8"/>
  <c r="P101" i="8"/>
  <c r="O101" i="8"/>
  <c r="M101" i="8"/>
  <c r="L101" i="8"/>
  <c r="K101" i="8"/>
  <c r="J101" i="8"/>
  <c r="I101" i="8"/>
  <c r="H101" i="8"/>
  <c r="G101" i="8"/>
  <c r="F101" i="8"/>
  <c r="E101" i="8"/>
  <c r="D101" i="8"/>
  <c r="C101" i="8"/>
  <c r="B101" i="8"/>
  <c r="P99" i="8"/>
  <c r="O99" i="8"/>
  <c r="M99" i="8"/>
  <c r="L99" i="8"/>
  <c r="K99" i="8"/>
  <c r="J99" i="8"/>
  <c r="I99" i="8"/>
  <c r="H99" i="8"/>
  <c r="G99" i="8"/>
  <c r="F99" i="8"/>
  <c r="E99" i="8"/>
  <c r="D99" i="8"/>
  <c r="C99" i="8"/>
  <c r="B99" i="8"/>
  <c r="P98" i="8"/>
  <c r="O98" i="8"/>
  <c r="M98" i="8"/>
  <c r="L98" i="8"/>
  <c r="K98" i="8"/>
  <c r="J98" i="8"/>
  <c r="I98" i="8"/>
  <c r="H98" i="8"/>
  <c r="G98" i="8"/>
  <c r="F98" i="8"/>
  <c r="E98" i="8"/>
  <c r="D98" i="8"/>
  <c r="C98" i="8"/>
  <c r="B98" i="8"/>
  <c r="B97" i="8"/>
  <c r="P96" i="8"/>
  <c r="O96" i="8"/>
  <c r="M96" i="8"/>
  <c r="L96" i="8"/>
  <c r="K96" i="8"/>
  <c r="J96" i="8"/>
  <c r="I96" i="8"/>
  <c r="H96" i="8"/>
  <c r="G96" i="8"/>
  <c r="F96" i="8"/>
  <c r="E96" i="8"/>
  <c r="D96" i="8"/>
  <c r="C96" i="8"/>
  <c r="B96" i="8"/>
  <c r="B93" i="8"/>
  <c r="P92" i="8"/>
  <c r="O92" i="8"/>
  <c r="M92" i="8"/>
  <c r="L92" i="8"/>
  <c r="K92" i="8"/>
  <c r="J92" i="8"/>
  <c r="I92" i="8"/>
  <c r="H92" i="8"/>
  <c r="G92" i="8"/>
  <c r="F92" i="8"/>
  <c r="E92" i="8"/>
  <c r="D92" i="8"/>
  <c r="C92" i="8"/>
  <c r="B92" i="8"/>
  <c r="AO22" i="8"/>
  <c r="AM22" i="8"/>
  <c r="AM24" i="8" s="1"/>
  <c r="AL22" i="8"/>
  <c r="AL24" i="8" s="1"/>
  <c r="AK22" i="8"/>
  <c r="AK24" i="8" s="1"/>
  <c r="AJ22" i="8"/>
  <c r="AJ24" i="8" s="1"/>
  <c r="AI22" i="8"/>
  <c r="AI24" i="8" s="1"/>
  <c r="AH22" i="8"/>
  <c r="AH24" i="8" s="1"/>
  <c r="AG22" i="8"/>
  <c r="AG24" i="8" s="1"/>
  <c r="AF22" i="8"/>
  <c r="AF24" i="8" s="1"/>
  <c r="AE24" i="8"/>
  <c r="AD22" i="8"/>
  <c r="AD24" i="8" s="1"/>
  <c r="AC22" i="8"/>
  <c r="AC24" i="8" s="1"/>
  <c r="AB22" i="8"/>
  <c r="Z24" i="8"/>
  <c r="Y22" i="8"/>
  <c r="Y24" i="8" s="1"/>
  <c r="X22" i="8"/>
  <c r="X24" i="8" s="1"/>
  <c r="W22" i="8"/>
  <c r="W24" i="8" s="1"/>
  <c r="V22" i="8"/>
  <c r="V24" i="8" s="1"/>
  <c r="U22" i="8"/>
  <c r="U24" i="8" s="1"/>
  <c r="T22" i="8"/>
  <c r="T24" i="8" s="1"/>
  <c r="S22" i="8"/>
  <c r="S24" i="8" s="1"/>
  <c r="R22" i="8"/>
  <c r="R24" i="8" s="1"/>
  <c r="Q22" i="8"/>
  <c r="Q24" i="8" s="1"/>
  <c r="P22" i="8"/>
  <c r="P24" i="8" s="1"/>
  <c r="O22" i="8"/>
  <c r="M22" i="8"/>
  <c r="M24" i="8" s="1"/>
  <c r="L22" i="8"/>
  <c r="L24" i="8" s="1"/>
  <c r="K22" i="8"/>
  <c r="K24" i="8" s="1"/>
  <c r="J22" i="8"/>
  <c r="J24" i="8" s="1"/>
  <c r="I22" i="8"/>
  <c r="I24" i="8" s="1"/>
  <c r="H22" i="8"/>
  <c r="H24" i="8" s="1"/>
  <c r="G22" i="8"/>
  <c r="G24" i="8" s="1"/>
  <c r="F22" i="8"/>
  <c r="F24" i="8" s="1"/>
  <c r="E22" i="8"/>
  <c r="E24" i="8" s="1"/>
  <c r="D22" i="8"/>
  <c r="D24" i="8" s="1"/>
  <c r="C22" i="8"/>
  <c r="C24" i="8" s="1"/>
  <c r="B22" i="8"/>
  <c r="B24" i="8" s="1"/>
  <c r="C22" i="6"/>
  <c r="C24" i="6" s="1"/>
  <c r="D22" i="6"/>
  <c r="D24" i="6" s="1"/>
  <c r="E22" i="6"/>
  <c r="E24" i="6" s="1"/>
  <c r="F22" i="6"/>
  <c r="F24" i="6" s="1"/>
  <c r="G22" i="6"/>
  <c r="G24" i="6" s="1"/>
  <c r="H22" i="6"/>
  <c r="H24" i="6" s="1"/>
  <c r="I22" i="6"/>
  <c r="I24" i="6" s="1"/>
  <c r="J22" i="6"/>
  <c r="J24" i="6" s="1"/>
  <c r="K22" i="6"/>
  <c r="K24" i="6" s="1"/>
  <c r="L22" i="6"/>
  <c r="L24" i="6" s="1"/>
  <c r="M22" i="6"/>
  <c r="M24" i="6" s="1"/>
  <c r="O22" i="6"/>
  <c r="P22" i="6"/>
  <c r="P24" i="6" s="1"/>
  <c r="Q22" i="6"/>
  <c r="Q24" i="6" s="1"/>
  <c r="R22" i="6"/>
  <c r="R24" i="6" s="1"/>
  <c r="S22" i="6"/>
  <c r="S24" i="6" s="1"/>
  <c r="T22" i="6"/>
  <c r="T24" i="6" s="1"/>
  <c r="U22" i="6"/>
  <c r="U24" i="6" s="1"/>
  <c r="V22" i="6"/>
  <c r="V24" i="6" s="1"/>
  <c r="W22" i="6"/>
  <c r="W24" i="6" s="1"/>
  <c r="X22" i="6"/>
  <c r="X24" i="6" s="1"/>
  <c r="Y22" i="6"/>
  <c r="Y24" i="6" s="1"/>
  <c r="Z22" i="6"/>
  <c r="Z24" i="6" s="1"/>
  <c r="AB22" i="6"/>
  <c r="AA22" i="6" s="1"/>
  <c r="AC22" i="6"/>
  <c r="AC24" i="6" s="1"/>
  <c r="AD22" i="6"/>
  <c r="AD24" i="6" s="1"/>
  <c r="AE22" i="6"/>
  <c r="AE24" i="6" s="1"/>
  <c r="AF22" i="6"/>
  <c r="AF24" i="6" s="1"/>
  <c r="AG22" i="6"/>
  <c r="AG24" i="6" s="1"/>
  <c r="AH22" i="6"/>
  <c r="AH24" i="6" s="1"/>
  <c r="AI22" i="6"/>
  <c r="AI24" i="6" s="1"/>
  <c r="AJ22" i="6"/>
  <c r="AJ24" i="6" s="1"/>
  <c r="AK22" i="6"/>
  <c r="AK24" i="6" s="1"/>
  <c r="AL22" i="6"/>
  <c r="AL24" i="6" s="1"/>
  <c r="AM22" i="6"/>
  <c r="AM24" i="6" s="1"/>
  <c r="AO22" i="6"/>
  <c r="AN22" i="6" s="1"/>
  <c r="B22" i="6"/>
  <c r="B24" i="6" s="1"/>
  <c r="C25" i="6" s="1"/>
  <c r="C22" i="7"/>
  <c r="C24" i="7" s="1"/>
  <c r="D22" i="7"/>
  <c r="D24" i="7" s="1"/>
  <c r="E22" i="7"/>
  <c r="E24" i="7" s="1"/>
  <c r="F22" i="7"/>
  <c r="F24" i="7" s="1"/>
  <c r="G22" i="7"/>
  <c r="G24" i="7" s="1"/>
  <c r="H22" i="7"/>
  <c r="H24" i="7" s="1"/>
  <c r="I22" i="7"/>
  <c r="I24" i="7" s="1"/>
  <c r="J22" i="7"/>
  <c r="J24" i="7" s="1"/>
  <c r="K22" i="7"/>
  <c r="K24" i="7" s="1"/>
  <c r="L22" i="7"/>
  <c r="L24" i="7" s="1"/>
  <c r="M22" i="7"/>
  <c r="M24" i="7" s="1"/>
  <c r="O22" i="7"/>
  <c r="P22" i="7"/>
  <c r="P24" i="7" s="1"/>
  <c r="Q22" i="7"/>
  <c r="Q24" i="7" s="1"/>
  <c r="R22" i="7"/>
  <c r="R24" i="7" s="1"/>
  <c r="S22" i="7"/>
  <c r="S24" i="7" s="1"/>
  <c r="T22" i="7"/>
  <c r="T24" i="7" s="1"/>
  <c r="U22" i="7"/>
  <c r="U24" i="7" s="1"/>
  <c r="V22" i="7"/>
  <c r="V24" i="7" s="1"/>
  <c r="W22" i="7"/>
  <c r="W24" i="7" s="1"/>
  <c r="X22" i="7"/>
  <c r="X24" i="7" s="1"/>
  <c r="Y22" i="7"/>
  <c r="Y24" i="7" s="1"/>
  <c r="Z22" i="7"/>
  <c r="Z24" i="7" s="1"/>
  <c r="AC22" i="7"/>
  <c r="AC24" i="7" s="1"/>
  <c r="AD22" i="7"/>
  <c r="AD24" i="7" s="1"/>
  <c r="AG22" i="7"/>
  <c r="AG24" i="7" s="1"/>
  <c r="AH22" i="7"/>
  <c r="AH24" i="7" s="1"/>
  <c r="AI22" i="7"/>
  <c r="AI24" i="7" s="1"/>
  <c r="AJ22" i="7"/>
  <c r="AJ24" i="7" s="1"/>
  <c r="AK22" i="7"/>
  <c r="AK24" i="7" s="1"/>
  <c r="AL22" i="7"/>
  <c r="AL24" i="7" s="1"/>
  <c r="AM22" i="7"/>
  <c r="AM24" i="7" s="1"/>
  <c r="AO22" i="7"/>
  <c r="B22" i="7"/>
  <c r="B24" i="7" s="1"/>
  <c r="I14" i="16" l="1"/>
  <c r="J25" i="16"/>
  <c r="C109" i="11"/>
  <c r="P109" i="11"/>
  <c r="H100" i="8"/>
  <c r="L106" i="8"/>
  <c r="K100" i="8"/>
  <c r="C106" i="8"/>
  <c r="P106" i="8"/>
  <c r="C16" i="8"/>
  <c r="P16" i="8"/>
  <c r="N15" i="8"/>
  <c r="Y16" i="8"/>
  <c r="K16" i="8"/>
  <c r="AA15" i="8"/>
  <c r="J16" i="8"/>
  <c r="W16" i="8"/>
  <c r="H16" i="8"/>
  <c r="U16" i="8"/>
  <c r="F16" i="8"/>
  <c r="S16" i="8"/>
  <c r="D16" i="8"/>
  <c r="Q16" i="8"/>
  <c r="AN16" i="11"/>
  <c r="AO17" i="11"/>
  <c r="AN17" i="11" s="1"/>
  <c r="L103" i="11"/>
  <c r="H106" i="11"/>
  <c r="D109" i="11"/>
  <c r="F26" i="10"/>
  <c r="F17" i="10"/>
  <c r="E26" i="10"/>
  <c r="E17" i="10"/>
  <c r="R26" i="10"/>
  <c r="R17" i="10"/>
  <c r="AE26" i="10"/>
  <c r="AE17" i="10"/>
  <c r="AE18" i="10" s="1"/>
  <c r="S26" i="10"/>
  <c r="S17" i="10"/>
  <c r="S18" i="10" s="1"/>
  <c r="H26" i="10"/>
  <c r="H17" i="10"/>
  <c r="H18" i="10" s="1"/>
  <c r="U26" i="10"/>
  <c r="U17" i="10"/>
  <c r="AH26" i="10"/>
  <c r="AH17" i="10"/>
  <c r="AH18" i="10" s="1"/>
  <c r="I26" i="10"/>
  <c r="I17" i="10"/>
  <c r="I18" i="10" s="1"/>
  <c r="V26" i="10"/>
  <c r="V17" i="10"/>
  <c r="V18" i="10" s="1"/>
  <c r="AI26" i="10"/>
  <c r="AI17" i="10"/>
  <c r="G26" i="10"/>
  <c r="G17" i="10"/>
  <c r="G18" i="10" s="1"/>
  <c r="J26" i="10"/>
  <c r="J17" i="10"/>
  <c r="J18" i="10" s="1"/>
  <c r="W26" i="10"/>
  <c r="W17" i="10"/>
  <c r="AJ26" i="10"/>
  <c r="AJ17" i="10"/>
  <c r="AJ18" i="10" s="1"/>
  <c r="AG26" i="10"/>
  <c r="AG17" i="10"/>
  <c r="AG18" i="10" s="1"/>
  <c r="K26" i="10"/>
  <c r="K17" i="10"/>
  <c r="K18" i="10" s="1"/>
  <c r="X26" i="10"/>
  <c r="X17" i="10"/>
  <c r="X18" i="10" s="1"/>
  <c r="AK26" i="10"/>
  <c r="AK17" i="10"/>
  <c r="AK18" i="10" s="1"/>
  <c r="Y26" i="10"/>
  <c r="Y17" i="10"/>
  <c r="AL26" i="10"/>
  <c r="AL17" i="10"/>
  <c r="T26" i="10"/>
  <c r="T17" i="10"/>
  <c r="M26" i="10"/>
  <c r="M17" i="10"/>
  <c r="M18" i="10" s="1"/>
  <c r="Z26" i="10"/>
  <c r="Z17" i="10"/>
  <c r="Z18" i="10" s="1"/>
  <c r="AM26" i="10"/>
  <c r="AM17" i="10"/>
  <c r="AM18" i="10" s="1"/>
  <c r="B26" i="10"/>
  <c r="B17" i="10"/>
  <c r="B18" i="10" s="1"/>
  <c r="B19" i="10" s="1"/>
  <c r="C26" i="10"/>
  <c r="C17" i="10"/>
  <c r="C18" i="10" s="1"/>
  <c r="P26" i="10"/>
  <c r="P17" i="10"/>
  <c r="AC26" i="10"/>
  <c r="AC17" i="10"/>
  <c r="AC18" i="10" s="1"/>
  <c r="AF26" i="10"/>
  <c r="AF17" i="10"/>
  <c r="AF18" i="10" s="1"/>
  <c r="D26" i="10"/>
  <c r="D17" i="10"/>
  <c r="Q26" i="10"/>
  <c r="Q17" i="10"/>
  <c r="Q18" i="10" s="1"/>
  <c r="AD26" i="10"/>
  <c r="AD17" i="10"/>
  <c r="AD18" i="10" s="1"/>
  <c r="AN22" i="7"/>
  <c r="AO24" i="7"/>
  <c r="AN24" i="7" s="1"/>
  <c r="O24" i="7"/>
  <c r="N24" i="7" s="1"/>
  <c r="N22" i="7"/>
  <c r="AA14" i="7"/>
  <c r="AA15" i="7"/>
  <c r="N15" i="7"/>
  <c r="N14" i="7"/>
  <c r="I101" i="9"/>
  <c r="M107" i="9"/>
  <c r="AB24" i="9"/>
  <c r="AA24" i="9" s="1"/>
  <c r="AA22" i="9"/>
  <c r="B101" i="9"/>
  <c r="AO24" i="9"/>
  <c r="AN24" i="9" s="1"/>
  <c r="AN22" i="9"/>
  <c r="AA15" i="9"/>
  <c r="AA14" i="9"/>
  <c r="AC16" i="9"/>
  <c r="C16" i="9"/>
  <c r="AL16" i="9"/>
  <c r="Y16" i="9"/>
  <c r="AK16" i="9"/>
  <c r="K16" i="9"/>
  <c r="N15" i="9"/>
  <c r="N14" i="9"/>
  <c r="AJ16" i="9"/>
  <c r="V16" i="9"/>
  <c r="I16" i="9"/>
  <c r="B16" i="9"/>
  <c r="B17" i="9" s="1"/>
  <c r="G16" i="9"/>
  <c r="AE16" i="9"/>
  <c r="R16" i="9"/>
  <c r="E16" i="9"/>
  <c r="L26" i="10"/>
  <c r="L17" i="10"/>
  <c r="AO26" i="10"/>
  <c r="AN26" i="10" s="1"/>
  <c r="AN24" i="10"/>
  <c r="AM26" i="11"/>
  <c r="L26" i="11"/>
  <c r="L18" i="11"/>
  <c r="Y26" i="11"/>
  <c r="AL26" i="11"/>
  <c r="AL18" i="11"/>
  <c r="C26" i="11"/>
  <c r="P26" i="11"/>
  <c r="AC26" i="11"/>
  <c r="D26" i="11"/>
  <c r="Q26" i="11"/>
  <c r="Q18" i="11"/>
  <c r="AD26" i="11"/>
  <c r="M26" i="11"/>
  <c r="M18" i="11"/>
  <c r="E26" i="11"/>
  <c r="E18" i="11"/>
  <c r="R26" i="11"/>
  <c r="AE26" i="11"/>
  <c r="F26" i="11"/>
  <c r="S26" i="11"/>
  <c r="AF26" i="11"/>
  <c r="AF18" i="11"/>
  <c r="G26" i="11"/>
  <c r="T26" i="11"/>
  <c r="AG26" i="11"/>
  <c r="Z26" i="11"/>
  <c r="H26" i="11"/>
  <c r="U26" i="11"/>
  <c r="U18" i="11"/>
  <c r="AH26" i="11"/>
  <c r="AH18" i="11"/>
  <c r="B26" i="11"/>
  <c r="I26" i="11"/>
  <c r="V26" i="11"/>
  <c r="AI26" i="11"/>
  <c r="J26" i="11"/>
  <c r="W26" i="11"/>
  <c r="W18" i="11"/>
  <c r="AJ26" i="11"/>
  <c r="K26" i="11"/>
  <c r="K18" i="11"/>
  <c r="X26" i="11"/>
  <c r="AK26" i="11"/>
  <c r="AB26" i="11"/>
  <c r="AA26" i="11" s="1"/>
  <c r="AA24" i="11"/>
  <c r="AO26" i="11"/>
  <c r="AN26" i="11" s="1"/>
  <c r="AN24" i="11"/>
  <c r="B109" i="11"/>
  <c r="AB26" i="10"/>
  <c r="AA26" i="10" s="1"/>
  <c r="AA24" i="10"/>
  <c r="O26" i="11"/>
  <c r="N26" i="11" s="1"/>
  <c r="N24" i="11"/>
  <c r="F18" i="11"/>
  <c r="AA17" i="11"/>
  <c r="AA16" i="11"/>
  <c r="N16" i="11"/>
  <c r="N17" i="11"/>
  <c r="J18" i="11"/>
  <c r="T18" i="11"/>
  <c r="G18" i="11"/>
  <c r="O24" i="9"/>
  <c r="N24" i="9" s="1"/>
  <c r="M103" i="11"/>
  <c r="E109" i="11"/>
  <c r="C27" i="11"/>
  <c r="C21" i="11" s="1"/>
  <c r="B103" i="11"/>
  <c r="O103" i="11"/>
  <c r="L106" i="11"/>
  <c r="M106" i="11"/>
  <c r="C106" i="11"/>
  <c r="P106" i="11"/>
  <c r="D106" i="11"/>
  <c r="O26" i="10"/>
  <c r="N26" i="10" s="1"/>
  <c r="N24" i="10"/>
  <c r="P18" i="10"/>
  <c r="D18" i="10"/>
  <c r="AA17" i="10"/>
  <c r="Y18" i="10"/>
  <c r="W18" i="10"/>
  <c r="R18" i="10"/>
  <c r="B24" i="9"/>
  <c r="C25" i="9" s="1"/>
  <c r="O101" i="9"/>
  <c r="H107" i="9"/>
  <c r="G101" i="9"/>
  <c r="E101" i="9"/>
  <c r="I107" i="9"/>
  <c r="F101" i="9"/>
  <c r="J107" i="9"/>
  <c r="L107" i="9"/>
  <c r="C104" i="9"/>
  <c r="M16" i="9"/>
  <c r="J104" i="9"/>
  <c r="L16" i="9"/>
  <c r="K104" i="9"/>
  <c r="AM16" i="9"/>
  <c r="M104" i="9"/>
  <c r="K107" i="9"/>
  <c r="AB16" i="9"/>
  <c r="AA16" i="9" s="1"/>
  <c r="Z16" i="9"/>
  <c r="M101" i="9"/>
  <c r="D107" i="9"/>
  <c r="AO24" i="8"/>
  <c r="AN24" i="8" s="1"/>
  <c r="AN22" i="8"/>
  <c r="AO24" i="6"/>
  <c r="AN24" i="6" s="1"/>
  <c r="AB24" i="6"/>
  <c r="AA24" i="6" s="1"/>
  <c r="O24" i="6"/>
  <c r="N24" i="6" s="1"/>
  <c r="N22" i="6"/>
  <c r="AB24" i="8"/>
  <c r="AA24" i="8" s="1"/>
  <c r="AA22" i="8"/>
  <c r="AO16" i="8"/>
  <c r="AN16" i="8" s="1"/>
  <c r="C100" i="8"/>
  <c r="P100" i="8"/>
  <c r="G106" i="8"/>
  <c r="O24" i="8"/>
  <c r="N24" i="8" s="1"/>
  <c r="N22" i="8"/>
  <c r="M100" i="8"/>
  <c r="E106" i="8"/>
  <c r="F100" i="8"/>
  <c r="M106" i="8"/>
  <c r="D106" i="8"/>
  <c r="B100" i="8"/>
  <c r="O100" i="8"/>
  <c r="F106" i="8"/>
  <c r="C25" i="8"/>
  <c r="D100" i="8"/>
  <c r="H106" i="8"/>
  <c r="E100" i="8"/>
  <c r="G100" i="8"/>
  <c r="K106" i="8"/>
  <c r="J103" i="8"/>
  <c r="K103" i="8"/>
  <c r="B17" i="8"/>
  <c r="C103" i="8"/>
  <c r="AM16" i="8"/>
  <c r="Z16" i="8"/>
  <c r="M16" i="8"/>
  <c r="AC16" i="8"/>
  <c r="AK16" i="8"/>
  <c r="AJ16" i="8"/>
  <c r="V16" i="8"/>
  <c r="AH16" i="8"/>
  <c r="T16" i="8"/>
  <c r="P103" i="8"/>
  <c r="AF16" i="8"/>
  <c r="D103" i="8"/>
  <c r="R16" i="8"/>
  <c r="AD16" i="8"/>
  <c r="L100" i="8"/>
  <c r="B106" i="8"/>
  <c r="O106" i="8"/>
  <c r="H100" i="12"/>
  <c r="H96" i="12"/>
  <c r="H27" i="12"/>
  <c r="H21" i="12" s="1"/>
  <c r="G19" i="12"/>
  <c r="X16" i="9"/>
  <c r="W16" i="9"/>
  <c r="AI16" i="9"/>
  <c r="AH16" i="9"/>
  <c r="H16" i="9"/>
  <c r="AG16" i="9"/>
  <c r="T16" i="9"/>
  <c r="AF16" i="9"/>
  <c r="F16" i="9"/>
  <c r="AD16" i="9"/>
  <c r="D16" i="9"/>
  <c r="P16" i="9"/>
  <c r="D101" i="9"/>
  <c r="I104" i="9"/>
  <c r="F107" i="9"/>
  <c r="L104" i="9"/>
  <c r="H101" i="9"/>
  <c r="B104" i="9"/>
  <c r="C94" i="9" s="1"/>
  <c r="O104" i="9"/>
  <c r="P104" i="9"/>
  <c r="D104" i="9"/>
  <c r="E104" i="9"/>
  <c r="C98" i="9"/>
  <c r="D98" i="9" s="1"/>
  <c r="F104" i="9"/>
  <c r="G104" i="9"/>
  <c r="C101" i="9"/>
  <c r="P101" i="9"/>
  <c r="H104" i="9"/>
  <c r="E107" i="9"/>
  <c r="J100" i="8"/>
  <c r="B103" i="8"/>
  <c r="C93" i="8" s="1"/>
  <c r="O103" i="8"/>
  <c r="J106" i="8"/>
  <c r="F103" i="8"/>
  <c r="AL16" i="8"/>
  <c r="C97" i="8"/>
  <c r="D97" i="8" s="1"/>
  <c r="G103" i="8"/>
  <c r="H103" i="8"/>
  <c r="I103" i="8"/>
  <c r="E103" i="8"/>
  <c r="L103" i="8"/>
  <c r="I100" i="8"/>
  <c r="M103" i="8"/>
  <c r="I106" i="8"/>
  <c r="D103" i="11"/>
  <c r="J106" i="11"/>
  <c r="E103" i="11"/>
  <c r="H109" i="11"/>
  <c r="O109" i="11"/>
  <c r="F103" i="11"/>
  <c r="B106" i="11"/>
  <c r="C96" i="11" s="1"/>
  <c r="O106" i="11"/>
  <c r="C100" i="11"/>
  <c r="D100" i="11" s="1"/>
  <c r="K109" i="11"/>
  <c r="I103" i="11"/>
  <c r="L109" i="11"/>
  <c r="M109" i="11"/>
  <c r="O18" i="11"/>
  <c r="N18" i="11" s="1"/>
  <c r="J103" i="11"/>
  <c r="I109" i="11"/>
  <c r="K103" i="11"/>
  <c r="J109" i="11"/>
  <c r="D18" i="11"/>
  <c r="E106" i="11"/>
  <c r="C103" i="11"/>
  <c r="P103" i="11"/>
  <c r="F106" i="11"/>
  <c r="G106" i="11"/>
  <c r="I106" i="11"/>
  <c r="G103" i="11"/>
  <c r="F109" i="11"/>
  <c r="Y18" i="11"/>
  <c r="H103" i="11"/>
  <c r="K106" i="11"/>
  <c r="G109" i="11"/>
  <c r="D27" i="11"/>
  <c r="D21" i="11" s="1"/>
  <c r="F18" i="10"/>
  <c r="T18" i="10"/>
  <c r="U18" i="10"/>
  <c r="AB18" i="10"/>
  <c r="AA18" i="10" s="1"/>
  <c r="AO18" i="10"/>
  <c r="AN18" i="10" s="1"/>
  <c r="C27" i="10"/>
  <c r="C21" i="10" s="1"/>
  <c r="J14" i="16" l="1"/>
  <c r="K25" i="16"/>
  <c r="AO18" i="11"/>
  <c r="AN18" i="11" s="1"/>
  <c r="X16" i="8"/>
  <c r="L16" i="8"/>
  <c r="E16" i="8"/>
  <c r="G16" i="8"/>
  <c r="I16" i="8"/>
  <c r="AE16" i="8"/>
  <c r="AG16" i="8"/>
  <c r="AI16" i="8"/>
  <c r="D25" i="8"/>
  <c r="D19" i="8" s="1"/>
  <c r="C19" i="8"/>
  <c r="Q16" i="9"/>
  <c r="J16" i="9"/>
  <c r="U16" i="9"/>
  <c r="S16" i="9"/>
  <c r="D25" i="9"/>
  <c r="D19" i="9" s="1"/>
  <c r="C19" i="9"/>
  <c r="AJ18" i="11"/>
  <c r="AD18" i="11"/>
  <c r="AB18" i="11"/>
  <c r="AA18" i="11" s="1"/>
  <c r="V18" i="11"/>
  <c r="X18" i="11"/>
  <c r="P18" i="11"/>
  <c r="R18" i="11"/>
  <c r="AI18" i="11"/>
  <c r="AK18" i="11"/>
  <c r="AE18" i="11"/>
  <c r="S18" i="11"/>
  <c r="AG18" i="11"/>
  <c r="Z18" i="11"/>
  <c r="I18" i="11"/>
  <c r="C18" i="11"/>
  <c r="C19" i="11" s="1"/>
  <c r="H18" i="11"/>
  <c r="AM18" i="11"/>
  <c r="AC18" i="11"/>
  <c r="D96" i="11"/>
  <c r="O18" i="10"/>
  <c r="N18" i="10" s="1"/>
  <c r="N17" i="10"/>
  <c r="D27" i="10"/>
  <c r="D21" i="10" s="1"/>
  <c r="O16" i="9"/>
  <c r="N16" i="9" s="1"/>
  <c r="C17" i="9"/>
  <c r="D94" i="9"/>
  <c r="AB16" i="7"/>
  <c r="AA16" i="7" s="1"/>
  <c r="AB16" i="8"/>
  <c r="AA16" i="8" s="1"/>
  <c r="AA14" i="8"/>
  <c r="O16" i="8"/>
  <c r="N16" i="8" s="1"/>
  <c r="N14" i="8"/>
  <c r="C17" i="8"/>
  <c r="H19" i="12"/>
  <c r="I27" i="12"/>
  <c r="I21" i="12" s="1"/>
  <c r="I100" i="12"/>
  <c r="I96" i="12"/>
  <c r="D19" i="11"/>
  <c r="D93" i="8"/>
  <c r="E27" i="11"/>
  <c r="E21" i="11" s="1"/>
  <c r="E100" i="11"/>
  <c r="E96" i="11"/>
  <c r="C19" i="10"/>
  <c r="E18" i="10"/>
  <c r="L18" i="10"/>
  <c r="AI18" i="10"/>
  <c r="AL18" i="10"/>
  <c r="E94" i="9"/>
  <c r="E98" i="9"/>
  <c r="E25" i="9"/>
  <c r="E19" i="9" s="1"/>
  <c r="D17" i="9"/>
  <c r="E97" i="8"/>
  <c r="E93" i="8"/>
  <c r="K14" i="16" l="1"/>
  <c r="L25" i="16"/>
  <c r="D17" i="8"/>
  <c r="E25" i="8"/>
  <c r="E19" i="8" s="1"/>
  <c r="D19" i="10"/>
  <c r="E19" i="11"/>
  <c r="E27" i="10"/>
  <c r="J96" i="12"/>
  <c r="J100" i="12"/>
  <c r="I19" i="12"/>
  <c r="J27" i="12"/>
  <c r="J21" i="12" s="1"/>
  <c r="F100" i="11"/>
  <c r="F96" i="11"/>
  <c r="F27" i="11"/>
  <c r="F21" i="11" s="1"/>
  <c r="F25" i="9"/>
  <c r="F19" i="9" s="1"/>
  <c r="E17" i="9"/>
  <c r="F98" i="9"/>
  <c r="F94" i="9"/>
  <c r="F97" i="8"/>
  <c r="F93" i="8"/>
  <c r="F25" i="8"/>
  <c r="F19" i="8" s="1"/>
  <c r="E17" i="8"/>
  <c r="L14" i="16" l="1"/>
  <c r="M25" i="16"/>
  <c r="E19" i="10"/>
  <c r="E21" i="10"/>
  <c r="F19" i="11"/>
  <c r="F27" i="10"/>
  <c r="F21" i="10" s="1"/>
  <c r="J19" i="12"/>
  <c r="K27" i="12"/>
  <c r="K21" i="12" s="1"/>
  <c r="K96" i="12"/>
  <c r="K100" i="12"/>
  <c r="G27" i="11"/>
  <c r="G21" i="11" s="1"/>
  <c r="G100" i="11"/>
  <c r="G96" i="11"/>
  <c r="G98" i="9"/>
  <c r="G94" i="9"/>
  <c r="G25" i="9"/>
  <c r="G19" i="9" s="1"/>
  <c r="F17" i="9"/>
  <c r="G97" i="8"/>
  <c r="G93" i="8"/>
  <c r="G25" i="8"/>
  <c r="G19" i="8" s="1"/>
  <c r="F17" i="8"/>
  <c r="M14" i="16" l="1"/>
  <c r="G19" i="11"/>
  <c r="G27" i="10"/>
  <c r="G21" i="10" s="1"/>
  <c r="F19" i="10"/>
  <c r="L96" i="12"/>
  <c r="L100" i="12"/>
  <c r="K19" i="12"/>
  <c r="L27" i="12"/>
  <c r="L21" i="12" s="1"/>
  <c r="H100" i="11"/>
  <c r="H96" i="11"/>
  <c r="H27" i="11"/>
  <c r="H21" i="11" s="1"/>
  <c r="H98" i="9"/>
  <c r="H94" i="9"/>
  <c r="H25" i="9"/>
  <c r="H19" i="9" s="1"/>
  <c r="G17" i="9"/>
  <c r="H97" i="8"/>
  <c r="H93" i="8"/>
  <c r="H25" i="8"/>
  <c r="H19" i="8" s="1"/>
  <c r="G17" i="8"/>
  <c r="H19" i="11" l="1"/>
  <c r="H27" i="10"/>
  <c r="H21" i="10" s="1"/>
  <c r="G19" i="10"/>
  <c r="M27" i="12"/>
  <c r="M21" i="12" s="1"/>
  <c r="L19" i="12"/>
  <c r="M96" i="12"/>
  <c r="M100" i="12"/>
  <c r="I27" i="11"/>
  <c r="I21" i="11" s="1"/>
  <c r="I100" i="11"/>
  <c r="I96" i="11"/>
  <c r="H17" i="9"/>
  <c r="I25" i="9"/>
  <c r="I19" i="9" s="1"/>
  <c r="I98" i="9"/>
  <c r="I94" i="9"/>
  <c r="I97" i="8"/>
  <c r="I93" i="8"/>
  <c r="H17" i="8"/>
  <c r="I25" i="8"/>
  <c r="I19" i="8" s="1"/>
  <c r="I19" i="11" l="1"/>
  <c r="I27" i="10"/>
  <c r="I21" i="10" s="1"/>
  <c r="H19" i="10"/>
  <c r="O100" i="12"/>
  <c r="O96" i="12"/>
  <c r="O27" i="12"/>
  <c r="M19" i="12"/>
  <c r="J100" i="11"/>
  <c r="J96" i="11"/>
  <c r="J27" i="11"/>
  <c r="J21" i="11" s="1"/>
  <c r="J94" i="9"/>
  <c r="J98" i="9"/>
  <c r="I17" i="9"/>
  <c r="J25" i="9"/>
  <c r="J19" i="9" s="1"/>
  <c r="J93" i="8"/>
  <c r="J97" i="8"/>
  <c r="I17" i="8"/>
  <c r="J25" i="8"/>
  <c r="J19" i="8" s="1"/>
  <c r="O21" i="12" l="1"/>
  <c r="N21" i="12" s="1"/>
  <c r="N27" i="12"/>
  <c r="J19" i="11"/>
  <c r="J27" i="10"/>
  <c r="J21" i="10" s="1"/>
  <c r="I19" i="10"/>
  <c r="P27" i="12"/>
  <c r="P21" i="12" s="1"/>
  <c r="O19" i="12"/>
  <c r="N19" i="12" s="1"/>
  <c r="P100" i="12"/>
  <c r="P96" i="12"/>
  <c r="K27" i="11"/>
  <c r="K21" i="11" s="1"/>
  <c r="K96" i="11"/>
  <c r="K100" i="11"/>
  <c r="J17" i="9"/>
  <c r="K25" i="9"/>
  <c r="K19" i="9" s="1"/>
  <c r="K94" i="9"/>
  <c r="K98" i="9"/>
  <c r="J17" i="8"/>
  <c r="K25" i="8"/>
  <c r="K19" i="8" s="1"/>
  <c r="K93" i="8"/>
  <c r="K97" i="8"/>
  <c r="K19" i="11" l="1"/>
  <c r="K27" i="10"/>
  <c r="K21" i="10" s="1"/>
  <c r="J19" i="10"/>
  <c r="P19" i="12"/>
  <c r="Q27" i="12"/>
  <c r="Q21" i="12" s="1"/>
  <c r="L96" i="11"/>
  <c r="L100" i="11"/>
  <c r="L27" i="11"/>
  <c r="L21" i="11" s="1"/>
  <c r="K17" i="9"/>
  <c r="L25" i="9"/>
  <c r="L19" i="9" s="1"/>
  <c r="L94" i="9"/>
  <c r="L98" i="9"/>
  <c r="L93" i="8"/>
  <c r="L97" i="8"/>
  <c r="K17" i="8"/>
  <c r="L25" i="8"/>
  <c r="L19" i="8" s="1"/>
  <c r="L19" i="11" l="1"/>
  <c r="L27" i="10"/>
  <c r="L21" i="10" s="1"/>
  <c r="K19" i="10"/>
  <c r="R27" i="12"/>
  <c r="R21" i="12" s="1"/>
  <c r="Q19" i="12"/>
  <c r="M27" i="11"/>
  <c r="M21" i="11" s="1"/>
  <c r="M96" i="11"/>
  <c r="M100" i="11"/>
  <c r="M25" i="9"/>
  <c r="M19" i="9" s="1"/>
  <c r="L17" i="9"/>
  <c r="M94" i="9"/>
  <c r="M98" i="9"/>
  <c r="M25" i="8"/>
  <c r="M19" i="8" s="1"/>
  <c r="L17" i="8"/>
  <c r="M93" i="8"/>
  <c r="M97" i="8"/>
  <c r="M19" i="11" l="1"/>
  <c r="M27" i="10"/>
  <c r="M21" i="10" s="1"/>
  <c r="L19" i="10"/>
  <c r="S27" i="12"/>
  <c r="S21" i="12" s="1"/>
  <c r="R19" i="12"/>
  <c r="O96" i="11"/>
  <c r="O100" i="11"/>
  <c r="O27" i="11"/>
  <c r="O98" i="9"/>
  <c r="O94" i="9"/>
  <c r="O25" i="9"/>
  <c r="O19" i="9" s="1"/>
  <c r="N19" i="9" s="1"/>
  <c r="M17" i="9"/>
  <c r="O97" i="8"/>
  <c r="O93" i="8"/>
  <c r="M17" i="8"/>
  <c r="O25" i="8"/>
  <c r="N25" i="8" l="1"/>
  <c r="O19" i="8"/>
  <c r="N19" i="8" s="1"/>
  <c r="N27" i="11"/>
  <c r="O21" i="11"/>
  <c r="N25" i="9"/>
  <c r="O19" i="11"/>
  <c r="N19" i="11" s="1"/>
  <c r="N21" i="11"/>
  <c r="O27" i="10"/>
  <c r="M19" i="10"/>
  <c r="T27" i="12"/>
  <c r="T21" i="12" s="1"/>
  <c r="S19" i="12"/>
  <c r="P27" i="11"/>
  <c r="P21" i="11" s="1"/>
  <c r="P100" i="11"/>
  <c r="P96" i="11"/>
  <c r="P25" i="9"/>
  <c r="P19" i="9" s="1"/>
  <c r="O17" i="9"/>
  <c r="N17" i="9" s="1"/>
  <c r="P98" i="9"/>
  <c r="P94" i="9"/>
  <c r="P25" i="8"/>
  <c r="P19" i="8" s="1"/>
  <c r="O17" i="8"/>
  <c r="N17" i="8" s="1"/>
  <c r="P93" i="8"/>
  <c r="P97" i="8"/>
  <c r="N27" i="10" l="1"/>
  <c r="O21" i="10"/>
  <c r="N21" i="10" s="1"/>
  <c r="P19" i="11"/>
  <c r="P27" i="10"/>
  <c r="P21" i="10" s="1"/>
  <c r="O19" i="10"/>
  <c r="N19" i="10" s="1"/>
  <c r="U27" i="12"/>
  <c r="U21" i="12" s="1"/>
  <c r="T19" i="12"/>
  <c r="Q27" i="11"/>
  <c r="Q21" i="11" s="1"/>
  <c r="Q25" i="9"/>
  <c r="Q19" i="9" s="1"/>
  <c r="P17" i="9"/>
  <c r="Q25" i="8"/>
  <c r="Q19" i="8" s="1"/>
  <c r="P17" i="8"/>
  <c r="Q19" i="11" l="1"/>
  <c r="Q27" i="10"/>
  <c r="Q21" i="10" s="1"/>
  <c r="P19" i="10"/>
  <c r="V27" i="12"/>
  <c r="V21" i="12" s="1"/>
  <c r="R27" i="11"/>
  <c r="R21" i="11" s="1"/>
  <c r="R25" i="9"/>
  <c r="R19" i="9" s="1"/>
  <c r="Q17" i="9"/>
  <c r="R25" i="8"/>
  <c r="R19" i="8" s="1"/>
  <c r="Q17" i="8"/>
  <c r="R19" i="11" l="1"/>
  <c r="R27" i="10"/>
  <c r="R21" i="10" s="1"/>
  <c r="Q19" i="10"/>
  <c r="V19" i="12"/>
  <c r="W27" i="12"/>
  <c r="W21" i="12" s="1"/>
  <c r="S27" i="11"/>
  <c r="S21" i="11" s="1"/>
  <c r="S25" i="9"/>
  <c r="S19" i="9" s="1"/>
  <c r="R17" i="9"/>
  <c r="S25" i="8"/>
  <c r="S19" i="8" s="1"/>
  <c r="R17" i="8"/>
  <c r="S19" i="11" l="1"/>
  <c r="S27" i="10"/>
  <c r="S21" i="10" s="1"/>
  <c r="R19" i="10"/>
  <c r="W19" i="12"/>
  <c r="X27" i="12"/>
  <c r="X21" i="12" s="1"/>
  <c r="T27" i="11"/>
  <c r="T21" i="11" s="1"/>
  <c r="T25" i="9"/>
  <c r="T19" i="9" s="1"/>
  <c r="S17" i="9"/>
  <c r="T25" i="8"/>
  <c r="T19" i="8" s="1"/>
  <c r="S17" i="8"/>
  <c r="T19" i="11" l="1"/>
  <c r="T27" i="10"/>
  <c r="T21" i="10" s="1"/>
  <c r="S19" i="10"/>
  <c r="X19" i="12"/>
  <c r="Y27" i="12"/>
  <c r="Y21" i="12" s="1"/>
  <c r="U27" i="11"/>
  <c r="U21" i="11" s="1"/>
  <c r="U25" i="9"/>
  <c r="U19" i="9" s="1"/>
  <c r="T17" i="9"/>
  <c r="U25" i="8"/>
  <c r="U19" i="8" s="1"/>
  <c r="T17" i="8"/>
  <c r="U19" i="11" l="1"/>
  <c r="U27" i="10"/>
  <c r="U21" i="10" s="1"/>
  <c r="T19" i="10"/>
  <c r="Z27" i="12"/>
  <c r="Z21" i="12" s="1"/>
  <c r="Y19" i="12"/>
  <c r="V27" i="11"/>
  <c r="V21" i="11" s="1"/>
  <c r="U17" i="9"/>
  <c r="V25" i="9"/>
  <c r="V19" i="9" s="1"/>
  <c r="U17" i="8"/>
  <c r="V25" i="8"/>
  <c r="V19" i="8" s="1"/>
  <c r="V19" i="11" l="1"/>
  <c r="V27" i="10"/>
  <c r="V21" i="10" s="1"/>
  <c r="U19" i="10"/>
  <c r="AB27" i="12"/>
  <c r="Z19" i="12"/>
  <c r="W27" i="11"/>
  <c r="W21" i="11" s="1"/>
  <c r="V17" i="9"/>
  <c r="W25" i="9"/>
  <c r="W19" i="9" s="1"/>
  <c r="V17" i="8"/>
  <c r="W25" i="8"/>
  <c r="W19" i="8" s="1"/>
  <c r="AB21" i="12" l="1"/>
  <c r="AA21" i="12" s="1"/>
  <c r="AA27" i="12"/>
  <c r="W19" i="11"/>
  <c r="W27" i="10"/>
  <c r="W21" i="10" s="1"/>
  <c r="V19" i="10"/>
  <c r="AC27" i="12"/>
  <c r="AC21" i="12" s="1"/>
  <c r="AB19" i="12"/>
  <c r="AA19" i="12" s="1"/>
  <c r="X27" i="11"/>
  <c r="X21" i="11" s="1"/>
  <c r="W17" i="9"/>
  <c r="X25" i="9"/>
  <c r="X19" i="9" s="1"/>
  <c r="W17" i="8"/>
  <c r="X25" i="8"/>
  <c r="X19" i="8" s="1"/>
  <c r="X19" i="11" l="1"/>
  <c r="X27" i="10"/>
  <c r="X21" i="10" s="1"/>
  <c r="W19" i="10"/>
  <c r="AD27" i="12"/>
  <c r="AD21" i="12" s="1"/>
  <c r="AC19" i="12"/>
  <c r="Y27" i="11"/>
  <c r="Y21" i="11" s="1"/>
  <c r="X17" i="9"/>
  <c r="Y25" i="9"/>
  <c r="Y19" i="9" s="1"/>
  <c r="X17" i="8"/>
  <c r="Y25" i="8"/>
  <c r="Y17" i="8" l="1"/>
  <c r="Y19" i="8"/>
  <c r="Y19" i="11"/>
  <c r="Y27" i="10"/>
  <c r="Y21" i="10" s="1"/>
  <c r="X19" i="10"/>
  <c r="AE27" i="12"/>
  <c r="AD19" i="12"/>
  <c r="Z27" i="11"/>
  <c r="Z21" i="11" s="1"/>
  <c r="Z25" i="9"/>
  <c r="Z19" i="9" s="1"/>
  <c r="Y17" i="9"/>
  <c r="Z25" i="8"/>
  <c r="Z19" i="8" s="1"/>
  <c r="B25" i="7"/>
  <c r="B19" i="7" s="1"/>
  <c r="AC16" i="7"/>
  <c r="F16" i="7"/>
  <c r="G16" i="7"/>
  <c r="AE21" i="12" l="1"/>
  <c r="AE19" i="12"/>
  <c r="Z19" i="11"/>
  <c r="Z27" i="10"/>
  <c r="Z21" i="10" s="1"/>
  <c r="Y19" i="10"/>
  <c r="AF27" i="12"/>
  <c r="AF21" i="12" s="1"/>
  <c r="AK16" i="7"/>
  <c r="AG16" i="7"/>
  <c r="AL16" i="7"/>
  <c r="O16" i="7"/>
  <c r="N16" i="7" s="1"/>
  <c r="AF16" i="7"/>
  <c r="AB27" i="11"/>
  <c r="AB25" i="9"/>
  <c r="AB19" i="9" s="1"/>
  <c r="AA19" i="9" s="1"/>
  <c r="Z17" i="9"/>
  <c r="Z17" i="8"/>
  <c r="AB25" i="8"/>
  <c r="I16" i="7"/>
  <c r="AM16" i="7"/>
  <c r="H16" i="7"/>
  <c r="S16" i="7"/>
  <c r="AJ16" i="7"/>
  <c r="W16" i="7"/>
  <c r="E16" i="7"/>
  <c r="AI16" i="7"/>
  <c r="V16" i="7"/>
  <c r="D16" i="7"/>
  <c r="AH16" i="7"/>
  <c r="U16" i="7"/>
  <c r="C16" i="7"/>
  <c r="T16" i="7"/>
  <c r="M16" i="7"/>
  <c r="AE16" i="7"/>
  <c r="R16" i="7"/>
  <c r="L16" i="7"/>
  <c r="AD16" i="7"/>
  <c r="Q16" i="7"/>
  <c r="P16" i="7"/>
  <c r="J16" i="7"/>
  <c r="AO16" i="7"/>
  <c r="AN16" i="7" s="1"/>
  <c r="Y16" i="7"/>
  <c r="Z16" i="7"/>
  <c r="X16" i="7"/>
  <c r="K16" i="7"/>
  <c r="AA25" i="8" l="1"/>
  <c r="AB19" i="8"/>
  <c r="AA19" i="8" s="1"/>
  <c r="AA27" i="11"/>
  <c r="AB21" i="11"/>
  <c r="AA25" i="9"/>
  <c r="AB19" i="11"/>
  <c r="AA19" i="11" s="1"/>
  <c r="AA21" i="11"/>
  <c r="AB27" i="10"/>
  <c r="Z19" i="10"/>
  <c r="AG27" i="12"/>
  <c r="AG21" i="12" s="1"/>
  <c r="AF19" i="12"/>
  <c r="AC27" i="11"/>
  <c r="AC21" i="11" s="1"/>
  <c r="AC25" i="9"/>
  <c r="AC19" i="9" s="1"/>
  <c r="AB17" i="9"/>
  <c r="AA17" i="9" s="1"/>
  <c r="AC25" i="8"/>
  <c r="AC19" i="8" s="1"/>
  <c r="AB17" i="8"/>
  <c r="AA17" i="8" s="1"/>
  <c r="L99" i="7"/>
  <c r="P106" i="7"/>
  <c r="O106" i="7"/>
  <c r="M106" i="7"/>
  <c r="L106" i="7"/>
  <c r="K106" i="7"/>
  <c r="J106" i="7"/>
  <c r="I106" i="7"/>
  <c r="H106" i="7"/>
  <c r="G106" i="7"/>
  <c r="F106" i="7"/>
  <c r="E106" i="7"/>
  <c r="D106" i="7"/>
  <c r="C106" i="7"/>
  <c r="B106" i="7"/>
  <c r="P105" i="7"/>
  <c r="O105" i="7"/>
  <c r="M105" i="7"/>
  <c r="L105" i="7"/>
  <c r="K105" i="7"/>
  <c r="J105" i="7"/>
  <c r="I105" i="7"/>
  <c r="H105" i="7"/>
  <c r="G105" i="7"/>
  <c r="F105" i="7"/>
  <c r="E105" i="7"/>
  <c r="D105" i="7"/>
  <c r="C105" i="7"/>
  <c r="B105" i="7"/>
  <c r="P103" i="7"/>
  <c r="O103" i="7"/>
  <c r="M103" i="7"/>
  <c r="L103" i="7"/>
  <c r="K103" i="7"/>
  <c r="J103" i="7"/>
  <c r="I103" i="7"/>
  <c r="H103" i="7"/>
  <c r="G103" i="7"/>
  <c r="F103" i="7"/>
  <c r="E103" i="7"/>
  <c r="D103" i="7"/>
  <c r="C103" i="7"/>
  <c r="B103" i="7"/>
  <c r="P102" i="7"/>
  <c r="O102" i="7"/>
  <c r="M102" i="7"/>
  <c r="L102" i="7"/>
  <c r="K102" i="7"/>
  <c r="J102" i="7"/>
  <c r="I102" i="7"/>
  <c r="H102" i="7"/>
  <c r="G102" i="7"/>
  <c r="F102" i="7"/>
  <c r="E102" i="7"/>
  <c r="D102" i="7"/>
  <c r="C102" i="7"/>
  <c r="B102" i="7"/>
  <c r="P100" i="7"/>
  <c r="O100" i="7"/>
  <c r="M100" i="7"/>
  <c r="L100" i="7"/>
  <c r="K100" i="7"/>
  <c r="J100" i="7"/>
  <c r="I100" i="7"/>
  <c r="H100" i="7"/>
  <c r="G100" i="7"/>
  <c r="F100" i="7"/>
  <c r="E100" i="7"/>
  <c r="D100" i="7"/>
  <c r="C100" i="7"/>
  <c r="B100" i="7"/>
  <c r="P99" i="7"/>
  <c r="O99" i="7"/>
  <c r="M99" i="7"/>
  <c r="K99" i="7"/>
  <c r="J99" i="7"/>
  <c r="I99" i="7"/>
  <c r="H99" i="7"/>
  <c r="G99" i="7"/>
  <c r="F99" i="7"/>
  <c r="E99" i="7"/>
  <c r="D99" i="7"/>
  <c r="C99" i="7"/>
  <c r="B99" i="7"/>
  <c r="B98" i="7"/>
  <c r="P97" i="7"/>
  <c r="O97" i="7"/>
  <c r="M97" i="7"/>
  <c r="L97" i="7"/>
  <c r="K97" i="7"/>
  <c r="J97" i="7"/>
  <c r="I97" i="7"/>
  <c r="H97" i="7"/>
  <c r="G97" i="7"/>
  <c r="F97" i="7"/>
  <c r="E97" i="7"/>
  <c r="D97" i="7"/>
  <c r="C97" i="7"/>
  <c r="B97" i="7"/>
  <c r="B94" i="7"/>
  <c r="P93" i="7"/>
  <c r="O93" i="7"/>
  <c r="M93" i="7"/>
  <c r="L93" i="7"/>
  <c r="K93" i="7"/>
  <c r="J93" i="7"/>
  <c r="I93" i="7"/>
  <c r="H93" i="7"/>
  <c r="G93" i="7"/>
  <c r="F93" i="7"/>
  <c r="E93" i="7"/>
  <c r="D93" i="7"/>
  <c r="C93" i="7"/>
  <c r="B93" i="7"/>
  <c r="C25" i="7"/>
  <c r="C19" i="7" s="1"/>
  <c r="B17" i="7"/>
  <c r="AA27" i="10" l="1"/>
  <c r="AB21" i="10"/>
  <c r="AA21" i="10" s="1"/>
  <c r="AC19" i="11"/>
  <c r="AC27" i="10"/>
  <c r="AC21" i="10" s="1"/>
  <c r="AB19" i="10"/>
  <c r="AA19" i="10" s="1"/>
  <c r="AH27" i="12"/>
  <c r="AG19" i="12"/>
  <c r="AD27" i="11"/>
  <c r="AD21" i="11" s="1"/>
  <c r="AD25" i="9"/>
  <c r="AD19" i="9" s="1"/>
  <c r="AC17" i="9"/>
  <c r="AD25" i="8"/>
  <c r="AD19" i="8" s="1"/>
  <c r="AC17" i="8"/>
  <c r="B101" i="7"/>
  <c r="O107" i="7"/>
  <c r="E104" i="7"/>
  <c r="C107" i="7"/>
  <c r="P107" i="7"/>
  <c r="D107" i="7"/>
  <c r="E107" i="7"/>
  <c r="F101" i="7"/>
  <c r="F104" i="7"/>
  <c r="C98" i="7"/>
  <c r="D98" i="7" s="1"/>
  <c r="K101" i="7"/>
  <c r="C101" i="7"/>
  <c r="G107" i="7"/>
  <c r="E101" i="7"/>
  <c r="I101" i="7"/>
  <c r="G104" i="7"/>
  <c r="P101" i="7"/>
  <c r="L104" i="7"/>
  <c r="K107" i="7"/>
  <c r="L107" i="7"/>
  <c r="L101" i="7"/>
  <c r="M101" i="7"/>
  <c r="K104" i="7"/>
  <c r="J107" i="7"/>
  <c r="J101" i="7"/>
  <c r="M107" i="7"/>
  <c r="O101" i="7"/>
  <c r="G101" i="7"/>
  <c r="H107" i="7"/>
  <c r="H101" i="7"/>
  <c r="I107" i="7"/>
  <c r="C104" i="7"/>
  <c r="D104" i="7"/>
  <c r="D101" i="7"/>
  <c r="H104" i="7"/>
  <c r="I104" i="7"/>
  <c r="F107" i="7"/>
  <c r="B104" i="7"/>
  <c r="C94" i="7" s="1"/>
  <c r="B107" i="7"/>
  <c r="J104" i="7"/>
  <c r="O104" i="7"/>
  <c r="P104" i="7"/>
  <c r="M104" i="7"/>
  <c r="C17" i="7"/>
  <c r="AH21" i="12" l="1"/>
  <c r="AI27" i="12"/>
  <c r="AD19" i="11"/>
  <c r="AD27" i="10"/>
  <c r="AD21" i="10" s="1"/>
  <c r="AC19" i="10"/>
  <c r="AH19" i="12"/>
  <c r="AI21" i="12"/>
  <c r="AE27" i="11"/>
  <c r="AE21" i="11" s="1"/>
  <c r="AE25" i="9"/>
  <c r="AE19" i="9" s="1"/>
  <c r="AD17" i="9"/>
  <c r="AE25" i="8"/>
  <c r="AE19" i="8" s="1"/>
  <c r="AD17" i="8"/>
  <c r="D94" i="7"/>
  <c r="E98" i="7"/>
  <c r="E94" i="7"/>
  <c r="D25" i="7"/>
  <c r="D17" i="7" l="1"/>
  <c r="D19" i="7"/>
  <c r="AE19" i="11"/>
  <c r="AE27" i="10"/>
  <c r="AE21" i="10" s="1"/>
  <c r="AD19" i="10"/>
  <c r="AI19" i="12"/>
  <c r="AJ27" i="12"/>
  <c r="AJ21" i="12" s="1"/>
  <c r="AF27" i="11"/>
  <c r="AF21" i="11" s="1"/>
  <c r="AF25" i="9"/>
  <c r="AF19" i="9" s="1"/>
  <c r="AE17" i="9"/>
  <c r="AF25" i="8"/>
  <c r="AF19" i="8" s="1"/>
  <c r="AE17" i="8"/>
  <c r="F98" i="7"/>
  <c r="F94" i="7"/>
  <c r="E25" i="7"/>
  <c r="E17" i="7" l="1"/>
  <c r="E19" i="7"/>
  <c r="AF19" i="11"/>
  <c r="AF27" i="10"/>
  <c r="AF21" i="10" s="1"/>
  <c r="AE19" i="10"/>
  <c r="AJ19" i="12"/>
  <c r="AK27" i="12"/>
  <c r="AK21" i="12" s="1"/>
  <c r="AG27" i="11"/>
  <c r="AG21" i="11" s="1"/>
  <c r="AG25" i="9"/>
  <c r="AG19" i="9" s="1"/>
  <c r="AF17" i="9"/>
  <c r="AG25" i="8"/>
  <c r="AG19" i="8" s="1"/>
  <c r="AF17" i="8"/>
  <c r="G98" i="7"/>
  <c r="G94" i="7"/>
  <c r="F25" i="7"/>
  <c r="F17" i="7" l="1"/>
  <c r="F19" i="7"/>
  <c r="AG19" i="11"/>
  <c r="AG27" i="10"/>
  <c r="AG21" i="10" s="1"/>
  <c r="AF19" i="10"/>
  <c r="AK19" i="12"/>
  <c r="AL27" i="12"/>
  <c r="AL21" i="12" s="1"/>
  <c r="AH27" i="11"/>
  <c r="AH21" i="11" s="1"/>
  <c r="AH25" i="9"/>
  <c r="AH19" i="9" s="1"/>
  <c r="AG17" i="9"/>
  <c r="AH25" i="8"/>
  <c r="AH19" i="8" s="1"/>
  <c r="AG17" i="8"/>
  <c r="G25" i="7"/>
  <c r="H98" i="7"/>
  <c r="H94" i="7"/>
  <c r="G17" i="7" l="1"/>
  <c r="G19" i="7"/>
  <c r="AH19" i="11"/>
  <c r="AH27" i="10"/>
  <c r="AH21" i="10" s="1"/>
  <c r="AG19" i="10"/>
  <c r="AM27" i="12"/>
  <c r="AM21" i="12" s="1"/>
  <c r="AL19" i="12"/>
  <c r="AI27" i="11"/>
  <c r="AI21" i="11" s="1"/>
  <c r="AH17" i="9"/>
  <c r="AI25" i="9"/>
  <c r="AI19" i="9" s="1"/>
  <c r="AH17" i="8"/>
  <c r="AI25" i="8"/>
  <c r="AI19" i="8" s="1"/>
  <c r="I94" i="7"/>
  <c r="I98" i="7"/>
  <c r="H25" i="7"/>
  <c r="H17" i="7" l="1"/>
  <c r="H19" i="7"/>
  <c r="AI19" i="11"/>
  <c r="AI27" i="10"/>
  <c r="AI21" i="10" s="1"/>
  <c r="AH19" i="10"/>
  <c r="AO27" i="12"/>
  <c r="AM19" i="12"/>
  <c r="AJ27" i="11"/>
  <c r="AJ21" i="11" s="1"/>
  <c r="AI17" i="9"/>
  <c r="AJ25" i="9"/>
  <c r="AJ19" i="9" s="1"/>
  <c r="AI17" i="8"/>
  <c r="AJ25" i="8"/>
  <c r="AJ19" i="8" s="1"/>
  <c r="J94" i="7"/>
  <c r="J98" i="7"/>
  <c r="I25" i="7"/>
  <c r="I17" i="7" l="1"/>
  <c r="I19" i="7"/>
  <c r="AO19" i="12"/>
  <c r="AN19" i="12" s="1"/>
  <c r="AO21" i="12"/>
  <c r="AN21" i="12" s="1"/>
  <c r="AN27" i="12"/>
  <c r="AJ19" i="11"/>
  <c r="AJ27" i="10"/>
  <c r="AJ21" i="10" s="1"/>
  <c r="AI19" i="10"/>
  <c r="AK27" i="11"/>
  <c r="AK21" i="11" s="1"/>
  <c r="AJ17" i="9"/>
  <c r="AK25" i="9"/>
  <c r="AK19" i="9" s="1"/>
  <c r="AJ17" i="8"/>
  <c r="AK25" i="8"/>
  <c r="AK19" i="8" s="1"/>
  <c r="K94" i="7"/>
  <c r="K98" i="7"/>
  <c r="L94" i="7" s="1"/>
  <c r="J25" i="7"/>
  <c r="J17" i="7" l="1"/>
  <c r="J19" i="7"/>
  <c r="AK19" i="11"/>
  <c r="AK27" i="10"/>
  <c r="AK21" i="10" s="1"/>
  <c r="AJ19" i="10"/>
  <c r="AL27" i="11"/>
  <c r="AL21" i="11" s="1"/>
  <c r="AK17" i="9"/>
  <c r="AL25" i="9"/>
  <c r="AL19" i="9" s="1"/>
  <c r="AK17" i="8"/>
  <c r="AL25" i="8"/>
  <c r="AL19" i="8" s="1"/>
  <c r="L98" i="7"/>
  <c r="K25" i="7"/>
  <c r="K17" i="7" l="1"/>
  <c r="K19" i="7"/>
  <c r="AL19" i="11"/>
  <c r="AL27" i="10"/>
  <c r="AL21" i="10" s="1"/>
  <c r="AK19" i="10"/>
  <c r="AM27" i="11"/>
  <c r="AM21" i="11" s="1"/>
  <c r="AM25" i="9"/>
  <c r="AM19" i="9" s="1"/>
  <c r="AL17" i="9"/>
  <c r="AM25" i="8"/>
  <c r="AM19" i="8" s="1"/>
  <c r="AL17" i="8"/>
  <c r="M98" i="7"/>
  <c r="M94" i="7"/>
  <c r="L25" i="7"/>
  <c r="L17" i="7" l="1"/>
  <c r="L19" i="7"/>
  <c r="AM17" i="9"/>
  <c r="AM19" i="11"/>
  <c r="AM27" i="10"/>
  <c r="AM21" i="10" s="1"/>
  <c r="AL19" i="10"/>
  <c r="AO27" i="11"/>
  <c r="AO25" i="9"/>
  <c r="AO19" i="9" s="1"/>
  <c r="AN19" i="9" s="1"/>
  <c r="AO25" i="8"/>
  <c r="AO19" i="8" s="1"/>
  <c r="AN19" i="8" s="1"/>
  <c r="AM17" i="8"/>
  <c r="O98" i="7"/>
  <c r="O94" i="7"/>
  <c r="M25" i="7"/>
  <c r="M17" i="7" l="1"/>
  <c r="M19" i="7"/>
  <c r="AN27" i="11"/>
  <c r="AO21" i="11"/>
  <c r="AO17" i="9"/>
  <c r="AN17" i="9" s="1"/>
  <c r="AN25" i="9"/>
  <c r="AO19" i="11"/>
  <c r="AN19" i="11" s="1"/>
  <c r="AN21" i="11"/>
  <c r="AO27" i="10"/>
  <c r="AM19" i="10"/>
  <c r="AO17" i="8"/>
  <c r="AN17" i="8" s="1"/>
  <c r="AN25" i="8"/>
  <c r="P98" i="7"/>
  <c r="P94" i="7"/>
  <c r="O25" i="7"/>
  <c r="O17" i="7" l="1"/>
  <c r="N17" i="7" s="1"/>
  <c r="N25" i="7"/>
  <c r="O19" i="7"/>
  <c r="N19" i="7" s="1"/>
  <c r="AN27" i="10"/>
  <c r="AO21" i="10"/>
  <c r="AN21" i="10" s="1"/>
  <c r="AO19" i="10"/>
  <c r="AN19" i="10" s="1"/>
  <c r="P25" i="7"/>
  <c r="P17" i="7" l="1"/>
  <c r="P19" i="7"/>
  <c r="Q25" i="7"/>
  <c r="Q17" i="7" l="1"/>
  <c r="Q19" i="7"/>
  <c r="R25" i="7"/>
  <c r="C19" i="6"/>
  <c r="R17" i="7" l="1"/>
  <c r="R19" i="7"/>
  <c r="D25" i="6"/>
  <c r="D19" i="6" s="1"/>
  <c r="C17" i="6"/>
  <c r="S25" i="7"/>
  <c r="S17" i="7" l="1"/>
  <c r="S19" i="7"/>
  <c r="E25" i="6"/>
  <c r="E19" i="6" s="1"/>
  <c r="D17" i="6"/>
  <c r="T25" i="7"/>
  <c r="T17" i="7" l="1"/>
  <c r="T19" i="7"/>
  <c r="F25" i="6"/>
  <c r="F19" i="6" s="1"/>
  <c r="E17" i="6"/>
  <c r="U25" i="7"/>
  <c r="U17" i="7" l="1"/>
  <c r="U19" i="7"/>
  <c r="G25" i="6"/>
  <c r="G19" i="6" s="1"/>
  <c r="F17" i="6"/>
  <c r="V25" i="7"/>
  <c r="V17" i="7" l="1"/>
  <c r="V19" i="7"/>
  <c r="H25" i="6"/>
  <c r="H19" i="6" s="1"/>
  <c r="G17" i="6"/>
  <c r="W25" i="7"/>
  <c r="W17" i="7" l="1"/>
  <c r="W19" i="7"/>
  <c r="I25" i="6"/>
  <c r="I19" i="6" s="1"/>
  <c r="H17" i="6"/>
  <c r="X25" i="7"/>
  <c r="X17" i="7" l="1"/>
  <c r="X19" i="7"/>
  <c r="J25" i="6"/>
  <c r="J19" i="6" s="1"/>
  <c r="I17" i="6"/>
  <c r="Y25" i="7"/>
  <c r="Y17" i="7" l="1"/>
  <c r="Y19" i="7"/>
  <c r="K25" i="6"/>
  <c r="K19" i="6" s="1"/>
  <c r="J17" i="6"/>
  <c r="Z25" i="7"/>
  <c r="Z19" i="7" s="1"/>
  <c r="Z17" i="7" l="1"/>
  <c r="AB25" i="7"/>
  <c r="L25" i="6"/>
  <c r="L19" i="6" s="1"/>
  <c r="K17" i="6"/>
  <c r="AB17" i="7" l="1"/>
  <c r="AA17" i="7" s="1"/>
  <c r="AA25" i="7"/>
  <c r="AB19" i="7"/>
  <c r="AA19" i="7" s="1"/>
  <c r="M25" i="6"/>
  <c r="M19" i="6" s="1"/>
  <c r="L17" i="6"/>
  <c r="AC25" i="7"/>
  <c r="AC17" i="7" l="1"/>
  <c r="AC19" i="7"/>
  <c r="O25" i="6"/>
  <c r="O19" i="6" s="1"/>
  <c r="N19" i="6" s="1"/>
  <c r="M17" i="6"/>
  <c r="AD25" i="7"/>
  <c r="AD17" i="7" l="1"/>
  <c r="AD19" i="7"/>
  <c r="N25" i="6"/>
  <c r="P25" i="6"/>
  <c r="P19" i="6" s="1"/>
  <c r="O17" i="6"/>
  <c r="N17" i="6" s="1"/>
  <c r="AE25" i="7"/>
  <c r="AE17" i="7" l="1"/>
  <c r="AE19" i="7"/>
  <c r="Q25" i="6"/>
  <c r="Q19" i="6" s="1"/>
  <c r="P17" i="6"/>
  <c r="AF25" i="7"/>
  <c r="AF17" i="7" l="1"/>
  <c r="AF19" i="7"/>
  <c r="R25" i="6"/>
  <c r="R19" i="6" s="1"/>
  <c r="Q17" i="6"/>
  <c r="AG25" i="7"/>
  <c r="AG17" i="7" l="1"/>
  <c r="AG19" i="7"/>
  <c r="S25" i="6"/>
  <c r="S19" i="6" s="1"/>
  <c r="R17" i="6"/>
  <c r="AH25" i="7"/>
  <c r="AH17" i="7" l="1"/>
  <c r="AH19" i="7"/>
  <c r="T25" i="6"/>
  <c r="T19" i="6" s="1"/>
  <c r="S17" i="6"/>
  <c r="AI25" i="7"/>
  <c r="AI17" i="7" l="1"/>
  <c r="AI19" i="7"/>
  <c r="U25" i="6"/>
  <c r="U19" i="6" s="1"/>
  <c r="T17" i="6"/>
  <c r="AJ25" i="7"/>
  <c r="AJ17" i="7" l="1"/>
  <c r="AJ19" i="7"/>
  <c r="V25" i="6"/>
  <c r="V19" i="6" s="1"/>
  <c r="U17" i="6"/>
  <c r="AK25" i="7"/>
  <c r="AK17" i="7" l="1"/>
  <c r="AK19" i="7"/>
  <c r="W25" i="6"/>
  <c r="W19" i="6" s="1"/>
  <c r="V17" i="6"/>
  <c r="AL25" i="7"/>
  <c r="AL17" i="7" l="1"/>
  <c r="AL19" i="7"/>
  <c r="X25" i="6"/>
  <c r="X19" i="6" s="1"/>
  <c r="W17" i="6"/>
  <c r="AM25" i="7"/>
  <c r="AM17" i="7" l="1"/>
  <c r="AM19" i="7"/>
  <c r="Y25" i="6"/>
  <c r="Y19" i="6" s="1"/>
  <c r="X17" i="6"/>
  <c r="AO25" i="7"/>
  <c r="AO17" i="7" l="1"/>
  <c r="AN17" i="7" s="1"/>
  <c r="AO19" i="7"/>
  <c r="AN19" i="7" s="1"/>
  <c r="AN25" i="7"/>
  <c r="Z25" i="6"/>
  <c r="Z19" i="6" s="1"/>
  <c r="Y17" i="6"/>
  <c r="AB25" i="6" l="1"/>
  <c r="Z17" i="6"/>
  <c r="AB19" i="6" l="1"/>
  <c r="AA19" i="6" s="1"/>
  <c r="AA25" i="6"/>
  <c r="AC25" i="6"/>
  <c r="AC19" i="6" s="1"/>
  <c r="AB17" i="6"/>
  <c r="AA17" i="6" s="1"/>
  <c r="AD25" i="6" l="1"/>
  <c r="AD19" i="6" s="1"/>
  <c r="AC17" i="6"/>
  <c r="AE25" i="6" l="1"/>
  <c r="AE19" i="6" s="1"/>
  <c r="AD17" i="6"/>
  <c r="AF25" i="6" l="1"/>
  <c r="AF19" i="6" s="1"/>
  <c r="AE17" i="6"/>
  <c r="AG25" i="6" l="1"/>
  <c r="AG19" i="6" s="1"/>
  <c r="AF17" i="6"/>
  <c r="AH25" i="6" l="1"/>
  <c r="AH19" i="6" s="1"/>
  <c r="AG17" i="6"/>
  <c r="AI25" i="6" l="1"/>
  <c r="AI19" i="6" s="1"/>
  <c r="AH17" i="6"/>
  <c r="AJ25" i="6" l="1"/>
  <c r="AJ19" i="6" s="1"/>
  <c r="AI17" i="6"/>
  <c r="AK25" i="6" l="1"/>
  <c r="AK19" i="6" s="1"/>
  <c r="AJ17" i="6"/>
  <c r="AL25" i="6" l="1"/>
  <c r="AL19" i="6" s="1"/>
  <c r="AK17" i="6"/>
  <c r="AM25" i="6" l="1"/>
  <c r="AM19" i="6" s="1"/>
  <c r="AL17" i="6"/>
  <c r="AO25" i="6" l="1"/>
  <c r="AM17" i="6"/>
  <c r="AO19" i="6" l="1"/>
  <c r="AN19" i="6" s="1"/>
  <c r="AN25" i="6"/>
  <c r="AO17" i="6"/>
  <c r="AN17" i="6" s="1"/>
  <c r="B19" i="11" l="1"/>
  <c r="N19" i="16"/>
  <c r="N25" i="16"/>
  <c r="O14" i="16"/>
  <c r="N14" i="16" s="1"/>
  <c r="Q14" i="16" l="1"/>
  <c r="P14" i="16"/>
  <c r="R14" i="16" l="1"/>
  <c r="S14" i="16" l="1"/>
  <c r="T14" i="16" l="1"/>
  <c r="U14" i="16" l="1"/>
  <c r="V14" i="16" l="1"/>
  <c r="W14" i="16" l="1"/>
  <c r="X14" i="16" l="1"/>
  <c r="AB19" i="16" l="1"/>
  <c r="Y14" i="16"/>
  <c r="AC19" i="16" l="1"/>
  <c r="AB14" i="16"/>
  <c r="AA14" i="16" s="1"/>
  <c r="AA25" i="16"/>
  <c r="Z14" i="16"/>
  <c r="AA19" i="16" l="1"/>
  <c r="AD19" i="16"/>
  <c r="AC14" i="16"/>
  <c r="AE19" i="16" l="1"/>
  <c r="AD14" i="16"/>
  <c r="AF19" i="16" l="1"/>
  <c r="AE14" i="16"/>
  <c r="AG19" i="16" l="1"/>
  <c r="AF14" i="16"/>
  <c r="AH19" i="16" l="1"/>
  <c r="AG14" i="16"/>
  <c r="AI19" i="16" l="1"/>
  <c r="AH14" i="16"/>
  <c r="AJ19" i="16" l="1"/>
  <c r="AI14" i="16"/>
  <c r="AK19" i="16" l="1"/>
  <c r="AJ14" i="16"/>
  <c r="AL19" i="16" l="1"/>
  <c r="AK14" i="16"/>
  <c r="AM19" i="16" l="1"/>
  <c r="AL14" i="16"/>
  <c r="AM14" i="16" l="1"/>
  <c r="AO14" i="16" l="1"/>
  <c r="AN14" i="16" s="1"/>
  <c r="AO19" i="16"/>
  <c r="AN25" i="16"/>
  <c r="AN19" i="16" l="1"/>
</calcChain>
</file>

<file path=xl/sharedStrings.xml><?xml version="1.0" encoding="utf-8"?>
<sst xmlns="http://schemas.openxmlformats.org/spreadsheetml/2006/main" count="464" uniqueCount="182">
  <si>
    <t>HSL</t>
  </si>
  <si>
    <t>SOC</t>
  </si>
  <si>
    <t>RegUp Deployed</t>
  </si>
  <si>
    <t>MPC</t>
  </si>
  <si>
    <t>SOCReq</t>
  </si>
  <si>
    <t>HASL-curr</t>
  </si>
  <si>
    <t>HASL-new</t>
  </si>
  <si>
    <t>SCED Interval</t>
  </si>
  <si>
    <t>SOCReq-Compliance</t>
  </si>
  <si>
    <t>SOCReq-Sched</t>
  </si>
  <si>
    <t>ECRS Resp.</t>
  </si>
  <si>
    <t>ECRS Sched.</t>
  </si>
  <si>
    <t>BP-GR</t>
  </si>
  <si>
    <t>RegUp Resp.</t>
  </si>
  <si>
    <t>BP-CLR</t>
  </si>
  <si>
    <t>Net MW</t>
  </si>
  <si>
    <t>SOCReq1-Compliance</t>
  </si>
  <si>
    <t>SOCReq2-Compliance</t>
  </si>
  <si>
    <t>SOCReq1-Sched</t>
  </si>
  <si>
    <t>SOCReq2-Sched</t>
  </si>
  <si>
    <t>SOC Req Ramp Start</t>
  </si>
  <si>
    <t>SoCReq-Base</t>
  </si>
  <si>
    <t>SOCReq1-Base</t>
  </si>
  <si>
    <t>SOCReq2-Base</t>
  </si>
  <si>
    <t>MNOS</t>
  </si>
  <si>
    <t>MXOS</t>
  </si>
  <si>
    <t>SOC_t0</t>
  </si>
  <si>
    <t>Net BP</t>
  </si>
  <si>
    <t>RRS Resp.</t>
  </si>
  <si>
    <t>RRS Sched.</t>
  </si>
  <si>
    <t>NonSpin Resp.</t>
  </si>
  <si>
    <t>NonSpin Sched.</t>
  </si>
  <si>
    <t>Reg + RRS</t>
  </si>
  <si>
    <t>RRS + ECRS</t>
  </si>
  <si>
    <t>Interval Beginning</t>
  </si>
  <si>
    <t>SOCReq1</t>
  </si>
  <si>
    <t>SOCReq2</t>
  </si>
  <si>
    <t>SoCReq-Compliance minus charging credit</t>
  </si>
  <si>
    <t>Notes #</t>
  </si>
  <si>
    <t>Description</t>
  </si>
  <si>
    <t>Worsheet Name</t>
  </si>
  <si>
    <t>Field Name</t>
  </si>
  <si>
    <t>Visible</t>
  </si>
  <si>
    <t>This workbook contains illustrative examples to demonstrate how the State of Charge (SOC) requirements proposed with NPRR1186 will be applied in practice.</t>
  </si>
  <si>
    <t>RegUp</t>
  </si>
  <si>
    <t>ESR is providing RegUp only</t>
  </si>
  <si>
    <t>Y</t>
  </si>
  <si>
    <t xml:space="preserve">(telemetered) Minimum Operating SOC (MWh) </t>
  </si>
  <si>
    <t xml:space="preserve">These examples are not exhaustive. These examples are not reflective of how ERCOT systems will be actually designed for NPRR1186. </t>
  </si>
  <si>
    <t>RRS-PFR</t>
  </si>
  <si>
    <t>ESR is providing RRS-PFR only</t>
  </si>
  <si>
    <t>(telemetered) Maximum Operating SOC (MWh)</t>
  </si>
  <si>
    <t>ECRS</t>
  </si>
  <si>
    <t>ESR is providing ECRS only</t>
  </si>
  <si>
    <t>(telemetered) SOC at t0. t0 = start of the example's time horizon, 12:00pm (MWh)</t>
  </si>
  <si>
    <t>Yellow highlighted rows in the worksheets represent rows that do not have embedded formulas</t>
  </si>
  <si>
    <t>NonSpin</t>
  </si>
  <si>
    <t>ESR is providing Non-Spin only</t>
  </si>
  <si>
    <t>Interval beginning time</t>
  </si>
  <si>
    <t>If Stakeholders have questions with the data in this workbook or desire to see other scenarios, please contact ERCOT.</t>
  </si>
  <si>
    <t>ESR is providing Reg Up and RRS-PFR simultaneously</t>
  </si>
  <si>
    <t>(telemetered) High Sustained Limit from ESR-GR (MW)</t>
  </si>
  <si>
    <t>ESR is providing RRS-PFR and ECRS simultaneously</t>
  </si>
  <si>
    <t>ECRS + NonSpin</t>
  </si>
  <si>
    <t>ESR is providing ECRS and NonSpin simultaneously</t>
  </si>
  <si>
    <t>RegUp Resp./RRS Resp./ECRS Resp./NonSpin Resp.</t>
  </si>
  <si>
    <t>RegUp Deployed/RRS Sched/ECRS Sched./NonSpin Schedule</t>
  </si>
  <si>
    <t>ESR GR High Ancillary Service Limit, calculated using ESR GR's AS Responsibilities (MW)</t>
  </si>
  <si>
    <t>N</t>
  </si>
  <si>
    <t>Step 1 in calculating SOC available for ESR-GR HASL (MWh)</t>
  </si>
  <si>
    <t>Step 2 in calculating SOC available for ESR-GR HASL (MWh)</t>
  </si>
  <si>
    <t>Final calculated SOC available for ESR-GR HASL (MWh)</t>
  </si>
  <si>
    <t>Post 1186 ESR GR High Ancillary Service Limit (MW)</t>
  </si>
  <si>
    <t>Base Point for ESR-GR (MW), enterable field no formula</t>
  </si>
  <si>
    <t>Net Base Point for ESR derived from BP-GR and BP-CLR.</t>
  </si>
  <si>
    <t>Enterable field that may be used to simualte Primary Frequency Response from ESR (MW)</t>
  </si>
  <si>
    <t>Computed as RegUp Deployed + Net BP + PFR</t>
  </si>
  <si>
    <t>Computed as Previous Interval SOC - Energy depleted/gained in current interval based on Net MW (MWh)</t>
  </si>
  <si>
    <t>SOC requirement for Compliance (MWh)</t>
  </si>
  <si>
    <t>Computed as SOC requirement for Compliance - energy credit when ESR-CLR BP &gt; 0 (MWh)</t>
  </si>
  <si>
    <t>(telemetered) RegUp, RRS, ECRS, Non-Spin Responsibility (MW), enterable field no formula</t>
  </si>
  <si>
    <t>(telemetered) RRS, ECRS, Non-Spin Schedule (MW); ESR's portion of RegUp Deployed (MW), enterable field no formula</t>
  </si>
  <si>
    <t>(telemetered) Maximum Power Consumption from ESR-CLR (MW), represented as negative value for graphical purposes</t>
  </si>
  <si>
    <t>ESR CLR High Ancillary Service Limit, calculated using ESR CLR's AS Responsibilities (MW), represented as negative value for graphical purposes</t>
  </si>
  <si>
    <t>Post 1186 ESR CLR High Ancillary Service Limit (MW). Current formula does not account RegDown SOC obligation. Represented as negative value for graphical purposes</t>
  </si>
  <si>
    <t>Base Point for ESR-CLR (MW), enterable field no formula, represented as negative value for graphical purposes</t>
  </si>
  <si>
    <t>MPC, HASL-CLR, and BP-CLR are represented as negative values for graphical purposes</t>
  </si>
  <si>
    <t>Governor Response</t>
  </si>
  <si>
    <t>Hour 1</t>
  </si>
  <si>
    <t>Significant deployment during first half hour depletes SOC</t>
  </si>
  <si>
    <t>Hour 2</t>
  </si>
  <si>
    <t>Hour 3</t>
  </si>
  <si>
    <t>The ESR receives BPs to charge at the top of the hour</t>
  </si>
  <si>
    <t>The ESR-CLR starts receiving basepoints halfway through the hour</t>
  </si>
  <si>
    <t>Although Reg Up deployments prevent the ESR from gaining SOC, the requirement drops due to the charging BP</t>
  </si>
  <si>
    <t>The ESR achieves sufficient SOC to cover next hour's responsibility</t>
  </si>
  <si>
    <t>The CLR continues to obtain charging BPs and eventually restores its SOC for the next hour's obligation</t>
  </si>
  <si>
    <t>The SOC does not fully recover before the top of the hour, but the requirement is reduced due to charging BP</t>
  </si>
  <si>
    <t>The ESR waits until last 15 minutes before the top of the hour to charge</t>
  </si>
  <si>
    <t>RRS is not deployed and frequency is stable, resulting in minimal governor response output</t>
  </si>
  <si>
    <t>The ESR-CLR receives a BP to charge and restores the SOC before the top of the next hour</t>
  </si>
  <si>
    <t>RRS is released to SCED and governor response is required due to low frequency</t>
  </si>
  <si>
    <t>The released RRS allows HASL to rise to the HSL, and the ESR-GR receives large BPs which deplete the SOC</t>
  </si>
  <si>
    <t>The ESR-CLR does not receive any BPs before the top of the next hour due to high prices, so 50 MW of RRS Responsibility is traded to another unit</t>
  </si>
  <si>
    <t>The ESR-CLR starts receiving BPs to charge, and recovers its SOC before the top of the next hour</t>
  </si>
  <si>
    <t>ECRS is not deployed but the ESR-GR may receive BPs as its SOC Req decreases throughout the hour</t>
  </si>
  <si>
    <t>The ESR-GR does receive BPs which decrease its SOC</t>
  </si>
  <si>
    <t>ECRS is released to SCED and the ESR-GR receives large BPs up to its new HASL</t>
  </si>
  <si>
    <t>The ESR-CLR receives a BP during the last interval, but does not fully recover its SOC before the top of the next hour</t>
  </si>
  <si>
    <t>The HASL-GR decreases so that the SOC cannot dip below the SOC Req due to a SCED BP</t>
  </si>
  <si>
    <t>The ESR-CLR continues to receive charging BPs at the top of the hour, which drop the requirement and keep the unit in compliance</t>
  </si>
  <si>
    <t>The ESR-CLR recovers SOC to cover the SOC Req during the current hour and at the top of the next hour</t>
  </si>
  <si>
    <t>NonSpin is not deployed but the ESR-GR may receive BPs as its SOC Req decreases throughout the hour</t>
  </si>
  <si>
    <t>NonSpin is released to SCED and the ESR-GR receives large BPs up to its new HASL</t>
  </si>
  <si>
    <t>Significant Reg Up deployment during first half hour depletes SOC</t>
  </si>
  <si>
    <t>Regulation Up is deployed towards the end of the hour, and low frequency requires governor response</t>
  </si>
  <si>
    <t>The combination of these elements depletes SOC</t>
  </si>
  <si>
    <t>Due to high prices, the ESR-CLR does not receive BPs from SCED at the top of the hour</t>
  </si>
  <si>
    <t>30 MW of RRS is traded to another unit, which drops the SOC Req and keeps the ESR in compliance</t>
  </si>
  <si>
    <t>Reg Up is deployed and RRS is released to SCED. The ESR-GR receives BPs and the combination depletes SOC</t>
  </si>
  <si>
    <t>The rest of the RRS is traded away at the top of the following hour due to the current SOC</t>
  </si>
  <si>
    <t>Regulation Up continues to be deployed into the top of the next hour</t>
  </si>
  <si>
    <t>Neither RRS nor ECRS is deployed</t>
  </si>
  <si>
    <t>The ESR-GR may receive BPs as its SOC Req decreases throughout the hour, and these BPs decrease the ESR's SOC</t>
  </si>
  <si>
    <t>ECRS is released to SCED which raises HASL-GR, and low frequency requires a governor response</t>
  </si>
  <si>
    <t>The ESR-GR receives BPs up to its new HASL, which decreases so that the SOC cannot dip below the SOC Req due to a SCED BP</t>
  </si>
  <si>
    <t>The ESR-CLR receives BPs to charge and restores the SOC before the top of the next hour</t>
  </si>
  <si>
    <t>Both ECRS and RRS are released to SCED, which raises HASL-GR</t>
  </si>
  <si>
    <t>The ESR-CLR does not receive any BPs until the last interval of the hour.</t>
  </si>
  <si>
    <t>The SOC is not fully recovered, but the ESR-CLR continues to receive BPs at the top of the next hour which reduces the SOC Req</t>
  </si>
  <si>
    <t>Neither ECRS nor NonSpin is deployed</t>
  </si>
  <si>
    <t>RRS is not released to SCED</t>
  </si>
  <si>
    <t>There is a large unit trip, resulting in governor response for 10 minutes which depletes SOC</t>
  </si>
  <si>
    <t>The ESR-GR receives BPs up to its new HASL</t>
  </si>
  <si>
    <t>HASL-GR decreases so that the SOC cannot dip below the SOC Req due to a SCED BP</t>
  </si>
  <si>
    <t>ECRS is released to SCED which raises HASL-GR</t>
  </si>
  <si>
    <t>Both ECRS and NonSpin are released to SCED, which raises HASL-GR</t>
  </si>
  <si>
    <t>HASL-GR Post 1186</t>
  </si>
  <si>
    <t>HASL-CLR Post 1186</t>
  </si>
  <si>
    <t>HASL-GR Curr.</t>
  </si>
  <si>
    <t>HASL-CLR Curr.</t>
  </si>
  <si>
    <t>The ESR-CLR receives a BP during the last interval, but that alone does not fully recover its SOC before the top of the next hour. ESR continues to receive BP in the next hour</t>
  </si>
  <si>
    <t>Governor Response = 0 indicates that frequency is relatively stable in the interval, resulting in minimal autonomous governor response</t>
  </si>
  <si>
    <t>RegDown Resp.</t>
  </si>
  <si>
    <t>RegDown Deployed</t>
  </si>
  <si>
    <t>HeadroomReq1</t>
  </si>
  <si>
    <t>HeadroomReq2</t>
  </si>
  <si>
    <t>HeadroomReq</t>
  </si>
  <si>
    <t>RRS-FFR</t>
  </si>
  <si>
    <t>ESR is providing RRS-FFR only</t>
  </si>
  <si>
    <t>RegDown</t>
  </si>
  <si>
    <t>ESR is providing RegDown only</t>
  </si>
  <si>
    <t>Final calculated Headroom available for ESR-CLR HASL (MWh)</t>
  </si>
  <si>
    <t>Step 2 in calculating Headroom available for ESR-CLR HASL (MWh)</t>
  </si>
  <si>
    <t>Step 1 in calculating Headroom available for ESR-CLR HASL (MWh)</t>
  </si>
  <si>
    <t>Deployment Tracker</t>
  </si>
  <si>
    <t>FFR Sched.</t>
  </si>
  <si>
    <t>FFR Resp.</t>
  </si>
  <si>
    <t>The released FFR allows HASL to rise to the HSL, and the ESR-GR receives large BPs which deplete the SOC</t>
  </si>
  <si>
    <t>Multiple significant frequency events occur in rapid succession, causing two FFR deployments, with the second event happening within 15 minutes of the first deployment's recall</t>
  </si>
  <si>
    <t>There is a large unit trip, resulting in both an FFR deployment for the full 15 minutes along with governor response for 10 minutes, which depletes SOC</t>
  </si>
  <si>
    <t>FFR is not deployed and frequency is stable, resulting in minimal governor response output</t>
  </si>
  <si>
    <t>FFR Deployed Last 15 Mins (MWh)</t>
  </si>
  <si>
    <t>Energy Deployed due to FFR Deployments over the last 15 minutes, based on difference between RRS-FFR Responsibility and Schedule</t>
  </si>
  <si>
    <t>Equal to positive 1 when there is an ongoing FFR deployment and equal to negative 1 when within 15 minutes of the last FFR deployment</t>
  </si>
  <si>
    <t>The ESR-GR starts receiving basepoints halfway through the hour</t>
  </si>
  <si>
    <t>The ESR waits until last 15 minutes before the top of the hour to discharge</t>
  </si>
  <si>
    <t>The headroom does not fully recover before the top of the hour, but the requirement is reduced due to discharging BP</t>
  </si>
  <si>
    <t>The ESR receives BPs to discharge at the top of the hour</t>
  </si>
  <si>
    <t>Although Reg Down deployments prevent the ESR from fully regaining headroom, the requirement drops due to the discharging BP</t>
  </si>
  <si>
    <t>The GR continues to obtain discharging BPs and eventually restores its headroom for the next hour's obligation</t>
  </si>
  <si>
    <t xml:space="preserve">Each worksheet has been setup with an example. Each example assumes a 100 MW/100 MWh Energy Storage Resource (ESR) that is qualified to provide Reg Up, RRS-PFR, RRS-FFR, ECRS, Non-Spin, and Reg Down. Each example demonstrates how SOC available for dispatch and maximum &amp; minimum SOC compliance requirements will be calculated over a 3 hour period (in steps of 5-minute granularity, 5-minute is used for simplicity). </t>
  </si>
  <si>
    <t>The ESR-GR may receive BPs throughout the hour, and these BPs decrease the ESR's SOC</t>
  </si>
  <si>
    <t>SOC remains above the SOC Requirement</t>
  </si>
  <si>
    <t>The ESR receives charging basepoints to replenish their SOC before the SOC Requirement rises back up</t>
  </si>
  <si>
    <t>MaxSOCReq-Compliance</t>
  </si>
  <si>
    <t>MaxSOCReq-Compliance minus discharging credit</t>
  </si>
  <si>
    <t>Maximum SOC requirement for Compliance (MWh)</t>
  </si>
  <si>
    <t>Computed as maximum SOC requirement for Compliance - energy credit when ESR-GR BP &gt; 0 (MWh)</t>
  </si>
  <si>
    <t>Max SOC Req Ramp Start</t>
  </si>
  <si>
    <t>Significant deployment during first half hour increases SOC</t>
  </si>
  <si>
    <t>The ESR achieves sufficient headroom (MXOS minus SOC) to cover next hour's responsibility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</si>
</sst>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9.9978637043366805E-2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Fill="1"/>
    <xf numFmtId="0" fontId="1" fillId="0" borderId="0" xfId="0" applyFont="1"/>
    <xf numFmtId="20" fontId="1" fillId="0" borderId="0" xfId="0" applyNumberFormat="1" applyFont="1"/>
    <xf numFmtId="20" fontId="0" fillId="0" borderId="0" xfId="0" applyNumberFormat="1"/>
    <xf numFmtId="0" fontId="0" fillId="0" borderId="0" xfId="0" applyNumberFormat="1"/>
    <xf numFmtId="1" fontId="0" fillId="0" borderId="0" xfId="0" applyNumberFormat="1"/>
    <xf numFmtId="0" fontId="0" fillId="0" borderId="0" xfId="0" applyNumberFormat="1" applyFill="1"/>
    <xf numFmtId="0" fontId="0" fillId="2" borderId="0" xfId="0" applyFill="1"/>
    <xf numFmtId="0" fontId="0" fillId="0" borderId="0" xfId="0" quotePrefix="1"/>
    <xf numFmtId="0" fontId="1" fillId="0" borderId="0" xfId="0" applyFont="1" applyFill="1"/>
    <xf numFmtId="1" fontId="0" fillId="0" borderId="0" xfId="0" applyNumberFormat="1" applyFill="1"/>
    <xf numFmtId="0" fontId="1" fillId="3" borderId="0" xfId="0" applyFont="1" applyFill="1"/>
    <xf numFmtId="0" fontId="1" fillId="3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2" borderId="0" xfId="0" applyFill="1" applyAlignment="1">
      <alignment wrapText="1"/>
    </xf>
    <xf numFmtId="0" fontId="0" fillId="4" borderId="0" xfId="0" applyFill="1"/>
    <xf numFmtId="0" fontId="0" fillId="4" borderId="0" xfId="0" applyFill="1" applyAlignment="1"/>
    <xf numFmtId="0" fontId="0" fillId="4" borderId="0" xfId="0" applyFill="1" applyAlignment="1">
      <alignment vertical="center"/>
    </xf>
    <xf numFmtId="2" fontId="0" fillId="0" borderId="0" xfId="0" applyNumberFormat="1"/>
  </cellXfs>
  <cellStyles count="1">
    <cellStyle name="Normal" xfId="0" builtinId="0"/>
  </cellStyles>
  <dxfs count="50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Reg Up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RegUp!$A$9</c:f>
              <c:strCache>
                <c:ptCount val="1"/>
                <c:pt idx="0">
                  <c:v>HSL</c:v>
                </c:pt>
              </c:strCache>
            </c:strRef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RegUp!$B$8:$AO$8</c:f>
              <c:numCache>
                <c:formatCode>h:mm</c:formatCode>
                <c:ptCount val="40"/>
                <c:pt idx="0">
                  <c:v>0.5</c:v>
                </c:pt>
                <c:pt idx="1">
                  <c:v>0.50347222222222221</c:v>
                </c:pt>
                <c:pt idx="2">
                  <c:v>0.50694444444444398</c:v>
                </c:pt>
                <c:pt idx="3">
                  <c:v>0.51041666666666696</c:v>
                </c:pt>
                <c:pt idx="4">
                  <c:v>0.51388888888888895</c:v>
                </c:pt>
                <c:pt idx="5">
                  <c:v>0.51736111111111105</c:v>
                </c:pt>
                <c:pt idx="6">
                  <c:v>0.52083333333333304</c:v>
                </c:pt>
                <c:pt idx="7">
                  <c:v>0.52430555555555503</c:v>
                </c:pt>
                <c:pt idx="8">
                  <c:v>0.52777777777777801</c:v>
                </c:pt>
                <c:pt idx="9">
                  <c:v>0.53125</c:v>
                </c:pt>
                <c:pt idx="10">
                  <c:v>0.53472222222222199</c:v>
                </c:pt>
                <c:pt idx="11">
                  <c:v>0.53819444444444398</c:v>
                </c:pt>
                <c:pt idx="12">
                  <c:v>0.54165509259259292</c:v>
                </c:pt>
                <c:pt idx="13">
                  <c:v>0.54166666666666696</c:v>
                </c:pt>
                <c:pt idx="14">
                  <c:v>0.54513888888888895</c:v>
                </c:pt>
                <c:pt idx="15">
                  <c:v>0.54861111111111105</c:v>
                </c:pt>
                <c:pt idx="16">
                  <c:v>0.55208333333333304</c:v>
                </c:pt>
                <c:pt idx="17">
                  <c:v>0.55555555555555503</c:v>
                </c:pt>
                <c:pt idx="18">
                  <c:v>0.55902777777777701</c:v>
                </c:pt>
                <c:pt idx="19">
                  <c:v>0.562499999999999</c:v>
                </c:pt>
                <c:pt idx="20">
                  <c:v>0.56597222222222099</c:v>
                </c:pt>
                <c:pt idx="21">
                  <c:v>0.56944444444444298</c:v>
                </c:pt>
                <c:pt idx="22">
                  <c:v>0.57291666666666496</c:v>
                </c:pt>
                <c:pt idx="23">
                  <c:v>0.57638888888888695</c:v>
                </c:pt>
                <c:pt idx="24">
                  <c:v>0.57986111111110905</c:v>
                </c:pt>
                <c:pt idx="25">
                  <c:v>0.583321759259257</c:v>
                </c:pt>
                <c:pt idx="26">
                  <c:v>0.58333333333333104</c:v>
                </c:pt>
                <c:pt idx="27">
                  <c:v>0.58680555555555303</c:v>
                </c:pt>
                <c:pt idx="28">
                  <c:v>0.59027777777777501</c:v>
                </c:pt>
                <c:pt idx="29">
                  <c:v>0.593749999999997</c:v>
                </c:pt>
                <c:pt idx="30">
                  <c:v>0.59722222222221899</c:v>
                </c:pt>
                <c:pt idx="31">
                  <c:v>0.60069444444444098</c:v>
                </c:pt>
                <c:pt idx="32">
                  <c:v>0.60416666666666297</c:v>
                </c:pt>
                <c:pt idx="33">
                  <c:v>0.60763888888888495</c:v>
                </c:pt>
                <c:pt idx="34">
                  <c:v>0.61111111111110705</c:v>
                </c:pt>
                <c:pt idx="35">
                  <c:v>0.61458333333332904</c:v>
                </c:pt>
                <c:pt idx="36">
                  <c:v>0.61805555555555103</c:v>
                </c:pt>
                <c:pt idx="37">
                  <c:v>0.62152777777777302</c:v>
                </c:pt>
                <c:pt idx="38">
                  <c:v>0.62498842592592097</c:v>
                </c:pt>
                <c:pt idx="39">
                  <c:v>0.624999999999995</c:v>
                </c:pt>
              </c:numCache>
            </c:numRef>
          </c:xVal>
          <c:yVal>
            <c:numRef>
              <c:f>RegUp!$B$9:$AO$9</c:f>
              <c:numCache>
                <c:formatCode>General</c:formatCode>
                <c:ptCount val="40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  <c:pt idx="22">
                  <c:v>100</c:v>
                </c:pt>
                <c:pt idx="23">
                  <c:v>100</c:v>
                </c:pt>
                <c:pt idx="24">
                  <c:v>100</c:v>
                </c:pt>
                <c:pt idx="25">
                  <c:v>100</c:v>
                </c:pt>
                <c:pt idx="26">
                  <c:v>100</c:v>
                </c:pt>
                <c:pt idx="27">
                  <c:v>100</c:v>
                </c:pt>
                <c:pt idx="28">
                  <c:v>100</c:v>
                </c:pt>
                <c:pt idx="29">
                  <c:v>100</c:v>
                </c:pt>
                <c:pt idx="30">
                  <c:v>100</c:v>
                </c:pt>
                <c:pt idx="31">
                  <c:v>100</c:v>
                </c:pt>
                <c:pt idx="32">
                  <c:v>100</c:v>
                </c:pt>
                <c:pt idx="33">
                  <c:v>100</c:v>
                </c:pt>
                <c:pt idx="34">
                  <c:v>100</c:v>
                </c:pt>
                <c:pt idx="35">
                  <c:v>100</c:v>
                </c:pt>
                <c:pt idx="36">
                  <c:v>100</c:v>
                </c:pt>
                <c:pt idx="37">
                  <c:v>100</c:v>
                </c:pt>
                <c:pt idx="38">
                  <c:v>100</c:v>
                </c:pt>
                <c:pt idx="39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21E-44CF-A28E-B766B9D2FF25}"/>
            </c:ext>
          </c:extLst>
        </c:ser>
        <c:ser>
          <c:idx val="1"/>
          <c:order val="1"/>
          <c:tx>
            <c:strRef>
              <c:f>RegUp!$A$11</c:f>
              <c:strCache>
                <c:ptCount val="1"/>
                <c:pt idx="0">
                  <c:v>RegUp Resp.</c:v>
                </c:pt>
              </c:strCache>
            </c:strRef>
          </c:tx>
          <c:spPr>
            <a:ln w="19050" cap="rnd">
              <a:solidFill>
                <a:schemeClr val="bg1">
                  <a:lumMod val="50000"/>
                </a:schemeClr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RegUp!$B$8:$AO$8</c:f>
              <c:numCache>
                <c:formatCode>h:mm</c:formatCode>
                <c:ptCount val="40"/>
                <c:pt idx="0">
                  <c:v>0.5</c:v>
                </c:pt>
                <c:pt idx="1">
                  <c:v>0.50347222222222221</c:v>
                </c:pt>
                <c:pt idx="2">
                  <c:v>0.50694444444444398</c:v>
                </c:pt>
                <c:pt idx="3">
                  <c:v>0.51041666666666696</c:v>
                </c:pt>
                <c:pt idx="4">
                  <c:v>0.51388888888888895</c:v>
                </c:pt>
                <c:pt idx="5">
                  <c:v>0.51736111111111105</c:v>
                </c:pt>
                <c:pt idx="6">
                  <c:v>0.52083333333333304</c:v>
                </c:pt>
                <c:pt idx="7">
                  <c:v>0.52430555555555503</c:v>
                </c:pt>
                <c:pt idx="8">
                  <c:v>0.52777777777777801</c:v>
                </c:pt>
                <c:pt idx="9">
                  <c:v>0.53125</c:v>
                </c:pt>
                <c:pt idx="10">
                  <c:v>0.53472222222222199</c:v>
                </c:pt>
                <c:pt idx="11">
                  <c:v>0.53819444444444398</c:v>
                </c:pt>
                <c:pt idx="12">
                  <c:v>0.54165509259259292</c:v>
                </c:pt>
                <c:pt idx="13">
                  <c:v>0.54166666666666696</c:v>
                </c:pt>
                <c:pt idx="14">
                  <c:v>0.54513888888888895</c:v>
                </c:pt>
                <c:pt idx="15">
                  <c:v>0.54861111111111105</c:v>
                </c:pt>
                <c:pt idx="16">
                  <c:v>0.55208333333333304</c:v>
                </c:pt>
                <c:pt idx="17">
                  <c:v>0.55555555555555503</c:v>
                </c:pt>
                <c:pt idx="18">
                  <c:v>0.55902777777777701</c:v>
                </c:pt>
                <c:pt idx="19">
                  <c:v>0.562499999999999</c:v>
                </c:pt>
                <c:pt idx="20">
                  <c:v>0.56597222222222099</c:v>
                </c:pt>
                <c:pt idx="21">
                  <c:v>0.56944444444444298</c:v>
                </c:pt>
                <c:pt idx="22">
                  <c:v>0.57291666666666496</c:v>
                </c:pt>
                <c:pt idx="23">
                  <c:v>0.57638888888888695</c:v>
                </c:pt>
                <c:pt idx="24">
                  <c:v>0.57986111111110905</c:v>
                </c:pt>
                <c:pt idx="25">
                  <c:v>0.583321759259257</c:v>
                </c:pt>
                <c:pt idx="26">
                  <c:v>0.58333333333333104</c:v>
                </c:pt>
                <c:pt idx="27">
                  <c:v>0.58680555555555303</c:v>
                </c:pt>
                <c:pt idx="28">
                  <c:v>0.59027777777777501</c:v>
                </c:pt>
                <c:pt idx="29">
                  <c:v>0.593749999999997</c:v>
                </c:pt>
                <c:pt idx="30">
                  <c:v>0.59722222222221899</c:v>
                </c:pt>
                <c:pt idx="31">
                  <c:v>0.60069444444444098</c:v>
                </c:pt>
                <c:pt idx="32">
                  <c:v>0.60416666666666297</c:v>
                </c:pt>
                <c:pt idx="33">
                  <c:v>0.60763888888888495</c:v>
                </c:pt>
                <c:pt idx="34">
                  <c:v>0.61111111111110705</c:v>
                </c:pt>
                <c:pt idx="35">
                  <c:v>0.61458333333332904</c:v>
                </c:pt>
                <c:pt idx="36">
                  <c:v>0.61805555555555103</c:v>
                </c:pt>
                <c:pt idx="37">
                  <c:v>0.62152777777777302</c:v>
                </c:pt>
                <c:pt idx="38">
                  <c:v>0.62498842592592097</c:v>
                </c:pt>
                <c:pt idx="39">
                  <c:v>0.624999999999995</c:v>
                </c:pt>
              </c:numCache>
            </c:numRef>
          </c:xVal>
          <c:yVal>
            <c:numRef>
              <c:f>RegUp!$B$11:$AO$11</c:f>
              <c:numCache>
                <c:formatCode>General</c:formatCode>
                <c:ptCount val="40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  <c:pt idx="22">
                  <c:v>100</c:v>
                </c:pt>
                <c:pt idx="23">
                  <c:v>100</c:v>
                </c:pt>
                <c:pt idx="24">
                  <c:v>100</c:v>
                </c:pt>
                <c:pt idx="25">
                  <c:v>100</c:v>
                </c:pt>
                <c:pt idx="26">
                  <c:v>100</c:v>
                </c:pt>
                <c:pt idx="27">
                  <c:v>100</c:v>
                </c:pt>
                <c:pt idx="28">
                  <c:v>100</c:v>
                </c:pt>
                <c:pt idx="29">
                  <c:v>100</c:v>
                </c:pt>
                <c:pt idx="30">
                  <c:v>100</c:v>
                </c:pt>
                <c:pt idx="31">
                  <c:v>100</c:v>
                </c:pt>
                <c:pt idx="32">
                  <c:v>100</c:v>
                </c:pt>
                <c:pt idx="33">
                  <c:v>100</c:v>
                </c:pt>
                <c:pt idx="34">
                  <c:v>100</c:v>
                </c:pt>
                <c:pt idx="35">
                  <c:v>100</c:v>
                </c:pt>
                <c:pt idx="36">
                  <c:v>100</c:v>
                </c:pt>
                <c:pt idx="37">
                  <c:v>100</c:v>
                </c:pt>
                <c:pt idx="38">
                  <c:v>100</c:v>
                </c:pt>
                <c:pt idx="39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21E-44CF-A28E-B766B9D2FF25}"/>
            </c:ext>
          </c:extLst>
        </c:ser>
        <c:ser>
          <c:idx val="2"/>
          <c:order val="2"/>
          <c:tx>
            <c:strRef>
              <c:f>RegUp!$A$12</c:f>
              <c:strCache>
                <c:ptCount val="1"/>
                <c:pt idx="0">
                  <c:v>RegUp Deployed</c:v>
                </c:pt>
              </c:strCache>
            </c:strRef>
          </c:tx>
          <c:spPr>
            <a:ln w="19050" cap="rnd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RegUp!$B$8:$AO$8</c:f>
              <c:numCache>
                <c:formatCode>h:mm</c:formatCode>
                <c:ptCount val="40"/>
                <c:pt idx="0">
                  <c:v>0.5</c:v>
                </c:pt>
                <c:pt idx="1">
                  <c:v>0.50347222222222221</c:v>
                </c:pt>
                <c:pt idx="2">
                  <c:v>0.50694444444444398</c:v>
                </c:pt>
                <c:pt idx="3">
                  <c:v>0.51041666666666696</c:v>
                </c:pt>
                <c:pt idx="4">
                  <c:v>0.51388888888888895</c:v>
                </c:pt>
                <c:pt idx="5">
                  <c:v>0.51736111111111105</c:v>
                </c:pt>
                <c:pt idx="6">
                  <c:v>0.52083333333333304</c:v>
                </c:pt>
                <c:pt idx="7">
                  <c:v>0.52430555555555503</c:v>
                </c:pt>
                <c:pt idx="8">
                  <c:v>0.52777777777777801</c:v>
                </c:pt>
                <c:pt idx="9">
                  <c:v>0.53125</c:v>
                </c:pt>
                <c:pt idx="10">
                  <c:v>0.53472222222222199</c:v>
                </c:pt>
                <c:pt idx="11">
                  <c:v>0.53819444444444398</c:v>
                </c:pt>
                <c:pt idx="12">
                  <c:v>0.54165509259259292</c:v>
                </c:pt>
                <c:pt idx="13">
                  <c:v>0.54166666666666696</c:v>
                </c:pt>
                <c:pt idx="14">
                  <c:v>0.54513888888888895</c:v>
                </c:pt>
                <c:pt idx="15">
                  <c:v>0.54861111111111105</c:v>
                </c:pt>
                <c:pt idx="16">
                  <c:v>0.55208333333333304</c:v>
                </c:pt>
                <c:pt idx="17">
                  <c:v>0.55555555555555503</c:v>
                </c:pt>
                <c:pt idx="18">
                  <c:v>0.55902777777777701</c:v>
                </c:pt>
                <c:pt idx="19">
                  <c:v>0.562499999999999</c:v>
                </c:pt>
                <c:pt idx="20">
                  <c:v>0.56597222222222099</c:v>
                </c:pt>
                <c:pt idx="21">
                  <c:v>0.56944444444444298</c:v>
                </c:pt>
                <c:pt idx="22">
                  <c:v>0.57291666666666496</c:v>
                </c:pt>
                <c:pt idx="23">
                  <c:v>0.57638888888888695</c:v>
                </c:pt>
                <c:pt idx="24">
                  <c:v>0.57986111111110905</c:v>
                </c:pt>
                <c:pt idx="25">
                  <c:v>0.583321759259257</c:v>
                </c:pt>
                <c:pt idx="26">
                  <c:v>0.58333333333333104</c:v>
                </c:pt>
                <c:pt idx="27">
                  <c:v>0.58680555555555303</c:v>
                </c:pt>
                <c:pt idx="28">
                  <c:v>0.59027777777777501</c:v>
                </c:pt>
                <c:pt idx="29">
                  <c:v>0.593749999999997</c:v>
                </c:pt>
                <c:pt idx="30">
                  <c:v>0.59722222222221899</c:v>
                </c:pt>
                <c:pt idx="31">
                  <c:v>0.60069444444444098</c:v>
                </c:pt>
                <c:pt idx="32">
                  <c:v>0.60416666666666297</c:v>
                </c:pt>
                <c:pt idx="33">
                  <c:v>0.60763888888888495</c:v>
                </c:pt>
                <c:pt idx="34">
                  <c:v>0.61111111111110705</c:v>
                </c:pt>
                <c:pt idx="35">
                  <c:v>0.61458333333332904</c:v>
                </c:pt>
                <c:pt idx="36">
                  <c:v>0.61805555555555103</c:v>
                </c:pt>
                <c:pt idx="37">
                  <c:v>0.62152777777777302</c:v>
                </c:pt>
                <c:pt idx="38">
                  <c:v>0.62498842592592097</c:v>
                </c:pt>
                <c:pt idx="39">
                  <c:v>0.624999999999995</c:v>
                </c:pt>
              </c:numCache>
            </c:numRef>
          </c:xVal>
          <c:yVal>
            <c:numRef>
              <c:f>RegUp!$B$12:$AO$12</c:f>
              <c:numCache>
                <c:formatCode>General</c:formatCode>
                <c:ptCount val="40"/>
                <c:pt idx="0">
                  <c:v>80</c:v>
                </c:pt>
                <c:pt idx="1">
                  <c:v>80</c:v>
                </c:pt>
                <c:pt idx="2">
                  <c:v>80</c:v>
                </c:pt>
                <c:pt idx="3">
                  <c:v>80</c:v>
                </c:pt>
                <c:pt idx="4">
                  <c:v>80</c:v>
                </c:pt>
                <c:pt idx="5">
                  <c:v>80</c:v>
                </c:pt>
                <c:pt idx="6">
                  <c:v>80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80</c:v>
                </c:pt>
                <c:pt idx="13">
                  <c:v>80</c:v>
                </c:pt>
                <c:pt idx="14">
                  <c:v>80</c:v>
                </c:pt>
                <c:pt idx="15">
                  <c:v>80</c:v>
                </c:pt>
                <c:pt idx="16">
                  <c:v>80</c:v>
                </c:pt>
                <c:pt idx="17">
                  <c:v>80</c:v>
                </c:pt>
                <c:pt idx="18">
                  <c:v>80</c:v>
                </c:pt>
                <c:pt idx="19">
                  <c:v>80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100</c:v>
                </c:pt>
                <c:pt idx="26">
                  <c:v>100</c:v>
                </c:pt>
                <c:pt idx="27">
                  <c:v>100</c:v>
                </c:pt>
                <c:pt idx="28">
                  <c:v>100</c:v>
                </c:pt>
                <c:pt idx="29">
                  <c:v>100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21E-44CF-A28E-B766B9D2FF25}"/>
            </c:ext>
          </c:extLst>
        </c:ser>
        <c:ser>
          <c:idx val="6"/>
          <c:order val="6"/>
          <c:tx>
            <c:strRef>
              <c:f>RegUp!$A$24</c:f>
              <c:strCache>
                <c:ptCount val="1"/>
                <c:pt idx="0">
                  <c:v>Net MW</c:v>
                </c:pt>
              </c:strCache>
              <c:extLst xmlns:c15="http://schemas.microsoft.com/office/drawing/2012/chart"/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RegUp!$B$8:$AO$8</c:f>
              <c:numCache>
                <c:formatCode>h:mm</c:formatCode>
                <c:ptCount val="40"/>
                <c:pt idx="0">
                  <c:v>0.5</c:v>
                </c:pt>
                <c:pt idx="1">
                  <c:v>0.50347222222222221</c:v>
                </c:pt>
                <c:pt idx="2">
                  <c:v>0.50694444444444398</c:v>
                </c:pt>
                <c:pt idx="3">
                  <c:v>0.51041666666666696</c:v>
                </c:pt>
                <c:pt idx="4">
                  <c:v>0.51388888888888895</c:v>
                </c:pt>
                <c:pt idx="5">
                  <c:v>0.51736111111111105</c:v>
                </c:pt>
                <c:pt idx="6">
                  <c:v>0.52083333333333304</c:v>
                </c:pt>
                <c:pt idx="7">
                  <c:v>0.52430555555555503</c:v>
                </c:pt>
                <c:pt idx="8">
                  <c:v>0.52777777777777801</c:v>
                </c:pt>
                <c:pt idx="9">
                  <c:v>0.53125</c:v>
                </c:pt>
                <c:pt idx="10">
                  <c:v>0.53472222222222199</c:v>
                </c:pt>
                <c:pt idx="11">
                  <c:v>0.53819444444444398</c:v>
                </c:pt>
                <c:pt idx="12">
                  <c:v>0.54165509259259292</c:v>
                </c:pt>
                <c:pt idx="13">
                  <c:v>0.54166666666666696</c:v>
                </c:pt>
                <c:pt idx="14">
                  <c:v>0.54513888888888895</c:v>
                </c:pt>
                <c:pt idx="15">
                  <c:v>0.54861111111111105</c:v>
                </c:pt>
                <c:pt idx="16">
                  <c:v>0.55208333333333304</c:v>
                </c:pt>
                <c:pt idx="17">
                  <c:v>0.55555555555555503</c:v>
                </c:pt>
                <c:pt idx="18">
                  <c:v>0.55902777777777701</c:v>
                </c:pt>
                <c:pt idx="19">
                  <c:v>0.562499999999999</c:v>
                </c:pt>
                <c:pt idx="20">
                  <c:v>0.56597222222222099</c:v>
                </c:pt>
                <c:pt idx="21">
                  <c:v>0.56944444444444298</c:v>
                </c:pt>
                <c:pt idx="22">
                  <c:v>0.57291666666666496</c:v>
                </c:pt>
                <c:pt idx="23">
                  <c:v>0.57638888888888695</c:v>
                </c:pt>
                <c:pt idx="24">
                  <c:v>0.57986111111110905</c:v>
                </c:pt>
                <c:pt idx="25">
                  <c:v>0.583321759259257</c:v>
                </c:pt>
                <c:pt idx="26">
                  <c:v>0.58333333333333104</c:v>
                </c:pt>
                <c:pt idx="27">
                  <c:v>0.58680555555555303</c:v>
                </c:pt>
                <c:pt idx="28">
                  <c:v>0.59027777777777501</c:v>
                </c:pt>
                <c:pt idx="29">
                  <c:v>0.593749999999997</c:v>
                </c:pt>
                <c:pt idx="30">
                  <c:v>0.59722222222221899</c:v>
                </c:pt>
                <c:pt idx="31">
                  <c:v>0.60069444444444098</c:v>
                </c:pt>
                <c:pt idx="32">
                  <c:v>0.60416666666666297</c:v>
                </c:pt>
                <c:pt idx="33">
                  <c:v>0.60763888888888495</c:v>
                </c:pt>
                <c:pt idx="34">
                  <c:v>0.61111111111110705</c:v>
                </c:pt>
                <c:pt idx="35">
                  <c:v>0.61458333333332904</c:v>
                </c:pt>
                <c:pt idx="36">
                  <c:v>0.61805555555555103</c:v>
                </c:pt>
                <c:pt idx="37">
                  <c:v>0.62152777777777302</c:v>
                </c:pt>
                <c:pt idx="38">
                  <c:v>0.62498842592592097</c:v>
                </c:pt>
                <c:pt idx="39">
                  <c:v>0.624999999999995</c:v>
                </c:pt>
              </c:numCache>
              <c:extLst xmlns:c15="http://schemas.microsoft.com/office/drawing/2012/chart"/>
            </c:numRef>
          </c:xVal>
          <c:yVal>
            <c:numRef>
              <c:f>RegUp!$B$24:$AO$24</c:f>
              <c:numCache>
                <c:formatCode>General</c:formatCode>
                <c:ptCount val="40"/>
                <c:pt idx="0">
                  <c:v>80</c:v>
                </c:pt>
                <c:pt idx="1">
                  <c:v>80</c:v>
                </c:pt>
                <c:pt idx="2">
                  <c:v>80</c:v>
                </c:pt>
                <c:pt idx="3">
                  <c:v>80</c:v>
                </c:pt>
                <c:pt idx="4">
                  <c:v>80</c:v>
                </c:pt>
                <c:pt idx="5">
                  <c:v>80</c:v>
                </c:pt>
                <c:pt idx="6">
                  <c:v>-20</c:v>
                </c:pt>
                <c:pt idx="7">
                  <c:v>-100</c:v>
                </c:pt>
                <c:pt idx="8">
                  <c:v>-100</c:v>
                </c:pt>
                <c:pt idx="9">
                  <c:v>-100</c:v>
                </c:pt>
                <c:pt idx="10">
                  <c:v>-100</c:v>
                </c:pt>
                <c:pt idx="11">
                  <c:v>-60</c:v>
                </c:pt>
                <c:pt idx="12">
                  <c:v>80</c:v>
                </c:pt>
                <c:pt idx="13">
                  <c:v>80</c:v>
                </c:pt>
                <c:pt idx="14">
                  <c:v>80</c:v>
                </c:pt>
                <c:pt idx="15">
                  <c:v>80</c:v>
                </c:pt>
                <c:pt idx="16">
                  <c:v>80</c:v>
                </c:pt>
                <c:pt idx="17">
                  <c:v>80</c:v>
                </c:pt>
                <c:pt idx="18">
                  <c:v>80</c:v>
                </c:pt>
                <c:pt idx="19">
                  <c:v>80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-100</c:v>
                </c:pt>
                <c:pt idx="24">
                  <c:v>-100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-100</c:v>
                </c:pt>
                <c:pt idx="31">
                  <c:v>-100</c:v>
                </c:pt>
                <c:pt idx="32">
                  <c:v>-100</c:v>
                </c:pt>
                <c:pt idx="33">
                  <c:v>-60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</c:numCache>
              <c:extLst xmlns:c15="http://schemas.microsoft.com/office/drawing/2012/chart"/>
            </c:numRef>
          </c:y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6-F21E-44CF-A28E-B766B9D2FF25}"/>
            </c:ext>
          </c:extLst>
        </c:ser>
        <c:ser>
          <c:idx val="9"/>
          <c:order val="7"/>
          <c:tx>
            <c:strRef>
              <c:f>RegUp!$A$25</c:f>
              <c:strCache>
                <c:ptCount val="1"/>
                <c:pt idx="0">
                  <c:v>SOC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RegUp!$B$8:$AO$8</c:f>
              <c:numCache>
                <c:formatCode>h:mm</c:formatCode>
                <c:ptCount val="40"/>
                <c:pt idx="0">
                  <c:v>0.5</c:v>
                </c:pt>
                <c:pt idx="1">
                  <c:v>0.50347222222222221</c:v>
                </c:pt>
                <c:pt idx="2">
                  <c:v>0.50694444444444398</c:v>
                </c:pt>
                <c:pt idx="3">
                  <c:v>0.51041666666666696</c:v>
                </c:pt>
                <c:pt idx="4">
                  <c:v>0.51388888888888895</c:v>
                </c:pt>
                <c:pt idx="5">
                  <c:v>0.51736111111111105</c:v>
                </c:pt>
                <c:pt idx="6">
                  <c:v>0.52083333333333304</c:v>
                </c:pt>
                <c:pt idx="7">
                  <c:v>0.52430555555555503</c:v>
                </c:pt>
                <c:pt idx="8">
                  <c:v>0.52777777777777801</c:v>
                </c:pt>
                <c:pt idx="9">
                  <c:v>0.53125</c:v>
                </c:pt>
                <c:pt idx="10">
                  <c:v>0.53472222222222199</c:v>
                </c:pt>
                <c:pt idx="11">
                  <c:v>0.53819444444444398</c:v>
                </c:pt>
                <c:pt idx="12">
                  <c:v>0.54165509259259292</c:v>
                </c:pt>
                <c:pt idx="13">
                  <c:v>0.54166666666666696</c:v>
                </c:pt>
                <c:pt idx="14">
                  <c:v>0.54513888888888895</c:v>
                </c:pt>
                <c:pt idx="15">
                  <c:v>0.54861111111111105</c:v>
                </c:pt>
                <c:pt idx="16">
                  <c:v>0.55208333333333304</c:v>
                </c:pt>
                <c:pt idx="17">
                  <c:v>0.55555555555555503</c:v>
                </c:pt>
                <c:pt idx="18">
                  <c:v>0.55902777777777701</c:v>
                </c:pt>
                <c:pt idx="19">
                  <c:v>0.562499999999999</c:v>
                </c:pt>
                <c:pt idx="20">
                  <c:v>0.56597222222222099</c:v>
                </c:pt>
                <c:pt idx="21">
                  <c:v>0.56944444444444298</c:v>
                </c:pt>
                <c:pt idx="22">
                  <c:v>0.57291666666666496</c:v>
                </c:pt>
                <c:pt idx="23">
                  <c:v>0.57638888888888695</c:v>
                </c:pt>
                <c:pt idx="24">
                  <c:v>0.57986111111110905</c:v>
                </c:pt>
                <c:pt idx="25">
                  <c:v>0.583321759259257</c:v>
                </c:pt>
                <c:pt idx="26">
                  <c:v>0.58333333333333104</c:v>
                </c:pt>
                <c:pt idx="27">
                  <c:v>0.58680555555555303</c:v>
                </c:pt>
                <c:pt idx="28">
                  <c:v>0.59027777777777501</c:v>
                </c:pt>
                <c:pt idx="29">
                  <c:v>0.593749999999997</c:v>
                </c:pt>
                <c:pt idx="30">
                  <c:v>0.59722222222221899</c:v>
                </c:pt>
                <c:pt idx="31">
                  <c:v>0.60069444444444098</c:v>
                </c:pt>
                <c:pt idx="32">
                  <c:v>0.60416666666666297</c:v>
                </c:pt>
                <c:pt idx="33">
                  <c:v>0.60763888888888495</c:v>
                </c:pt>
                <c:pt idx="34">
                  <c:v>0.61111111111110705</c:v>
                </c:pt>
                <c:pt idx="35">
                  <c:v>0.61458333333332904</c:v>
                </c:pt>
                <c:pt idx="36">
                  <c:v>0.61805555555555103</c:v>
                </c:pt>
                <c:pt idx="37">
                  <c:v>0.62152777777777302</c:v>
                </c:pt>
                <c:pt idx="38">
                  <c:v>0.62498842592592097</c:v>
                </c:pt>
                <c:pt idx="39">
                  <c:v>0.624999999999995</c:v>
                </c:pt>
              </c:numCache>
            </c:numRef>
          </c:xVal>
          <c:yVal>
            <c:numRef>
              <c:f>RegUp!$B$25:$AO$25</c:f>
              <c:numCache>
                <c:formatCode>General</c:formatCode>
                <c:ptCount val="40"/>
                <c:pt idx="0">
                  <c:v>100</c:v>
                </c:pt>
                <c:pt idx="1">
                  <c:v>93.333333333333329</c:v>
                </c:pt>
                <c:pt idx="2">
                  <c:v>86.666666666666657</c:v>
                </c:pt>
                <c:pt idx="3">
                  <c:v>79.999999999999986</c:v>
                </c:pt>
                <c:pt idx="4">
                  <c:v>73.333333333333314</c:v>
                </c:pt>
                <c:pt idx="5">
                  <c:v>66.666666666666643</c:v>
                </c:pt>
                <c:pt idx="6">
                  <c:v>59.999999999999979</c:v>
                </c:pt>
                <c:pt idx="7">
                  <c:v>61.666666666666643</c:v>
                </c:pt>
                <c:pt idx="8">
                  <c:v>69.999999999999972</c:v>
                </c:pt>
                <c:pt idx="9">
                  <c:v>78.3333333333333</c:v>
                </c:pt>
                <c:pt idx="10">
                  <c:v>86.666666666666629</c:v>
                </c:pt>
                <c:pt idx="11">
                  <c:v>94.999999999999957</c:v>
                </c:pt>
                <c:pt idx="12">
                  <c:v>99.999999999999957</c:v>
                </c:pt>
                <c:pt idx="13">
                  <c:v>99.999999999999957</c:v>
                </c:pt>
                <c:pt idx="14">
                  <c:v>93.333333333333286</c:v>
                </c:pt>
                <c:pt idx="15">
                  <c:v>86.666666666666615</c:v>
                </c:pt>
                <c:pt idx="16">
                  <c:v>79.999999999999943</c:v>
                </c:pt>
                <c:pt idx="17">
                  <c:v>73.333333333333272</c:v>
                </c:pt>
                <c:pt idx="18">
                  <c:v>66.6666666666666</c:v>
                </c:pt>
                <c:pt idx="19">
                  <c:v>59.999999999999936</c:v>
                </c:pt>
                <c:pt idx="20">
                  <c:v>53.333333333333272</c:v>
                </c:pt>
                <c:pt idx="21">
                  <c:v>53.333333333333272</c:v>
                </c:pt>
                <c:pt idx="22">
                  <c:v>53.333333333333272</c:v>
                </c:pt>
                <c:pt idx="23">
                  <c:v>53.333333333333272</c:v>
                </c:pt>
                <c:pt idx="24">
                  <c:v>61.666666666666607</c:v>
                </c:pt>
                <c:pt idx="25">
                  <c:v>69.999999999999943</c:v>
                </c:pt>
                <c:pt idx="26">
                  <c:v>69.999999999999943</c:v>
                </c:pt>
                <c:pt idx="27">
                  <c:v>69.999999999999943</c:v>
                </c:pt>
                <c:pt idx="28">
                  <c:v>69.999999999999943</c:v>
                </c:pt>
                <c:pt idx="29">
                  <c:v>69.999999999999943</c:v>
                </c:pt>
                <c:pt idx="30">
                  <c:v>69.999999999999943</c:v>
                </c:pt>
                <c:pt idx="31">
                  <c:v>78.333333333333272</c:v>
                </c:pt>
                <c:pt idx="32">
                  <c:v>86.6666666666666</c:v>
                </c:pt>
                <c:pt idx="33">
                  <c:v>94.999999999999929</c:v>
                </c:pt>
                <c:pt idx="34">
                  <c:v>99.999999999999929</c:v>
                </c:pt>
                <c:pt idx="35">
                  <c:v>99.999999999999929</c:v>
                </c:pt>
                <c:pt idx="36">
                  <c:v>99.999999999999929</c:v>
                </c:pt>
                <c:pt idx="37">
                  <c:v>99.999999999999929</c:v>
                </c:pt>
                <c:pt idx="38">
                  <c:v>99.999999999999929</c:v>
                </c:pt>
                <c:pt idx="39">
                  <c:v>99.999999999999929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F21E-44CF-A28E-B766B9D2FF25}"/>
            </c:ext>
          </c:extLst>
        </c:ser>
        <c:ser>
          <c:idx val="10"/>
          <c:order val="8"/>
          <c:tx>
            <c:strRef>
              <c:f>RegUp!$A$26</c:f>
              <c:strCache>
                <c:ptCount val="1"/>
                <c:pt idx="0">
                  <c:v>SOCReq-Compliance</c:v>
                </c:pt>
              </c:strCache>
            </c:strRef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RegUp!$B$8:$AO$8</c:f>
              <c:numCache>
                <c:formatCode>h:mm</c:formatCode>
                <c:ptCount val="40"/>
                <c:pt idx="0">
                  <c:v>0.5</c:v>
                </c:pt>
                <c:pt idx="1">
                  <c:v>0.50347222222222221</c:v>
                </c:pt>
                <c:pt idx="2">
                  <c:v>0.50694444444444398</c:v>
                </c:pt>
                <c:pt idx="3">
                  <c:v>0.51041666666666696</c:v>
                </c:pt>
                <c:pt idx="4">
                  <c:v>0.51388888888888895</c:v>
                </c:pt>
                <c:pt idx="5">
                  <c:v>0.51736111111111105</c:v>
                </c:pt>
                <c:pt idx="6">
                  <c:v>0.52083333333333304</c:v>
                </c:pt>
                <c:pt idx="7">
                  <c:v>0.52430555555555503</c:v>
                </c:pt>
                <c:pt idx="8">
                  <c:v>0.52777777777777801</c:v>
                </c:pt>
                <c:pt idx="9">
                  <c:v>0.53125</c:v>
                </c:pt>
                <c:pt idx="10">
                  <c:v>0.53472222222222199</c:v>
                </c:pt>
                <c:pt idx="11">
                  <c:v>0.53819444444444398</c:v>
                </c:pt>
                <c:pt idx="12">
                  <c:v>0.54165509259259292</c:v>
                </c:pt>
                <c:pt idx="13">
                  <c:v>0.54166666666666696</c:v>
                </c:pt>
                <c:pt idx="14">
                  <c:v>0.54513888888888895</c:v>
                </c:pt>
                <c:pt idx="15">
                  <c:v>0.54861111111111105</c:v>
                </c:pt>
                <c:pt idx="16">
                  <c:v>0.55208333333333304</c:v>
                </c:pt>
                <c:pt idx="17">
                  <c:v>0.55555555555555503</c:v>
                </c:pt>
                <c:pt idx="18">
                  <c:v>0.55902777777777701</c:v>
                </c:pt>
                <c:pt idx="19">
                  <c:v>0.562499999999999</c:v>
                </c:pt>
                <c:pt idx="20">
                  <c:v>0.56597222222222099</c:v>
                </c:pt>
                <c:pt idx="21">
                  <c:v>0.56944444444444298</c:v>
                </c:pt>
                <c:pt idx="22">
                  <c:v>0.57291666666666496</c:v>
                </c:pt>
                <c:pt idx="23">
                  <c:v>0.57638888888888695</c:v>
                </c:pt>
                <c:pt idx="24">
                  <c:v>0.57986111111110905</c:v>
                </c:pt>
                <c:pt idx="25">
                  <c:v>0.583321759259257</c:v>
                </c:pt>
                <c:pt idx="26">
                  <c:v>0.58333333333333104</c:v>
                </c:pt>
                <c:pt idx="27">
                  <c:v>0.58680555555555303</c:v>
                </c:pt>
                <c:pt idx="28">
                  <c:v>0.59027777777777501</c:v>
                </c:pt>
                <c:pt idx="29">
                  <c:v>0.593749999999997</c:v>
                </c:pt>
                <c:pt idx="30">
                  <c:v>0.59722222222221899</c:v>
                </c:pt>
                <c:pt idx="31">
                  <c:v>0.60069444444444098</c:v>
                </c:pt>
                <c:pt idx="32">
                  <c:v>0.60416666666666297</c:v>
                </c:pt>
                <c:pt idx="33">
                  <c:v>0.60763888888888495</c:v>
                </c:pt>
                <c:pt idx="34">
                  <c:v>0.61111111111110705</c:v>
                </c:pt>
                <c:pt idx="35">
                  <c:v>0.61458333333332904</c:v>
                </c:pt>
                <c:pt idx="36">
                  <c:v>0.61805555555555103</c:v>
                </c:pt>
                <c:pt idx="37">
                  <c:v>0.62152777777777302</c:v>
                </c:pt>
                <c:pt idx="38">
                  <c:v>0.62498842592592097</c:v>
                </c:pt>
                <c:pt idx="39">
                  <c:v>0.624999999999995</c:v>
                </c:pt>
              </c:numCache>
            </c:numRef>
          </c:xVal>
          <c:yVal>
            <c:numRef>
              <c:f>RegUp!$B$26:$AO$26</c:f>
              <c:numCache>
                <c:formatCode>General</c:formatCode>
                <c:ptCount val="40"/>
                <c:pt idx="0">
                  <c:v>100</c:v>
                </c:pt>
                <c:pt idx="1">
                  <c:v>91.666666666666657</c:v>
                </c:pt>
                <c:pt idx="2">
                  <c:v>83.333333333333343</c:v>
                </c:pt>
                <c:pt idx="3">
                  <c:v>75</c:v>
                </c:pt>
                <c:pt idx="4">
                  <c:v>66.666666666666657</c:v>
                </c:pt>
                <c:pt idx="5">
                  <c:v>58.333333333333336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3.333333333333333</c:v>
                </c:pt>
                <c:pt idx="12">
                  <c:v>0</c:v>
                </c:pt>
                <c:pt idx="13">
                  <c:v>100</c:v>
                </c:pt>
                <c:pt idx="14">
                  <c:v>91.666666666666657</c:v>
                </c:pt>
                <c:pt idx="15">
                  <c:v>83.333333333333343</c:v>
                </c:pt>
                <c:pt idx="16">
                  <c:v>75</c:v>
                </c:pt>
                <c:pt idx="17">
                  <c:v>66.666666666666657</c:v>
                </c:pt>
                <c:pt idx="18">
                  <c:v>58.333333333333336</c:v>
                </c:pt>
                <c:pt idx="19">
                  <c:v>50</c:v>
                </c:pt>
                <c:pt idx="20">
                  <c:v>41.666666666666671</c:v>
                </c:pt>
                <c:pt idx="21">
                  <c:v>33.333333333333329</c:v>
                </c:pt>
                <c:pt idx="22">
                  <c:v>25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16.666666666666668</c:v>
                </c:pt>
                <c:pt idx="34">
                  <c:v>33.333333333333329</c:v>
                </c:pt>
                <c:pt idx="35">
                  <c:v>25</c:v>
                </c:pt>
                <c:pt idx="36">
                  <c:v>16.666666666666664</c:v>
                </c:pt>
                <c:pt idx="37">
                  <c:v>8.3333333333333321</c:v>
                </c:pt>
                <c:pt idx="38">
                  <c:v>0</c:v>
                </c:pt>
                <c:pt idx="39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F21E-44CF-A28E-B766B9D2FF25}"/>
            </c:ext>
          </c:extLst>
        </c:ser>
        <c:ser>
          <c:idx val="7"/>
          <c:order val="9"/>
          <c:tx>
            <c:strRef>
              <c:f>RegUp!$A$27</c:f>
              <c:strCache>
                <c:ptCount val="1"/>
                <c:pt idx="0">
                  <c:v>SoCReq-Compliance minus charging credit</c:v>
                </c:pt>
              </c:strCache>
            </c:strRef>
          </c:tx>
          <c:spPr>
            <a:ln w="12700" cap="rnd">
              <a:solidFill>
                <a:srgbClr val="FF0000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RegUp!$B$8:$AO$8</c:f>
              <c:numCache>
                <c:formatCode>h:mm</c:formatCode>
                <c:ptCount val="40"/>
                <c:pt idx="0">
                  <c:v>0.5</c:v>
                </c:pt>
                <c:pt idx="1">
                  <c:v>0.50347222222222221</c:v>
                </c:pt>
                <c:pt idx="2">
                  <c:v>0.50694444444444398</c:v>
                </c:pt>
                <c:pt idx="3">
                  <c:v>0.51041666666666696</c:v>
                </c:pt>
                <c:pt idx="4">
                  <c:v>0.51388888888888895</c:v>
                </c:pt>
                <c:pt idx="5">
                  <c:v>0.51736111111111105</c:v>
                </c:pt>
                <c:pt idx="6">
                  <c:v>0.52083333333333304</c:v>
                </c:pt>
                <c:pt idx="7">
                  <c:v>0.52430555555555503</c:v>
                </c:pt>
                <c:pt idx="8">
                  <c:v>0.52777777777777801</c:v>
                </c:pt>
                <c:pt idx="9">
                  <c:v>0.53125</c:v>
                </c:pt>
                <c:pt idx="10">
                  <c:v>0.53472222222222199</c:v>
                </c:pt>
                <c:pt idx="11">
                  <c:v>0.53819444444444398</c:v>
                </c:pt>
                <c:pt idx="12">
                  <c:v>0.54165509259259292</c:v>
                </c:pt>
                <c:pt idx="13">
                  <c:v>0.54166666666666696</c:v>
                </c:pt>
                <c:pt idx="14">
                  <c:v>0.54513888888888895</c:v>
                </c:pt>
                <c:pt idx="15">
                  <c:v>0.54861111111111105</c:v>
                </c:pt>
                <c:pt idx="16">
                  <c:v>0.55208333333333304</c:v>
                </c:pt>
                <c:pt idx="17">
                  <c:v>0.55555555555555503</c:v>
                </c:pt>
                <c:pt idx="18">
                  <c:v>0.55902777777777701</c:v>
                </c:pt>
                <c:pt idx="19">
                  <c:v>0.562499999999999</c:v>
                </c:pt>
                <c:pt idx="20">
                  <c:v>0.56597222222222099</c:v>
                </c:pt>
                <c:pt idx="21">
                  <c:v>0.56944444444444298</c:v>
                </c:pt>
                <c:pt idx="22">
                  <c:v>0.57291666666666496</c:v>
                </c:pt>
                <c:pt idx="23">
                  <c:v>0.57638888888888695</c:v>
                </c:pt>
                <c:pt idx="24">
                  <c:v>0.57986111111110905</c:v>
                </c:pt>
                <c:pt idx="25">
                  <c:v>0.583321759259257</c:v>
                </c:pt>
                <c:pt idx="26">
                  <c:v>0.58333333333333104</c:v>
                </c:pt>
                <c:pt idx="27">
                  <c:v>0.58680555555555303</c:v>
                </c:pt>
                <c:pt idx="28">
                  <c:v>0.59027777777777501</c:v>
                </c:pt>
                <c:pt idx="29">
                  <c:v>0.593749999999997</c:v>
                </c:pt>
                <c:pt idx="30">
                  <c:v>0.59722222222221899</c:v>
                </c:pt>
                <c:pt idx="31">
                  <c:v>0.60069444444444098</c:v>
                </c:pt>
                <c:pt idx="32">
                  <c:v>0.60416666666666297</c:v>
                </c:pt>
                <c:pt idx="33">
                  <c:v>0.60763888888888495</c:v>
                </c:pt>
                <c:pt idx="34">
                  <c:v>0.61111111111110705</c:v>
                </c:pt>
                <c:pt idx="35">
                  <c:v>0.61458333333332904</c:v>
                </c:pt>
                <c:pt idx="36">
                  <c:v>0.61805555555555103</c:v>
                </c:pt>
                <c:pt idx="37">
                  <c:v>0.62152777777777302</c:v>
                </c:pt>
                <c:pt idx="38">
                  <c:v>0.62498842592592097</c:v>
                </c:pt>
                <c:pt idx="39">
                  <c:v>0.624999999999995</c:v>
                </c:pt>
              </c:numCache>
            </c:numRef>
          </c:xVal>
          <c:yVal>
            <c:numRef>
              <c:f>RegUp!$B$27:$AO$27</c:f>
              <c:numCache>
                <c:formatCode>General</c:formatCode>
                <c:ptCount val="40"/>
                <c:pt idx="0">
                  <c:v>100</c:v>
                </c:pt>
                <c:pt idx="1">
                  <c:v>91.666666666666657</c:v>
                </c:pt>
                <c:pt idx="2">
                  <c:v>83.333333333333343</c:v>
                </c:pt>
                <c:pt idx="3">
                  <c:v>75</c:v>
                </c:pt>
                <c:pt idx="4">
                  <c:v>66.666666666666657</c:v>
                </c:pt>
                <c:pt idx="5">
                  <c:v>58.333333333333336</c:v>
                </c:pt>
                <c:pt idx="6">
                  <c:v>50</c:v>
                </c:pt>
                <c:pt idx="7">
                  <c:v>41.666666666666671</c:v>
                </c:pt>
                <c:pt idx="8">
                  <c:v>33.333333333333329</c:v>
                </c:pt>
                <c:pt idx="9">
                  <c:v>25</c:v>
                </c:pt>
                <c:pt idx="10">
                  <c:v>16.666666666666664</c:v>
                </c:pt>
                <c:pt idx="11">
                  <c:v>8.3333333333333321</c:v>
                </c:pt>
                <c:pt idx="12">
                  <c:v>0</c:v>
                </c:pt>
                <c:pt idx="13">
                  <c:v>100</c:v>
                </c:pt>
                <c:pt idx="14">
                  <c:v>91.666666666666657</c:v>
                </c:pt>
                <c:pt idx="15">
                  <c:v>83.333333333333343</c:v>
                </c:pt>
                <c:pt idx="16">
                  <c:v>75</c:v>
                </c:pt>
                <c:pt idx="17">
                  <c:v>66.666666666666657</c:v>
                </c:pt>
                <c:pt idx="18">
                  <c:v>58.333333333333336</c:v>
                </c:pt>
                <c:pt idx="19">
                  <c:v>50</c:v>
                </c:pt>
                <c:pt idx="20">
                  <c:v>41.666666666666671</c:v>
                </c:pt>
                <c:pt idx="21">
                  <c:v>33.333333333333329</c:v>
                </c:pt>
                <c:pt idx="22">
                  <c:v>25</c:v>
                </c:pt>
                <c:pt idx="23">
                  <c:v>16.666666666666664</c:v>
                </c:pt>
                <c:pt idx="24">
                  <c:v>8.3333333333333321</c:v>
                </c:pt>
                <c:pt idx="25">
                  <c:v>0</c:v>
                </c:pt>
                <c:pt idx="26">
                  <c:v>100</c:v>
                </c:pt>
                <c:pt idx="27">
                  <c:v>91.666666666666657</c:v>
                </c:pt>
                <c:pt idx="28">
                  <c:v>83.333333333333343</c:v>
                </c:pt>
                <c:pt idx="29">
                  <c:v>75</c:v>
                </c:pt>
                <c:pt idx="30">
                  <c:v>66.666666666666657</c:v>
                </c:pt>
                <c:pt idx="31">
                  <c:v>58.333333333333336</c:v>
                </c:pt>
                <c:pt idx="32">
                  <c:v>50</c:v>
                </c:pt>
                <c:pt idx="33">
                  <c:v>41.666666666666671</c:v>
                </c:pt>
                <c:pt idx="34">
                  <c:v>33.333333333333329</c:v>
                </c:pt>
                <c:pt idx="35">
                  <c:v>25</c:v>
                </c:pt>
                <c:pt idx="36">
                  <c:v>16.666666666666664</c:v>
                </c:pt>
                <c:pt idx="37">
                  <c:v>8.3333333333333321</c:v>
                </c:pt>
                <c:pt idx="38">
                  <c:v>0</c:v>
                </c:pt>
                <c:pt idx="39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545-499E-AEBA-FFBEDECC0F57}"/>
            </c:ext>
          </c:extLst>
        </c:ser>
        <c:ser>
          <c:idx val="8"/>
          <c:order val="10"/>
          <c:tx>
            <c:strRef>
              <c:f>RegUp!$A$10</c:f>
              <c:strCache>
                <c:ptCount val="1"/>
                <c:pt idx="0">
                  <c:v>MPC</c:v>
                </c:pt>
              </c:strCache>
            </c:strRef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RegUp!$B$8:$AO$8</c:f>
              <c:numCache>
                <c:formatCode>h:mm</c:formatCode>
                <c:ptCount val="40"/>
                <c:pt idx="0">
                  <c:v>0.5</c:v>
                </c:pt>
                <c:pt idx="1">
                  <c:v>0.50347222222222221</c:v>
                </c:pt>
                <c:pt idx="2">
                  <c:v>0.50694444444444398</c:v>
                </c:pt>
                <c:pt idx="3">
                  <c:v>0.51041666666666696</c:v>
                </c:pt>
                <c:pt idx="4">
                  <c:v>0.51388888888888895</c:v>
                </c:pt>
                <c:pt idx="5">
                  <c:v>0.51736111111111105</c:v>
                </c:pt>
                <c:pt idx="6">
                  <c:v>0.52083333333333304</c:v>
                </c:pt>
                <c:pt idx="7">
                  <c:v>0.52430555555555503</c:v>
                </c:pt>
                <c:pt idx="8">
                  <c:v>0.52777777777777801</c:v>
                </c:pt>
                <c:pt idx="9">
                  <c:v>0.53125</c:v>
                </c:pt>
                <c:pt idx="10">
                  <c:v>0.53472222222222199</c:v>
                </c:pt>
                <c:pt idx="11">
                  <c:v>0.53819444444444398</c:v>
                </c:pt>
                <c:pt idx="12">
                  <c:v>0.54165509259259292</c:v>
                </c:pt>
                <c:pt idx="13">
                  <c:v>0.54166666666666696</c:v>
                </c:pt>
                <c:pt idx="14">
                  <c:v>0.54513888888888895</c:v>
                </c:pt>
                <c:pt idx="15">
                  <c:v>0.54861111111111105</c:v>
                </c:pt>
                <c:pt idx="16">
                  <c:v>0.55208333333333304</c:v>
                </c:pt>
                <c:pt idx="17">
                  <c:v>0.55555555555555503</c:v>
                </c:pt>
                <c:pt idx="18">
                  <c:v>0.55902777777777701</c:v>
                </c:pt>
                <c:pt idx="19">
                  <c:v>0.562499999999999</c:v>
                </c:pt>
                <c:pt idx="20">
                  <c:v>0.56597222222222099</c:v>
                </c:pt>
                <c:pt idx="21">
                  <c:v>0.56944444444444298</c:v>
                </c:pt>
                <c:pt idx="22">
                  <c:v>0.57291666666666496</c:v>
                </c:pt>
                <c:pt idx="23">
                  <c:v>0.57638888888888695</c:v>
                </c:pt>
                <c:pt idx="24">
                  <c:v>0.57986111111110905</c:v>
                </c:pt>
                <c:pt idx="25">
                  <c:v>0.583321759259257</c:v>
                </c:pt>
                <c:pt idx="26">
                  <c:v>0.58333333333333104</c:v>
                </c:pt>
                <c:pt idx="27">
                  <c:v>0.58680555555555303</c:v>
                </c:pt>
                <c:pt idx="28">
                  <c:v>0.59027777777777501</c:v>
                </c:pt>
                <c:pt idx="29">
                  <c:v>0.593749999999997</c:v>
                </c:pt>
                <c:pt idx="30">
                  <c:v>0.59722222222221899</c:v>
                </c:pt>
                <c:pt idx="31">
                  <c:v>0.60069444444444098</c:v>
                </c:pt>
                <c:pt idx="32">
                  <c:v>0.60416666666666297</c:v>
                </c:pt>
                <c:pt idx="33">
                  <c:v>0.60763888888888495</c:v>
                </c:pt>
                <c:pt idx="34">
                  <c:v>0.61111111111110705</c:v>
                </c:pt>
                <c:pt idx="35">
                  <c:v>0.61458333333332904</c:v>
                </c:pt>
                <c:pt idx="36">
                  <c:v>0.61805555555555103</c:v>
                </c:pt>
                <c:pt idx="37">
                  <c:v>0.62152777777777302</c:v>
                </c:pt>
                <c:pt idx="38">
                  <c:v>0.62498842592592097</c:v>
                </c:pt>
                <c:pt idx="39">
                  <c:v>0.624999999999995</c:v>
                </c:pt>
              </c:numCache>
            </c:numRef>
          </c:xVal>
          <c:yVal>
            <c:numRef>
              <c:f>RegUp!$B$10:$AO$10</c:f>
              <c:numCache>
                <c:formatCode>General</c:formatCode>
                <c:ptCount val="40"/>
                <c:pt idx="0">
                  <c:v>-100</c:v>
                </c:pt>
                <c:pt idx="1">
                  <c:v>-100</c:v>
                </c:pt>
                <c:pt idx="2">
                  <c:v>-100</c:v>
                </c:pt>
                <c:pt idx="3">
                  <c:v>-100</c:v>
                </c:pt>
                <c:pt idx="4">
                  <c:v>-100</c:v>
                </c:pt>
                <c:pt idx="5">
                  <c:v>-100</c:v>
                </c:pt>
                <c:pt idx="6">
                  <c:v>-100</c:v>
                </c:pt>
                <c:pt idx="7">
                  <c:v>-100</c:v>
                </c:pt>
                <c:pt idx="8">
                  <c:v>-100</c:v>
                </c:pt>
                <c:pt idx="9">
                  <c:v>-100</c:v>
                </c:pt>
                <c:pt idx="10">
                  <c:v>-100</c:v>
                </c:pt>
                <c:pt idx="11">
                  <c:v>-100</c:v>
                </c:pt>
                <c:pt idx="12">
                  <c:v>-100</c:v>
                </c:pt>
                <c:pt idx="13">
                  <c:v>-100</c:v>
                </c:pt>
                <c:pt idx="14">
                  <c:v>-100</c:v>
                </c:pt>
                <c:pt idx="15">
                  <c:v>-100</c:v>
                </c:pt>
                <c:pt idx="16">
                  <c:v>-100</c:v>
                </c:pt>
                <c:pt idx="17">
                  <c:v>-100</c:v>
                </c:pt>
                <c:pt idx="18">
                  <c:v>-100</c:v>
                </c:pt>
                <c:pt idx="19">
                  <c:v>-100</c:v>
                </c:pt>
                <c:pt idx="20">
                  <c:v>-100</c:v>
                </c:pt>
                <c:pt idx="21">
                  <c:v>-100</c:v>
                </c:pt>
                <c:pt idx="22">
                  <c:v>-100</c:v>
                </c:pt>
                <c:pt idx="23">
                  <c:v>-100</c:v>
                </c:pt>
                <c:pt idx="24">
                  <c:v>-100</c:v>
                </c:pt>
                <c:pt idx="25">
                  <c:v>-100</c:v>
                </c:pt>
                <c:pt idx="26">
                  <c:v>-100</c:v>
                </c:pt>
                <c:pt idx="27">
                  <c:v>-100</c:v>
                </c:pt>
                <c:pt idx="28">
                  <c:v>-100</c:v>
                </c:pt>
                <c:pt idx="29">
                  <c:v>-100</c:v>
                </c:pt>
                <c:pt idx="30">
                  <c:v>-100</c:v>
                </c:pt>
                <c:pt idx="31">
                  <c:v>-100</c:v>
                </c:pt>
                <c:pt idx="32">
                  <c:v>-100</c:v>
                </c:pt>
                <c:pt idx="33">
                  <c:v>-100</c:v>
                </c:pt>
                <c:pt idx="34">
                  <c:v>-100</c:v>
                </c:pt>
                <c:pt idx="35">
                  <c:v>-100</c:v>
                </c:pt>
                <c:pt idx="36">
                  <c:v>-100</c:v>
                </c:pt>
                <c:pt idx="37">
                  <c:v>-100</c:v>
                </c:pt>
                <c:pt idx="38">
                  <c:v>-100</c:v>
                </c:pt>
                <c:pt idx="39">
                  <c:v>-100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DA9-4A80-9198-AFC7296E01AE}"/>
            </c:ext>
          </c:extLst>
        </c:ser>
        <c:ser>
          <c:idx val="11"/>
          <c:order val="11"/>
          <c:tx>
            <c:strRef>
              <c:f>RegUp!$A$19</c:f>
              <c:strCache>
                <c:ptCount val="1"/>
                <c:pt idx="0">
                  <c:v>HASL-CLR Post 1186</c:v>
                </c:pt>
              </c:strCache>
            </c:strRef>
          </c:tx>
          <c:spPr>
            <a:ln w="19050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RegUp!$B$8:$AO$8</c:f>
              <c:numCache>
                <c:formatCode>h:mm</c:formatCode>
                <c:ptCount val="40"/>
                <c:pt idx="0">
                  <c:v>0.5</c:v>
                </c:pt>
                <c:pt idx="1">
                  <c:v>0.50347222222222221</c:v>
                </c:pt>
                <c:pt idx="2">
                  <c:v>0.50694444444444398</c:v>
                </c:pt>
                <c:pt idx="3">
                  <c:v>0.51041666666666696</c:v>
                </c:pt>
                <c:pt idx="4">
                  <c:v>0.51388888888888895</c:v>
                </c:pt>
                <c:pt idx="5">
                  <c:v>0.51736111111111105</c:v>
                </c:pt>
                <c:pt idx="6">
                  <c:v>0.52083333333333304</c:v>
                </c:pt>
                <c:pt idx="7">
                  <c:v>0.52430555555555503</c:v>
                </c:pt>
                <c:pt idx="8">
                  <c:v>0.52777777777777801</c:v>
                </c:pt>
                <c:pt idx="9">
                  <c:v>0.53125</c:v>
                </c:pt>
                <c:pt idx="10">
                  <c:v>0.53472222222222199</c:v>
                </c:pt>
                <c:pt idx="11">
                  <c:v>0.53819444444444398</c:v>
                </c:pt>
                <c:pt idx="12">
                  <c:v>0.54165509259259292</c:v>
                </c:pt>
                <c:pt idx="13">
                  <c:v>0.54166666666666696</c:v>
                </c:pt>
                <c:pt idx="14">
                  <c:v>0.54513888888888895</c:v>
                </c:pt>
                <c:pt idx="15">
                  <c:v>0.54861111111111105</c:v>
                </c:pt>
                <c:pt idx="16">
                  <c:v>0.55208333333333304</c:v>
                </c:pt>
                <c:pt idx="17">
                  <c:v>0.55555555555555503</c:v>
                </c:pt>
                <c:pt idx="18">
                  <c:v>0.55902777777777701</c:v>
                </c:pt>
                <c:pt idx="19">
                  <c:v>0.562499999999999</c:v>
                </c:pt>
                <c:pt idx="20">
                  <c:v>0.56597222222222099</c:v>
                </c:pt>
                <c:pt idx="21">
                  <c:v>0.56944444444444298</c:v>
                </c:pt>
                <c:pt idx="22">
                  <c:v>0.57291666666666496</c:v>
                </c:pt>
                <c:pt idx="23">
                  <c:v>0.57638888888888695</c:v>
                </c:pt>
                <c:pt idx="24">
                  <c:v>0.57986111111110905</c:v>
                </c:pt>
                <c:pt idx="25">
                  <c:v>0.583321759259257</c:v>
                </c:pt>
                <c:pt idx="26">
                  <c:v>0.58333333333333104</c:v>
                </c:pt>
                <c:pt idx="27">
                  <c:v>0.58680555555555303</c:v>
                </c:pt>
                <c:pt idx="28">
                  <c:v>0.59027777777777501</c:v>
                </c:pt>
                <c:pt idx="29">
                  <c:v>0.593749999999997</c:v>
                </c:pt>
                <c:pt idx="30">
                  <c:v>0.59722222222221899</c:v>
                </c:pt>
                <c:pt idx="31">
                  <c:v>0.60069444444444098</c:v>
                </c:pt>
                <c:pt idx="32">
                  <c:v>0.60416666666666297</c:v>
                </c:pt>
                <c:pt idx="33">
                  <c:v>0.60763888888888495</c:v>
                </c:pt>
                <c:pt idx="34">
                  <c:v>0.61111111111110705</c:v>
                </c:pt>
                <c:pt idx="35">
                  <c:v>0.61458333333332904</c:v>
                </c:pt>
                <c:pt idx="36">
                  <c:v>0.61805555555555103</c:v>
                </c:pt>
                <c:pt idx="37">
                  <c:v>0.62152777777777302</c:v>
                </c:pt>
                <c:pt idx="38">
                  <c:v>0.62498842592592097</c:v>
                </c:pt>
                <c:pt idx="39">
                  <c:v>0.624999999999995</c:v>
                </c:pt>
              </c:numCache>
            </c:numRef>
          </c:xVal>
          <c:yVal>
            <c:numRef>
              <c:f>RegUp!$B$19:$AO$19</c:f>
              <c:numCache>
                <c:formatCode>0</c:formatCode>
                <c:ptCount val="40"/>
                <c:pt idx="0">
                  <c:v>0</c:v>
                </c:pt>
                <c:pt idx="1">
                  <c:v>-80.000000000000057</c:v>
                </c:pt>
                <c:pt idx="2">
                  <c:v>-100</c:v>
                </c:pt>
                <c:pt idx="3">
                  <c:v>-100</c:v>
                </c:pt>
                <c:pt idx="4">
                  <c:v>-100</c:v>
                </c:pt>
                <c:pt idx="5">
                  <c:v>-100</c:v>
                </c:pt>
                <c:pt idx="6">
                  <c:v>-100</c:v>
                </c:pt>
                <c:pt idx="7">
                  <c:v>-100</c:v>
                </c:pt>
                <c:pt idx="8">
                  <c:v>-100</c:v>
                </c:pt>
                <c:pt idx="9">
                  <c:v>-100</c:v>
                </c:pt>
                <c:pt idx="10">
                  <c:v>-100</c:v>
                </c:pt>
                <c:pt idx="11">
                  <c:v>-60.000000000000512</c:v>
                </c:pt>
                <c:pt idx="12">
                  <c:v>-5.1159076974727213E-13</c:v>
                </c:pt>
                <c:pt idx="13">
                  <c:v>-5.1159076974727213E-13</c:v>
                </c:pt>
                <c:pt idx="14">
                  <c:v>-80.000000000000568</c:v>
                </c:pt>
                <c:pt idx="15">
                  <c:v>-100</c:v>
                </c:pt>
                <c:pt idx="16">
                  <c:v>-100</c:v>
                </c:pt>
                <c:pt idx="17">
                  <c:v>-100</c:v>
                </c:pt>
                <c:pt idx="18">
                  <c:v>-100</c:v>
                </c:pt>
                <c:pt idx="19">
                  <c:v>-100</c:v>
                </c:pt>
                <c:pt idx="20">
                  <c:v>-100</c:v>
                </c:pt>
                <c:pt idx="21">
                  <c:v>-100</c:v>
                </c:pt>
                <c:pt idx="22">
                  <c:v>-100</c:v>
                </c:pt>
                <c:pt idx="23">
                  <c:v>-100</c:v>
                </c:pt>
                <c:pt idx="24">
                  <c:v>-100</c:v>
                </c:pt>
                <c:pt idx="25">
                  <c:v>-100</c:v>
                </c:pt>
                <c:pt idx="26">
                  <c:v>-100</c:v>
                </c:pt>
                <c:pt idx="27">
                  <c:v>-100</c:v>
                </c:pt>
                <c:pt idx="28">
                  <c:v>-100</c:v>
                </c:pt>
                <c:pt idx="29">
                  <c:v>-100</c:v>
                </c:pt>
                <c:pt idx="30">
                  <c:v>-100</c:v>
                </c:pt>
                <c:pt idx="31">
                  <c:v>-100</c:v>
                </c:pt>
                <c:pt idx="32">
                  <c:v>-100</c:v>
                </c:pt>
                <c:pt idx="33">
                  <c:v>-60.000000000000853</c:v>
                </c:pt>
                <c:pt idx="34">
                  <c:v>-8.5265128291212022E-13</c:v>
                </c:pt>
                <c:pt idx="35">
                  <c:v>-8.5265128291212022E-13</c:v>
                </c:pt>
                <c:pt idx="36">
                  <c:v>-8.5265128291212022E-13</c:v>
                </c:pt>
                <c:pt idx="37">
                  <c:v>-8.5265128291212022E-13</c:v>
                </c:pt>
                <c:pt idx="38">
                  <c:v>-8.5265128291212022E-13</c:v>
                </c:pt>
                <c:pt idx="39">
                  <c:v>-8.5265128291212022E-13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DA9-4A80-9198-AFC7296E01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67310336"/>
        <c:axId val="1471505600"/>
        <c:extLst>
          <c:ext xmlns:c15="http://schemas.microsoft.com/office/drawing/2012/chart" uri="{02D57815-91ED-43cb-92C2-25804820EDAC}">
            <c15:filteredScatterSeries>
              <c15:ser>
                <c:idx val="3"/>
                <c:order val="3"/>
                <c:tx>
                  <c:strRef>
                    <c:extLst>
                      <c:ext uri="{02D57815-91ED-43cb-92C2-25804820EDAC}">
                        <c15:formulaRef>
                          <c15:sqref>RegUp!$A$20</c15:sqref>
                        </c15:formulaRef>
                      </c:ext>
                    </c:extLst>
                    <c:strCache>
                      <c:ptCount val="1"/>
                      <c:pt idx="0">
                        <c:v>BP-GR</c:v>
                      </c:pt>
                    </c:strCache>
                  </c:strRef>
                </c:tx>
                <c:spPr>
                  <a:ln w="19050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none"/>
                </c:marker>
                <c:xVal>
                  <c:numRef>
                    <c:extLst>
                      <c:ext uri="{02D57815-91ED-43cb-92C2-25804820EDAC}">
                        <c15:formulaRef>
                          <c15:sqref>RegUp!$B$8:$AO$8</c15:sqref>
                        </c15:formulaRef>
                      </c:ext>
                    </c:extLst>
                    <c:numCache>
                      <c:formatCode>h:mm</c:formatCode>
                      <c:ptCount val="40"/>
                      <c:pt idx="0">
                        <c:v>0.5</c:v>
                      </c:pt>
                      <c:pt idx="1">
                        <c:v>0.50347222222222221</c:v>
                      </c:pt>
                      <c:pt idx="2">
                        <c:v>0.50694444444444398</c:v>
                      </c:pt>
                      <c:pt idx="3">
                        <c:v>0.51041666666666696</c:v>
                      </c:pt>
                      <c:pt idx="4">
                        <c:v>0.51388888888888895</c:v>
                      </c:pt>
                      <c:pt idx="5">
                        <c:v>0.51736111111111105</c:v>
                      </c:pt>
                      <c:pt idx="6">
                        <c:v>0.52083333333333304</c:v>
                      </c:pt>
                      <c:pt idx="7">
                        <c:v>0.52430555555555503</c:v>
                      </c:pt>
                      <c:pt idx="8">
                        <c:v>0.52777777777777801</c:v>
                      </c:pt>
                      <c:pt idx="9">
                        <c:v>0.53125</c:v>
                      </c:pt>
                      <c:pt idx="10">
                        <c:v>0.53472222222222199</c:v>
                      </c:pt>
                      <c:pt idx="11">
                        <c:v>0.53819444444444398</c:v>
                      </c:pt>
                      <c:pt idx="12">
                        <c:v>0.54165509259259292</c:v>
                      </c:pt>
                      <c:pt idx="13">
                        <c:v>0.54166666666666696</c:v>
                      </c:pt>
                      <c:pt idx="14">
                        <c:v>0.54513888888888895</c:v>
                      </c:pt>
                      <c:pt idx="15">
                        <c:v>0.54861111111111105</c:v>
                      </c:pt>
                      <c:pt idx="16">
                        <c:v>0.55208333333333304</c:v>
                      </c:pt>
                      <c:pt idx="17">
                        <c:v>0.55555555555555503</c:v>
                      </c:pt>
                      <c:pt idx="18">
                        <c:v>0.55902777777777701</c:v>
                      </c:pt>
                      <c:pt idx="19">
                        <c:v>0.562499999999999</c:v>
                      </c:pt>
                      <c:pt idx="20">
                        <c:v>0.56597222222222099</c:v>
                      </c:pt>
                      <c:pt idx="21">
                        <c:v>0.56944444444444298</c:v>
                      </c:pt>
                      <c:pt idx="22">
                        <c:v>0.57291666666666496</c:v>
                      </c:pt>
                      <c:pt idx="23">
                        <c:v>0.57638888888888695</c:v>
                      </c:pt>
                      <c:pt idx="24">
                        <c:v>0.57986111111110905</c:v>
                      </c:pt>
                      <c:pt idx="25">
                        <c:v>0.583321759259257</c:v>
                      </c:pt>
                      <c:pt idx="26">
                        <c:v>0.58333333333333104</c:v>
                      </c:pt>
                      <c:pt idx="27">
                        <c:v>0.58680555555555303</c:v>
                      </c:pt>
                      <c:pt idx="28">
                        <c:v>0.59027777777777501</c:v>
                      </c:pt>
                      <c:pt idx="29">
                        <c:v>0.593749999999997</c:v>
                      </c:pt>
                      <c:pt idx="30">
                        <c:v>0.59722222222221899</c:v>
                      </c:pt>
                      <c:pt idx="31">
                        <c:v>0.60069444444444098</c:v>
                      </c:pt>
                      <c:pt idx="32">
                        <c:v>0.60416666666666297</c:v>
                      </c:pt>
                      <c:pt idx="33">
                        <c:v>0.60763888888888495</c:v>
                      </c:pt>
                      <c:pt idx="34">
                        <c:v>0.61111111111110705</c:v>
                      </c:pt>
                      <c:pt idx="35">
                        <c:v>0.61458333333332904</c:v>
                      </c:pt>
                      <c:pt idx="36">
                        <c:v>0.61805555555555103</c:v>
                      </c:pt>
                      <c:pt idx="37">
                        <c:v>0.62152777777777302</c:v>
                      </c:pt>
                      <c:pt idx="38">
                        <c:v>0.62498842592592097</c:v>
                      </c:pt>
                      <c:pt idx="39">
                        <c:v>0.624999999999995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RegUp!$B$20:$AO$20</c15:sqref>
                        </c15:formulaRef>
                      </c:ext>
                    </c:extLst>
                    <c:numCache>
                      <c:formatCode>General</c:formatCode>
                      <c:ptCount val="40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0</c:v>
                      </c:pt>
                      <c:pt idx="14">
                        <c:v>0</c:v>
                      </c:pt>
                      <c:pt idx="15">
                        <c:v>0</c:v>
                      </c:pt>
                      <c:pt idx="16">
                        <c:v>0</c:v>
                      </c:pt>
                      <c:pt idx="17">
                        <c:v>0</c:v>
                      </c:pt>
                      <c:pt idx="18">
                        <c:v>0</c:v>
                      </c:pt>
                      <c:pt idx="19">
                        <c:v>0</c:v>
                      </c:pt>
                      <c:pt idx="20">
                        <c:v>0</c:v>
                      </c:pt>
                      <c:pt idx="21">
                        <c:v>0</c:v>
                      </c:pt>
                      <c:pt idx="22">
                        <c:v>0</c:v>
                      </c:pt>
                      <c:pt idx="23">
                        <c:v>0</c:v>
                      </c:pt>
                      <c:pt idx="24">
                        <c:v>0</c:v>
                      </c:pt>
                      <c:pt idx="25">
                        <c:v>0</c:v>
                      </c:pt>
                      <c:pt idx="26">
                        <c:v>0</c:v>
                      </c:pt>
                      <c:pt idx="27">
                        <c:v>0</c:v>
                      </c:pt>
                      <c:pt idx="28">
                        <c:v>0</c:v>
                      </c:pt>
                      <c:pt idx="29">
                        <c:v>0</c:v>
                      </c:pt>
                      <c:pt idx="30">
                        <c:v>0</c:v>
                      </c:pt>
                      <c:pt idx="31">
                        <c:v>0</c:v>
                      </c:pt>
                      <c:pt idx="32">
                        <c:v>0</c:v>
                      </c:pt>
                      <c:pt idx="33">
                        <c:v>0</c:v>
                      </c:pt>
                      <c:pt idx="34">
                        <c:v>0</c:v>
                      </c:pt>
                      <c:pt idx="35">
                        <c:v>0</c:v>
                      </c:pt>
                      <c:pt idx="36">
                        <c:v>0</c:v>
                      </c:pt>
                      <c:pt idx="37">
                        <c:v>0</c:v>
                      </c:pt>
                      <c:pt idx="38">
                        <c:v>0</c:v>
                      </c:pt>
                      <c:pt idx="39">
                        <c:v>0</c:v>
                      </c:pt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3-F21E-44CF-A28E-B766B9D2FF25}"/>
                  </c:ext>
                </c:extLst>
              </c15:ser>
            </c15:filteredScatterSeries>
            <c15:filteredScatte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RegUp!$A$21</c15:sqref>
                        </c15:formulaRef>
                      </c:ext>
                    </c:extLst>
                    <c:strCache>
                      <c:ptCount val="1"/>
                      <c:pt idx="0">
                        <c:v>BP-CLR</c:v>
                      </c:pt>
                    </c:strCache>
                  </c:strRef>
                </c:tx>
                <c:spPr>
                  <a:ln w="19050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RegUp!$B$8:$AO$8</c15:sqref>
                        </c15:formulaRef>
                      </c:ext>
                    </c:extLst>
                    <c:numCache>
                      <c:formatCode>h:mm</c:formatCode>
                      <c:ptCount val="40"/>
                      <c:pt idx="0">
                        <c:v>0.5</c:v>
                      </c:pt>
                      <c:pt idx="1">
                        <c:v>0.50347222222222221</c:v>
                      </c:pt>
                      <c:pt idx="2">
                        <c:v>0.50694444444444398</c:v>
                      </c:pt>
                      <c:pt idx="3">
                        <c:v>0.51041666666666696</c:v>
                      </c:pt>
                      <c:pt idx="4">
                        <c:v>0.51388888888888895</c:v>
                      </c:pt>
                      <c:pt idx="5">
                        <c:v>0.51736111111111105</c:v>
                      </c:pt>
                      <c:pt idx="6">
                        <c:v>0.52083333333333304</c:v>
                      </c:pt>
                      <c:pt idx="7">
                        <c:v>0.52430555555555503</c:v>
                      </c:pt>
                      <c:pt idx="8">
                        <c:v>0.52777777777777801</c:v>
                      </c:pt>
                      <c:pt idx="9">
                        <c:v>0.53125</c:v>
                      </c:pt>
                      <c:pt idx="10">
                        <c:v>0.53472222222222199</c:v>
                      </c:pt>
                      <c:pt idx="11">
                        <c:v>0.53819444444444398</c:v>
                      </c:pt>
                      <c:pt idx="12">
                        <c:v>0.54165509259259292</c:v>
                      </c:pt>
                      <c:pt idx="13">
                        <c:v>0.54166666666666696</c:v>
                      </c:pt>
                      <c:pt idx="14">
                        <c:v>0.54513888888888895</c:v>
                      </c:pt>
                      <c:pt idx="15">
                        <c:v>0.54861111111111105</c:v>
                      </c:pt>
                      <c:pt idx="16">
                        <c:v>0.55208333333333304</c:v>
                      </c:pt>
                      <c:pt idx="17">
                        <c:v>0.55555555555555503</c:v>
                      </c:pt>
                      <c:pt idx="18">
                        <c:v>0.55902777777777701</c:v>
                      </c:pt>
                      <c:pt idx="19">
                        <c:v>0.562499999999999</c:v>
                      </c:pt>
                      <c:pt idx="20">
                        <c:v>0.56597222222222099</c:v>
                      </c:pt>
                      <c:pt idx="21">
                        <c:v>0.56944444444444298</c:v>
                      </c:pt>
                      <c:pt idx="22">
                        <c:v>0.57291666666666496</c:v>
                      </c:pt>
                      <c:pt idx="23">
                        <c:v>0.57638888888888695</c:v>
                      </c:pt>
                      <c:pt idx="24">
                        <c:v>0.57986111111110905</c:v>
                      </c:pt>
                      <c:pt idx="25">
                        <c:v>0.583321759259257</c:v>
                      </c:pt>
                      <c:pt idx="26">
                        <c:v>0.58333333333333104</c:v>
                      </c:pt>
                      <c:pt idx="27">
                        <c:v>0.58680555555555303</c:v>
                      </c:pt>
                      <c:pt idx="28">
                        <c:v>0.59027777777777501</c:v>
                      </c:pt>
                      <c:pt idx="29">
                        <c:v>0.593749999999997</c:v>
                      </c:pt>
                      <c:pt idx="30">
                        <c:v>0.59722222222221899</c:v>
                      </c:pt>
                      <c:pt idx="31">
                        <c:v>0.60069444444444098</c:v>
                      </c:pt>
                      <c:pt idx="32">
                        <c:v>0.60416666666666297</c:v>
                      </c:pt>
                      <c:pt idx="33">
                        <c:v>0.60763888888888495</c:v>
                      </c:pt>
                      <c:pt idx="34">
                        <c:v>0.61111111111110705</c:v>
                      </c:pt>
                      <c:pt idx="35">
                        <c:v>0.61458333333332904</c:v>
                      </c:pt>
                      <c:pt idx="36">
                        <c:v>0.61805555555555103</c:v>
                      </c:pt>
                      <c:pt idx="37">
                        <c:v>0.62152777777777302</c:v>
                      </c:pt>
                      <c:pt idx="38">
                        <c:v>0.62498842592592097</c:v>
                      </c:pt>
                      <c:pt idx="39">
                        <c:v>0.624999999999995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RegUp!$B$21:$AO$21</c15:sqref>
                        </c15:formulaRef>
                      </c:ext>
                    </c:extLst>
                    <c:numCache>
                      <c:formatCode>General</c:formatCode>
                      <c:ptCount val="40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-100</c:v>
                      </c:pt>
                      <c:pt idx="7">
                        <c:v>-100</c:v>
                      </c:pt>
                      <c:pt idx="8">
                        <c:v>-100</c:v>
                      </c:pt>
                      <c:pt idx="9">
                        <c:v>-100</c:v>
                      </c:pt>
                      <c:pt idx="10">
                        <c:v>-100</c:v>
                      </c:pt>
                      <c:pt idx="11">
                        <c:v>-60</c:v>
                      </c:pt>
                      <c:pt idx="12">
                        <c:v>0</c:v>
                      </c:pt>
                      <c:pt idx="13">
                        <c:v>0</c:v>
                      </c:pt>
                      <c:pt idx="14">
                        <c:v>0</c:v>
                      </c:pt>
                      <c:pt idx="15">
                        <c:v>0</c:v>
                      </c:pt>
                      <c:pt idx="16">
                        <c:v>0</c:v>
                      </c:pt>
                      <c:pt idx="17">
                        <c:v>0</c:v>
                      </c:pt>
                      <c:pt idx="18">
                        <c:v>0</c:v>
                      </c:pt>
                      <c:pt idx="19">
                        <c:v>0</c:v>
                      </c:pt>
                      <c:pt idx="20">
                        <c:v>0</c:v>
                      </c:pt>
                      <c:pt idx="21">
                        <c:v>0</c:v>
                      </c:pt>
                      <c:pt idx="22">
                        <c:v>0</c:v>
                      </c:pt>
                      <c:pt idx="23">
                        <c:v>-100</c:v>
                      </c:pt>
                      <c:pt idx="24">
                        <c:v>-100</c:v>
                      </c:pt>
                      <c:pt idx="25">
                        <c:v>-100</c:v>
                      </c:pt>
                      <c:pt idx="26">
                        <c:v>-100</c:v>
                      </c:pt>
                      <c:pt idx="27">
                        <c:v>-100</c:v>
                      </c:pt>
                      <c:pt idx="28">
                        <c:v>-100</c:v>
                      </c:pt>
                      <c:pt idx="29">
                        <c:v>-100</c:v>
                      </c:pt>
                      <c:pt idx="30">
                        <c:v>-100</c:v>
                      </c:pt>
                      <c:pt idx="31">
                        <c:v>-100</c:v>
                      </c:pt>
                      <c:pt idx="32">
                        <c:v>-100</c:v>
                      </c:pt>
                      <c:pt idx="33">
                        <c:v>-60</c:v>
                      </c:pt>
                      <c:pt idx="34">
                        <c:v>0</c:v>
                      </c:pt>
                      <c:pt idx="35">
                        <c:v>0</c:v>
                      </c:pt>
                      <c:pt idx="36">
                        <c:v>0</c:v>
                      </c:pt>
                      <c:pt idx="37">
                        <c:v>0</c:v>
                      </c:pt>
                      <c:pt idx="38">
                        <c:v>0</c:v>
                      </c:pt>
                      <c:pt idx="39">
                        <c:v>0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F21E-44CF-A28E-B766B9D2FF25}"/>
                  </c:ext>
                </c:extLst>
              </c15:ser>
            </c15:filteredScatterSeries>
            <c15:filteredScatte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RegUp!$A$22</c15:sqref>
                        </c15:formulaRef>
                      </c:ext>
                    </c:extLst>
                    <c:strCache>
                      <c:ptCount val="1"/>
                      <c:pt idx="0">
                        <c:v>Net BP</c:v>
                      </c:pt>
                    </c:strCache>
                  </c:strRef>
                </c:tx>
                <c:spPr>
                  <a:ln w="19050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RegUp!$B$8:$AO$8</c15:sqref>
                        </c15:formulaRef>
                      </c:ext>
                    </c:extLst>
                    <c:numCache>
                      <c:formatCode>h:mm</c:formatCode>
                      <c:ptCount val="40"/>
                      <c:pt idx="0">
                        <c:v>0.5</c:v>
                      </c:pt>
                      <c:pt idx="1">
                        <c:v>0.50347222222222221</c:v>
                      </c:pt>
                      <c:pt idx="2">
                        <c:v>0.50694444444444398</c:v>
                      </c:pt>
                      <c:pt idx="3">
                        <c:v>0.51041666666666696</c:v>
                      </c:pt>
                      <c:pt idx="4">
                        <c:v>0.51388888888888895</c:v>
                      </c:pt>
                      <c:pt idx="5">
                        <c:v>0.51736111111111105</c:v>
                      </c:pt>
                      <c:pt idx="6">
                        <c:v>0.52083333333333304</c:v>
                      </c:pt>
                      <c:pt idx="7">
                        <c:v>0.52430555555555503</c:v>
                      </c:pt>
                      <c:pt idx="8">
                        <c:v>0.52777777777777801</c:v>
                      </c:pt>
                      <c:pt idx="9">
                        <c:v>0.53125</c:v>
                      </c:pt>
                      <c:pt idx="10">
                        <c:v>0.53472222222222199</c:v>
                      </c:pt>
                      <c:pt idx="11">
                        <c:v>0.53819444444444398</c:v>
                      </c:pt>
                      <c:pt idx="12">
                        <c:v>0.54165509259259292</c:v>
                      </c:pt>
                      <c:pt idx="13">
                        <c:v>0.54166666666666696</c:v>
                      </c:pt>
                      <c:pt idx="14">
                        <c:v>0.54513888888888895</c:v>
                      </c:pt>
                      <c:pt idx="15">
                        <c:v>0.54861111111111105</c:v>
                      </c:pt>
                      <c:pt idx="16">
                        <c:v>0.55208333333333304</c:v>
                      </c:pt>
                      <c:pt idx="17">
                        <c:v>0.55555555555555503</c:v>
                      </c:pt>
                      <c:pt idx="18">
                        <c:v>0.55902777777777701</c:v>
                      </c:pt>
                      <c:pt idx="19">
                        <c:v>0.562499999999999</c:v>
                      </c:pt>
                      <c:pt idx="20">
                        <c:v>0.56597222222222099</c:v>
                      </c:pt>
                      <c:pt idx="21">
                        <c:v>0.56944444444444298</c:v>
                      </c:pt>
                      <c:pt idx="22">
                        <c:v>0.57291666666666496</c:v>
                      </c:pt>
                      <c:pt idx="23">
                        <c:v>0.57638888888888695</c:v>
                      </c:pt>
                      <c:pt idx="24">
                        <c:v>0.57986111111110905</c:v>
                      </c:pt>
                      <c:pt idx="25">
                        <c:v>0.583321759259257</c:v>
                      </c:pt>
                      <c:pt idx="26">
                        <c:v>0.58333333333333104</c:v>
                      </c:pt>
                      <c:pt idx="27">
                        <c:v>0.58680555555555303</c:v>
                      </c:pt>
                      <c:pt idx="28">
                        <c:v>0.59027777777777501</c:v>
                      </c:pt>
                      <c:pt idx="29">
                        <c:v>0.593749999999997</c:v>
                      </c:pt>
                      <c:pt idx="30">
                        <c:v>0.59722222222221899</c:v>
                      </c:pt>
                      <c:pt idx="31">
                        <c:v>0.60069444444444098</c:v>
                      </c:pt>
                      <c:pt idx="32">
                        <c:v>0.60416666666666297</c:v>
                      </c:pt>
                      <c:pt idx="33">
                        <c:v>0.60763888888888495</c:v>
                      </c:pt>
                      <c:pt idx="34">
                        <c:v>0.61111111111110705</c:v>
                      </c:pt>
                      <c:pt idx="35">
                        <c:v>0.61458333333332904</c:v>
                      </c:pt>
                      <c:pt idx="36">
                        <c:v>0.61805555555555103</c:v>
                      </c:pt>
                      <c:pt idx="37">
                        <c:v>0.62152777777777302</c:v>
                      </c:pt>
                      <c:pt idx="38">
                        <c:v>0.62498842592592097</c:v>
                      </c:pt>
                      <c:pt idx="39">
                        <c:v>0.624999999999995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RegUp!$B$22:$AO$22</c15:sqref>
                        </c15:formulaRef>
                      </c:ext>
                    </c:extLst>
                    <c:numCache>
                      <c:formatCode>General</c:formatCode>
                      <c:ptCount val="40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-100</c:v>
                      </c:pt>
                      <c:pt idx="7">
                        <c:v>-100</c:v>
                      </c:pt>
                      <c:pt idx="8">
                        <c:v>-100</c:v>
                      </c:pt>
                      <c:pt idx="9">
                        <c:v>-100</c:v>
                      </c:pt>
                      <c:pt idx="10">
                        <c:v>-100</c:v>
                      </c:pt>
                      <c:pt idx="11">
                        <c:v>-60</c:v>
                      </c:pt>
                      <c:pt idx="12">
                        <c:v>0</c:v>
                      </c:pt>
                      <c:pt idx="13">
                        <c:v>0</c:v>
                      </c:pt>
                      <c:pt idx="14">
                        <c:v>0</c:v>
                      </c:pt>
                      <c:pt idx="15">
                        <c:v>0</c:v>
                      </c:pt>
                      <c:pt idx="16">
                        <c:v>0</c:v>
                      </c:pt>
                      <c:pt idx="17">
                        <c:v>0</c:v>
                      </c:pt>
                      <c:pt idx="18">
                        <c:v>0</c:v>
                      </c:pt>
                      <c:pt idx="19">
                        <c:v>0</c:v>
                      </c:pt>
                      <c:pt idx="20">
                        <c:v>0</c:v>
                      </c:pt>
                      <c:pt idx="21">
                        <c:v>0</c:v>
                      </c:pt>
                      <c:pt idx="22">
                        <c:v>0</c:v>
                      </c:pt>
                      <c:pt idx="23">
                        <c:v>-100</c:v>
                      </c:pt>
                      <c:pt idx="24">
                        <c:v>-100</c:v>
                      </c:pt>
                      <c:pt idx="25">
                        <c:v>-100</c:v>
                      </c:pt>
                      <c:pt idx="26">
                        <c:v>-100</c:v>
                      </c:pt>
                      <c:pt idx="27">
                        <c:v>-100</c:v>
                      </c:pt>
                      <c:pt idx="28">
                        <c:v>-100</c:v>
                      </c:pt>
                      <c:pt idx="29">
                        <c:v>-100</c:v>
                      </c:pt>
                      <c:pt idx="30">
                        <c:v>-100</c:v>
                      </c:pt>
                      <c:pt idx="31">
                        <c:v>-100</c:v>
                      </c:pt>
                      <c:pt idx="32">
                        <c:v>-100</c:v>
                      </c:pt>
                      <c:pt idx="33">
                        <c:v>-60</c:v>
                      </c:pt>
                      <c:pt idx="34">
                        <c:v>0</c:v>
                      </c:pt>
                      <c:pt idx="35">
                        <c:v>0</c:v>
                      </c:pt>
                      <c:pt idx="36">
                        <c:v>0</c:v>
                      </c:pt>
                      <c:pt idx="37">
                        <c:v>0</c:v>
                      </c:pt>
                      <c:pt idx="38">
                        <c:v>0</c:v>
                      </c:pt>
                      <c:pt idx="39">
                        <c:v>0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F21E-44CF-A28E-B766B9D2FF25}"/>
                  </c:ext>
                </c:extLst>
              </c15:ser>
            </c15:filteredScatterSeries>
          </c:ext>
        </c:extLst>
      </c:scatterChart>
      <c:valAx>
        <c:axId val="1467310336"/>
        <c:scaling>
          <c:orientation val="minMax"/>
          <c:max val="0.6251000000000001"/>
          <c:min val="0.5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h: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71505600"/>
        <c:crosses val="autoZero"/>
        <c:crossBetween val="midCat"/>
        <c:majorUnit val="6.9450000000000024E-3"/>
      </c:valAx>
      <c:valAx>
        <c:axId val="147150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6731033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0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2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RRS-PFR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'RRS-PFR'!$A$9</c:f>
              <c:strCache>
                <c:ptCount val="1"/>
                <c:pt idx="0">
                  <c:v>HSL</c:v>
                </c:pt>
              </c:strCache>
            </c:strRef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'RRS-PFR'!$B$8:$AO$8</c:f>
              <c:numCache>
                <c:formatCode>h:mm</c:formatCode>
                <c:ptCount val="40"/>
                <c:pt idx="0">
                  <c:v>0.5</c:v>
                </c:pt>
                <c:pt idx="1">
                  <c:v>0.50347222222222221</c:v>
                </c:pt>
                <c:pt idx="2">
                  <c:v>0.50694444444444398</c:v>
                </c:pt>
                <c:pt idx="3">
                  <c:v>0.51041666666666696</c:v>
                </c:pt>
                <c:pt idx="4">
                  <c:v>0.51388888888888895</c:v>
                </c:pt>
                <c:pt idx="5">
                  <c:v>0.51736111111111105</c:v>
                </c:pt>
                <c:pt idx="6">
                  <c:v>0.52083333333333304</c:v>
                </c:pt>
                <c:pt idx="7">
                  <c:v>0.52430555555555503</c:v>
                </c:pt>
                <c:pt idx="8">
                  <c:v>0.52777777777777801</c:v>
                </c:pt>
                <c:pt idx="9">
                  <c:v>0.53125</c:v>
                </c:pt>
                <c:pt idx="10">
                  <c:v>0.53472222222222199</c:v>
                </c:pt>
                <c:pt idx="11">
                  <c:v>0.53819444444444398</c:v>
                </c:pt>
                <c:pt idx="12">
                  <c:v>0.54165509259259292</c:v>
                </c:pt>
                <c:pt idx="13">
                  <c:v>0.54166666666666696</c:v>
                </c:pt>
                <c:pt idx="14">
                  <c:v>0.54513888888888895</c:v>
                </c:pt>
                <c:pt idx="15">
                  <c:v>0.54861111111111105</c:v>
                </c:pt>
                <c:pt idx="16">
                  <c:v>0.55208333333333304</c:v>
                </c:pt>
                <c:pt idx="17">
                  <c:v>0.55555555555555503</c:v>
                </c:pt>
                <c:pt idx="18">
                  <c:v>0.55902777777777701</c:v>
                </c:pt>
                <c:pt idx="19">
                  <c:v>0.562499999999999</c:v>
                </c:pt>
                <c:pt idx="20">
                  <c:v>0.56597222222222099</c:v>
                </c:pt>
                <c:pt idx="21">
                  <c:v>0.56944444444444298</c:v>
                </c:pt>
                <c:pt idx="22">
                  <c:v>0.57291666666666496</c:v>
                </c:pt>
                <c:pt idx="23">
                  <c:v>0.57638888888888695</c:v>
                </c:pt>
                <c:pt idx="24">
                  <c:v>0.57986111111110905</c:v>
                </c:pt>
                <c:pt idx="25">
                  <c:v>0.583321759259257</c:v>
                </c:pt>
                <c:pt idx="26">
                  <c:v>0.58333333333333104</c:v>
                </c:pt>
                <c:pt idx="27">
                  <c:v>0.58680555555555303</c:v>
                </c:pt>
                <c:pt idx="28">
                  <c:v>0.59027777777777501</c:v>
                </c:pt>
                <c:pt idx="29">
                  <c:v>0.593749999999997</c:v>
                </c:pt>
                <c:pt idx="30">
                  <c:v>0.59722222222221899</c:v>
                </c:pt>
                <c:pt idx="31">
                  <c:v>0.60069444444444098</c:v>
                </c:pt>
                <c:pt idx="32">
                  <c:v>0.60416666666666297</c:v>
                </c:pt>
                <c:pt idx="33">
                  <c:v>0.60763888888888495</c:v>
                </c:pt>
                <c:pt idx="34">
                  <c:v>0.61111111111110705</c:v>
                </c:pt>
                <c:pt idx="35">
                  <c:v>0.61458333333332904</c:v>
                </c:pt>
                <c:pt idx="36">
                  <c:v>0.61805555555555103</c:v>
                </c:pt>
                <c:pt idx="37">
                  <c:v>0.62152777777777302</c:v>
                </c:pt>
                <c:pt idx="38">
                  <c:v>0.62498842592592097</c:v>
                </c:pt>
                <c:pt idx="39">
                  <c:v>0.624999999999995</c:v>
                </c:pt>
              </c:numCache>
            </c:numRef>
          </c:xVal>
          <c:yVal>
            <c:numRef>
              <c:f>'RRS-PFR'!$B$9:$AO$9</c:f>
              <c:numCache>
                <c:formatCode>General</c:formatCode>
                <c:ptCount val="40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  <c:pt idx="22">
                  <c:v>100</c:v>
                </c:pt>
                <c:pt idx="23">
                  <c:v>100</c:v>
                </c:pt>
                <c:pt idx="24">
                  <c:v>100</c:v>
                </c:pt>
                <c:pt idx="25">
                  <c:v>100</c:v>
                </c:pt>
                <c:pt idx="26">
                  <c:v>100</c:v>
                </c:pt>
                <c:pt idx="27">
                  <c:v>100</c:v>
                </c:pt>
                <c:pt idx="28">
                  <c:v>100</c:v>
                </c:pt>
                <c:pt idx="29">
                  <c:v>100</c:v>
                </c:pt>
                <c:pt idx="30">
                  <c:v>100</c:v>
                </c:pt>
                <c:pt idx="31">
                  <c:v>100</c:v>
                </c:pt>
                <c:pt idx="32">
                  <c:v>100</c:v>
                </c:pt>
                <c:pt idx="33">
                  <c:v>100</c:v>
                </c:pt>
                <c:pt idx="34">
                  <c:v>100</c:v>
                </c:pt>
                <c:pt idx="35">
                  <c:v>100</c:v>
                </c:pt>
                <c:pt idx="36">
                  <c:v>100</c:v>
                </c:pt>
                <c:pt idx="37">
                  <c:v>100</c:v>
                </c:pt>
                <c:pt idx="38">
                  <c:v>100</c:v>
                </c:pt>
                <c:pt idx="39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A21-47D2-9807-6F561467C3A2}"/>
            </c:ext>
          </c:extLst>
        </c:ser>
        <c:ser>
          <c:idx val="1"/>
          <c:order val="1"/>
          <c:tx>
            <c:strRef>
              <c:f>'RRS-PFR'!$A$11</c:f>
              <c:strCache>
                <c:ptCount val="1"/>
                <c:pt idx="0">
                  <c:v>RRS Resp.</c:v>
                </c:pt>
              </c:strCache>
            </c:strRef>
          </c:tx>
          <c:spPr>
            <a:ln w="19050" cap="rnd">
              <a:solidFill>
                <a:schemeClr val="bg1">
                  <a:lumMod val="50000"/>
                </a:schemeClr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'RRS-PFR'!$B$8:$AO$8</c:f>
              <c:numCache>
                <c:formatCode>h:mm</c:formatCode>
                <c:ptCount val="40"/>
                <c:pt idx="0">
                  <c:v>0.5</c:v>
                </c:pt>
                <c:pt idx="1">
                  <c:v>0.50347222222222221</c:v>
                </c:pt>
                <c:pt idx="2">
                  <c:v>0.50694444444444398</c:v>
                </c:pt>
                <c:pt idx="3">
                  <c:v>0.51041666666666696</c:v>
                </c:pt>
                <c:pt idx="4">
                  <c:v>0.51388888888888895</c:v>
                </c:pt>
                <c:pt idx="5">
                  <c:v>0.51736111111111105</c:v>
                </c:pt>
                <c:pt idx="6">
                  <c:v>0.52083333333333304</c:v>
                </c:pt>
                <c:pt idx="7">
                  <c:v>0.52430555555555503</c:v>
                </c:pt>
                <c:pt idx="8">
                  <c:v>0.52777777777777801</c:v>
                </c:pt>
                <c:pt idx="9">
                  <c:v>0.53125</c:v>
                </c:pt>
                <c:pt idx="10">
                  <c:v>0.53472222222222199</c:v>
                </c:pt>
                <c:pt idx="11">
                  <c:v>0.53819444444444398</c:v>
                </c:pt>
                <c:pt idx="12">
                  <c:v>0.54165509259259292</c:v>
                </c:pt>
                <c:pt idx="13">
                  <c:v>0.54166666666666696</c:v>
                </c:pt>
                <c:pt idx="14">
                  <c:v>0.54513888888888895</c:v>
                </c:pt>
                <c:pt idx="15">
                  <c:v>0.54861111111111105</c:v>
                </c:pt>
                <c:pt idx="16">
                  <c:v>0.55208333333333304</c:v>
                </c:pt>
                <c:pt idx="17">
                  <c:v>0.55555555555555503</c:v>
                </c:pt>
                <c:pt idx="18">
                  <c:v>0.55902777777777701</c:v>
                </c:pt>
                <c:pt idx="19">
                  <c:v>0.562499999999999</c:v>
                </c:pt>
                <c:pt idx="20">
                  <c:v>0.56597222222222099</c:v>
                </c:pt>
                <c:pt idx="21">
                  <c:v>0.56944444444444298</c:v>
                </c:pt>
                <c:pt idx="22">
                  <c:v>0.57291666666666496</c:v>
                </c:pt>
                <c:pt idx="23">
                  <c:v>0.57638888888888695</c:v>
                </c:pt>
                <c:pt idx="24">
                  <c:v>0.57986111111110905</c:v>
                </c:pt>
                <c:pt idx="25">
                  <c:v>0.583321759259257</c:v>
                </c:pt>
                <c:pt idx="26">
                  <c:v>0.58333333333333104</c:v>
                </c:pt>
                <c:pt idx="27">
                  <c:v>0.58680555555555303</c:v>
                </c:pt>
                <c:pt idx="28">
                  <c:v>0.59027777777777501</c:v>
                </c:pt>
                <c:pt idx="29">
                  <c:v>0.593749999999997</c:v>
                </c:pt>
                <c:pt idx="30">
                  <c:v>0.59722222222221899</c:v>
                </c:pt>
                <c:pt idx="31">
                  <c:v>0.60069444444444098</c:v>
                </c:pt>
                <c:pt idx="32">
                  <c:v>0.60416666666666297</c:v>
                </c:pt>
                <c:pt idx="33">
                  <c:v>0.60763888888888495</c:v>
                </c:pt>
                <c:pt idx="34">
                  <c:v>0.61111111111110705</c:v>
                </c:pt>
                <c:pt idx="35">
                  <c:v>0.61458333333332904</c:v>
                </c:pt>
                <c:pt idx="36">
                  <c:v>0.61805555555555103</c:v>
                </c:pt>
                <c:pt idx="37">
                  <c:v>0.62152777777777302</c:v>
                </c:pt>
                <c:pt idx="38">
                  <c:v>0.62498842592592097</c:v>
                </c:pt>
                <c:pt idx="39">
                  <c:v>0.624999999999995</c:v>
                </c:pt>
              </c:numCache>
            </c:numRef>
          </c:xVal>
          <c:yVal>
            <c:numRef>
              <c:f>'RRS-PFR'!$B$11:$AO$11</c:f>
              <c:numCache>
                <c:formatCode>General</c:formatCode>
                <c:ptCount val="40"/>
                <c:pt idx="0">
                  <c:v>90</c:v>
                </c:pt>
                <c:pt idx="1">
                  <c:v>90</c:v>
                </c:pt>
                <c:pt idx="2">
                  <c:v>90</c:v>
                </c:pt>
                <c:pt idx="3">
                  <c:v>90</c:v>
                </c:pt>
                <c:pt idx="4">
                  <c:v>90</c:v>
                </c:pt>
                <c:pt idx="5">
                  <c:v>90</c:v>
                </c:pt>
                <c:pt idx="6">
                  <c:v>90</c:v>
                </c:pt>
                <c:pt idx="7">
                  <c:v>90</c:v>
                </c:pt>
                <c:pt idx="8">
                  <c:v>90</c:v>
                </c:pt>
                <c:pt idx="9">
                  <c:v>90</c:v>
                </c:pt>
                <c:pt idx="10">
                  <c:v>90</c:v>
                </c:pt>
                <c:pt idx="11">
                  <c:v>90</c:v>
                </c:pt>
                <c:pt idx="12">
                  <c:v>90</c:v>
                </c:pt>
                <c:pt idx="13">
                  <c:v>90</c:v>
                </c:pt>
                <c:pt idx="14">
                  <c:v>90</c:v>
                </c:pt>
                <c:pt idx="15">
                  <c:v>90</c:v>
                </c:pt>
                <c:pt idx="16">
                  <c:v>90</c:v>
                </c:pt>
                <c:pt idx="17">
                  <c:v>90</c:v>
                </c:pt>
                <c:pt idx="18">
                  <c:v>90</c:v>
                </c:pt>
                <c:pt idx="19">
                  <c:v>90</c:v>
                </c:pt>
                <c:pt idx="20">
                  <c:v>90</c:v>
                </c:pt>
                <c:pt idx="21">
                  <c:v>90</c:v>
                </c:pt>
                <c:pt idx="22">
                  <c:v>90</c:v>
                </c:pt>
                <c:pt idx="23">
                  <c:v>90</c:v>
                </c:pt>
                <c:pt idx="24">
                  <c:v>90</c:v>
                </c:pt>
                <c:pt idx="25">
                  <c:v>90</c:v>
                </c:pt>
                <c:pt idx="26">
                  <c:v>90</c:v>
                </c:pt>
                <c:pt idx="27">
                  <c:v>90</c:v>
                </c:pt>
                <c:pt idx="28">
                  <c:v>90</c:v>
                </c:pt>
                <c:pt idx="29">
                  <c:v>90</c:v>
                </c:pt>
                <c:pt idx="30">
                  <c:v>90</c:v>
                </c:pt>
                <c:pt idx="31">
                  <c:v>90</c:v>
                </c:pt>
                <c:pt idx="32">
                  <c:v>90</c:v>
                </c:pt>
                <c:pt idx="33">
                  <c:v>90</c:v>
                </c:pt>
                <c:pt idx="34">
                  <c:v>90</c:v>
                </c:pt>
                <c:pt idx="35">
                  <c:v>90</c:v>
                </c:pt>
                <c:pt idx="36">
                  <c:v>90</c:v>
                </c:pt>
                <c:pt idx="37">
                  <c:v>90</c:v>
                </c:pt>
                <c:pt idx="38">
                  <c:v>50</c:v>
                </c:pt>
                <c:pt idx="39">
                  <c:v>50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A21-47D2-9807-6F561467C3A2}"/>
            </c:ext>
          </c:extLst>
        </c:ser>
        <c:ser>
          <c:idx val="2"/>
          <c:order val="2"/>
          <c:tx>
            <c:strRef>
              <c:f>'RRS-PFR'!$A$12</c:f>
              <c:strCache>
                <c:ptCount val="1"/>
                <c:pt idx="0">
                  <c:v>RRS Sched.</c:v>
                </c:pt>
              </c:strCache>
            </c:strRef>
          </c:tx>
          <c:spPr>
            <a:ln w="19050" cap="rnd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'RRS-PFR'!$B$8:$AO$8</c:f>
              <c:numCache>
                <c:formatCode>h:mm</c:formatCode>
                <c:ptCount val="40"/>
                <c:pt idx="0">
                  <c:v>0.5</c:v>
                </c:pt>
                <c:pt idx="1">
                  <c:v>0.50347222222222221</c:v>
                </c:pt>
                <c:pt idx="2">
                  <c:v>0.50694444444444398</c:v>
                </c:pt>
                <c:pt idx="3">
                  <c:v>0.51041666666666696</c:v>
                </c:pt>
                <c:pt idx="4">
                  <c:v>0.51388888888888895</c:v>
                </c:pt>
                <c:pt idx="5">
                  <c:v>0.51736111111111105</c:v>
                </c:pt>
                <c:pt idx="6">
                  <c:v>0.52083333333333304</c:v>
                </c:pt>
                <c:pt idx="7">
                  <c:v>0.52430555555555503</c:v>
                </c:pt>
                <c:pt idx="8">
                  <c:v>0.52777777777777801</c:v>
                </c:pt>
                <c:pt idx="9">
                  <c:v>0.53125</c:v>
                </c:pt>
                <c:pt idx="10">
                  <c:v>0.53472222222222199</c:v>
                </c:pt>
                <c:pt idx="11">
                  <c:v>0.53819444444444398</c:v>
                </c:pt>
                <c:pt idx="12">
                  <c:v>0.54165509259259292</c:v>
                </c:pt>
                <c:pt idx="13">
                  <c:v>0.54166666666666696</c:v>
                </c:pt>
                <c:pt idx="14">
                  <c:v>0.54513888888888895</c:v>
                </c:pt>
                <c:pt idx="15">
                  <c:v>0.54861111111111105</c:v>
                </c:pt>
                <c:pt idx="16">
                  <c:v>0.55208333333333304</c:v>
                </c:pt>
                <c:pt idx="17">
                  <c:v>0.55555555555555503</c:v>
                </c:pt>
                <c:pt idx="18">
                  <c:v>0.55902777777777701</c:v>
                </c:pt>
                <c:pt idx="19">
                  <c:v>0.562499999999999</c:v>
                </c:pt>
                <c:pt idx="20">
                  <c:v>0.56597222222222099</c:v>
                </c:pt>
                <c:pt idx="21">
                  <c:v>0.56944444444444298</c:v>
                </c:pt>
                <c:pt idx="22">
                  <c:v>0.57291666666666496</c:v>
                </c:pt>
                <c:pt idx="23">
                  <c:v>0.57638888888888695</c:v>
                </c:pt>
                <c:pt idx="24">
                  <c:v>0.57986111111110905</c:v>
                </c:pt>
                <c:pt idx="25">
                  <c:v>0.583321759259257</c:v>
                </c:pt>
                <c:pt idx="26">
                  <c:v>0.58333333333333104</c:v>
                </c:pt>
                <c:pt idx="27">
                  <c:v>0.58680555555555303</c:v>
                </c:pt>
                <c:pt idx="28">
                  <c:v>0.59027777777777501</c:v>
                </c:pt>
                <c:pt idx="29">
                  <c:v>0.593749999999997</c:v>
                </c:pt>
                <c:pt idx="30">
                  <c:v>0.59722222222221899</c:v>
                </c:pt>
                <c:pt idx="31">
                  <c:v>0.60069444444444098</c:v>
                </c:pt>
                <c:pt idx="32">
                  <c:v>0.60416666666666297</c:v>
                </c:pt>
                <c:pt idx="33">
                  <c:v>0.60763888888888495</c:v>
                </c:pt>
                <c:pt idx="34">
                  <c:v>0.61111111111110705</c:v>
                </c:pt>
                <c:pt idx="35">
                  <c:v>0.61458333333332904</c:v>
                </c:pt>
                <c:pt idx="36">
                  <c:v>0.61805555555555103</c:v>
                </c:pt>
                <c:pt idx="37">
                  <c:v>0.62152777777777302</c:v>
                </c:pt>
                <c:pt idx="38">
                  <c:v>0.62498842592592097</c:v>
                </c:pt>
                <c:pt idx="39">
                  <c:v>0.624999999999995</c:v>
                </c:pt>
              </c:numCache>
            </c:numRef>
          </c:xVal>
          <c:yVal>
            <c:numRef>
              <c:f>'RRS-PFR'!$B$12:$AO$12</c:f>
              <c:numCache>
                <c:formatCode>General</c:formatCode>
                <c:ptCount val="40"/>
                <c:pt idx="0">
                  <c:v>90</c:v>
                </c:pt>
                <c:pt idx="1">
                  <c:v>90</c:v>
                </c:pt>
                <c:pt idx="2">
                  <c:v>90</c:v>
                </c:pt>
                <c:pt idx="3">
                  <c:v>90</c:v>
                </c:pt>
                <c:pt idx="4">
                  <c:v>90</c:v>
                </c:pt>
                <c:pt idx="5">
                  <c:v>90</c:v>
                </c:pt>
                <c:pt idx="6">
                  <c:v>90</c:v>
                </c:pt>
                <c:pt idx="7">
                  <c:v>90</c:v>
                </c:pt>
                <c:pt idx="8">
                  <c:v>90</c:v>
                </c:pt>
                <c:pt idx="9">
                  <c:v>90</c:v>
                </c:pt>
                <c:pt idx="10">
                  <c:v>90</c:v>
                </c:pt>
                <c:pt idx="11">
                  <c:v>90</c:v>
                </c:pt>
                <c:pt idx="12">
                  <c:v>90</c:v>
                </c:pt>
                <c:pt idx="13">
                  <c:v>90</c:v>
                </c:pt>
                <c:pt idx="14">
                  <c:v>90</c:v>
                </c:pt>
                <c:pt idx="15">
                  <c:v>90</c:v>
                </c:pt>
                <c:pt idx="16">
                  <c:v>90</c:v>
                </c:pt>
                <c:pt idx="17">
                  <c:v>90</c:v>
                </c:pt>
                <c:pt idx="18">
                  <c:v>90</c:v>
                </c:pt>
                <c:pt idx="19">
                  <c:v>90</c:v>
                </c:pt>
                <c:pt idx="20">
                  <c:v>90</c:v>
                </c:pt>
                <c:pt idx="21">
                  <c:v>90</c:v>
                </c:pt>
                <c:pt idx="22">
                  <c:v>90</c:v>
                </c:pt>
                <c:pt idx="23">
                  <c:v>90</c:v>
                </c:pt>
                <c:pt idx="24">
                  <c:v>90</c:v>
                </c:pt>
                <c:pt idx="25">
                  <c:v>90</c:v>
                </c:pt>
                <c:pt idx="26">
                  <c:v>90</c:v>
                </c:pt>
                <c:pt idx="27">
                  <c:v>90</c:v>
                </c:pt>
                <c:pt idx="28">
                  <c:v>90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90</c:v>
                </c:pt>
                <c:pt idx="35">
                  <c:v>90</c:v>
                </c:pt>
                <c:pt idx="36">
                  <c:v>90</c:v>
                </c:pt>
                <c:pt idx="37">
                  <c:v>90</c:v>
                </c:pt>
                <c:pt idx="38">
                  <c:v>50</c:v>
                </c:pt>
                <c:pt idx="39">
                  <c:v>50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A21-47D2-9807-6F561467C3A2}"/>
            </c:ext>
          </c:extLst>
        </c:ser>
        <c:ser>
          <c:idx val="7"/>
          <c:order val="7"/>
          <c:tx>
            <c:strRef>
              <c:f>'RRS-PFR'!$A$17</c:f>
              <c:strCache>
                <c:ptCount val="1"/>
                <c:pt idx="0">
                  <c:v>HASL-GR Post 1186</c:v>
                </c:pt>
              </c:strCache>
            </c:strRef>
          </c:tx>
          <c:spPr>
            <a:ln w="19050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'RRS-PFR'!$B$8:$AO$8</c:f>
              <c:numCache>
                <c:formatCode>h:mm</c:formatCode>
                <c:ptCount val="40"/>
                <c:pt idx="0">
                  <c:v>0.5</c:v>
                </c:pt>
                <c:pt idx="1">
                  <c:v>0.50347222222222221</c:v>
                </c:pt>
                <c:pt idx="2">
                  <c:v>0.50694444444444398</c:v>
                </c:pt>
                <c:pt idx="3">
                  <c:v>0.51041666666666696</c:v>
                </c:pt>
                <c:pt idx="4">
                  <c:v>0.51388888888888895</c:v>
                </c:pt>
                <c:pt idx="5">
                  <c:v>0.51736111111111105</c:v>
                </c:pt>
                <c:pt idx="6">
                  <c:v>0.52083333333333304</c:v>
                </c:pt>
                <c:pt idx="7">
                  <c:v>0.52430555555555503</c:v>
                </c:pt>
                <c:pt idx="8">
                  <c:v>0.52777777777777801</c:v>
                </c:pt>
                <c:pt idx="9">
                  <c:v>0.53125</c:v>
                </c:pt>
                <c:pt idx="10">
                  <c:v>0.53472222222222199</c:v>
                </c:pt>
                <c:pt idx="11">
                  <c:v>0.53819444444444398</c:v>
                </c:pt>
                <c:pt idx="12">
                  <c:v>0.54165509259259292</c:v>
                </c:pt>
                <c:pt idx="13">
                  <c:v>0.54166666666666696</c:v>
                </c:pt>
                <c:pt idx="14">
                  <c:v>0.54513888888888895</c:v>
                </c:pt>
                <c:pt idx="15">
                  <c:v>0.54861111111111105</c:v>
                </c:pt>
                <c:pt idx="16">
                  <c:v>0.55208333333333304</c:v>
                </c:pt>
                <c:pt idx="17">
                  <c:v>0.55555555555555503</c:v>
                </c:pt>
                <c:pt idx="18">
                  <c:v>0.55902777777777701</c:v>
                </c:pt>
                <c:pt idx="19">
                  <c:v>0.562499999999999</c:v>
                </c:pt>
                <c:pt idx="20">
                  <c:v>0.56597222222222099</c:v>
                </c:pt>
                <c:pt idx="21">
                  <c:v>0.56944444444444298</c:v>
                </c:pt>
                <c:pt idx="22">
                  <c:v>0.57291666666666496</c:v>
                </c:pt>
                <c:pt idx="23">
                  <c:v>0.57638888888888695</c:v>
                </c:pt>
                <c:pt idx="24">
                  <c:v>0.57986111111110905</c:v>
                </c:pt>
                <c:pt idx="25">
                  <c:v>0.583321759259257</c:v>
                </c:pt>
                <c:pt idx="26">
                  <c:v>0.58333333333333104</c:v>
                </c:pt>
                <c:pt idx="27">
                  <c:v>0.58680555555555303</c:v>
                </c:pt>
                <c:pt idx="28">
                  <c:v>0.59027777777777501</c:v>
                </c:pt>
                <c:pt idx="29">
                  <c:v>0.593749999999997</c:v>
                </c:pt>
                <c:pt idx="30">
                  <c:v>0.59722222222221899</c:v>
                </c:pt>
                <c:pt idx="31">
                  <c:v>0.60069444444444098</c:v>
                </c:pt>
                <c:pt idx="32">
                  <c:v>0.60416666666666297</c:v>
                </c:pt>
                <c:pt idx="33">
                  <c:v>0.60763888888888495</c:v>
                </c:pt>
                <c:pt idx="34">
                  <c:v>0.61111111111110705</c:v>
                </c:pt>
                <c:pt idx="35">
                  <c:v>0.61458333333332904</c:v>
                </c:pt>
                <c:pt idx="36">
                  <c:v>0.61805555555555103</c:v>
                </c:pt>
                <c:pt idx="37">
                  <c:v>0.62152777777777302</c:v>
                </c:pt>
                <c:pt idx="38">
                  <c:v>0.62498842592592097</c:v>
                </c:pt>
                <c:pt idx="39">
                  <c:v>0.624999999999995</c:v>
                </c:pt>
              </c:numCache>
            </c:numRef>
          </c:xVal>
          <c:yVal>
            <c:numRef>
              <c:f>'RRS-PFR'!$B$17:$AO$17</c:f>
              <c:numCache>
                <c:formatCode>0</c:formatCode>
                <c:ptCount val="40"/>
                <c:pt idx="0">
                  <c:v>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  <c:pt idx="10">
                  <c:v>10</c:v>
                </c:pt>
                <c:pt idx="11">
                  <c:v>10</c:v>
                </c:pt>
                <c:pt idx="12">
                  <c:v>3.4106051316484809E-13</c:v>
                </c:pt>
                <c:pt idx="13">
                  <c:v>3.4106051316484809E-13</c:v>
                </c:pt>
                <c:pt idx="14">
                  <c:v>10</c:v>
                </c:pt>
                <c:pt idx="15">
                  <c:v>10</c:v>
                </c:pt>
                <c:pt idx="16">
                  <c:v>10</c:v>
                </c:pt>
                <c:pt idx="17">
                  <c:v>10</c:v>
                </c:pt>
                <c:pt idx="18">
                  <c:v>10</c:v>
                </c:pt>
                <c:pt idx="19">
                  <c:v>10</c:v>
                </c:pt>
                <c:pt idx="20">
                  <c:v>10</c:v>
                </c:pt>
                <c:pt idx="21">
                  <c:v>10</c:v>
                </c:pt>
                <c:pt idx="22">
                  <c:v>10</c:v>
                </c:pt>
                <c:pt idx="23">
                  <c:v>10</c:v>
                </c:pt>
                <c:pt idx="24">
                  <c:v>10</c:v>
                </c:pt>
                <c:pt idx="25">
                  <c:v>10</c:v>
                </c:pt>
                <c:pt idx="26">
                  <c:v>10</c:v>
                </c:pt>
                <c:pt idx="27">
                  <c:v>10</c:v>
                </c:pt>
                <c:pt idx="28">
                  <c:v>10</c:v>
                </c:pt>
                <c:pt idx="29">
                  <c:v>100</c:v>
                </c:pt>
                <c:pt idx="30">
                  <c:v>100</c:v>
                </c:pt>
                <c:pt idx="31">
                  <c:v>100</c:v>
                </c:pt>
                <c:pt idx="32">
                  <c:v>100</c:v>
                </c:pt>
                <c:pt idx="33">
                  <c:v>100</c:v>
                </c:pt>
                <c:pt idx="34">
                  <c:v>10</c:v>
                </c:pt>
                <c:pt idx="35">
                  <c:v>10</c:v>
                </c:pt>
                <c:pt idx="36">
                  <c:v>10</c:v>
                </c:pt>
                <c:pt idx="37">
                  <c:v>10</c:v>
                </c:pt>
                <c:pt idx="38">
                  <c:v>50</c:v>
                </c:pt>
                <c:pt idx="39">
                  <c:v>50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2A21-47D2-9807-6F561467C3A2}"/>
            </c:ext>
          </c:extLst>
        </c:ser>
        <c:ser>
          <c:idx val="11"/>
          <c:order val="11"/>
          <c:tx>
            <c:strRef>
              <c:f>'RRS-PFR'!$A$24</c:f>
              <c:strCache>
                <c:ptCount val="1"/>
                <c:pt idx="0">
                  <c:v>Net MW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'RRS-PFR'!$B$8:$AO$8</c:f>
              <c:numCache>
                <c:formatCode>h:mm</c:formatCode>
                <c:ptCount val="40"/>
                <c:pt idx="0">
                  <c:v>0.5</c:v>
                </c:pt>
                <c:pt idx="1">
                  <c:v>0.50347222222222221</c:v>
                </c:pt>
                <c:pt idx="2">
                  <c:v>0.50694444444444398</c:v>
                </c:pt>
                <c:pt idx="3">
                  <c:v>0.51041666666666696</c:v>
                </c:pt>
                <c:pt idx="4">
                  <c:v>0.51388888888888895</c:v>
                </c:pt>
                <c:pt idx="5">
                  <c:v>0.51736111111111105</c:v>
                </c:pt>
                <c:pt idx="6">
                  <c:v>0.52083333333333304</c:v>
                </c:pt>
                <c:pt idx="7">
                  <c:v>0.52430555555555503</c:v>
                </c:pt>
                <c:pt idx="8">
                  <c:v>0.52777777777777801</c:v>
                </c:pt>
                <c:pt idx="9">
                  <c:v>0.53125</c:v>
                </c:pt>
                <c:pt idx="10">
                  <c:v>0.53472222222222199</c:v>
                </c:pt>
                <c:pt idx="11">
                  <c:v>0.53819444444444398</c:v>
                </c:pt>
                <c:pt idx="12">
                  <c:v>0.54165509259259292</c:v>
                </c:pt>
                <c:pt idx="13">
                  <c:v>0.54166666666666696</c:v>
                </c:pt>
                <c:pt idx="14">
                  <c:v>0.54513888888888895</c:v>
                </c:pt>
                <c:pt idx="15">
                  <c:v>0.54861111111111105</c:v>
                </c:pt>
                <c:pt idx="16">
                  <c:v>0.55208333333333304</c:v>
                </c:pt>
                <c:pt idx="17">
                  <c:v>0.55555555555555503</c:v>
                </c:pt>
                <c:pt idx="18">
                  <c:v>0.55902777777777701</c:v>
                </c:pt>
                <c:pt idx="19">
                  <c:v>0.562499999999999</c:v>
                </c:pt>
                <c:pt idx="20">
                  <c:v>0.56597222222222099</c:v>
                </c:pt>
                <c:pt idx="21">
                  <c:v>0.56944444444444298</c:v>
                </c:pt>
                <c:pt idx="22">
                  <c:v>0.57291666666666496</c:v>
                </c:pt>
                <c:pt idx="23">
                  <c:v>0.57638888888888695</c:v>
                </c:pt>
                <c:pt idx="24">
                  <c:v>0.57986111111110905</c:v>
                </c:pt>
                <c:pt idx="25">
                  <c:v>0.583321759259257</c:v>
                </c:pt>
                <c:pt idx="26">
                  <c:v>0.58333333333333104</c:v>
                </c:pt>
                <c:pt idx="27">
                  <c:v>0.58680555555555303</c:v>
                </c:pt>
                <c:pt idx="28">
                  <c:v>0.59027777777777501</c:v>
                </c:pt>
                <c:pt idx="29">
                  <c:v>0.593749999999997</c:v>
                </c:pt>
                <c:pt idx="30">
                  <c:v>0.59722222222221899</c:v>
                </c:pt>
                <c:pt idx="31">
                  <c:v>0.60069444444444098</c:v>
                </c:pt>
                <c:pt idx="32">
                  <c:v>0.60416666666666297</c:v>
                </c:pt>
                <c:pt idx="33">
                  <c:v>0.60763888888888495</c:v>
                </c:pt>
                <c:pt idx="34">
                  <c:v>0.61111111111110705</c:v>
                </c:pt>
                <c:pt idx="35">
                  <c:v>0.61458333333332904</c:v>
                </c:pt>
                <c:pt idx="36">
                  <c:v>0.61805555555555103</c:v>
                </c:pt>
                <c:pt idx="37">
                  <c:v>0.62152777777777302</c:v>
                </c:pt>
                <c:pt idx="38">
                  <c:v>0.62498842592592097</c:v>
                </c:pt>
                <c:pt idx="39">
                  <c:v>0.624999999999995</c:v>
                </c:pt>
              </c:numCache>
            </c:numRef>
          </c:xVal>
          <c:yVal>
            <c:numRef>
              <c:f>'RRS-PFR'!$B$24:$AO$24</c:f>
              <c:numCache>
                <c:formatCode>General</c:formatCode>
                <c:ptCount val="40"/>
                <c:pt idx="0">
                  <c:v>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-50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20</c:v>
                </c:pt>
                <c:pt idx="16">
                  <c:v>20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-60</c:v>
                </c:pt>
                <c:pt idx="25">
                  <c:v>0</c:v>
                </c:pt>
                <c:pt idx="26">
                  <c:v>0</c:v>
                </c:pt>
                <c:pt idx="27">
                  <c:v>5</c:v>
                </c:pt>
                <c:pt idx="28">
                  <c:v>20</c:v>
                </c:pt>
                <c:pt idx="29">
                  <c:v>100</c:v>
                </c:pt>
                <c:pt idx="30">
                  <c:v>100</c:v>
                </c:pt>
                <c:pt idx="31">
                  <c:v>100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</c:numCache>
            </c:numRef>
          </c:y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B-2A21-47D2-9807-6F561467C3A2}"/>
            </c:ext>
          </c:extLst>
        </c:ser>
        <c:ser>
          <c:idx val="12"/>
          <c:order val="12"/>
          <c:tx>
            <c:strRef>
              <c:f>'RRS-PFR'!$A$25</c:f>
              <c:strCache>
                <c:ptCount val="1"/>
                <c:pt idx="0">
                  <c:v>SOC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'RRS-PFR'!$B$8:$AO$8</c:f>
              <c:numCache>
                <c:formatCode>h:mm</c:formatCode>
                <c:ptCount val="40"/>
                <c:pt idx="0">
                  <c:v>0.5</c:v>
                </c:pt>
                <c:pt idx="1">
                  <c:v>0.50347222222222221</c:v>
                </c:pt>
                <c:pt idx="2">
                  <c:v>0.50694444444444398</c:v>
                </c:pt>
                <c:pt idx="3">
                  <c:v>0.51041666666666696</c:v>
                </c:pt>
                <c:pt idx="4">
                  <c:v>0.51388888888888895</c:v>
                </c:pt>
                <c:pt idx="5">
                  <c:v>0.51736111111111105</c:v>
                </c:pt>
                <c:pt idx="6">
                  <c:v>0.52083333333333304</c:v>
                </c:pt>
                <c:pt idx="7">
                  <c:v>0.52430555555555503</c:v>
                </c:pt>
                <c:pt idx="8">
                  <c:v>0.52777777777777801</c:v>
                </c:pt>
                <c:pt idx="9">
                  <c:v>0.53125</c:v>
                </c:pt>
                <c:pt idx="10">
                  <c:v>0.53472222222222199</c:v>
                </c:pt>
                <c:pt idx="11">
                  <c:v>0.53819444444444398</c:v>
                </c:pt>
                <c:pt idx="12">
                  <c:v>0.54165509259259292</c:v>
                </c:pt>
                <c:pt idx="13">
                  <c:v>0.54166666666666696</c:v>
                </c:pt>
                <c:pt idx="14">
                  <c:v>0.54513888888888895</c:v>
                </c:pt>
                <c:pt idx="15">
                  <c:v>0.54861111111111105</c:v>
                </c:pt>
                <c:pt idx="16">
                  <c:v>0.55208333333333304</c:v>
                </c:pt>
                <c:pt idx="17">
                  <c:v>0.55555555555555503</c:v>
                </c:pt>
                <c:pt idx="18">
                  <c:v>0.55902777777777701</c:v>
                </c:pt>
                <c:pt idx="19">
                  <c:v>0.562499999999999</c:v>
                </c:pt>
                <c:pt idx="20">
                  <c:v>0.56597222222222099</c:v>
                </c:pt>
                <c:pt idx="21">
                  <c:v>0.56944444444444298</c:v>
                </c:pt>
                <c:pt idx="22">
                  <c:v>0.57291666666666496</c:v>
                </c:pt>
                <c:pt idx="23">
                  <c:v>0.57638888888888695</c:v>
                </c:pt>
                <c:pt idx="24">
                  <c:v>0.57986111111110905</c:v>
                </c:pt>
                <c:pt idx="25">
                  <c:v>0.583321759259257</c:v>
                </c:pt>
                <c:pt idx="26">
                  <c:v>0.58333333333333104</c:v>
                </c:pt>
                <c:pt idx="27">
                  <c:v>0.58680555555555303</c:v>
                </c:pt>
                <c:pt idx="28">
                  <c:v>0.59027777777777501</c:v>
                </c:pt>
                <c:pt idx="29">
                  <c:v>0.593749999999997</c:v>
                </c:pt>
                <c:pt idx="30">
                  <c:v>0.59722222222221899</c:v>
                </c:pt>
                <c:pt idx="31">
                  <c:v>0.60069444444444098</c:v>
                </c:pt>
                <c:pt idx="32">
                  <c:v>0.60416666666666297</c:v>
                </c:pt>
                <c:pt idx="33">
                  <c:v>0.60763888888888495</c:v>
                </c:pt>
                <c:pt idx="34">
                  <c:v>0.61111111111110705</c:v>
                </c:pt>
                <c:pt idx="35">
                  <c:v>0.61458333333332904</c:v>
                </c:pt>
                <c:pt idx="36">
                  <c:v>0.61805555555555103</c:v>
                </c:pt>
                <c:pt idx="37">
                  <c:v>0.62152777777777302</c:v>
                </c:pt>
                <c:pt idx="38">
                  <c:v>0.62498842592592097</c:v>
                </c:pt>
                <c:pt idx="39">
                  <c:v>0.624999999999995</c:v>
                </c:pt>
              </c:numCache>
            </c:numRef>
          </c:xVal>
          <c:yVal>
            <c:numRef>
              <c:f>'RRS-PFR'!$B$25:$AO$25</c:f>
              <c:numCache>
                <c:formatCode>General</c:formatCode>
                <c:ptCount val="40"/>
                <c:pt idx="0">
                  <c:v>90</c:v>
                </c:pt>
                <c:pt idx="1">
                  <c:v>90</c:v>
                </c:pt>
                <c:pt idx="2">
                  <c:v>89.166666666666671</c:v>
                </c:pt>
                <c:pt idx="3">
                  <c:v>88.333333333333343</c:v>
                </c:pt>
                <c:pt idx="4">
                  <c:v>87.500000000000014</c:v>
                </c:pt>
                <c:pt idx="5">
                  <c:v>86.666666666666686</c:v>
                </c:pt>
                <c:pt idx="6">
                  <c:v>85.833333333333357</c:v>
                </c:pt>
                <c:pt idx="7">
                  <c:v>85.833333333333357</c:v>
                </c:pt>
                <c:pt idx="8">
                  <c:v>85.833333333333357</c:v>
                </c:pt>
                <c:pt idx="9">
                  <c:v>85.833333333333357</c:v>
                </c:pt>
                <c:pt idx="10">
                  <c:v>90.000000000000028</c:v>
                </c:pt>
                <c:pt idx="11">
                  <c:v>90.000000000000028</c:v>
                </c:pt>
                <c:pt idx="12">
                  <c:v>90.000000000000028</c:v>
                </c:pt>
                <c:pt idx="13">
                  <c:v>90.000000000000028</c:v>
                </c:pt>
                <c:pt idx="14">
                  <c:v>90.000000000000028</c:v>
                </c:pt>
                <c:pt idx="15">
                  <c:v>90.000000000000028</c:v>
                </c:pt>
                <c:pt idx="16">
                  <c:v>88.333333333333357</c:v>
                </c:pt>
                <c:pt idx="17">
                  <c:v>86.666666666666686</c:v>
                </c:pt>
                <c:pt idx="18">
                  <c:v>86.666666666666686</c:v>
                </c:pt>
                <c:pt idx="19">
                  <c:v>86.666666666666686</c:v>
                </c:pt>
                <c:pt idx="20">
                  <c:v>86.666666666666686</c:v>
                </c:pt>
                <c:pt idx="21">
                  <c:v>86.666666666666686</c:v>
                </c:pt>
                <c:pt idx="22">
                  <c:v>86.666666666666686</c:v>
                </c:pt>
                <c:pt idx="23">
                  <c:v>86.666666666666686</c:v>
                </c:pt>
                <c:pt idx="24">
                  <c:v>86.666666666666686</c:v>
                </c:pt>
                <c:pt idx="25">
                  <c:v>91.666666666666686</c:v>
                </c:pt>
                <c:pt idx="26">
                  <c:v>91.666666666666686</c:v>
                </c:pt>
                <c:pt idx="27">
                  <c:v>91.666666666666686</c:v>
                </c:pt>
                <c:pt idx="28">
                  <c:v>91.250000000000014</c:v>
                </c:pt>
                <c:pt idx="29">
                  <c:v>89.583333333333343</c:v>
                </c:pt>
                <c:pt idx="30">
                  <c:v>81.250000000000014</c:v>
                </c:pt>
                <c:pt idx="31">
                  <c:v>72.916666666666686</c:v>
                </c:pt>
                <c:pt idx="32">
                  <c:v>64.583333333333357</c:v>
                </c:pt>
                <c:pt idx="33">
                  <c:v>64.583333333333357</c:v>
                </c:pt>
                <c:pt idx="34">
                  <c:v>64.583333333333357</c:v>
                </c:pt>
                <c:pt idx="35">
                  <c:v>64.583333333333357</c:v>
                </c:pt>
                <c:pt idx="36">
                  <c:v>64.583333333333357</c:v>
                </c:pt>
                <c:pt idx="37">
                  <c:v>64.583333333333357</c:v>
                </c:pt>
                <c:pt idx="38">
                  <c:v>64.583333333333357</c:v>
                </c:pt>
                <c:pt idx="39">
                  <c:v>64.583333333333357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2A21-47D2-9807-6F561467C3A2}"/>
            </c:ext>
          </c:extLst>
        </c:ser>
        <c:ser>
          <c:idx val="13"/>
          <c:order val="13"/>
          <c:tx>
            <c:strRef>
              <c:f>'RRS-PFR'!$A$26</c:f>
              <c:strCache>
                <c:ptCount val="1"/>
                <c:pt idx="0">
                  <c:v>SOCReq-Compliance</c:v>
                </c:pt>
              </c:strCache>
            </c:strRef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'RRS-PFR'!$B$8:$AO$8</c:f>
              <c:numCache>
                <c:formatCode>h:mm</c:formatCode>
                <c:ptCount val="40"/>
                <c:pt idx="0">
                  <c:v>0.5</c:v>
                </c:pt>
                <c:pt idx="1">
                  <c:v>0.50347222222222221</c:v>
                </c:pt>
                <c:pt idx="2">
                  <c:v>0.50694444444444398</c:v>
                </c:pt>
                <c:pt idx="3">
                  <c:v>0.51041666666666696</c:v>
                </c:pt>
                <c:pt idx="4">
                  <c:v>0.51388888888888895</c:v>
                </c:pt>
                <c:pt idx="5">
                  <c:v>0.51736111111111105</c:v>
                </c:pt>
                <c:pt idx="6">
                  <c:v>0.52083333333333304</c:v>
                </c:pt>
                <c:pt idx="7">
                  <c:v>0.52430555555555503</c:v>
                </c:pt>
                <c:pt idx="8">
                  <c:v>0.52777777777777801</c:v>
                </c:pt>
                <c:pt idx="9">
                  <c:v>0.53125</c:v>
                </c:pt>
                <c:pt idx="10">
                  <c:v>0.53472222222222199</c:v>
                </c:pt>
                <c:pt idx="11">
                  <c:v>0.53819444444444398</c:v>
                </c:pt>
                <c:pt idx="12">
                  <c:v>0.54165509259259292</c:v>
                </c:pt>
                <c:pt idx="13">
                  <c:v>0.54166666666666696</c:v>
                </c:pt>
                <c:pt idx="14">
                  <c:v>0.54513888888888895</c:v>
                </c:pt>
                <c:pt idx="15">
                  <c:v>0.54861111111111105</c:v>
                </c:pt>
                <c:pt idx="16">
                  <c:v>0.55208333333333304</c:v>
                </c:pt>
                <c:pt idx="17">
                  <c:v>0.55555555555555503</c:v>
                </c:pt>
                <c:pt idx="18">
                  <c:v>0.55902777777777701</c:v>
                </c:pt>
                <c:pt idx="19">
                  <c:v>0.562499999999999</c:v>
                </c:pt>
                <c:pt idx="20">
                  <c:v>0.56597222222222099</c:v>
                </c:pt>
                <c:pt idx="21">
                  <c:v>0.56944444444444298</c:v>
                </c:pt>
                <c:pt idx="22">
                  <c:v>0.57291666666666496</c:v>
                </c:pt>
                <c:pt idx="23">
                  <c:v>0.57638888888888695</c:v>
                </c:pt>
                <c:pt idx="24">
                  <c:v>0.57986111111110905</c:v>
                </c:pt>
                <c:pt idx="25">
                  <c:v>0.583321759259257</c:v>
                </c:pt>
                <c:pt idx="26">
                  <c:v>0.58333333333333104</c:v>
                </c:pt>
                <c:pt idx="27">
                  <c:v>0.58680555555555303</c:v>
                </c:pt>
                <c:pt idx="28">
                  <c:v>0.59027777777777501</c:v>
                </c:pt>
                <c:pt idx="29">
                  <c:v>0.593749999999997</c:v>
                </c:pt>
                <c:pt idx="30">
                  <c:v>0.59722222222221899</c:v>
                </c:pt>
                <c:pt idx="31">
                  <c:v>0.60069444444444098</c:v>
                </c:pt>
                <c:pt idx="32">
                  <c:v>0.60416666666666297</c:v>
                </c:pt>
                <c:pt idx="33">
                  <c:v>0.60763888888888495</c:v>
                </c:pt>
                <c:pt idx="34">
                  <c:v>0.61111111111110705</c:v>
                </c:pt>
                <c:pt idx="35">
                  <c:v>0.61458333333332904</c:v>
                </c:pt>
                <c:pt idx="36">
                  <c:v>0.61805555555555103</c:v>
                </c:pt>
                <c:pt idx="37">
                  <c:v>0.62152777777777302</c:v>
                </c:pt>
                <c:pt idx="38">
                  <c:v>0.62498842592592097</c:v>
                </c:pt>
                <c:pt idx="39">
                  <c:v>0.624999999999995</c:v>
                </c:pt>
              </c:numCache>
            </c:numRef>
          </c:xVal>
          <c:yVal>
            <c:numRef>
              <c:f>'RRS-PFR'!$B$26:$AO$26</c:f>
              <c:numCache>
                <c:formatCode>General</c:formatCode>
                <c:ptCount val="40"/>
                <c:pt idx="0">
                  <c:v>90</c:v>
                </c:pt>
                <c:pt idx="1">
                  <c:v>82.5</c:v>
                </c:pt>
                <c:pt idx="2">
                  <c:v>75</c:v>
                </c:pt>
                <c:pt idx="3">
                  <c:v>67.5</c:v>
                </c:pt>
                <c:pt idx="4">
                  <c:v>60</c:v>
                </c:pt>
                <c:pt idx="5">
                  <c:v>52.5</c:v>
                </c:pt>
                <c:pt idx="6">
                  <c:v>45</c:v>
                </c:pt>
                <c:pt idx="7">
                  <c:v>37.5</c:v>
                </c:pt>
                <c:pt idx="8">
                  <c:v>30</c:v>
                </c:pt>
                <c:pt idx="9">
                  <c:v>10</c:v>
                </c:pt>
                <c:pt idx="10">
                  <c:v>15</c:v>
                </c:pt>
                <c:pt idx="11">
                  <c:v>7.5</c:v>
                </c:pt>
                <c:pt idx="12">
                  <c:v>0</c:v>
                </c:pt>
                <c:pt idx="13">
                  <c:v>90</c:v>
                </c:pt>
                <c:pt idx="14">
                  <c:v>82.5</c:v>
                </c:pt>
                <c:pt idx="15">
                  <c:v>75</c:v>
                </c:pt>
                <c:pt idx="16">
                  <c:v>67.5</c:v>
                </c:pt>
                <c:pt idx="17">
                  <c:v>60</c:v>
                </c:pt>
                <c:pt idx="18">
                  <c:v>52.5</c:v>
                </c:pt>
                <c:pt idx="19">
                  <c:v>45</c:v>
                </c:pt>
                <c:pt idx="20">
                  <c:v>37.5</c:v>
                </c:pt>
                <c:pt idx="21">
                  <c:v>30</c:v>
                </c:pt>
                <c:pt idx="22">
                  <c:v>22.5</c:v>
                </c:pt>
                <c:pt idx="23">
                  <c:v>15</c:v>
                </c:pt>
                <c:pt idx="24">
                  <c:v>2.5</c:v>
                </c:pt>
                <c:pt idx="25">
                  <c:v>0</c:v>
                </c:pt>
                <c:pt idx="26">
                  <c:v>90</c:v>
                </c:pt>
                <c:pt idx="27">
                  <c:v>82.5</c:v>
                </c:pt>
                <c:pt idx="28">
                  <c:v>75</c:v>
                </c:pt>
                <c:pt idx="29">
                  <c:v>67.5</c:v>
                </c:pt>
                <c:pt idx="30">
                  <c:v>60</c:v>
                </c:pt>
                <c:pt idx="31">
                  <c:v>52.5</c:v>
                </c:pt>
                <c:pt idx="32">
                  <c:v>45</c:v>
                </c:pt>
                <c:pt idx="33">
                  <c:v>37.5</c:v>
                </c:pt>
                <c:pt idx="34">
                  <c:v>30</c:v>
                </c:pt>
                <c:pt idx="35">
                  <c:v>22.5</c:v>
                </c:pt>
                <c:pt idx="36">
                  <c:v>15</c:v>
                </c:pt>
                <c:pt idx="37">
                  <c:v>7.5</c:v>
                </c:pt>
                <c:pt idx="38">
                  <c:v>0</c:v>
                </c:pt>
                <c:pt idx="39">
                  <c:v>50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2A21-47D2-9807-6F561467C3A2}"/>
            </c:ext>
          </c:extLst>
        </c:ser>
        <c:ser>
          <c:idx val="16"/>
          <c:order val="14"/>
          <c:tx>
            <c:strRef>
              <c:f>'RRS-PFR'!$A$27</c:f>
              <c:strCache>
                <c:ptCount val="1"/>
                <c:pt idx="0">
                  <c:v>SoCReq-Compliance minus charging credit</c:v>
                </c:pt>
              </c:strCache>
            </c:strRef>
          </c:tx>
          <c:spPr>
            <a:ln w="12700" cap="rnd">
              <a:solidFill>
                <a:srgbClr val="FF0000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'RRS-PFR'!$B$8:$AO$8</c:f>
              <c:numCache>
                <c:formatCode>h:mm</c:formatCode>
                <c:ptCount val="40"/>
                <c:pt idx="0">
                  <c:v>0.5</c:v>
                </c:pt>
                <c:pt idx="1">
                  <c:v>0.50347222222222221</c:v>
                </c:pt>
                <c:pt idx="2">
                  <c:v>0.50694444444444398</c:v>
                </c:pt>
                <c:pt idx="3">
                  <c:v>0.51041666666666696</c:v>
                </c:pt>
                <c:pt idx="4">
                  <c:v>0.51388888888888895</c:v>
                </c:pt>
                <c:pt idx="5">
                  <c:v>0.51736111111111105</c:v>
                </c:pt>
                <c:pt idx="6">
                  <c:v>0.52083333333333304</c:v>
                </c:pt>
                <c:pt idx="7">
                  <c:v>0.52430555555555503</c:v>
                </c:pt>
                <c:pt idx="8">
                  <c:v>0.52777777777777801</c:v>
                </c:pt>
                <c:pt idx="9">
                  <c:v>0.53125</c:v>
                </c:pt>
                <c:pt idx="10">
                  <c:v>0.53472222222222199</c:v>
                </c:pt>
                <c:pt idx="11">
                  <c:v>0.53819444444444398</c:v>
                </c:pt>
                <c:pt idx="12">
                  <c:v>0.54165509259259292</c:v>
                </c:pt>
                <c:pt idx="13">
                  <c:v>0.54166666666666696</c:v>
                </c:pt>
                <c:pt idx="14">
                  <c:v>0.54513888888888895</c:v>
                </c:pt>
                <c:pt idx="15">
                  <c:v>0.54861111111111105</c:v>
                </c:pt>
                <c:pt idx="16">
                  <c:v>0.55208333333333304</c:v>
                </c:pt>
                <c:pt idx="17">
                  <c:v>0.55555555555555503</c:v>
                </c:pt>
                <c:pt idx="18">
                  <c:v>0.55902777777777701</c:v>
                </c:pt>
                <c:pt idx="19">
                  <c:v>0.562499999999999</c:v>
                </c:pt>
                <c:pt idx="20">
                  <c:v>0.56597222222222099</c:v>
                </c:pt>
                <c:pt idx="21">
                  <c:v>0.56944444444444298</c:v>
                </c:pt>
                <c:pt idx="22">
                  <c:v>0.57291666666666496</c:v>
                </c:pt>
                <c:pt idx="23">
                  <c:v>0.57638888888888695</c:v>
                </c:pt>
                <c:pt idx="24">
                  <c:v>0.57986111111110905</c:v>
                </c:pt>
                <c:pt idx="25">
                  <c:v>0.583321759259257</c:v>
                </c:pt>
                <c:pt idx="26">
                  <c:v>0.58333333333333104</c:v>
                </c:pt>
                <c:pt idx="27">
                  <c:v>0.58680555555555303</c:v>
                </c:pt>
                <c:pt idx="28">
                  <c:v>0.59027777777777501</c:v>
                </c:pt>
                <c:pt idx="29">
                  <c:v>0.593749999999997</c:v>
                </c:pt>
                <c:pt idx="30">
                  <c:v>0.59722222222221899</c:v>
                </c:pt>
                <c:pt idx="31">
                  <c:v>0.60069444444444098</c:v>
                </c:pt>
                <c:pt idx="32">
                  <c:v>0.60416666666666297</c:v>
                </c:pt>
                <c:pt idx="33">
                  <c:v>0.60763888888888495</c:v>
                </c:pt>
                <c:pt idx="34">
                  <c:v>0.61111111111110705</c:v>
                </c:pt>
                <c:pt idx="35">
                  <c:v>0.61458333333332904</c:v>
                </c:pt>
                <c:pt idx="36">
                  <c:v>0.61805555555555103</c:v>
                </c:pt>
                <c:pt idx="37">
                  <c:v>0.62152777777777302</c:v>
                </c:pt>
                <c:pt idx="38">
                  <c:v>0.62498842592592097</c:v>
                </c:pt>
                <c:pt idx="39">
                  <c:v>0.624999999999995</c:v>
                </c:pt>
              </c:numCache>
            </c:numRef>
          </c:xVal>
          <c:yVal>
            <c:numRef>
              <c:f>'RRS-PFR'!$B$27:$AO$27</c:f>
              <c:numCache>
                <c:formatCode>General</c:formatCode>
                <c:ptCount val="40"/>
                <c:pt idx="0">
                  <c:v>90</c:v>
                </c:pt>
                <c:pt idx="1">
                  <c:v>82.5</c:v>
                </c:pt>
                <c:pt idx="2">
                  <c:v>75</c:v>
                </c:pt>
                <c:pt idx="3">
                  <c:v>67.5</c:v>
                </c:pt>
                <c:pt idx="4">
                  <c:v>60</c:v>
                </c:pt>
                <c:pt idx="5">
                  <c:v>52.5</c:v>
                </c:pt>
                <c:pt idx="6">
                  <c:v>45</c:v>
                </c:pt>
                <c:pt idx="7">
                  <c:v>37.5</c:v>
                </c:pt>
                <c:pt idx="8">
                  <c:v>30</c:v>
                </c:pt>
                <c:pt idx="9">
                  <c:v>22.5</c:v>
                </c:pt>
                <c:pt idx="10">
                  <c:v>15</c:v>
                </c:pt>
                <c:pt idx="11">
                  <c:v>7.5</c:v>
                </c:pt>
                <c:pt idx="12">
                  <c:v>0</c:v>
                </c:pt>
                <c:pt idx="13">
                  <c:v>90</c:v>
                </c:pt>
                <c:pt idx="14">
                  <c:v>82.5</c:v>
                </c:pt>
                <c:pt idx="15">
                  <c:v>75</c:v>
                </c:pt>
                <c:pt idx="16">
                  <c:v>67.5</c:v>
                </c:pt>
                <c:pt idx="17">
                  <c:v>60</c:v>
                </c:pt>
                <c:pt idx="18">
                  <c:v>52.5</c:v>
                </c:pt>
                <c:pt idx="19">
                  <c:v>45</c:v>
                </c:pt>
                <c:pt idx="20">
                  <c:v>37.5</c:v>
                </c:pt>
                <c:pt idx="21">
                  <c:v>30</c:v>
                </c:pt>
                <c:pt idx="22">
                  <c:v>22.5</c:v>
                </c:pt>
                <c:pt idx="23">
                  <c:v>15</c:v>
                </c:pt>
                <c:pt idx="24">
                  <c:v>7.5</c:v>
                </c:pt>
                <c:pt idx="25">
                  <c:v>0</c:v>
                </c:pt>
                <c:pt idx="26">
                  <c:v>90</c:v>
                </c:pt>
                <c:pt idx="27">
                  <c:v>82.5</c:v>
                </c:pt>
                <c:pt idx="28">
                  <c:v>75</c:v>
                </c:pt>
                <c:pt idx="29">
                  <c:v>67.5</c:v>
                </c:pt>
                <c:pt idx="30">
                  <c:v>60</c:v>
                </c:pt>
                <c:pt idx="31">
                  <c:v>52.5</c:v>
                </c:pt>
                <c:pt idx="32">
                  <c:v>45</c:v>
                </c:pt>
                <c:pt idx="33">
                  <c:v>37.5</c:v>
                </c:pt>
                <c:pt idx="34">
                  <c:v>30</c:v>
                </c:pt>
                <c:pt idx="35">
                  <c:v>22.5</c:v>
                </c:pt>
                <c:pt idx="36">
                  <c:v>15</c:v>
                </c:pt>
                <c:pt idx="37">
                  <c:v>7.5</c:v>
                </c:pt>
                <c:pt idx="38">
                  <c:v>0</c:v>
                </c:pt>
                <c:pt idx="39">
                  <c:v>50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0-2A21-47D2-9807-6F561467C3A2}"/>
            </c:ext>
          </c:extLst>
        </c:ser>
        <c:ser>
          <c:idx val="18"/>
          <c:order val="16"/>
          <c:tx>
            <c:strRef>
              <c:f>'RRS-PFR'!$A$10</c:f>
              <c:strCache>
                <c:ptCount val="1"/>
                <c:pt idx="0">
                  <c:v>MPC</c:v>
                </c:pt>
              </c:strCache>
            </c:strRef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'RRS-PFR'!$B$8:$AO$8</c:f>
              <c:numCache>
                <c:formatCode>h:mm</c:formatCode>
                <c:ptCount val="40"/>
                <c:pt idx="0">
                  <c:v>0.5</c:v>
                </c:pt>
                <c:pt idx="1">
                  <c:v>0.50347222222222221</c:v>
                </c:pt>
                <c:pt idx="2">
                  <c:v>0.50694444444444398</c:v>
                </c:pt>
                <c:pt idx="3">
                  <c:v>0.51041666666666696</c:v>
                </c:pt>
                <c:pt idx="4">
                  <c:v>0.51388888888888895</c:v>
                </c:pt>
                <c:pt idx="5">
                  <c:v>0.51736111111111105</c:v>
                </c:pt>
                <c:pt idx="6">
                  <c:v>0.52083333333333304</c:v>
                </c:pt>
                <c:pt idx="7">
                  <c:v>0.52430555555555503</c:v>
                </c:pt>
                <c:pt idx="8">
                  <c:v>0.52777777777777801</c:v>
                </c:pt>
                <c:pt idx="9">
                  <c:v>0.53125</c:v>
                </c:pt>
                <c:pt idx="10">
                  <c:v>0.53472222222222199</c:v>
                </c:pt>
                <c:pt idx="11">
                  <c:v>0.53819444444444398</c:v>
                </c:pt>
                <c:pt idx="12">
                  <c:v>0.54165509259259292</c:v>
                </c:pt>
                <c:pt idx="13">
                  <c:v>0.54166666666666696</c:v>
                </c:pt>
                <c:pt idx="14">
                  <c:v>0.54513888888888895</c:v>
                </c:pt>
                <c:pt idx="15">
                  <c:v>0.54861111111111105</c:v>
                </c:pt>
                <c:pt idx="16">
                  <c:v>0.55208333333333304</c:v>
                </c:pt>
                <c:pt idx="17">
                  <c:v>0.55555555555555503</c:v>
                </c:pt>
                <c:pt idx="18">
                  <c:v>0.55902777777777701</c:v>
                </c:pt>
                <c:pt idx="19">
                  <c:v>0.562499999999999</c:v>
                </c:pt>
                <c:pt idx="20">
                  <c:v>0.56597222222222099</c:v>
                </c:pt>
                <c:pt idx="21">
                  <c:v>0.56944444444444298</c:v>
                </c:pt>
                <c:pt idx="22">
                  <c:v>0.57291666666666496</c:v>
                </c:pt>
                <c:pt idx="23">
                  <c:v>0.57638888888888695</c:v>
                </c:pt>
                <c:pt idx="24">
                  <c:v>0.57986111111110905</c:v>
                </c:pt>
                <c:pt idx="25">
                  <c:v>0.583321759259257</c:v>
                </c:pt>
                <c:pt idx="26">
                  <c:v>0.58333333333333104</c:v>
                </c:pt>
                <c:pt idx="27">
                  <c:v>0.58680555555555303</c:v>
                </c:pt>
                <c:pt idx="28">
                  <c:v>0.59027777777777501</c:v>
                </c:pt>
                <c:pt idx="29">
                  <c:v>0.593749999999997</c:v>
                </c:pt>
                <c:pt idx="30">
                  <c:v>0.59722222222221899</c:v>
                </c:pt>
                <c:pt idx="31">
                  <c:v>0.60069444444444098</c:v>
                </c:pt>
                <c:pt idx="32">
                  <c:v>0.60416666666666297</c:v>
                </c:pt>
                <c:pt idx="33">
                  <c:v>0.60763888888888495</c:v>
                </c:pt>
                <c:pt idx="34">
                  <c:v>0.61111111111110705</c:v>
                </c:pt>
                <c:pt idx="35">
                  <c:v>0.61458333333332904</c:v>
                </c:pt>
                <c:pt idx="36">
                  <c:v>0.61805555555555103</c:v>
                </c:pt>
                <c:pt idx="37">
                  <c:v>0.62152777777777302</c:v>
                </c:pt>
                <c:pt idx="38">
                  <c:v>0.62498842592592097</c:v>
                </c:pt>
                <c:pt idx="39">
                  <c:v>0.624999999999995</c:v>
                </c:pt>
              </c:numCache>
            </c:numRef>
          </c:xVal>
          <c:yVal>
            <c:numRef>
              <c:f>'RRS-PFR'!$B$10:$AO$10</c:f>
              <c:numCache>
                <c:formatCode>General</c:formatCode>
                <c:ptCount val="40"/>
                <c:pt idx="0">
                  <c:v>-100</c:v>
                </c:pt>
                <c:pt idx="1">
                  <c:v>-100</c:v>
                </c:pt>
                <c:pt idx="2">
                  <c:v>-100</c:v>
                </c:pt>
                <c:pt idx="3">
                  <c:v>-100</c:v>
                </c:pt>
                <c:pt idx="4">
                  <c:v>-100</c:v>
                </c:pt>
                <c:pt idx="5">
                  <c:v>-100</c:v>
                </c:pt>
                <c:pt idx="6">
                  <c:v>-100</c:v>
                </c:pt>
                <c:pt idx="7">
                  <c:v>-100</c:v>
                </c:pt>
                <c:pt idx="8">
                  <c:v>-100</c:v>
                </c:pt>
                <c:pt idx="9">
                  <c:v>-100</c:v>
                </c:pt>
                <c:pt idx="10">
                  <c:v>-100</c:v>
                </c:pt>
                <c:pt idx="11">
                  <c:v>-100</c:v>
                </c:pt>
                <c:pt idx="12">
                  <c:v>-100</c:v>
                </c:pt>
                <c:pt idx="13">
                  <c:v>-100</c:v>
                </c:pt>
                <c:pt idx="14">
                  <c:v>-100</c:v>
                </c:pt>
                <c:pt idx="15">
                  <c:v>-100</c:v>
                </c:pt>
                <c:pt idx="16">
                  <c:v>-100</c:v>
                </c:pt>
                <c:pt idx="17">
                  <c:v>-100</c:v>
                </c:pt>
                <c:pt idx="18">
                  <c:v>-100</c:v>
                </c:pt>
                <c:pt idx="19">
                  <c:v>-100</c:v>
                </c:pt>
                <c:pt idx="20">
                  <c:v>-100</c:v>
                </c:pt>
                <c:pt idx="21">
                  <c:v>-100</c:v>
                </c:pt>
                <c:pt idx="22">
                  <c:v>-100</c:v>
                </c:pt>
                <c:pt idx="23">
                  <c:v>-100</c:v>
                </c:pt>
                <c:pt idx="24">
                  <c:v>-100</c:v>
                </c:pt>
                <c:pt idx="25">
                  <c:v>-100</c:v>
                </c:pt>
                <c:pt idx="26">
                  <c:v>-100</c:v>
                </c:pt>
                <c:pt idx="27">
                  <c:v>-100</c:v>
                </c:pt>
                <c:pt idx="28">
                  <c:v>-100</c:v>
                </c:pt>
                <c:pt idx="29">
                  <c:v>-100</c:v>
                </c:pt>
                <c:pt idx="30">
                  <c:v>-100</c:v>
                </c:pt>
                <c:pt idx="31">
                  <c:v>-100</c:v>
                </c:pt>
                <c:pt idx="32">
                  <c:v>-100</c:v>
                </c:pt>
                <c:pt idx="33">
                  <c:v>-100</c:v>
                </c:pt>
                <c:pt idx="34">
                  <c:v>-100</c:v>
                </c:pt>
                <c:pt idx="35">
                  <c:v>-100</c:v>
                </c:pt>
                <c:pt idx="36">
                  <c:v>-100</c:v>
                </c:pt>
                <c:pt idx="37">
                  <c:v>-100</c:v>
                </c:pt>
                <c:pt idx="38">
                  <c:v>-100</c:v>
                </c:pt>
                <c:pt idx="39">
                  <c:v>-100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EDD-47CC-BD54-DC18A6B875A4}"/>
            </c:ext>
          </c:extLst>
        </c:ser>
        <c:ser>
          <c:idx val="19"/>
          <c:order val="17"/>
          <c:tx>
            <c:strRef>
              <c:f>'RRS-PFR'!$A$19</c:f>
              <c:strCache>
                <c:ptCount val="1"/>
                <c:pt idx="0">
                  <c:v>HASL-CLR Post 1186</c:v>
                </c:pt>
              </c:strCache>
            </c:strRef>
          </c:tx>
          <c:spPr>
            <a:ln w="19050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'RRS-PFR'!$B$8:$AO$8</c:f>
              <c:numCache>
                <c:formatCode>h:mm</c:formatCode>
                <c:ptCount val="40"/>
                <c:pt idx="0">
                  <c:v>0.5</c:v>
                </c:pt>
                <c:pt idx="1">
                  <c:v>0.50347222222222221</c:v>
                </c:pt>
                <c:pt idx="2">
                  <c:v>0.50694444444444398</c:v>
                </c:pt>
                <c:pt idx="3">
                  <c:v>0.51041666666666696</c:v>
                </c:pt>
                <c:pt idx="4">
                  <c:v>0.51388888888888895</c:v>
                </c:pt>
                <c:pt idx="5">
                  <c:v>0.51736111111111105</c:v>
                </c:pt>
                <c:pt idx="6">
                  <c:v>0.52083333333333304</c:v>
                </c:pt>
                <c:pt idx="7">
                  <c:v>0.52430555555555503</c:v>
                </c:pt>
                <c:pt idx="8">
                  <c:v>0.52777777777777801</c:v>
                </c:pt>
                <c:pt idx="9">
                  <c:v>0.53125</c:v>
                </c:pt>
                <c:pt idx="10">
                  <c:v>0.53472222222222199</c:v>
                </c:pt>
                <c:pt idx="11">
                  <c:v>0.53819444444444398</c:v>
                </c:pt>
                <c:pt idx="12">
                  <c:v>0.54165509259259292</c:v>
                </c:pt>
                <c:pt idx="13">
                  <c:v>0.54166666666666696</c:v>
                </c:pt>
                <c:pt idx="14">
                  <c:v>0.54513888888888895</c:v>
                </c:pt>
                <c:pt idx="15">
                  <c:v>0.54861111111111105</c:v>
                </c:pt>
                <c:pt idx="16">
                  <c:v>0.55208333333333304</c:v>
                </c:pt>
                <c:pt idx="17">
                  <c:v>0.55555555555555503</c:v>
                </c:pt>
                <c:pt idx="18">
                  <c:v>0.55902777777777701</c:v>
                </c:pt>
                <c:pt idx="19">
                  <c:v>0.562499999999999</c:v>
                </c:pt>
                <c:pt idx="20">
                  <c:v>0.56597222222222099</c:v>
                </c:pt>
                <c:pt idx="21">
                  <c:v>0.56944444444444298</c:v>
                </c:pt>
                <c:pt idx="22">
                  <c:v>0.57291666666666496</c:v>
                </c:pt>
                <c:pt idx="23">
                  <c:v>0.57638888888888695</c:v>
                </c:pt>
                <c:pt idx="24">
                  <c:v>0.57986111111110905</c:v>
                </c:pt>
                <c:pt idx="25">
                  <c:v>0.583321759259257</c:v>
                </c:pt>
                <c:pt idx="26">
                  <c:v>0.58333333333333104</c:v>
                </c:pt>
                <c:pt idx="27">
                  <c:v>0.58680555555555303</c:v>
                </c:pt>
                <c:pt idx="28">
                  <c:v>0.59027777777777501</c:v>
                </c:pt>
                <c:pt idx="29">
                  <c:v>0.593749999999997</c:v>
                </c:pt>
                <c:pt idx="30">
                  <c:v>0.59722222222221899</c:v>
                </c:pt>
                <c:pt idx="31">
                  <c:v>0.60069444444444098</c:v>
                </c:pt>
                <c:pt idx="32">
                  <c:v>0.60416666666666297</c:v>
                </c:pt>
                <c:pt idx="33">
                  <c:v>0.60763888888888495</c:v>
                </c:pt>
                <c:pt idx="34">
                  <c:v>0.61111111111110705</c:v>
                </c:pt>
                <c:pt idx="35">
                  <c:v>0.61458333333332904</c:v>
                </c:pt>
                <c:pt idx="36">
                  <c:v>0.61805555555555103</c:v>
                </c:pt>
                <c:pt idx="37">
                  <c:v>0.62152777777777302</c:v>
                </c:pt>
                <c:pt idx="38">
                  <c:v>0.62498842592592097</c:v>
                </c:pt>
                <c:pt idx="39">
                  <c:v>0.624999999999995</c:v>
                </c:pt>
              </c:numCache>
            </c:numRef>
          </c:xVal>
          <c:yVal>
            <c:numRef>
              <c:f>'RRS-PFR'!$B$19:$AO$19</c:f>
              <c:numCache>
                <c:formatCode>0</c:formatCode>
                <c:ptCount val="40"/>
                <c:pt idx="0">
                  <c:v>-100</c:v>
                </c:pt>
                <c:pt idx="1">
                  <c:v>-100</c:v>
                </c:pt>
                <c:pt idx="2">
                  <c:v>-100</c:v>
                </c:pt>
                <c:pt idx="3">
                  <c:v>-100</c:v>
                </c:pt>
                <c:pt idx="4">
                  <c:v>-100</c:v>
                </c:pt>
                <c:pt idx="5">
                  <c:v>-100</c:v>
                </c:pt>
                <c:pt idx="6">
                  <c:v>-100</c:v>
                </c:pt>
                <c:pt idx="7">
                  <c:v>-100</c:v>
                </c:pt>
                <c:pt idx="8">
                  <c:v>-100</c:v>
                </c:pt>
                <c:pt idx="9">
                  <c:v>-100</c:v>
                </c:pt>
                <c:pt idx="10">
                  <c:v>-100</c:v>
                </c:pt>
                <c:pt idx="11">
                  <c:v>-100</c:v>
                </c:pt>
                <c:pt idx="12">
                  <c:v>-100</c:v>
                </c:pt>
                <c:pt idx="13">
                  <c:v>-100</c:v>
                </c:pt>
                <c:pt idx="14">
                  <c:v>-100</c:v>
                </c:pt>
                <c:pt idx="15">
                  <c:v>-100</c:v>
                </c:pt>
                <c:pt idx="16">
                  <c:v>-100</c:v>
                </c:pt>
                <c:pt idx="17">
                  <c:v>-100</c:v>
                </c:pt>
                <c:pt idx="18">
                  <c:v>-100</c:v>
                </c:pt>
                <c:pt idx="19">
                  <c:v>-100</c:v>
                </c:pt>
                <c:pt idx="20">
                  <c:v>-100</c:v>
                </c:pt>
                <c:pt idx="21">
                  <c:v>-100</c:v>
                </c:pt>
                <c:pt idx="22">
                  <c:v>-100</c:v>
                </c:pt>
                <c:pt idx="23">
                  <c:v>-100</c:v>
                </c:pt>
                <c:pt idx="24">
                  <c:v>-100</c:v>
                </c:pt>
                <c:pt idx="25">
                  <c:v>-99.999999999999773</c:v>
                </c:pt>
                <c:pt idx="26">
                  <c:v>-99.999999999999773</c:v>
                </c:pt>
                <c:pt idx="27">
                  <c:v>-99.999999999999773</c:v>
                </c:pt>
                <c:pt idx="28">
                  <c:v>-100</c:v>
                </c:pt>
                <c:pt idx="29">
                  <c:v>-100</c:v>
                </c:pt>
                <c:pt idx="30">
                  <c:v>-100</c:v>
                </c:pt>
                <c:pt idx="31">
                  <c:v>-100</c:v>
                </c:pt>
                <c:pt idx="32">
                  <c:v>-100</c:v>
                </c:pt>
                <c:pt idx="33">
                  <c:v>-100</c:v>
                </c:pt>
                <c:pt idx="34">
                  <c:v>-100</c:v>
                </c:pt>
                <c:pt idx="35">
                  <c:v>-100</c:v>
                </c:pt>
                <c:pt idx="36">
                  <c:v>-100</c:v>
                </c:pt>
                <c:pt idx="37">
                  <c:v>-100</c:v>
                </c:pt>
                <c:pt idx="38">
                  <c:v>-100</c:v>
                </c:pt>
                <c:pt idx="39">
                  <c:v>-100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EDD-47CC-BD54-DC18A6B875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04801071"/>
        <c:axId val="2104779023"/>
        <c:extLst>
          <c:ext xmlns:c15="http://schemas.microsoft.com/office/drawing/2012/chart" uri="{02D57815-91ED-43cb-92C2-25804820EDAC}">
            <c15:filteredScatterSeries>
              <c15:ser>
                <c:idx val="3"/>
                <c:order val="3"/>
                <c:tx>
                  <c:strRef>
                    <c:extLst>
                      <c:ext uri="{02D57815-91ED-43cb-92C2-25804820EDAC}">
                        <c15:formulaRef>
                          <c15:sqref>'RRS-PFR'!$A$13</c15:sqref>
                        </c15:formulaRef>
                      </c:ext>
                    </c:extLst>
                    <c:strCache>
                      <c:ptCount val="1"/>
                      <c:pt idx="0">
                        <c:v>HASL-GR Curr.</c:v>
                      </c:pt>
                    </c:strCache>
                  </c:strRef>
                </c:tx>
                <c:spPr>
                  <a:ln w="19050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none"/>
                </c:marker>
                <c:xVal>
                  <c:numRef>
                    <c:extLst>
                      <c:ext uri="{02D57815-91ED-43cb-92C2-25804820EDAC}">
                        <c15:formulaRef>
                          <c15:sqref>'RRS-PFR'!$B$8:$AO$8</c15:sqref>
                        </c15:formulaRef>
                      </c:ext>
                    </c:extLst>
                    <c:numCache>
                      <c:formatCode>h:mm</c:formatCode>
                      <c:ptCount val="40"/>
                      <c:pt idx="0">
                        <c:v>0.5</c:v>
                      </c:pt>
                      <c:pt idx="1">
                        <c:v>0.50347222222222221</c:v>
                      </c:pt>
                      <c:pt idx="2">
                        <c:v>0.50694444444444398</c:v>
                      </c:pt>
                      <c:pt idx="3">
                        <c:v>0.51041666666666696</c:v>
                      </c:pt>
                      <c:pt idx="4">
                        <c:v>0.51388888888888895</c:v>
                      </c:pt>
                      <c:pt idx="5">
                        <c:v>0.51736111111111105</c:v>
                      </c:pt>
                      <c:pt idx="6">
                        <c:v>0.52083333333333304</c:v>
                      </c:pt>
                      <c:pt idx="7">
                        <c:v>0.52430555555555503</c:v>
                      </c:pt>
                      <c:pt idx="8">
                        <c:v>0.52777777777777801</c:v>
                      </c:pt>
                      <c:pt idx="9">
                        <c:v>0.53125</c:v>
                      </c:pt>
                      <c:pt idx="10">
                        <c:v>0.53472222222222199</c:v>
                      </c:pt>
                      <c:pt idx="11">
                        <c:v>0.53819444444444398</c:v>
                      </c:pt>
                      <c:pt idx="12">
                        <c:v>0.54165509259259292</c:v>
                      </c:pt>
                      <c:pt idx="13">
                        <c:v>0.54166666666666696</c:v>
                      </c:pt>
                      <c:pt idx="14">
                        <c:v>0.54513888888888895</c:v>
                      </c:pt>
                      <c:pt idx="15">
                        <c:v>0.54861111111111105</c:v>
                      </c:pt>
                      <c:pt idx="16">
                        <c:v>0.55208333333333304</c:v>
                      </c:pt>
                      <c:pt idx="17">
                        <c:v>0.55555555555555503</c:v>
                      </c:pt>
                      <c:pt idx="18">
                        <c:v>0.55902777777777701</c:v>
                      </c:pt>
                      <c:pt idx="19">
                        <c:v>0.562499999999999</c:v>
                      </c:pt>
                      <c:pt idx="20">
                        <c:v>0.56597222222222099</c:v>
                      </c:pt>
                      <c:pt idx="21">
                        <c:v>0.56944444444444298</c:v>
                      </c:pt>
                      <c:pt idx="22">
                        <c:v>0.57291666666666496</c:v>
                      </c:pt>
                      <c:pt idx="23">
                        <c:v>0.57638888888888695</c:v>
                      </c:pt>
                      <c:pt idx="24">
                        <c:v>0.57986111111110905</c:v>
                      </c:pt>
                      <c:pt idx="25">
                        <c:v>0.583321759259257</c:v>
                      </c:pt>
                      <c:pt idx="26">
                        <c:v>0.58333333333333104</c:v>
                      </c:pt>
                      <c:pt idx="27">
                        <c:v>0.58680555555555303</c:v>
                      </c:pt>
                      <c:pt idx="28">
                        <c:v>0.59027777777777501</c:v>
                      </c:pt>
                      <c:pt idx="29">
                        <c:v>0.593749999999997</c:v>
                      </c:pt>
                      <c:pt idx="30">
                        <c:v>0.59722222222221899</c:v>
                      </c:pt>
                      <c:pt idx="31">
                        <c:v>0.60069444444444098</c:v>
                      </c:pt>
                      <c:pt idx="32">
                        <c:v>0.60416666666666297</c:v>
                      </c:pt>
                      <c:pt idx="33">
                        <c:v>0.60763888888888495</c:v>
                      </c:pt>
                      <c:pt idx="34">
                        <c:v>0.61111111111110705</c:v>
                      </c:pt>
                      <c:pt idx="35">
                        <c:v>0.61458333333332904</c:v>
                      </c:pt>
                      <c:pt idx="36">
                        <c:v>0.61805555555555103</c:v>
                      </c:pt>
                      <c:pt idx="37">
                        <c:v>0.62152777777777302</c:v>
                      </c:pt>
                      <c:pt idx="38">
                        <c:v>0.62498842592592097</c:v>
                      </c:pt>
                      <c:pt idx="39">
                        <c:v>0.624999999999995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'RRS-PFR'!$B$13:$AO$13</c15:sqref>
                        </c15:formulaRef>
                      </c:ext>
                    </c:extLst>
                    <c:numCache>
                      <c:formatCode>General</c:formatCode>
                      <c:ptCount val="40"/>
                      <c:pt idx="0">
                        <c:v>10</c:v>
                      </c:pt>
                      <c:pt idx="1">
                        <c:v>10</c:v>
                      </c:pt>
                      <c:pt idx="2">
                        <c:v>10</c:v>
                      </c:pt>
                      <c:pt idx="3">
                        <c:v>10</c:v>
                      </c:pt>
                      <c:pt idx="4">
                        <c:v>10</c:v>
                      </c:pt>
                      <c:pt idx="5">
                        <c:v>10</c:v>
                      </c:pt>
                      <c:pt idx="6">
                        <c:v>10</c:v>
                      </c:pt>
                      <c:pt idx="7">
                        <c:v>10</c:v>
                      </c:pt>
                      <c:pt idx="8">
                        <c:v>10</c:v>
                      </c:pt>
                      <c:pt idx="9">
                        <c:v>10</c:v>
                      </c:pt>
                      <c:pt idx="10">
                        <c:v>10</c:v>
                      </c:pt>
                      <c:pt idx="11">
                        <c:v>10</c:v>
                      </c:pt>
                      <c:pt idx="12">
                        <c:v>10</c:v>
                      </c:pt>
                      <c:pt idx="13">
                        <c:v>10</c:v>
                      </c:pt>
                      <c:pt idx="14">
                        <c:v>10</c:v>
                      </c:pt>
                      <c:pt idx="15">
                        <c:v>10</c:v>
                      </c:pt>
                      <c:pt idx="16">
                        <c:v>10</c:v>
                      </c:pt>
                      <c:pt idx="17">
                        <c:v>10</c:v>
                      </c:pt>
                      <c:pt idx="18">
                        <c:v>10</c:v>
                      </c:pt>
                      <c:pt idx="19">
                        <c:v>10</c:v>
                      </c:pt>
                      <c:pt idx="20">
                        <c:v>10</c:v>
                      </c:pt>
                      <c:pt idx="21">
                        <c:v>10</c:v>
                      </c:pt>
                      <c:pt idx="22">
                        <c:v>10</c:v>
                      </c:pt>
                      <c:pt idx="23">
                        <c:v>10</c:v>
                      </c:pt>
                      <c:pt idx="24">
                        <c:v>10</c:v>
                      </c:pt>
                      <c:pt idx="25">
                        <c:v>10</c:v>
                      </c:pt>
                      <c:pt idx="26">
                        <c:v>10</c:v>
                      </c:pt>
                      <c:pt idx="27">
                        <c:v>10</c:v>
                      </c:pt>
                      <c:pt idx="28">
                        <c:v>10</c:v>
                      </c:pt>
                      <c:pt idx="29">
                        <c:v>100</c:v>
                      </c:pt>
                      <c:pt idx="30">
                        <c:v>100</c:v>
                      </c:pt>
                      <c:pt idx="31">
                        <c:v>100</c:v>
                      </c:pt>
                      <c:pt idx="32">
                        <c:v>100</c:v>
                      </c:pt>
                      <c:pt idx="33">
                        <c:v>100</c:v>
                      </c:pt>
                      <c:pt idx="34">
                        <c:v>10</c:v>
                      </c:pt>
                      <c:pt idx="35">
                        <c:v>10</c:v>
                      </c:pt>
                      <c:pt idx="36">
                        <c:v>10</c:v>
                      </c:pt>
                      <c:pt idx="37">
                        <c:v>10</c:v>
                      </c:pt>
                      <c:pt idx="38">
                        <c:v>50</c:v>
                      </c:pt>
                      <c:pt idx="39">
                        <c:v>50</c:v>
                      </c:pt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3-2A21-47D2-9807-6F561467C3A2}"/>
                  </c:ext>
                </c:extLst>
              </c15:ser>
            </c15:filteredScatterSeries>
            <c15:filteredScatte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'RRS-PFR'!$A$14</c15:sqref>
                        </c15:formulaRef>
                      </c:ext>
                    </c:extLst>
                    <c:strCache>
                      <c:ptCount val="1"/>
                      <c:pt idx="0">
                        <c:v>SOCReq1</c:v>
                      </c:pt>
                    </c:strCache>
                  </c:strRef>
                </c:tx>
                <c:spPr>
                  <a:ln w="19050" cap="rnd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none"/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'RRS-PFR'!$B$8:$AO$8</c15:sqref>
                        </c15:formulaRef>
                      </c:ext>
                    </c:extLst>
                    <c:numCache>
                      <c:formatCode>h:mm</c:formatCode>
                      <c:ptCount val="40"/>
                      <c:pt idx="0">
                        <c:v>0.5</c:v>
                      </c:pt>
                      <c:pt idx="1">
                        <c:v>0.50347222222222221</c:v>
                      </c:pt>
                      <c:pt idx="2">
                        <c:v>0.50694444444444398</c:v>
                      </c:pt>
                      <c:pt idx="3">
                        <c:v>0.51041666666666696</c:v>
                      </c:pt>
                      <c:pt idx="4">
                        <c:v>0.51388888888888895</c:v>
                      </c:pt>
                      <c:pt idx="5">
                        <c:v>0.51736111111111105</c:v>
                      </c:pt>
                      <c:pt idx="6">
                        <c:v>0.52083333333333304</c:v>
                      </c:pt>
                      <c:pt idx="7">
                        <c:v>0.52430555555555503</c:v>
                      </c:pt>
                      <c:pt idx="8">
                        <c:v>0.52777777777777801</c:v>
                      </c:pt>
                      <c:pt idx="9">
                        <c:v>0.53125</c:v>
                      </c:pt>
                      <c:pt idx="10">
                        <c:v>0.53472222222222199</c:v>
                      </c:pt>
                      <c:pt idx="11">
                        <c:v>0.53819444444444398</c:v>
                      </c:pt>
                      <c:pt idx="12">
                        <c:v>0.54165509259259292</c:v>
                      </c:pt>
                      <c:pt idx="13">
                        <c:v>0.54166666666666696</c:v>
                      </c:pt>
                      <c:pt idx="14">
                        <c:v>0.54513888888888895</c:v>
                      </c:pt>
                      <c:pt idx="15">
                        <c:v>0.54861111111111105</c:v>
                      </c:pt>
                      <c:pt idx="16">
                        <c:v>0.55208333333333304</c:v>
                      </c:pt>
                      <c:pt idx="17">
                        <c:v>0.55555555555555503</c:v>
                      </c:pt>
                      <c:pt idx="18">
                        <c:v>0.55902777777777701</c:v>
                      </c:pt>
                      <c:pt idx="19">
                        <c:v>0.562499999999999</c:v>
                      </c:pt>
                      <c:pt idx="20">
                        <c:v>0.56597222222222099</c:v>
                      </c:pt>
                      <c:pt idx="21">
                        <c:v>0.56944444444444298</c:v>
                      </c:pt>
                      <c:pt idx="22">
                        <c:v>0.57291666666666496</c:v>
                      </c:pt>
                      <c:pt idx="23">
                        <c:v>0.57638888888888695</c:v>
                      </c:pt>
                      <c:pt idx="24">
                        <c:v>0.57986111111110905</c:v>
                      </c:pt>
                      <c:pt idx="25">
                        <c:v>0.583321759259257</c:v>
                      </c:pt>
                      <c:pt idx="26">
                        <c:v>0.58333333333333104</c:v>
                      </c:pt>
                      <c:pt idx="27">
                        <c:v>0.58680555555555303</c:v>
                      </c:pt>
                      <c:pt idx="28">
                        <c:v>0.59027777777777501</c:v>
                      </c:pt>
                      <c:pt idx="29">
                        <c:v>0.593749999999997</c:v>
                      </c:pt>
                      <c:pt idx="30">
                        <c:v>0.59722222222221899</c:v>
                      </c:pt>
                      <c:pt idx="31">
                        <c:v>0.60069444444444098</c:v>
                      </c:pt>
                      <c:pt idx="32">
                        <c:v>0.60416666666666297</c:v>
                      </c:pt>
                      <c:pt idx="33">
                        <c:v>0.60763888888888495</c:v>
                      </c:pt>
                      <c:pt idx="34">
                        <c:v>0.61111111111110705</c:v>
                      </c:pt>
                      <c:pt idx="35">
                        <c:v>0.61458333333332904</c:v>
                      </c:pt>
                      <c:pt idx="36">
                        <c:v>0.61805555555555103</c:v>
                      </c:pt>
                      <c:pt idx="37">
                        <c:v>0.62152777777777302</c:v>
                      </c:pt>
                      <c:pt idx="38">
                        <c:v>0.62498842592592097</c:v>
                      </c:pt>
                      <c:pt idx="39">
                        <c:v>0.624999999999995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'RRS-PFR'!$B$14:$AO$14</c15:sqref>
                        </c15:formulaRef>
                      </c:ext>
                    </c:extLst>
                    <c:numCache>
                      <c:formatCode>General</c:formatCode>
                      <c:ptCount val="40"/>
                      <c:pt idx="0">
                        <c:v>90</c:v>
                      </c:pt>
                      <c:pt idx="1">
                        <c:v>82.5</c:v>
                      </c:pt>
                      <c:pt idx="2">
                        <c:v>75</c:v>
                      </c:pt>
                      <c:pt idx="3">
                        <c:v>67.5</c:v>
                      </c:pt>
                      <c:pt idx="4">
                        <c:v>60</c:v>
                      </c:pt>
                      <c:pt idx="5">
                        <c:v>52.5</c:v>
                      </c:pt>
                      <c:pt idx="6">
                        <c:v>45</c:v>
                      </c:pt>
                      <c:pt idx="7">
                        <c:v>37.5</c:v>
                      </c:pt>
                      <c:pt idx="8">
                        <c:v>30</c:v>
                      </c:pt>
                      <c:pt idx="9">
                        <c:v>10</c:v>
                      </c:pt>
                      <c:pt idx="10">
                        <c:v>15</c:v>
                      </c:pt>
                      <c:pt idx="11">
                        <c:v>7.5</c:v>
                      </c:pt>
                      <c:pt idx="12">
                        <c:v>90</c:v>
                      </c:pt>
                      <c:pt idx="13">
                        <c:v>90</c:v>
                      </c:pt>
                      <c:pt idx="14">
                        <c:v>82.5</c:v>
                      </c:pt>
                      <c:pt idx="15">
                        <c:v>75</c:v>
                      </c:pt>
                      <c:pt idx="16">
                        <c:v>67.5</c:v>
                      </c:pt>
                      <c:pt idx="17">
                        <c:v>60</c:v>
                      </c:pt>
                      <c:pt idx="18">
                        <c:v>52.5</c:v>
                      </c:pt>
                      <c:pt idx="19">
                        <c:v>45</c:v>
                      </c:pt>
                      <c:pt idx="20">
                        <c:v>37.5</c:v>
                      </c:pt>
                      <c:pt idx="21">
                        <c:v>30</c:v>
                      </c:pt>
                      <c:pt idx="22">
                        <c:v>22.5</c:v>
                      </c:pt>
                      <c:pt idx="23">
                        <c:v>15</c:v>
                      </c:pt>
                      <c:pt idx="24">
                        <c:v>2.5</c:v>
                      </c:pt>
                      <c:pt idx="25">
                        <c:v>90</c:v>
                      </c:pt>
                      <c:pt idx="26">
                        <c:v>90</c:v>
                      </c:pt>
                      <c:pt idx="27">
                        <c:v>82.5</c:v>
                      </c:pt>
                      <c:pt idx="28">
                        <c:v>75</c:v>
                      </c:pt>
                      <c:pt idx="29">
                        <c:v>67.5</c:v>
                      </c:pt>
                      <c:pt idx="30">
                        <c:v>60</c:v>
                      </c:pt>
                      <c:pt idx="31">
                        <c:v>52.5</c:v>
                      </c:pt>
                      <c:pt idx="32">
                        <c:v>45</c:v>
                      </c:pt>
                      <c:pt idx="33">
                        <c:v>37.5</c:v>
                      </c:pt>
                      <c:pt idx="34">
                        <c:v>30</c:v>
                      </c:pt>
                      <c:pt idx="35">
                        <c:v>22.5</c:v>
                      </c:pt>
                      <c:pt idx="36">
                        <c:v>15</c:v>
                      </c:pt>
                      <c:pt idx="37">
                        <c:v>7.5</c:v>
                      </c:pt>
                      <c:pt idx="38">
                        <c:v>50</c:v>
                      </c:pt>
                      <c:pt idx="39">
                        <c:v>50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2A21-47D2-9807-6F561467C3A2}"/>
                  </c:ext>
                </c:extLst>
              </c15:ser>
            </c15:filteredScatterSeries>
            <c15:filteredScatte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'RRS-PFR'!$A$15</c15:sqref>
                        </c15:formulaRef>
                      </c:ext>
                    </c:extLst>
                    <c:strCache>
                      <c:ptCount val="1"/>
                      <c:pt idx="0">
                        <c:v>SOCReq2</c:v>
                      </c:pt>
                    </c:strCache>
                  </c:strRef>
                </c:tx>
                <c:spPr>
                  <a:ln w="19050" cap="rnd">
                    <a:solidFill>
                      <a:schemeClr val="accent6"/>
                    </a:solidFill>
                    <a:round/>
                  </a:ln>
                  <a:effectLst/>
                </c:spPr>
                <c:marker>
                  <c:symbol val="none"/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'RRS-PFR'!$B$8:$AO$8</c15:sqref>
                        </c15:formulaRef>
                      </c:ext>
                    </c:extLst>
                    <c:numCache>
                      <c:formatCode>h:mm</c:formatCode>
                      <c:ptCount val="40"/>
                      <c:pt idx="0">
                        <c:v>0.5</c:v>
                      </c:pt>
                      <c:pt idx="1">
                        <c:v>0.50347222222222221</c:v>
                      </c:pt>
                      <c:pt idx="2">
                        <c:v>0.50694444444444398</c:v>
                      </c:pt>
                      <c:pt idx="3">
                        <c:v>0.51041666666666696</c:v>
                      </c:pt>
                      <c:pt idx="4">
                        <c:v>0.51388888888888895</c:v>
                      </c:pt>
                      <c:pt idx="5">
                        <c:v>0.51736111111111105</c:v>
                      </c:pt>
                      <c:pt idx="6">
                        <c:v>0.52083333333333304</c:v>
                      </c:pt>
                      <c:pt idx="7">
                        <c:v>0.52430555555555503</c:v>
                      </c:pt>
                      <c:pt idx="8">
                        <c:v>0.52777777777777801</c:v>
                      </c:pt>
                      <c:pt idx="9">
                        <c:v>0.53125</c:v>
                      </c:pt>
                      <c:pt idx="10">
                        <c:v>0.53472222222222199</c:v>
                      </c:pt>
                      <c:pt idx="11">
                        <c:v>0.53819444444444398</c:v>
                      </c:pt>
                      <c:pt idx="12">
                        <c:v>0.54165509259259292</c:v>
                      </c:pt>
                      <c:pt idx="13">
                        <c:v>0.54166666666666696</c:v>
                      </c:pt>
                      <c:pt idx="14">
                        <c:v>0.54513888888888895</c:v>
                      </c:pt>
                      <c:pt idx="15">
                        <c:v>0.54861111111111105</c:v>
                      </c:pt>
                      <c:pt idx="16">
                        <c:v>0.55208333333333304</c:v>
                      </c:pt>
                      <c:pt idx="17">
                        <c:v>0.55555555555555503</c:v>
                      </c:pt>
                      <c:pt idx="18">
                        <c:v>0.55902777777777701</c:v>
                      </c:pt>
                      <c:pt idx="19">
                        <c:v>0.562499999999999</c:v>
                      </c:pt>
                      <c:pt idx="20">
                        <c:v>0.56597222222222099</c:v>
                      </c:pt>
                      <c:pt idx="21">
                        <c:v>0.56944444444444298</c:v>
                      </c:pt>
                      <c:pt idx="22">
                        <c:v>0.57291666666666496</c:v>
                      </c:pt>
                      <c:pt idx="23">
                        <c:v>0.57638888888888695</c:v>
                      </c:pt>
                      <c:pt idx="24">
                        <c:v>0.57986111111110905</c:v>
                      </c:pt>
                      <c:pt idx="25">
                        <c:v>0.583321759259257</c:v>
                      </c:pt>
                      <c:pt idx="26">
                        <c:v>0.58333333333333104</c:v>
                      </c:pt>
                      <c:pt idx="27">
                        <c:v>0.58680555555555303</c:v>
                      </c:pt>
                      <c:pt idx="28">
                        <c:v>0.59027777777777501</c:v>
                      </c:pt>
                      <c:pt idx="29">
                        <c:v>0.593749999999997</c:v>
                      </c:pt>
                      <c:pt idx="30">
                        <c:v>0.59722222222221899</c:v>
                      </c:pt>
                      <c:pt idx="31">
                        <c:v>0.60069444444444098</c:v>
                      </c:pt>
                      <c:pt idx="32">
                        <c:v>0.60416666666666297</c:v>
                      </c:pt>
                      <c:pt idx="33">
                        <c:v>0.60763888888888495</c:v>
                      </c:pt>
                      <c:pt idx="34">
                        <c:v>0.61111111111110705</c:v>
                      </c:pt>
                      <c:pt idx="35">
                        <c:v>0.61458333333332904</c:v>
                      </c:pt>
                      <c:pt idx="36">
                        <c:v>0.61805555555555103</c:v>
                      </c:pt>
                      <c:pt idx="37">
                        <c:v>0.62152777777777302</c:v>
                      </c:pt>
                      <c:pt idx="38">
                        <c:v>0.62498842592592097</c:v>
                      </c:pt>
                      <c:pt idx="39">
                        <c:v>0.624999999999995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'RRS-PFR'!$B$15:$AO$15</c15:sqref>
                        </c15:formulaRef>
                      </c:ext>
                    </c:extLst>
                    <c:numCache>
                      <c:formatCode>General</c:formatCode>
                      <c:ptCount val="40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0</c:v>
                      </c:pt>
                      <c:pt idx="14">
                        <c:v>0</c:v>
                      </c:pt>
                      <c:pt idx="15">
                        <c:v>0</c:v>
                      </c:pt>
                      <c:pt idx="16">
                        <c:v>0</c:v>
                      </c:pt>
                      <c:pt idx="17">
                        <c:v>0</c:v>
                      </c:pt>
                      <c:pt idx="18">
                        <c:v>0</c:v>
                      </c:pt>
                      <c:pt idx="19">
                        <c:v>0</c:v>
                      </c:pt>
                      <c:pt idx="20">
                        <c:v>0</c:v>
                      </c:pt>
                      <c:pt idx="21">
                        <c:v>0</c:v>
                      </c:pt>
                      <c:pt idx="22">
                        <c:v>0</c:v>
                      </c:pt>
                      <c:pt idx="23">
                        <c:v>0</c:v>
                      </c:pt>
                      <c:pt idx="24">
                        <c:v>0</c:v>
                      </c:pt>
                      <c:pt idx="25">
                        <c:v>0</c:v>
                      </c:pt>
                      <c:pt idx="26">
                        <c:v>0</c:v>
                      </c:pt>
                      <c:pt idx="27">
                        <c:v>0</c:v>
                      </c:pt>
                      <c:pt idx="28">
                        <c:v>0</c:v>
                      </c:pt>
                      <c:pt idx="29">
                        <c:v>0</c:v>
                      </c:pt>
                      <c:pt idx="30">
                        <c:v>0</c:v>
                      </c:pt>
                      <c:pt idx="31">
                        <c:v>0</c:v>
                      </c:pt>
                      <c:pt idx="32">
                        <c:v>0</c:v>
                      </c:pt>
                      <c:pt idx="33">
                        <c:v>0</c:v>
                      </c:pt>
                      <c:pt idx="34">
                        <c:v>0</c:v>
                      </c:pt>
                      <c:pt idx="35">
                        <c:v>0</c:v>
                      </c:pt>
                      <c:pt idx="36">
                        <c:v>0</c:v>
                      </c:pt>
                      <c:pt idx="37">
                        <c:v>0</c:v>
                      </c:pt>
                      <c:pt idx="38">
                        <c:v>0</c:v>
                      </c:pt>
                      <c:pt idx="39">
                        <c:v>0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2A21-47D2-9807-6F561467C3A2}"/>
                  </c:ext>
                </c:extLst>
              </c15:ser>
            </c15:filteredScatterSeries>
            <c15:filteredScatte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'RRS-PFR'!$A$16</c15:sqref>
                        </c15:formulaRef>
                      </c:ext>
                    </c:extLst>
                    <c:strCache>
                      <c:ptCount val="1"/>
                      <c:pt idx="0">
                        <c:v>SOCReq</c:v>
                      </c:pt>
                    </c:strCache>
                  </c:strRef>
                </c:tx>
                <c:spPr>
                  <a:ln w="19050" cap="rnd">
                    <a:solidFill>
                      <a:schemeClr val="accent1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'RRS-PFR'!$B$8:$AO$8</c15:sqref>
                        </c15:formulaRef>
                      </c:ext>
                    </c:extLst>
                    <c:numCache>
                      <c:formatCode>h:mm</c:formatCode>
                      <c:ptCount val="40"/>
                      <c:pt idx="0">
                        <c:v>0.5</c:v>
                      </c:pt>
                      <c:pt idx="1">
                        <c:v>0.50347222222222221</c:v>
                      </c:pt>
                      <c:pt idx="2">
                        <c:v>0.50694444444444398</c:v>
                      </c:pt>
                      <c:pt idx="3">
                        <c:v>0.51041666666666696</c:v>
                      </c:pt>
                      <c:pt idx="4">
                        <c:v>0.51388888888888895</c:v>
                      </c:pt>
                      <c:pt idx="5">
                        <c:v>0.51736111111111105</c:v>
                      </c:pt>
                      <c:pt idx="6">
                        <c:v>0.52083333333333304</c:v>
                      </c:pt>
                      <c:pt idx="7">
                        <c:v>0.52430555555555503</c:v>
                      </c:pt>
                      <c:pt idx="8">
                        <c:v>0.52777777777777801</c:v>
                      </c:pt>
                      <c:pt idx="9">
                        <c:v>0.53125</c:v>
                      </c:pt>
                      <c:pt idx="10">
                        <c:v>0.53472222222222199</c:v>
                      </c:pt>
                      <c:pt idx="11">
                        <c:v>0.53819444444444398</c:v>
                      </c:pt>
                      <c:pt idx="12">
                        <c:v>0.54165509259259292</c:v>
                      </c:pt>
                      <c:pt idx="13">
                        <c:v>0.54166666666666696</c:v>
                      </c:pt>
                      <c:pt idx="14">
                        <c:v>0.54513888888888895</c:v>
                      </c:pt>
                      <c:pt idx="15">
                        <c:v>0.54861111111111105</c:v>
                      </c:pt>
                      <c:pt idx="16">
                        <c:v>0.55208333333333304</c:v>
                      </c:pt>
                      <c:pt idx="17">
                        <c:v>0.55555555555555503</c:v>
                      </c:pt>
                      <c:pt idx="18">
                        <c:v>0.55902777777777701</c:v>
                      </c:pt>
                      <c:pt idx="19">
                        <c:v>0.562499999999999</c:v>
                      </c:pt>
                      <c:pt idx="20">
                        <c:v>0.56597222222222099</c:v>
                      </c:pt>
                      <c:pt idx="21">
                        <c:v>0.56944444444444298</c:v>
                      </c:pt>
                      <c:pt idx="22">
                        <c:v>0.57291666666666496</c:v>
                      </c:pt>
                      <c:pt idx="23">
                        <c:v>0.57638888888888695</c:v>
                      </c:pt>
                      <c:pt idx="24">
                        <c:v>0.57986111111110905</c:v>
                      </c:pt>
                      <c:pt idx="25">
                        <c:v>0.583321759259257</c:v>
                      </c:pt>
                      <c:pt idx="26">
                        <c:v>0.58333333333333104</c:v>
                      </c:pt>
                      <c:pt idx="27">
                        <c:v>0.58680555555555303</c:v>
                      </c:pt>
                      <c:pt idx="28">
                        <c:v>0.59027777777777501</c:v>
                      </c:pt>
                      <c:pt idx="29">
                        <c:v>0.593749999999997</c:v>
                      </c:pt>
                      <c:pt idx="30">
                        <c:v>0.59722222222221899</c:v>
                      </c:pt>
                      <c:pt idx="31">
                        <c:v>0.60069444444444098</c:v>
                      </c:pt>
                      <c:pt idx="32">
                        <c:v>0.60416666666666297</c:v>
                      </c:pt>
                      <c:pt idx="33">
                        <c:v>0.60763888888888495</c:v>
                      </c:pt>
                      <c:pt idx="34">
                        <c:v>0.61111111111110705</c:v>
                      </c:pt>
                      <c:pt idx="35">
                        <c:v>0.61458333333332904</c:v>
                      </c:pt>
                      <c:pt idx="36">
                        <c:v>0.61805555555555103</c:v>
                      </c:pt>
                      <c:pt idx="37">
                        <c:v>0.62152777777777302</c:v>
                      </c:pt>
                      <c:pt idx="38">
                        <c:v>0.62498842592592097</c:v>
                      </c:pt>
                      <c:pt idx="39">
                        <c:v>0.624999999999995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'RRS-PFR'!$B$16:$AO$16</c15:sqref>
                        </c15:formulaRef>
                      </c:ext>
                    </c:extLst>
                    <c:numCache>
                      <c:formatCode>General</c:formatCode>
                      <c:ptCount val="40"/>
                      <c:pt idx="0">
                        <c:v>90</c:v>
                      </c:pt>
                      <c:pt idx="1">
                        <c:v>82.5</c:v>
                      </c:pt>
                      <c:pt idx="2">
                        <c:v>75</c:v>
                      </c:pt>
                      <c:pt idx="3">
                        <c:v>67.5</c:v>
                      </c:pt>
                      <c:pt idx="4">
                        <c:v>60</c:v>
                      </c:pt>
                      <c:pt idx="5">
                        <c:v>52.5</c:v>
                      </c:pt>
                      <c:pt idx="6">
                        <c:v>45</c:v>
                      </c:pt>
                      <c:pt idx="7">
                        <c:v>37.5</c:v>
                      </c:pt>
                      <c:pt idx="8">
                        <c:v>30</c:v>
                      </c:pt>
                      <c:pt idx="9">
                        <c:v>10</c:v>
                      </c:pt>
                      <c:pt idx="10">
                        <c:v>15</c:v>
                      </c:pt>
                      <c:pt idx="11">
                        <c:v>7.5</c:v>
                      </c:pt>
                      <c:pt idx="12">
                        <c:v>90</c:v>
                      </c:pt>
                      <c:pt idx="13">
                        <c:v>90</c:v>
                      </c:pt>
                      <c:pt idx="14">
                        <c:v>82.5</c:v>
                      </c:pt>
                      <c:pt idx="15">
                        <c:v>75</c:v>
                      </c:pt>
                      <c:pt idx="16">
                        <c:v>67.5</c:v>
                      </c:pt>
                      <c:pt idx="17">
                        <c:v>60</c:v>
                      </c:pt>
                      <c:pt idx="18">
                        <c:v>52.5</c:v>
                      </c:pt>
                      <c:pt idx="19">
                        <c:v>45</c:v>
                      </c:pt>
                      <c:pt idx="20">
                        <c:v>37.5</c:v>
                      </c:pt>
                      <c:pt idx="21">
                        <c:v>30</c:v>
                      </c:pt>
                      <c:pt idx="22">
                        <c:v>22.5</c:v>
                      </c:pt>
                      <c:pt idx="23">
                        <c:v>15</c:v>
                      </c:pt>
                      <c:pt idx="24">
                        <c:v>2.5</c:v>
                      </c:pt>
                      <c:pt idx="25">
                        <c:v>90</c:v>
                      </c:pt>
                      <c:pt idx="26">
                        <c:v>90</c:v>
                      </c:pt>
                      <c:pt idx="27">
                        <c:v>82.5</c:v>
                      </c:pt>
                      <c:pt idx="28">
                        <c:v>75</c:v>
                      </c:pt>
                      <c:pt idx="29">
                        <c:v>67.5</c:v>
                      </c:pt>
                      <c:pt idx="30">
                        <c:v>60</c:v>
                      </c:pt>
                      <c:pt idx="31">
                        <c:v>52.5</c:v>
                      </c:pt>
                      <c:pt idx="32">
                        <c:v>45</c:v>
                      </c:pt>
                      <c:pt idx="33">
                        <c:v>37.5</c:v>
                      </c:pt>
                      <c:pt idx="34">
                        <c:v>30</c:v>
                      </c:pt>
                      <c:pt idx="35">
                        <c:v>22.5</c:v>
                      </c:pt>
                      <c:pt idx="36">
                        <c:v>15</c:v>
                      </c:pt>
                      <c:pt idx="37">
                        <c:v>7.5</c:v>
                      </c:pt>
                      <c:pt idx="38">
                        <c:v>50</c:v>
                      </c:pt>
                      <c:pt idx="39">
                        <c:v>50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2A21-47D2-9807-6F561467C3A2}"/>
                  </c:ext>
                </c:extLst>
              </c15:ser>
            </c15:filteredScatterSeries>
            <c15:filteredScatte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'RRS-PFR'!$A$20</c15:sqref>
                        </c15:formulaRef>
                      </c:ext>
                    </c:extLst>
                    <c:strCache>
                      <c:ptCount val="1"/>
                      <c:pt idx="0">
                        <c:v>BP-GR</c:v>
                      </c:pt>
                    </c:strCache>
                  </c:strRef>
                </c:tx>
                <c:spPr>
                  <a:ln w="19050" cap="rnd">
                    <a:solidFill>
                      <a:schemeClr val="accent3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'RRS-PFR'!$B$8:$AO$8</c15:sqref>
                        </c15:formulaRef>
                      </c:ext>
                    </c:extLst>
                    <c:numCache>
                      <c:formatCode>h:mm</c:formatCode>
                      <c:ptCount val="40"/>
                      <c:pt idx="0">
                        <c:v>0.5</c:v>
                      </c:pt>
                      <c:pt idx="1">
                        <c:v>0.50347222222222221</c:v>
                      </c:pt>
                      <c:pt idx="2">
                        <c:v>0.50694444444444398</c:v>
                      </c:pt>
                      <c:pt idx="3">
                        <c:v>0.51041666666666696</c:v>
                      </c:pt>
                      <c:pt idx="4">
                        <c:v>0.51388888888888895</c:v>
                      </c:pt>
                      <c:pt idx="5">
                        <c:v>0.51736111111111105</c:v>
                      </c:pt>
                      <c:pt idx="6">
                        <c:v>0.52083333333333304</c:v>
                      </c:pt>
                      <c:pt idx="7">
                        <c:v>0.52430555555555503</c:v>
                      </c:pt>
                      <c:pt idx="8">
                        <c:v>0.52777777777777801</c:v>
                      </c:pt>
                      <c:pt idx="9">
                        <c:v>0.53125</c:v>
                      </c:pt>
                      <c:pt idx="10">
                        <c:v>0.53472222222222199</c:v>
                      </c:pt>
                      <c:pt idx="11">
                        <c:v>0.53819444444444398</c:v>
                      </c:pt>
                      <c:pt idx="12">
                        <c:v>0.54165509259259292</c:v>
                      </c:pt>
                      <c:pt idx="13">
                        <c:v>0.54166666666666696</c:v>
                      </c:pt>
                      <c:pt idx="14">
                        <c:v>0.54513888888888895</c:v>
                      </c:pt>
                      <c:pt idx="15">
                        <c:v>0.54861111111111105</c:v>
                      </c:pt>
                      <c:pt idx="16">
                        <c:v>0.55208333333333304</c:v>
                      </c:pt>
                      <c:pt idx="17">
                        <c:v>0.55555555555555503</c:v>
                      </c:pt>
                      <c:pt idx="18">
                        <c:v>0.55902777777777701</c:v>
                      </c:pt>
                      <c:pt idx="19">
                        <c:v>0.562499999999999</c:v>
                      </c:pt>
                      <c:pt idx="20">
                        <c:v>0.56597222222222099</c:v>
                      </c:pt>
                      <c:pt idx="21">
                        <c:v>0.56944444444444298</c:v>
                      </c:pt>
                      <c:pt idx="22">
                        <c:v>0.57291666666666496</c:v>
                      </c:pt>
                      <c:pt idx="23">
                        <c:v>0.57638888888888695</c:v>
                      </c:pt>
                      <c:pt idx="24">
                        <c:v>0.57986111111110905</c:v>
                      </c:pt>
                      <c:pt idx="25">
                        <c:v>0.583321759259257</c:v>
                      </c:pt>
                      <c:pt idx="26">
                        <c:v>0.58333333333333104</c:v>
                      </c:pt>
                      <c:pt idx="27">
                        <c:v>0.58680555555555303</c:v>
                      </c:pt>
                      <c:pt idx="28">
                        <c:v>0.59027777777777501</c:v>
                      </c:pt>
                      <c:pt idx="29">
                        <c:v>0.593749999999997</c:v>
                      </c:pt>
                      <c:pt idx="30">
                        <c:v>0.59722222222221899</c:v>
                      </c:pt>
                      <c:pt idx="31">
                        <c:v>0.60069444444444098</c:v>
                      </c:pt>
                      <c:pt idx="32">
                        <c:v>0.60416666666666297</c:v>
                      </c:pt>
                      <c:pt idx="33">
                        <c:v>0.60763888888888495</c:v>
                      </c:pt>
                      <c:pt idx="34">
                        <c:v>0.61111111111110705</c:v>
                      </c:pt>
                      <c:pt idx="35">
                        <c:v>0.61458333333332904</c:v>
                      </c:pt>
                      <c:pt idx="36">
                        <c:v>0.61805555555555103</c:v>
                      </c:pt>
                      <c:pt idx="37">
                        <c:v>0.62152777777777302</c:v>
                      </c:pt>
                      <c:pt idx="38">
                        <c:v>0.62498842592592097</c:v>
                      </c:pt>
                      <c:pt idx="39">
                        <c:v>0.624999999999995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'RRS-PFR'!$B$20:$AO$20</c15:sqref>
                        </c15:formulaRef>
                      </c:ext>
                    </c:extLst>
                    <c:numCache>
                      <c:formatCode>General</c:formatCode>
                      <c:ptCount val="40"/>
                      <c:pt idx="0">
                        <c:v>0</c:v>
                      </c:pt>
                      <c:pt idx="1">
                        <c:v>10</c:v>
                      </c:pt>
                      <c:pt idx="2">
                        <c:v>10</c:v>
                      </c:pt>
                      <c:pt idx="3">
                        <c:v>10</c:v>
                      </c:pt>
                      <c:pt idx="4">
                        <c:v>10</c:v>
                      </c:pt>
                      <c:pt idx="5">
                        <c:v>10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0</c:v>
                      </c:pt>
                      <c:pt idx="14">
                        <c:v>0</c:v>
                      </c:pt>
                      <c:pt idx="15">
                        <c:v>0</c:v>
                      </c:pt>
                      <c:pt idx="16">
                        <c:v>0</c:v>
                      </c:pt>
                      <c:pt idx="17">
                        <c:v>0</c:v>
                      </c:pt>
                      <c:pt idx="18">
                        <c:v>0</c:v>
                      </c:pt>
                      <c:pt idx="19">
                        <c:v>0</c:v>
                      </c:pt>
                      <c:pt idx="20">
                        <c:v>0</c:v>
                      </c:pt>
                      <c:pt idx="21">
                        <c:v>0</c:v>
                      </c:pt>
                      <c:pt idx="22">
                        <c:v>0</c:v>
                      </c:pt>
                      <c:pt idx="23">
                        <c:v>0</c:v>
                      </c:pt>
                      <c:pt idx="24">
                        <c:v>0</c:v>
                      </c:pt>
                      <c:pt idx="25">
                        <c:v>0</c:v>
                      </c:pt>
                      <c:pt idx="26">
                        <c:v>0</c:v>
                      </c:pt>
                      <c:pt idx="27">
                        <c:v>0</c:v>
                      </c:pt>
                      <c:pt idx="28">
                        <c:v>10</c:v>
                      </c:pt>
                      <c:pt idx="29">
                        <c:v>90</c:v>
                      </c:pt>
                      <c:pt idx="30">
                        <c:v>100</c:v>
                      </c:pt>
                      <c:pt idx="31">
                        <c:v>100</c:v>
                      </c:pt>
                      <c:pt idx="32">
                        <c:v>0</c:v>
                      </c:pt>
                      <c:pt idx="33">
                        <c:v>0</c:v>
                      </c:pt>
                      <c:pt idx="34">
                        <c:v>0</c:v>
                      </c:pt>
                      <c:pt idx="35">
                        <c:v>0</c:v>
                      </c:pt>
                      <c:pt idx="36">
                        <c:v>0</c:v>
                      </c:pt>
                      <c:pt idx="37">
                        <c:v>0</c:v>
                      </c:pt>
                      <c:pt idx="38">
                        <c:v>0</c:v>
                      </c:pt>
                      <c:pt idx="39">
                        <c:v>0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2A21-47D2-9807-6F561467C3A2}"/>
                  </c:ext>
                </c:extLst>
              </c15:ser>
            </c15:filteredScatterSeries>
            <c15:filteredScatte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'RRS-PFR'!$A$21</c15:sqref>
                        </c15:formulaRef>
                      </c:ext>
                    </c:extLst>
                    <c:strCache>
                      <c:ptCount val="1"/>
                      <c:pt idx="0">
                        <c:v>BP-CLR</c:v>
                      </c:pt>
                    </c:strCache>
                  </c:strRef>
                </c:tx>
                <c:spPr>
                  <a:ln w="19050" cap="rnd">
                    <a:solidFill>
                      <a:schemeClr val="accent4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'RRS-PFR'!$B$8:$AO$8</c15:sqref>
                        </c15:formulaRef>
                      </c:ext>
                    </c:extLst>
                    <c:numCache>
                      <c:formatCode>h:mm</c:formatCode>
                      <c:ptCount val="40"/>
                      <c:pt idx="0">
                        <c:v>0.5</c:v>
                      </c:pt>
                      <c:pt idx="1">
                        <c:v>0.50347222222222221</c:v>
                      </c:pt>
                      <c:pt idx="2">
                        <c:v>0.50694444444444398</c:v>
                      </c:pt>
                      <c:pt idx="3">
                        <c:v>0.51041666666666696</c:v>
                      </c:pt>
                      <c:pt idx="4">
                        <c:v>0.51388888888888895</c:v>
                      </c:pt>
                      <c:pt idx="5">
                        <c:v>0.51736111111111105</c:v>
                      </c:pt>
                      <c:pt idx="6">
                        <c:v>0.52083333333333304</c:v>
                      </c:pt>
                      <c:pt idx="7">
                        <c:v>0.52430555555555503</c:v>
                      </c:pt>
                      <c:pt idx="8">
                        <c:v>0.52777777777777801</c:v>
                      </c:pt>
                      <c:pt idx="9">
                        <c:v>0.53125</c:v>
                      </c:pt>
                      <c:pt idx="10">
                        <c:v>0.53472222222222199</c:v>
                      </c:pt>
                      <c:pt idx="11">
                        <c:v>0.53819444444444398</c:v>
                      </c:pt>
                      <c:pt idx="12">
                        <c:v>0.54165509259259292</c:v>
                      </c:pt>
                      <c:pt idx="13">
                        <c:v>0.54166666666666696</c:v>
                      </c:pt>
                      <c:pt idx="14">
                        <c:v>0.54513888888888895</c:v>
                      </c:pt>
                      <c:pt idx="15">
                        <c:v>0.54861111111111105</c:v>
                      </c:pt>
                      <c:pt idx="16">
                        <c:v>0.55208333333333304</c:v>
                      </c:pt>
                      <c:pt idx="17">
                        <c:v>0.55555555555555503</c:v>
                      </c:pt>
                      <c:pt idx="18">
                        <c:v>0.55902777777777701</c:v>
                      </c:pt>
                      <c:pt idx="19">
                        <c:v>0.562499999999999</c:v>
                      </c:pt>
                      <c:pt idx="20">
                        <c:v>0.56597222222222099</c:v>
                      </c:pt>
                      <c:pt idx="21">
                        <c:v>0.56944444444444298</c:v>
                      </c:pt>
                      <c:pt idx="22">
                        <c:v>0.57291666666666496</c:v>
                      </c:pt>
                      <c:pt idx="23">
                        <c:v>0.57638888888888695</c:v>
                      </c:pt>
                      <c:pt idx="24">
                        <c:v>0.57986111111110905</c:v>
                      </c:pt>
                      <c:pt idx="25">
                        <c:v>0.583321759259257</c:v>
                      </c:pt>
                      <c:pt idx="26">
                        <c:v>0.58333333333333104</c:v>
                      </c:pt>
                      <c:pt idx="27">
                        <c:v>0.58680555555555303</c:v>
                      </c:pt>
                      <c:pt idx="28">
                        <c:v>0.59027777777777501</c:v>
                      </c:pt>
                      <c:pt idx="29">
                        <c:v>0.593749999999997</c:v>
                      </c:pt>
                      <c:pt idx="30">
                        <c:v>0.59722222222221899</c:v>
                      </c:pt>
                      <c:pt idx="31">
                        <c:v>0.60069444444444098</c:v>
                      </c:pt>
                      <c:pt idx="32">
                        <c:v>0.60416666666666297</c:v>
                      </c:pt>
                      <c:pt idx="33">
                        <c:v>0.60763888888888495</c:v>
                      </c:pt>
                      <c:pt idx="34">
                        <c:v>0.61111111111110705</c:v>
                      </c:pt>
                      <c:pt idx="35">
                        <c:v>0.61458333333332904</c:v>
                      </c:pt>
                      <c:pt idx="36">
                        <c:v>0.61805555555555103</c:v>
                      </c:pt>
                      <c:pt idx="37">
                        <c:v>0.62152777777777302</c:v>
                      </c:pt>
                      <c:pt idx="38">
                        <c:v>0.62498842592592097</c:v>
                      </c:pt>
                      <c:pt idx="39">
                        <c:v>0.624999999999995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'RRS-PFR'!$B$21:$AO$21</c15:sqref>
                        </c15:formulaRef>
                      </c:ext>
                    </c:extLst>
                    <c:numCache>
                      <c:formatCode>General</c:formatCode>
                      <c:ptCount val="40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-50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0</c:v>
                      </c:pt>
                      <c:pt idx="14">
                        <c:v>0</c:v>
                      </c:pt>
                      <c:pt idx="15">
                        <c:v>0</c:v>
                      </c:pt>
                      <c:pt idx="16">
                        <c:v>0</c:v>
                      </c:pt>
                      <c:pt idx="17">
                        <c:v>0</c:v>
                      </c:pt>
                      <c:pt idx="18">
                        <c:v>0</c:v>
                      </c:pt>
                      <c:pt idx="19">
                        <c:v>0</c:v>
                      </c:pt>
                      <c:pt idx="20">
                        <c:v>0</c:v>
                      </c:pt>
                      <c:pt idx="21">
                        <c:v>0</c:v>
                      </c:pt>
                      <c:pt idx="22">
                        <c:v>0</c:v>
                      </c:pt>
                      <c:pt idx="23">
                        <c:v>0</c:v>
                      </c:pt>
                      <c:pt idx="24">
                        <c:v>-60</c:v>
                      </c:pt>
                      <c:pt idx="25">
                        <c:v>0</c:v>
                      </c:pt>
                      <c:pt idx="26">
                        <c:v>0</c:v>
                      </c:pt>
                      <c:pt idx="27">
                        <c:v>0</c:v>
                      </c:pt>
                      <c:pt idx="28">
                        <c:v>0</c:v>
                      </c:pt>
                      <c:pt idx="29">
                        <c:v>0</c:v>
                      </c:pt>
                      <c:pt idx="30">
                        <c:v>0</c:v>
                      </c:pt>
                      <c:pt idx="31">
                        <c:v>0</c:v>
                      </c:pt>
                      <c:pt idx="32">
                        <c:v>0</c:v>
                      </c:pt>
                      <c:pt idx="33">
                        <c:v>0</c:v>
                      </c:pt>
                      <c:pt idx="34">
                        <c:v>0</c:v>
                      </c:pt>
                      <c:pt idx="35">
                        <c:v>0</c:v>
                      </c:pt>
                      <c:pt idx="36">
                        <c:v>0</c:v>
                      </c:pt>
                      <c:pt idx="37">
                        <c:v>0</c:v>
                      </c:pt>
                      <c:pt idx="38">
                        <c:v>0</c:v>
                      </c:pt>
                      <c:pt idx="39">
                        <c:v>0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2A21-47D2-9807-6F561467C3A2}"/>
                  </c:ext>
                </c:extLst>
              </c15:ser>
            </c15:filteredScatterSeries>
            <c15:filteredScatte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'RRS-PFR'!$A$22</c15:sqref>
                        </c15:formulaRef>
                      </c:ext>
                    </c:extLst>
                    <c:strCache>
                      <c:ptCount val="1"/>
                      <c:pt idx="0">
                        <c:v>Net BP</c:v>
                      </c:pt>
                    </c:strCache>
                  </c:strRef>
                </c:tx>
                <c:spPr>
                  <a:ln w="19050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'RRS-PFR'!$B$8:$AO$8</c15:sqref>
                        </c15:formulaRef>
                      </c:ext>
                    </c:extLst>
                    <c:numCache>
                      <c:formatCode>h:mm</c:formatCode>
                      <c:ptCount val="40"/>
                      <c:pt idx="0">
                        <c:v>0.5</c:v>
                      </c:pt>
                      <c:pt idx="1">
                        <c:v>0.50347222222222221</c:v>
                      </c:pt>
                      <c:pt idx="2">
                        <c:v>0.50694444444444398</c:v>
                      </c:pt>
                      <c:pt idx="3">
                        <c:v>0.51041666666666696</c:v>
                      </c:pt>
                      <c:pt idx="4">
                        <c:v>0.51388888888888895</c:v>
                      </c:pt>
                      <c:pt idx="5">
                        <c:v>0.51736111111111105</c:v>
                      </c:pt>
                      <c:pt idx="6">
                        <c:v>0.52083333333333304</c:v>
                      </c:pt>
                      <c:pt idx="7">
                        <c:v>0.52430555555555503</c:v>
                      </c:pt>
                      <c:pt idx="8">
                        <c:v>0.52777777777777801</c:v>
                      </c:pt>
                      <c:pt idx="9">
                        <c:v>0.53125</c:v>
                      </c:pt>
                      <c:pt idx="10">
                        <c:v>0.53472222222222199</c:v>
                      </c:pt>
                      <c:pt idx="11">
                        <c:v>0.53819444444444398</c:v>
                      </c:pt>
                      <c:pt idx="12">
                        <c:v>0.54165509259259292</c:v>
                      </c:pt>
                      <c:pt idx="13">
                        <c:v>0.54166666666666696</c:v>
                      </c:pt>
                      <c:pt idx="14">
                        <c:v>0.54513888888888895</c:v>
                      </c:pt>
                      <c:pt idx="15">
                        <c:v>0.54861111111111105</c:v>
                      </c:pt>
                      <c:pt idx="16">
                        <c:v>0.55208333333333304</c:v>
                      </c:pt>
                      <c:pt idx="17">
                        <c:v>0.55555555555555503</c:v>
                      </c:pt>
                      <c:pt idx="18">
                        <c:v>0.55902777777777701</c:v>
                      </c:pt>
                      <c:pt idx="19">
                        <c:v>0.562499999999999</c:v>
                      </c:pt>
                      <c:pt idx="20">
                        <c:v>0.56597222222222099</c:v>
                      </c:pt>
                      <c:pt idx="21">
                        <c:v>0.56944444444444298</c:v>
                      </c:pt>
                      <c:pt idx="22">
                        <c:v>0.57291666666666496</c:v>
                      </c:pt>
                      <c:pt idx="23">
                        <c:v>0.57638888888888695</c:v>
                      </c:pt>
                      <c:pt idx="24">
                        <c:v>0.57986111111110905</c:v>
                      </c:pt>
                      <c:pt idx="25">
                        <c:v>0.583321759259257</c:v>
                      </c:pt>
                      <c:pt idx="26">
                        <c:v>0.58333333333333104</c:v>
                      </c:pt>
                      <c:pt idx="27">
                        <c:v>0.58680555555555303</c:v>
                      </c:pt>
                      <c:pt idx="28">
                        <c:v>0.59027777777777501</c:v>
                      </c:pt>
                      <c:pt idx="29">
                        <c:v>0.593749999999997</c:v>
                      </c:pt>
                      <c:pt idx="30">
                        <c:v>0.59722222222221899</c:v>
                      </c:pt>
                      <c:pt idx="31">
                        <c:v>0.60069444444444098</c:v>
                      </c:pt>
                      <c:pt idx="32">
                        <c:v>0.60416666666666297</c:v>
                      </c:pt>
                      <c:pt idx="33">
                        <c:v>0.60763888888888495</c:v>
                      </c:pt>
                      <c:pt idx="34">
                        <c:v>0.61111111111110705</c:v>
                      </c:pt>
                      <c:pt idx="35">
                        <c:v>0.61458333333332904</c:v>
                      </c:pt>
                      <c:pt idx="36">
                        <c:v>0.61805555555555103</c:v>
                      </c:pt>
                      <c:pt idx="37">
                        <c:v>0.62152777777777302</c:v>
                      </c:pt>
                      <c:pt idx="38">
                        <c:v>0.62498842592592097</c:v>
                      </c:pt>
                      <c:pt idx="39">
                        <c:v>0.624999999999995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'RRS-PFR'!$B$22:$AO$22</c15:sqref>
                        </c15:formulaRef>
                      </c:ext>
                    </c:extLst>
                    <c:numCache>
                      <c:formatCode>General</c:formatCode>
                      <c:ptCount val="40"/>
                      <c:pt idx="0">
                        <c:v>0</c:v>
                      </c:pt>
                      <c:pt idx="1">
                        <c:v>10</c:v>
                      </c:pt>
                      <c:pt idx="2">
                        <c:v>10</c:v>
                      </c:pt>
                      <c:pt idx="3">
                        <c:v>10</c:v>
                      </c:pt>
                      <c:pt idx="4">
                        <c:v>10</c:v>
                      </c:pt>
                      <c:pt idx="5">
                        <c:v>10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-50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0</c:v>
                      </c:pt>
                      <c:pt idx="14">
                        <c:v>0</c:v>
                      </c:pt>
                      <c:pt idx="15">
                        <c:v>0</c:v>
                      </c:pt>
                      <c:pt idx="16">
                        <c:v>0</c:v>
                      </c:pt>
                      <c:pt idx="17">
                        <c:v>0</c:v>
                      </c:pt>
                      <c:pt idx="18">
                        <c:v>0</c:v>
                      </c:pt>
                      <c:pt idx="19">
                        <c:v>0</c:v>
                      </c:pt>
                      <c:pt idx="20">
                        <c:v>0</c:v>
                      </c:pt>
                      <c:pt idx="21">
                        <c:v>0</c:v>
                      </c:pt>
                      <c:pt idx="22">
                        <c:v>0</c:v>
                      </c:pt>
                      <c:pt idx="23">
                        <c:v>0</c:v>
                      </c:pt>
                      <c:pt idx="24">
                        <c:v>-60</c:v>
                      </c:pt>
                      <c:pt idx="25">
                        <c:v>0</c:v>
                      </c:pt>
                      <c:pt idx="26">
                        <c:v>0</c:v>
                      </c:pt>
                      <c:pt idx="27">
                        <c:v>0</c:v>
                      </c:pt>
                      <c:pt idx="28">
                        <c:v>10</c:v>
                      </c:pt>
                      <c:pt idx="29">
                        <c:v>90</c:v>
                      </c:pt>
                      <c:pt idx="30">
                        <c:v>100</c:v>
                      </c:pt>
                      <c:pt idx="31">
                        <c:v>100</c:v>
                      </c:pt>
                      <c:pt idx="32">
                        <c:v>0</c:v>
                      </c:pt>
                      <c:pt idx="33">
                        <c:v>0</c:v>
                      </c:pt>
                      <c:pt idx="34">
                        <c:v>0</c:v>
                      </c:pt>
                      <c:pt idx="35">
                        <c:v>0</c:v>
                      </c:pt>
                      <c:pt idx="36">
                        <c:v>0</c:v>
                      </c:pt>
                      <c:pt idx="37">
                        <c:v>0</c:v>
                      </c:pt>
                      <c:pt idx="38">
                        <c:v>0</c:v>
                      </c:pt>
                      <c:pt idx="39">
                        <c:v>0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2A21-47D2-9807-6F561467C3A2}"/>
                  </c:ext>
                </c:extLst>
              </c15:ser>
            </c15:filteredScatterSeries>
            <c15:filteredScatterSeries>
              <c15:ser>
                <c:idx val="17"/>
                <c:order val="1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'RRS-PFR'!$A$23</c15:sqref>
                        </c15:formulaRef>
                      </c:ext>
                    </c:extLst>
                    <c:strCache>
                      <c:ptCount val="1"/>
                      <c:pt idx="0">
                        <c:v>Governor Response</c:v>
                      </c:pt>
                    </c:strCache>
                  </c:strRef>
                </c:tx>
                <c:spPr>
                  <a:ln w="19050" cap="rnd">
                    <a:solidFill>
                      <a:schemeClr val="accent6"/>
                    </a:solidFill>
                    <a:round/>
                  </a:ln>
                  <a:effectLst/>
                </c:spPr>
                <c:marker>
                  <c:symbol val="none"/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'RRS-PFR'!$B$8:$AO$8</c15:sqref>
                        </c15:formulaRef>
                      </c:ext>
                    </c:extLst>
                    <c:numCache>
                      <c:formatCode>h:mm</c:formatCode>
                      <c:ptCount val="40"/>
                      <c:pt idx="0">
                        <c:v>0.5</c:v>
                      </c:pt>
                      <c:pt idx="1">
                        <c:v>0.50347222222222221</c:v>
                      </c:pt>
                      <c:pt idx="2">
                        <c:v>0.50694444444444398</c:v>
                      </c:pt>
                      <c:pt idx="3">
                        <c:v>0.51041666666666696</c:v>
                      </c:pt>
                      <c:pt idx="4">
                        <c:v>0.51388888888888895</c:v>
                      </c:pt>
                      <c:pt idx="5">
                        <c:v>0.51736111111111105</c:v>
                      </c:pt>
                      <c:pt idx="6">
                        <c:v>0.52083333333333304</c:v>
                      </c:pt>
                      <c:pt idx="7">
                        <c:v>0.52430555555555503</c:v>
                      </c:pt>
                      <c:pt idx="8">
                        <c:v>0.52777777777777801</c:v>
                      </c:pt>
                      <c:pt idx="9">
                        <c:v>0.53125</c:v>
                      </c:pt>
                      <c:pt idx="10">
                        <c:v>0.53472222222222199</c:v>
                      </c:pt>
                      <c:pt idx="11">
                        <c:v>0.53819444444444398</c:v>
                      </c:pt>
                      <c:pt idx="12">
                        <c:v>0.54165509259259292</c:v>
                      </c:pt>
                      <c:pt idx="13">
                        <c:v>0.54166666666666696</c:v>
                      </c:pt>
                      <c:pt idx="14">
                        <c:v>0.54513888888888895</c:v>
                      </c:pt>
                      <c:pt idx="15">
                        <c:v>0.54861111111111105</c:v>
                      </c:pt>
                      <c:pt idx="16">
                        <c:v>0.55208333333333304</c:v>
                      </c:pt>
                      <c:pt idx="17">
                        <c:v>0.55555555555555503</c:v>
                      </c:pt>
                      <c:pt idx="18">
                        <c:v>0.55902777777777701</c:v>
                      </c:pt>
                      <c:pt idx="19">
                        <c:v>0.562499999999999</c:v>
                      </c:pt>
                      <c:pt idx="20">
                        <c:v>0.56597222222222099</c:v>
                      </c:pt>
                      <c:pt idx="21">
                        <c:v>0.56944444444444298</c:v>
                      </c:pt>
                      <c:pt idx="22">
                        <c:v>0.57291666666666496</c:v>
                      </c:pt>
                      <c:pt idx="23">
                        <c:v>0.57638888888888695</c:v>
                      </c:pt>
                      <c:pt idx="24">
                        <c:v>0.57986111111110905</c:v>
                      </c:pt>
                      <c:pt idx="25">
                        <c:v>0.583321759259257</c:v>
                      </c:pt>
                      <c:pt idx="26">
                        <c:v>0.58333333333333104</c:v>
                      </c:pt>
                      <c:pt idx="27">
                        <c:v>0.58680555555555303</c:v>
                      </c:pt>
                      <c:pt idx="28">
                        <c:v>0.59027777777777501</c:v>
                      </c:pt>
                      <c:pt idx="29">
                        <c:v>0.593749999999997</c:v>
                      </c:pt>
                      <c:pt idx="30">
                        <c:v>0.59722222222221899</c:v>
                      </c:pt>
                      <c:pt idx="31">
                        <c:v>0.60069444444444098</c:v>
                      </c:pt>
                      <c:pt idx="32">
                        <c:v>0.60416666666666297</c:v>
                      </c:pt>
                      <c:pt idx="33">
                        <c:v>0.60763888888888495</c:v>
                      </c:pt>
                      <c:pt idx="34">
                        <c:v>0.61111111111110705</c:v>
                      </c:pt>
                      <c:pt idx="35">
                        <c:v>0.61458333333332904</c:v>
                      </c:pt>
                      <c:pt idx="36">
                        <c:v>0.61805555555555103</c:v>
                      </c:pt>
                      <c:pt idx="37">
                        <c:v>0.62152777777777302</c:v>
                      </c:pt>
                      <c:pt idx="38">
                        <c:v>0.62498842592592097</c:v>
                      </c:pt>
                      <c:pt idx="39">
                        <c:v>0.624999999999995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'RRS-PFR'!$B$23:$AO$23</c15:sqref>
                        </c15:formulaRef>
                      </c:ext>
                    </c:extLst>
                    <c:numCache>
                      <c:formatCode>General</c:formatCode>
                      <c:ptCount val="40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0</c:v>
                      </c:pt>
                      <c:pt idx="14">
                        <c:v>0</c:v>
                      </c:pt>
                      <c:pt idx="15">
                        <c:v>20</c:v>
                      </c:pt>
                      <c:pt idx="16">
                        <c:v>20</c:v>
                      </c:pt>
                      <c:pt idx="17">
                        <c:v>0</c:v>
                      </c:pt>
                      <c:pt idx="18">
                        <c:v>0</c:v>
                      </c:pt>
                      <c:pt idx="19">
                        <c:v>0</c:v>
                      </c:pt>
                      <c:pt idx="20">
                        <c:v>0</c:v>
                      </c:pt>
                      <c:pt idx="21">
                        <c:v>0</c:v>
                      </c:pt>
                      <c:pt idx="22">
                        <c:v>0</c:v>
                      </c:pt>
                      <c:pt idx="23">
                        <c:v>0</c:v>
                      </c:pt>
                      <c:pt idx="24">
                        <c:v>0</c:v>
                      </c:pt>
                      <c:pt idx="25">
                        <c:v>0</c:v>
                      </c:pt>
                      <c:pt idx="26">
                        <c:v>0</c:v>
                      </c:pt>
                      <c:pt idx="27">
                        <c:v>5</c:v>
                      </c:pt>
                      <c:pt idx="28">
                        <c:v>10</c:v>
                      </c:pt>
                      <c:pt idx="29">
                        <c:v>10</c:v>
                      </c:pt>
                      <c:pt idx="30">
                        <c:v>0</c:v>
                      </c:pt>
                      <c:pt idx="31">
                        <c:v>0</c:v>
                      </c:pt>
                      <c:pt idx="32">
                        <c:v>0</c:v>
                      </c:pt>
                      <c:pt idx="33">
                        <c:v>0</c:v>
                      </c:pt>
                      <c:pt idx="34">
                        <c:v>0</c:v>
                      </c:pt>
                      <c:pt idx="35">
                        <c:v>0</c:v>
                      </c:pt>
                      <c:pt idx="36">
                        <c:v>0</c:v>
                      </c:pt>
                      <c:pt idx="37">
                        <c:v>0</c:v>
                      </c:pt>
                      <c:pt idx="38">
                        <c:v>0</c:v>
                      </c:pt>
                      <c:pt idx="39">
                        <c:v>0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0-DEDD-47CC-BD54-DC18A6B875A4}"/>
                  </c:ext>
                </c:extLst>
              </c15:ser>
            </c15:filteredScatterSeries>
          </c:ext>
        </c:extLst>
      </c:scatterChart>
      <c:valAx>
        <c:axId val="2104801071"/>
        <c:scaling>
          <c:orientation val="minMax"/>
          <c:max val="0.6251000000000001"/>
          <c:min val="0.5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h: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4779023"/>
        <c:crosses val="autoZero"/>
        <c:crossBetween val="midCat"/>
        <c:majorUnit val="6.9450000000000024E-3"/>
      </c:valAx>
      <c:valAx>
        <c:axId val="21047790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4801071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0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2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RRS-FFR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'RRS-FFR'!$A$9</c:f>
              <c:strCache>
                <c:ptCount val="1"/>
                <c:pt idx="0">
                  <c:v>HSL</c:v>
                </c:pt>
              </c:strCache>
            </c:strRef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'RRS-FFR'!$B$8:$AN$8</c:f>
              <c:numCache>
                <c:formatCode>h:mm</c:formatCode>
                <c:ptCount val="39"/>
                <c:pt idx="0">
                  <c:v>0.5</c:v>
                </c:pt>
                <c:pt idx="1">
                  <c:v>0.50347222222222221</c:v>
                </c:pt>
                <c:pt idx="2">
                  <c:v>0.50694444444444398</c:v>
                </c:pt>
                <c:pt idx="3">
                  <c:v>0.51041666666666696</c:v>
                </c:pt>
                <c:pt idx="4">
                  <c:v>0.51388888888888895</c:v>
                </c:pt>
                <c:pt idx="5">
                  <c:v>0.51736111111111105</c:v>
                </c:pt>
                <c:pt idx="6">
                  <c:v>0.52083333333333304</c:v>
                </c:pt>
                <c:pt idx="7">
                  <c:v>0.52430555555555503</c:v>
                </c:pt>
                <c:pt idx="8">
                  <c:v>0.52777777777777801</c:v>
                </c:pt>
                <c:pt idx="9">
                  <c:v>0.53125</c:v>
                </c:pt>
                <c:pt idx="10">
                  <c:v>0.53472222222222199</c:v>
                </c:pt>
                <c:pt idx="11">
                  <c:v>0.53819444444444398</c:v>
                </c:pt>
                <c:pt idx="12">
                  <c:v>0.54166666666666696</c:v>
                </c:pt>
                <c:pt idx="13">
                  <c:v>0.54513888888888895</c:v>
                </c:pt>
                <c:pt idx="14">
                  <c:v>0.54861111111111105</c:v>
                </c:pt>
                <c:pt idx="15">
                  <c:v>0.55208333333333304</c:v>
                </c:pt>
                <c:pt idx="16">
                  <c:v>0.55555555555555503</c:v>
                </c:pt>
                <c:pt idx="17">
                  <c:v>0.55902777777777701</c:v>
                </c:pt>
                <c:pt idx="18">
                  <c:v>0.562499999999999</c:v>
                </c:pt>
                <c:pt idx="19">
                  <c:v>0.56596064814814695</c:v>
                </c:pt>
                <c:pt idx="20">
                  <c:v>0.56597222222222099</c:v>
                </c:pt>
                <c:pt idx="21">
                  <c:v>0.56944444444444298</c:v>
                </c:pt>
                <c:pt idx="22">
                  <c:v>0.57291666666666496</c:v>
                </c:pt>
                <c:pt idx="23">
                  <c:v>0.57638888888888695</c:v>
                </c:pt>
                <c:pt idx="24">
                  <c:v>0.57986111111110905</c:v>
                </c:pt>
                <c:pt idx="25">
                  <c:v>0.58333333333333104</c:v>
                </c:pt>
                <c:pt idx="26">
                  <c:v>0.58680555555555303</c:v>
                </c:pt>
                <c:pt idx="27">
                  <c:v>0.59027777777777501</c:v>
                </c:pt>
                <c:pt idx="28">
                  <c:v>0.593749999999997</c:v>
                </c:pt>
                <c:pt idx="29">
                  <c:v>0.59722222222221899</c:v>
                </c:pt>
                <c:pt idx="30">
                  <c:v>0.60069444444444098</c:v>
                </c:pt>
                <c:pt idx="31">
                  <c:v>0.60416666666666297</c:v>
                </c:pt>
                <c:pt idx="32">
                  <c:v>0.60763888888888495</c:v>
                </c:pt>
                <c:pt idx="33">
                  <c:v>0.61109953703703301</c:v>
                </c:pt>
                <c:pt idx="34">
                  <c:v>0.61111111111110705</c:v>
                </c:pt>
                <c:pt idx="35">
                  <c:v>0.61458333333332904</c:v>
                </c:pt>
                <c:pt idx="36">
                  <c:v>0.61805555555555103</c:v>
                </c:pt>
                <c:pt idx="37">
                  <c:v>0.62152777777777302</c:v>
                </c:pt>
                <c:pt idx="38">
                  <c:v>0.624999999999995</c:v>
                </c:pt>
              </c:numCache>
            </c:numRef>
          </c:xVal>
          <c:yVal>
            <c:numRef>
              <c:f>'RRS-FFR'!$B$9:$AN$9</c:f>
              <c:numCache>
                <c:formatCode>General</c:formatCode>
                <c:ptCount val="39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  <c:pt idx="22">
                  <c:v>100</c:v>
                </c:pt>
                <c:pt idx="23">
                  <c:v>100</c:v>
                </c:pt>
                <c:pt idx="24">
                  <c:v>100</c:v>
                </c:pt>
                <c:pt idx="25">
                  <c:v>100</c:v>
                </c:pt>
                <c:pt idx="26">
                  <c:v>100</c:v>
                </c:pt>
                <c:pt idx="27">
                  <c:v>100</c:v>
                </c:pt>
                <c:pt idx="28">
                  <c:v>100</c:v>
                </c:pt>
                <c:pt idx="29">
                  <c:v>100</c:v>
                </c:pt>
                <c:pt idx="30">
                  <c:v>100</c:v>
                </c:pt>
                <c:pt idx="31">
                  <c:v>100</c:v>
                </c:pt>
                <c:pt idx="32">
                  <c:v>100</c:v>
                </c:pt>
                <c:pt idx="33">
                  <c:v>100</c:v>
                </c:pt>
                <c:pt idx="34">
                  <c:v>100</c:v>
                </c:pt>
                <c:pt idx="35">
                  <c:v>100</c:v>
                </c:pt>
                <c:pt idx="36">
                  <c:v>100</c:v>
                </c:pt>
                <c:pt idx="37">
                  <c:v>100</c:v>
                </c:pt>
                <c:pt idx="38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EDA-40A2-A9E3-DBE20658AE03}"/>
            </c:ext>
          </c:extLst>
        </c:ser>
        <c:ser>
          <c:idx val="1"/>
          <c:order val="1"/>
          <c:tx>
            <c:strRef>
              <c:f>'RRS-FFR'!$A$10</c:f>
              <c:strCache>
                <c:ptCount val="1"/>
                <c:pt idx="0">
                  <c:v>MPC</c:v>
                </c:pt>
              </c:strCache>
            </c:strRef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'RRS-FFR'!$B$8:$AN$8</c:f>
              <c:numCache>
                <c:formatCode>h:mm</c:formatCode>
                <c:ptCount val="39"/>
                <c:pt idx="0">
                  <c:v>0.5</c:v>
                </c:pt>
                <c:pt idx="1">
                  <c:v>0.50347222222222221</c:v>
                </c:pt>
                <c:pt idx="2">
                  <c:v>0.50694444444444398</c:v>
                </c:pt>
                <c:pt idx="3">
                  <c:v>0.51041666666666696</c:v>
                </c:pt>
                <c:pt idx="4">
                  <c:v>0.51388888888888895</c:v>
                </c:pt>
                <c:pt idx="5">
                  <c:v>0.51736111111111105</c:v>
                </c:pt>
                <c:pt idx="6">
                  <c:v>0.52083333333333304</c:v>
                </c:pt>
                <c:pt idx="7">
                  <c:v>0.52430555555555503</c:v>
                </c:pt>
                <c:pt idx="8">
                  <c:v>0.52777777777777801</c:v>
                </c:pt>
                <c:pt idx="9">
                  <c:v>0.53125</c:v>
                </c:pt>
                <c:pt idx="10">
                  <c:v>0.53472222222222199</c:v>
                </c:pt>
                <c:pt idx="11">
                  <c:v>0.53819444444444398</c:v>
                </c:pt>
                <c:pt idx="12">
                  <c:v>0.54166666666666696</c:v>
                </c:pt>
                <c:pt idx="13">
                  <c:v>0.54513888888888895</c:v>
                </c:pt>
                <c:pt idx="14">
                  <c:v>0.54861111111111105</c:v>
                </c:pt>
                <c:pt idx="15">
                  <c:v>0.55208333333333304</c:v>
                </c:pt>
                <c:pt idx="16">
                  <c:v>0.55555555555555503</c:v>
                </c:pt>
                <c:pt idx="17">
                  <c:v>0.55902777777777701</c:v>
                </c:pt>
                <c:pt idx="18">
                  <c:v>0.562499999999999</c:v>
                </c:pt>
                <c:pt idx="19">
                  <c:v>0.56596064814814695</c:v>
                </c:pt>
                <c:pt idx="20">
                  <c:v>0.56597222222222099</c:v>
                </c:pt>
                <c:pt idx="21">
                  <c:v>0.56944444444444298</c:v>
                </c:pt>
                <c:pt idx="22">
                  <c:v>0.57291666666666496</c:v>
                </c:pt>
                <c:pt idx="23">
                  <c:v>0.57638888888888695</c:v>
                </c:pt>
                <c:pt idx="24">
                  <c:v>0.57986111111110905</c:v>
                </c:pt>
                <c:pt idx="25">
                  <c:v>0.58333333333333104</c:v>
                </c:pt>
                <c:pt idx="26">
                  <c:v>0.58680555555555303</c:v>
                </c:pt>
                <c:pt idx="27">
                  <c:v>0.59027777777777501</c:v>
                </c:pt>
                <c:pt idx="28">
                  <c:v>0.593749999999997</c:v>
                </c:pt>
                <c:pt idx="29">
                  <c:v>0.59722222222221899</c:v>
                </c:pt>
                <c:pt idx="30">
                  <c:v>0.60069444444444098</c:v>
                </c:pt>
                <c:pt idx="31">
                  <c:v>0.60416666666666297</c:v>
                </c:pt>
                <c:pt idx="32">
                  <c:v>0.60763888888888495</c:v>
                </c:pt>
                <c:pt idx="33">
                  <c:v>0.61109953703703301</c:v>
                </c:pt>
                <c:pt idx="34">
                  <c:v>0.61111111111110705</c:v>
                </c:pt>
                <c:pt idx="35">
                  <c:v>0.61458333333332904</c:v>
                </c:pt>
                <c:pt idx="36">
                  <c:v>0.61805555555555103</c:v>
                </c:pt>
                <c:pt idx="37">
                  <c:v>0.62152777777777302</c:v>
                </c:pt>
                <c:pt idx="38">
                  <c:v>0.624999999999995</c:v>
                </c:pt>
              </c:numCache>
            </c:numRef>
          </c:xVal>
          <c:yVal>
            <c:numRef>
              <c:f>'RRS-FFR'!$B$10:$AN$10</c:f>
              <c:numCache>
                <c:formatCode>General</c:formatCode>
                <c:ptCount val="39"/>
                <c:pt idx="0">
                  <c:v>-100</c:v>
                </c:pt>
                <c:pt idx="1">
                  <c:v>-100</c:v>
                </c:pt>
                <c:pt idx="2">
                  <c:v>-100</c:v>
                </c:pt>
                <c:pt idx="3">
                  <c:v>-100</c:v>
                </c:pt>
                <c:pt idx="4">
                  <c:v>-100</c:v>
                </c:pt>
                <c:pt idx="5">
                  <c:v>-100</c:v>
                </c:pt>
                <c:pt idx="6">
                  <c:v>-100</c:v>
                </c:pt>
                <c:pt idx="7">
                  <c:v>-100</c:v>
                </c:pt>
                <c:pt idx="8">
                  <c:v>-100</c:v>
                </c:pt>
                <c:pt idx="9">
                  <c:v>-100</c:v>
                </c:pt>
                <c:pt idx="10">
                  <c:v>-100</c:v>
                </c:pt>
                <c:pt idx="11">
                  <c:v>-100</c:v>
                </c:pt>
                <c:pt idx="12">
                  <c:v>-100</c:v>
                </c:pt>
                <c:pt idx="13">
                  <c:v>-100</c:v>
                </c:pt>
                <c:pt idx="14">
                  <c:v>-100</c:v>
                </c:pt>
                <c:pt idx="15">
                  <c:v>-100</c:v>
                </c:pt>
                <c:pt idx="16">
                  <c:v>-100</c:v>
                </c:pt>
                <c:pt idx="17">
                  <c:v>-100</c:v>
                </c:pt>
                <c:pt idx="18">
                  <c:v>-100</c:v>
                </c:pt>
                <c:pt idx="19">
                  <c:v>-100</c:v>
                </c:pt>
                <c:pt idx="20">
                  <c:v>-100</c:v>
                </c:pt>
                <c:pt idx="21">
                  <c:v>-100</c:v>
                </c:pt>
                <c:pt idx="22">
                  <c:v>-100</c:v>
                </c:pt>
                <c:pt idx="23">
                  <c:v>-100</c:v>
                </c:pt>
                <c:pt idx="24">
                  <c:v>-100</c:v>
                </c:pt>
                <c:pt idx="25">
                  <c:v>-100</c:v>
                </c:pt>
                <c:pt idx="26">
                  <c:v>-100</c:v>
                </c:pt>
                <c:pt idx="27">
                  <c:v>-100</c:v>
                </c:pt>
                <c:pt idx="28">
                  <c:v>-100</c:v>
                </c:pt>
                <c:pt idx="29">
                  <c:v>-100</c:v>
                </c:pt>
                <c:pt idx="30">
                  <c:v>-100</c:v>
                </c:pt>
                <c:pt idx="31">
                  <c:v>-100</c:v>
                </c:pt>
                <c:pt idx="32">
                  <c:v>-100</c:v>
                </c:pt>
                <c:pt idx="33">
                  <c:v>-100</c:v>
                </c:pt>
                <c:pt idx="34">
                  <c:v>-100</c:v>
                </c:pt>
                <c:pt idx="35">
                  <c:v>-100</c:v>
                </c:pt>
                <c:pt idx="36">
                  <c:v>-100</c:v>
                </c:pt>
                <c:pt idx="37">
                  <c:v>-100</c:v>
                </c:pt>
                <c:pt idx="38">
                  <c:v>-100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EDA-40A2-A9E3-DBE20658AE03}"/>
            </c:ext>
          </c:extLst>
        </c:ser>
        <c:ser>
          <c:idx val="2"/>
          <c:order val="2"/>
          <c:tx>
            <c:strRef>
              <c:f>'RRS-FFR'!$A$11</c:f>
              <c:strCache>
                <c:ptCount val="1"/>
                <c:pt idx="0">
                  <c:v>FFR Resp.</c:v>
                </c:pt>
              </c:strCache>
            </c:strRef>
          </c:tx>
          <c:spPr>
            <a:ln w="19050" cap="rnd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'RRS-FFR'!$B$8:$AN$8</c:f>
              <c:numCache>
                <c:formatCode>h:mm</c:formatCode>
                <c:ptCount val="39"/>
                <c:pt idx="0">
                  <c:v>0.5</c:v>
                </c:pt>
                <c:pt idx="1">
                  <c:v>0.50347222222222221</c:v>
                </c:pt>
                <c:pt idx="2">
                  <c:v>0.50694444444444398</c:v>
                </c:pt>
                <c:pt idx="3">
                  <c:v>0.51041666666666696</c:v>
                </c:pt>
                <c:pt idx="4">
                  <c:v>0.51388888888888895</c:v>
                </c:pt>
                <c:pt idx="5">
                  <c:v>0.51736111111111105</c:v>
                </c:pt>
                <c:pt idx="6">
                  <c:v>0.52083333333333304</c:v>
                </c:pt>
                <c:pt idx="7">
                  <c:v>0.52430555555555503</c:v>
                </c:pt>
                <c:pt idx="8">
                  <c:v>0.52777777777777801</c:v>
                </c:pt>
                <c:pt idx="9">
                  <c:v>0.53125</c:v>
                </c:pt>
                <c:pt idx="10">
                  <c:v>0.53472222222222199</c:v>
                </c:pt>
                <c:pt idx="11">
                  <c:v>0.53819444444444398</c:v>
                </c:pt>
                <c:pt idx="12">
                  <c:v>0.54166666666666696</c:v>
                </c:pt>
                <c:pt idx="13">
                  <c:v>0.54513888888888895</c:v>
                </c:pt>
                <c:pt idx="14">
                  <c:v>0.54861111111111105</c:v>
                </c:pt>
                <c:pt idx="15">
                  <c:v>0.55208333333333304</c:v>
                </c:pt>
                <c:pt idx="16">
                  <c:v>0.55555555555555503</c:v>
                </c:pt>
                <c:pt idx="17">
                  <c:v>0.55902777777777701</c:v>
                </c:pt>
                <c:pt idx="18">
                  <c:v>0.562499999999999</c:v>
                </c:pt>
                <c:pt idx="19">
                  <c:v>0.56596064814814695</c:v>
                </c:pt>
                <c:pt idx="20">
                  <c:v>0.56597222222222099</c:v>
                </c:pt>
                <c:pt idx="21">
                  <c:v>0.56944444444444298</c:v>
                </c:pt>
                <c:pt idx="22">
                  <c:v>0.57291666666666496</c:v>
                </c:pt>
                <c:pt idx="23">
                  <c:v>0.57638888888888695</c:v>
                </c:pt>
                <c:pt idx="24">
                  <c:v>0.57986111111110905</c:v>
                </c:pt>
                <c:pt idx="25">
                  <c:v>0.58333333333333104</c:v>
                </c:pt>
                <c:pt idx="26">
                  <c:v>0.58680555555555303</c:v>
                </c:pt>
                <c:pt idx="27">
                  <c:v>0.59027777777777501</c:v>
                </c:pt>
                <c:pt idx="28">
                  <c:v>0.593749999999997</c:v>
                </c:pt>
                <c:pt idx="29">
                  <c:v>0.59722222222221899</c:v>
                </c:pt>
                <c:pt idx="30">
                  <c:v>0.60069444444444098</c:v>
                </c:pt>
                <c:pt idx="31">
                  <c:v>0.60416666666666297</c:v>
                </c:pt>
                <c:pt idx="32">
                  <c:v>0.60763888888888495</c:v>
                </c:pt>
                <c:pt idx="33">
                  <c:v>0.61109953703703301</c:v>
                </c:pt>
                <c:pt idx="34">
                  <c:v>0.61111111111110705</c:v>
                </c:pt>
                <c:pt idx="35">
                  <c:v>0.61458333333332904</c:v>
                </c:pt>
                <c:pt idx="36">
                  <c:v>0.61805555555555103</c:v>
                </c:pt>
                <c:pt idx="37">
                  <c:v>0.62152777777777302</c:v>
                </c:pt>
                <c:pt idx="38">
                  <c:v>0.624999999999995</c:v>
                </c:pt>
              </c:numCache>
            </c:numRef>
          </c:xVal>
          <c:yVal>
            <c:numRef>
              <c:f>'RRS-FFR'!$B$11:$AN$11</c:f>
              <c:numCache>
                <c:formatCode>General</c:formatCode>
                <c:ptCount val="39"/>
                <c:pt idx="0">
                  <c:v>40</c:v>
                </c:pt>
                <c:pt idx="1">
                  <c:v>40</c:v>
                </c:pt>
                <c:pt idx="2">
                  <c:v>40</c:v>
                </c:pt>
                <c:pt idx="3">
                  <c:v>40</c:v>
                </c:pt>
                <c:pt idx="4">
                  <c:v>40</c:v>
                </c:pt>
                <c:pt idx="5">
                  <c:v>40</c:v>
                </c:pt>
                <c:pt idx="6">
                  <c:v>40</c:v>
                </c:pt>
                <c:pt idx="7">
                  <c:v>40</c:v>
                </c:pt>
                <c:pt idx="8">
                  <c:v>40</c:v>
                </c:pt>
                <c:pt idx="9">
                  <c:v>40</c:v>
                </c:pt>
                <c:pt idx="10">
                  <c:v>40</c:v>
                </c:pt>
                <c:pt idx="11">
                  <c:v>40</c:v>
                </c:pt>
                <c:pt idx="12">
                  <c:v>40</c:v>
                </c:pt>
                <c:pt idx="13">
                  <c:v>40</c:v>
                </c:pt>
                <c:pt idx="14">
                  <c:v>40</c:v>
                </c:pt>
                <c:pt idx="15">
                  <c:v>40</c:v>
                </c:pt>
                <c:pt idx="16">
                  <c:v>40</c:v>
                </c:pt>
                <c:pt idx="17">
                  <c:v>40</c:v>
                </c:pt>
                <c:pt idx="18">
                  <c:v>40</c:v>
                </c:pt>
                <c:pt idx="19">
                  <c:v>40</c:v>
                </c:pt>
                <c:pt idx="20">
                  <c:v>40</c:v>
                </c:pt>
                <c:pt idx="21">
                  <c:v>40</c:v>
                </c:pt>
                <c:pt idx="22">
                  <c:v>40</c:v>
                </c:pt>
                <c:pt idx="23">
                  <c:v>40</c:v>
                </c:pt>
                <c:pt idx="24">
                  <c:v>40</c:v>
                </c:pt>
                <c:pt idx="25">
                  <c:v>40</c:v>
                </c:pt>
                <c:pt idx="26">
                  <c:v>40</c:v>
                </c:pt>
                <c:pt idx="27">
                  <c:v>40</c:v>
                </c:pt>
                <c:pt idx="28">
                  <c:v>40</c:v>
                </c:pt>
                <c:pt idx="29">
                  <c:v>40</c:v>
                </c:pt>
                <c:pt idx="30">
                  <c:v>40</c:v>
                </c:pt>
                <c:pt idx="31">
                  <c:v>40</c:v>
                </c:pt>
                <c:pt idx="32">
                  <c:v>40</c:v>
                </c:pt>
                <c:pt idx="33">
                  <c:v>40</c:v>
                </c:pt>
                <c:pt idx="34">
                  <c:v>40</c:v>
                </c:pt>
                <c:pt idx="35">
                  <c:v>40</c:v>
                </c:pt>
                <c:pt idx="36">
                  <c:v>40</c:v>
                </c:pt>
                <c:pt idx="37">
                  <c:v>40</c:v>
                </c:pt>
                <c:pt idx="38">
                  <c:v>40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EDA-40A2-A9E3-DBE20658AE03}"/>
            </c:ext>
          </c:extLst>
        </c:ser>
        <c:ser>
          <c:idx val="3"/>
          <c:order val="3"/>
          <c:tx>
            <c:strRef>
              <c:f>'RRS-FFR'!$A$12</c:f>
              <c:strCache>
                <c:ptCount val="1"/>
                <c:pt idx="0">
                  <c:v>FFR Sched.</c:v>
                </c:pt>
              </c:strCache>
            </c:strRef>
          </c:tx>
          <c:spPr>
            <a:ln w="19050" cap="rnd">
              <a:solidFill>
                <a:schemeClr val="bg1">
                  <a:lumMod val="50000"/>
                </a:schemeClr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'RRS-FFR'!$B$8:$AN$8</c:f>
              <c:numCache>
                <c:formatCode>h:mm</c:formatCode>
                <c:ptCount val="39"/>
                <c:pt idx="0">
                  <c:v>0.5</c:v>
                </c:pt>
                <c:pt idx="1">
                  <c:v>0.50347222222222221</c:v>
                </c:pt>
                <c:pt idx="2">
                  <c:v>0.50694444444444398</c:v>
                </c:pt>
                <c:pt idx="3">
                  <c:v>0.51041666666666696</c:v>
                </c:pt>
                <c:pt idx="4">
                  <c:v>0.51388888888888895</c:v>
                </c:pt>
                <c:pt idx="5">
                  <c:v>0.51736111111111105</c:v>
                </c:pt>
                <c:pt idx="6">
                  <c:v>0.52083333333333304</c:v>
                </c:pt>
                <c:pt idx="7">
                  <c:v>0.52430555555555503</c:v>
                </c:pt>
                <c:pt idx="8">
                  <c:v>0.52777777777777801</c:v>
                </c:pt>
                <c:pt idx="9">
                  <c:v>0.53125</c:v>
                </c:pt>
                <c:pt idx="10">
                  <c:v>0.53472222222222199</c:v>
                </c:pt>
                <c:pt idx="11">
                  <c:v>0.53819444444444398</c:v>
                </c:pt>
                <c:pt idx="12">
                  <c:v>0.54166666666666696</c:v>
                </c:pt>
                <c:pt idx="13">
                  <c:v>0.54513888888888895</c:v>
                </c:pt>
                <c:pt idx="14">
                  <c:v>0.54861111111111105</c:v>
                </c:pt>
                <c:pt idx="15">
                  <c:v>0.55208333333333304</c:v>
                </c:pt>
                <c:pt idx="16">
                  <c:v>0.55555555555555503</c:v>
                </c:pt>
                <c:pt idx="17">
                  <c:v>0.55902777777777701</c:v>
                </c:pt>
                <c:pt idx="18">
                  <c:v>0.562499999999999</c:v>
                </c:pt>
                <c:pt idx="19">
                  <c:v>0.56596064814814695</c:v>
                </c:pt>
                <c:pt idx="20">
                  <c:v>0.56597222222222099</c:v>
                </c:pt>
                <c:pt idx="21">
                  <c:v>0.56944444444444298</c:v>
                </c:pt>
                <c:pt idx="22">
                  <c:v>0.57291666666666496</c:v>
                </c:pt>
                <c:pt idx="23">
                  <c:v>0.57638888888888695</c:v>
                </c:pt>
                <c:pt idx="24">
                  <c:v>0.57986111111110905</c:v>
                </c:pt>
                <c:pt idx="25">
                  <c:v>0.58333333333333104</c:v>
                </c:pt>
                <c:pt idx="26">
                  <c:v>0.58680555555555303</c:v>
                </c:pt>
                <c:pt idx="27">
                  <c:v>0.59027777777777501</c:v>
                </c:pt>
                <c:pt idx="28">
                  <c:v>0.593749999999997</c:v>
                </c:pt>
                <c:pt idx="29">
                  <c:v>0.59722222222221899</c:v>
                </c:pt>
                <c:pt idx="30">
                  <c:v>0.60069444444444098</c:v>
                </c:pt>
                <c:pt idx="31">
                  <c:v>0.60416666666666297</c:v>
                </c:pt>
                <c:pt idx="32">
                  <c:v>0.60763888888888495</c:v>
                </c:pt>
                <c:pt idx="33">
                  <c:v>0.61109953703703301</c:v>
                </c:pt>
                <c:pt idx="34">
                  <c:v>0.61111111111110705</c:v>
                </c:pt>
                <c:pt idx="35">
                  <c:v>0.61458333333332904</c:v>
                </c:pt>
                <c:pt idx="36">
                  <c:v>0.61805555555555103</c:v>
                </c:pt>
                <c:pt idx="37">
                  <c:v>0.62152777777777302</c:v>
                </c:pt>
                <c:pt idx="38">
                  <c:v>0.624999999999995</c:v>
                </c:pt>
              </c:numCache>
            </c:numRef>
          </c:xVal>
          <c:yVal>
            <c:numRef>
              <c:f>'RRS-FFR'!$B$12:$AN$12</c:f>
              <c:numCache>
                <c:formatCode>General</c:formatCode>
                <c:ptCount val="39"/>
                <c:pt idx="0">
                  <c:v>40</c:v>
                </c:pt>
                <c:pt idx="1">
                  <c:v>40</c:v>
                </c:pt>
                <c:pt idx="2">
                  <c:v>40</c:v>
                </c:pt>
                <c:pt idx="3">
                  <c:v>40</c:v>
                </c:pt>
                <c:pt idx="4">
                  <c:v>40</c:v>
                </c:pt>
                <c:pt idx="5">
                  <c:v>40</c:v>
                </c:pt>
                <c:pt idx="6">
                  <c:v>40</c:v>
                </c:pt>
                <c:pt idx="7">
                  <c:v>40</c:v>
                </c:pt>
                <c:pt idx="8">
                  <c:v>40</c:v>
                </c:pt>
                <c:pt idx="9">
                  <c:v>40</c:v>
                </c:pt>
                <c:pt idx="10">
                  <c:v>40</c:v>
                </c:pt>
                <c:pt idx="11">
                  <c:v>40</c:v>
                </c:pt>
                <c:pt idx="12">
                  <c:v>40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40</c:v>
                </c:pt>
                <c:pt idx="17">
                  <c:v>40</c:v>
                </c:pt>
                <c:pt idx="18">
                  <c:v>40</c:v>
                </c:pt>
                <c:pt idx="19">
                  <c:v>40</c:v>
                </c:pt>
                <c:pt idx="20">
                  <c:v>40</c:v>
                </c:pt>
                <c:pt idx="21">
                  <c:v>40</c:v>
                </c:pt>
                <c:pt idx="22">
                  <c:v>40</c:v>
                </c:pt>
                <c:pt idx="23">
                  <c:v>40</c:v>
                </c:pt>
                <c:pt idx="24">
                  <c:v>40</c:v>
                </c:pt>
                <c:pt idx="25">
                  <c:v>40</c:v>
                </c:pt>
                <c:pt idx="26">
                  <c:v>0</c:v>
                </c:pt>
                <c:pt idx="27">
                  <c:v>40</c:v>
                </c:pt>
                <c:pt idx="28">
                  <c:v>0</c:v>
                </c:pt>
                <c:pt idx="29">
                  <c:v>0</c:v>
                </c:pt>
                <c:pt idx="30">
                  <c:v>40</c:v>
                </c:pt>
                <c:pt idx="31">
                  <c:v>40</c:v>
                </c:pt>
                <c:pt idx="32">
                  <c:v>40</c:v>
                </c:pt>
                <c:pt idx="33">
                  <c:v>40</c:v>
                </c:pt>
                <c:pt idx="34">
                  <c:v>40</c:v>
                </c:pt>
                <c:pt idx="35">
                  <c:v>40</c:v>
                </c:pt>
                <c:pt idx="36">
                  <c:v>40</c:v>
                </c:pt>
                <c:pt idx="37">
                  <c:v>40</c:v>
                </c:pt>
                <c:pt idx="38">
                  <c:v>40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EDA-40A2-A9E3-DBE20658AE03}"/>
            </c:ext>
          </c:extLst>
        </c:ser>
        <c:ser>
          <c:idx val="5"/>
          <c:order val="5"/>
          <c:tx>
            <c:strRef>
              <c:f>'RRS-FFR'!$A$14</c:f>
              <c:strCache>
                <c:ptCount val="1"/>
                <c:pt idx="0">
                  <c:v>FFR Deployed Last 15 Mins (MWh)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xVal>
            <c:numRef>
              <c:f>'RRS-FFR'!$B$8:$AN$8</c:f>
              <c:numCache>
                <c:formatCode>h:mm</c:formatCode>
                <c:ptCount val="39"/>
                <c:pt idx="0">
                  <c:v>0.5</c:v>
                </c:pt>
                <c:pt idx="1">
                  <c:v>0.50347222222222221</c:v>
                </c:pt>
                <c:pt idx="2">
                  <c:v>0.50694444444444398</c:v>
                </c:pt>
                <c:pt idx="3">
                  <c:v>0.51041666666666696</c:v>
                </c:pt>
                <c:pt idx="4">
                  <c:v>0.51388888888888895</c:v>
                </c:pt>
                <c:pt idx="5">
                  <c:v>0.51736111111111105</c:v>
                </c:pt>
                <c:pt idx="6">
                  <c:v>0.52083333333333304</c:v>
                </c:pt>
                <c:pt idx="7">
                  <c:v>0.52430555555555503</c:v>
                </c:pt>
                <c:pt idx="8">
                  <c:v>0.52777777777777801</c:v>
                </c:pt>
                <c:pt idx="9">
                  <c:v>0.53125</c:v>
                </c:pt>
                <c:pt idx="10">
                  <c:v>0.53472222222222199</c:v>
                </c:pt>
                <c:pt idx="11">
                  <c:v>0.53819444444444398</c:v>
                </c:pt>
                <c:pt idx="12">
                  <c:v>0.54166666666666696</c:v>
                </c:pt>
                <c:pt idx="13">
                  <c:v>0.54513888888888895</c:v>
                </c:pt>
                <c:pt idx="14">
                  <c:v>0.54861111111111105</c:v>
                </c:pt>
                <c:pt idx="15">
                  <c:v>0.55208333333333304</c:v>
                </c:pt>
                <c:pt idx="16">
                  <c:v>0.55555555555555503</c:v>
                </c:pt>
                <c:pt idx="17">
                  <c:v>0.55902777777777701</c:v>
                </c:pt>
                <c:pt idx="18">
                  <c:v>0.562499999999999</c:v>
                </c:pt>
                <c:pt idx="19">
                  <c:v>0.56596064814814695</c:v>
                </c:pt>
                <c:pt idx="20">
                  <c:v>0.56597222222222099</c:v>
                </c:pt>
                <c:pt idx="21">
                  <c:v>0.56944444444444298</c:v>
                </c:pt>
                <c:pt idx="22">
                  <c:v>0.57291666666666496</c:v>
                </c:pt>
                <c:pt idx="23">
                  <c:v>0.57638888888888695</c:v>
                </c:pt>
                <c:pt idx="24">
                  <c:v>0.57986111111110905</c:v>
                </c:pt>
                <c:pt idx="25">
                  <c:v>0.58333333333333104</c:v>
                </c:pt>
                <c:pt idx="26">
                  <c:v>0.58680555555555303</c:v>
                </c:pt>
                <c:pt idx="27">
                  <c:v>0.59027777777777501</c:v>
                </c:pt>
                <c:pt idx="28">
                  <c:v>0.593749999999997</c:v>
                </c:pt>
                <c:pt idx="29">
                  <c:v>0.59722222222221899</c:v>
                </c:pt>
                <c:pt idx="30">
                  <c:v>0.60069444444444098</c:v>
                </c:pt>
                <c:pt idx="31">
                  <c:v>0.60416666666666297</c:v>
                </c:pt>
                <c:pt idx="32">
                  <c:v>0.60763888888888495</c:v>
                </c:pt>
                <c:pt idx="33">
                  <c:v>0.61109953703703301</c:v>
                </c:pt>
                <c:pt idx="34">
                  <c:v>0.61111111111110705</c:v>
                </c:pt>
                <c:pt idx="35">
                  <c:v>0.61458333333332904</c:v>
                </c:pt>
                <c:pt idx="36">
                  <c:v>0.61805555555555103</c:v>
                </c:pt>
                <c:pt idx="37">
                  <c:v>0.62152777777777302</c:v>
                </c:pt>
                <c:pt idx="38">
                  <c:v>0.624999999999995</c:v>
                </c:pt>
              </c:numCache>
            </c:numRef>
          </c:xVal>
          <c:yVal>
            <c:numRef>
              <c:f>'RRS-FFR'!$B$14:$AN$14</c:f>
              <c:numCache>
                <c:formatCode>0.00</c:formatCode>
                <c:ptCount val="3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3.3333333333333335</c:v>
                </c:pt>
                <c:pt idx="15">
                  <c:v>6.666666666666667</c:v>
                </c:pt>
                <c:pt idx="16">
                  <c:v>10</c:v>
                </c:pt>
                <c:pt idx="17">
                  <c:v>6.666666666666667</c:v>
                </c:pt>
                <c:pt idx="18">
                  <c:v>3.3333333333333335</c:v>
                </c:pt>
                <c:pt idx="19" formatCode="General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3.3333333333333335</c:v>
                </c:pt>
                <c:pt idx="28">
                  <c:v>3.3333333333333335</c:v>
                </c:pt>
                <c:pt idx="29">
                  <c:v>6.666666666666667</c:v>
                </c:pt>
                <c:pt idx="30">
                  <c:v>6.666666666666667</c:v>
                </c:pt>
                <c:pt idx="31">
                  <c:v>6.666666666666667</c:v>
                </c:pt>
                <c:pt idx="32">
                  <c:v>3.3333333333333335</c:v>
                </c:pt>
                <c:pt idx="33" formatCode="General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EDA-40A2-A9E3-DBE20658AE03}"/>
            </c:ext>
          </c:extLst>
        </c:ser>
        <c:ser>
          <c:idx val="6"/>
          <c:order val="6"/>
          <c:tx>
            <c:strRef>
              <c:f>'RRS-FFR'!$A$15</c:f>
              <c:strCache>
                <c:ptCount val="1"/>
                <c:pt idx="0">
                  <c:v>SOCReq1</c:v>
                </c:pt>
              </c:strCache>
            </c:strRef>
          </c:tx>
          <c:spPr>
            <a:ln w="19050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'RRS-FFR'!$B$8:$AN$8</c:f>
              <c:numCache>
                <c:formatCode>h:mm</c:formatCode>
                <c:ptCount val="39"/>
                <c:pt idx="0">
                  <c:v>0.5</c:v>
                </c:pt>
                <c:pt idx="1">
                  <c:v>0.50347222222222221</c:v>
                </c:pt>
                <c:pt idx="2">
                  <c:v>0.50694444444444398</c:v>
                </c:pt>
                <c:pt idx="3">
                  <c:v>0.51041666666666696</c:v>
                </c:pt>
                <c:pt idx="4">
                  <c:v>0.51388888888888895</c:v>
                </c:pt>
                <c:pt idx="5">
                  <c:v>0.51736111111111105</c:v>
                </c:pt>
                <c:pt idx="6">
                  <c:v>0.52083333333333304</c:v>
                </c:pt>
                <c:pt idx="7">
                  <c:v>0.52430555555555503</c:v>
                </c:pt>
                <c:pt idx="8">
                  <c:v>0.52777777777777801</c:v>
                </c:pt>
                <c:pt idx="9">
                  <c:v>0.53125</c:v>
                </c:pt>
                <c:pt idx="10">
                  <c:v>0.53472222222222199</c:v>
                </c:pt>
                <c:pt idx="11">
                  <c:v>0.53819444444444398</c:v>
                </c:pt>
                <c:pt idx="12">
                  <c:v>0.54166666666666696</c:v>
                </c:pt>
                <c:pt idx="13">
                  <c:v>0.54513888888888895</c:v>
                </c:pt>
                <c:pt idx="14">
                  <c:v>0.54861111111111105</c:v>
                </c:pt>
                <c:pt idx="15">
                  <c:v>0.55208333333333304</c:v>
                </c:pt>
                <c:pt idx="16">
                  <c:v>0.55555555555555503</c:v>
                </c:pt>
                <c:pt idx="17">
                  <c:v>0.55902777777777701</c:v>
                </c:pt>
                <c:pt idx="18">
                  <c:v>0.562499999999999</c:v>
                </c:pt>
                <c:pt idx="19">
                  <c:v>0.56596064814814695</c:v>
                </c:pt>
                <c:pt idx="20">
                  <c:v>0.56597222222222099</c:v>
                </c:pt>
                <c:pt idx="21">
                  <c:v>0.56944444444444298</c:v>
                </c:pt>
                <c:pt idx="22">
                  <c:v>0.57291666666666496</c:v>
                </c:pt>
                <c:pt idx="23">
                  <c:v>0.57638888888888695</c:v>
                </c:pt>
                <c:pt idx="24">
                  <c:v>0.57986111111110905</c:v>
                </c:pt>
                <c:pt idx="25">
                  <c:v>0.58333333333333104</c:v>
                </c:pt>
                <c:pt idx="26">
                  <c:v>0.58680555555555303</c:v>
                </c:pt>
                <c:pt idx="27">
                  <c:v>0.59027777777777501</c:v>
                </c:pt>
                <c:pt idx="28">
                  <c:v>0.593749999999997</c:v>
                </c:pt>
                <c:pt idx="29">
                  <c:v>0.59722222222221899</c:v>
                </c:pt>
                <c:pt idx="30">
                  <c:v>0.60069444444444098</c:v>
                </c:pt>
                <c:pt idx="31">
                  <c:v>0.60416666666666297</c:v>
                </c:pt>
                <c:pt idx="32">
                  <c:v>0.60763888888888495</c:v>
                </c:pt>
                <c:pt idx="33">
                  <c:v>0.61109953703703301</c:v>
                </c:pt>
                <c:pt idx="34">
                  <c:v>0.61111111111110705</c:v>
                </c:pt>
                <c:pt idx="35">
                  <c:v>0.61458333333332904</c:v>
                </c:pt>
                <c:pt idx="36">
                  <c:v>0.61805555555555103</c:v>
                </c:pt>
                <c:pt idx="37">
                  <c:v>0.62152777777777302</c:v>
                </c:pt>
                <c:pt idx="38">
                  <c:v>0.624999999999995</c:v>
                </c:pt>
              </c:numCache>
            </c:numRef>
          </c:xVal>
          <c:yVal>
            <c:numRef>
              <c:f>'RRS-FFR'!$B$15:$AN$15</c:f>
              <c:numCache>
                <c:formatCode>General</c:formatCode>
                <c:ptCount val="39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  <c:pt idx="10">
                  <c:v>10</c:v>
                </c:pt>
                <c:pt idx="11">
                  <c:v>10</c:v>
                </c:pt>
                <c:pt idx="12">
                  <c:v>10</c:v>
                </c:pt>
                <c:pt idx="13">
                  <c:v>10</c:v>
                </c:pt>
                <c:pt idx="14">
                  <c:v>10</c:v>
                </c:pt>
                <c:pt idx="15">
                  <c:v>10</c:v>
                </c:pt>
                <c:pt idx="16">
                  <c:v>10</c:v>
                </c:pt>
                <c:pt idx="17">
                  <c:v>10</c:v>
                </c:pt>
                <c:pt idx="18">
                  <c:v>10</c:v>
                </c:pt>
                <c:pt idx="19">
                  <c:v>10</c:v>
                </c:pt>
                <c:pt idx="20">
                  <c:v>10</c:v>
                </c:pt>
                <c:pt idx="21">
                  <c:v>10</c:v>
                </c:pt>
                <c:pt idx="22">
                  <c:v>10</c:v>
                </c:pt>
                <c:pt idx="23">
                  <c:v>10</c:v>
                </c:pt>
                <c:pt idx="24">
                  <c:v>10</c:v>
                </c:pt>
                <c:pt idx="25">
                  <c:v>10</c:v>
                </c:pt>
                <c:pt idx="26">
                  <c:v>10</c:v>
                </c:pt>
                <c:pt idx="27">
                  <c:v>10</c:v>
                </c:pt>
                <c:pt idx="28">
                  <c:v>10</c:v>
                </c:pt>
                <c:pt idx="29">
                  <c:v>10</c:v>
                </c:pt>
                <c:pt idx="30">
                  <c:v>10</c:v>
                </c:pt>
                <c:pt idx="31">
                  <c:v>10</c:v>
                </c:pt>
                <c:pt idx="32">
                  <c:v>10</c:v>
                </c:pt>
                <c:pt idx="33">
                  <c:v>10</c:v>
                </c:pt>
                <c:pt idx="34">
                  <c:v>10</c:v>
                </c:pt>
                <c:pt idx="35">
                  <c:v>10</c:v>
                </c:pt>
                <c:pt idx="36">
                  <c:v>10</c:v>
                </c:pt>
                <c:pt idx="37">
                  <c:v>10</c:v>
                </c:pt>
                <c:pt idx="38">
                  <c:v>10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EDA-40A2-A9E3-DBE20658AE03}"/>
            </c:ext>
          </c:extLst>
        </c:ser>
        <c:ser>
          <c:idx val="7"/>
          <c:order val="7"/>
          <c:tx>
            <c:strRef>
              <c:f>'RRS-FFR'!$A$16</c:f>
              <c:strCache>
                <c:ptCount val="1"/>
                <c:pt idx="0">
                  <c:v>SOCReq2</c:v>
                </c:pt>
              </c:strCache>
            </c:strRef>
          </c:tx>
          <c:spPr>
            <a:ln w="19050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'RRS-FFR'!$B$8:$AN$8</c:f>
              <c:numCache>
                <c:formatCode>h:mm</c:formatCode>
                <c:ptCount val="39"/>
                <c:pt idx="0">
                  <c:v>0.5</c:v>
                </c:pt>
                <c:pt idx="1">
                  <c:v>0.50347222222222221</c:v>
                </c:pt>
                <c:pt idx="2">
                  <c:v>0.50694444444444398</c:v>
                </c:pt>
                <c:pt idx="3">
                  <c:v>0.51041666666666696</c:v>
                </c:pt>
                <c:pt idx="4">
                  <c:v>0.51388888888888895</c:v>
                </c:pt>
                <c:pt idx="5">
                  <c:v>0.51736111111111105</c:v>
                </c:pt>
                <c:pt idx="6">
                  <c:v>0.52083333333333304</c:v>
                </c:pt>
                <c:pt idx="7">
                  <c:v>0.52430555555555503</c:v>
                </c:pt>
                <c:pt idx="8">
                  <c:v>0.52777777777777801</c:v>
                </c:pt>
                <c:pt idx="9">
                  <c:v>0.53125</c:v>
                </c:pt>
                <c:pt idx="10">
                  <c:v>0.53472222222222199</c:v>
                </c:pt>
                <c:pt idx="11">
                  <c:v>0.53819444444444398</c:v>
                </c:pt>
                <c:pt idx="12">
                  <c:v>0.54166666666666696</c:v>
                </c:pt>
                <c:pt idx="13">
                  <c:v>0.54513888888888895</c:v>
                </c:pt>
                <c:pt idx="14">
                  <c:v>0.54861111111111105</c:v>
                </c:pt>
                <c:pt idx="15">
                  <c:v>0.55208333333333304</c:v>
                </c:pt>
                <c:pt idx="16">
                  <c:v>0.55555555555555503</c:v>
                </c:pt>
                <c:pt idx="17">
                  <c:v>0.55902777777777701</c:v>
                </c:pt>
                <c:pt idx="18">
                  <c:v>0.562499999999999</c:v>
                </c:pt>
                <c:pt idx="19">
                  <c:v>0.56596064814814695</c:v>
                </c:pt>
                <c:pt idx="20">
                  <c:v>0.56597222222222099</c:v>
                </c:pt>
                <c:pt idx="21">
                  <c:v>0.56944444444444298</c:v>
                </c:pt>
                <c:pt idx="22">
                  <c:v>0.57291666666666496</c:v>
                </c:pt>
                <c:pt idx="23">
                  <c:v>0.57638888888888695</c:v>
                </c:pt>
                <c:pt idx="24">
                  <c:v>0.57986111111110905</c:v>
                </c:pt>
                <c:pt idx="25">
                  <c:v>0.58333333333333104</c:v>
                </c:pt>
                <c:pt idx="26">
                  <c:v>0.58680555555555303</c:v>
                </c:pt>
                <c:pt idx="27">
                  <c:v>0.59027777777777501</c:v>
                </c:pt>
                <c:pt idx="28">
                  <c:v>0.593749999999997</c:v>
                </c:pt>
                <c:pt idx="29">
                  <c:v>0.59722222222221899</c:v>
                </c:pt>
                <c:pt idx="30">
                  <c:v>0.60069444444444098</c:v>
                </c:pt>
                <c:pt idx="31">
                  <c:v>0.60416666666666297</c:v>
                </c:pt>
                <c:pt idx="32">
                  <c:v>0.60763888888888495</c:v>
                </c:pt>
                <c:pt idx="33">
                  <c:v>0.61109953703703301</c:v>
                </c:pt>
                <c:pt idx="34">
                  <c:v>0.61111111111110705</c:v>
                </c:pt>
                <c:pt idx="35">
                  <c:v>0.61458333333332904</c:v>
                </c:pt>
                <c:pt idx="36">
                  <c:v>0.61805555555555103</c:v>
                </c:pt>
                <c:pt idx="37">
                  <c:v>0.62152777777777302</c:v>
                </c:pt>
                <c:pt idx="38">
                  <c:v>0.624999999999995</c:v>
                </c:pt>
              </c:numCache>
            </c:numRef>
          </c:xVal>
          <c:yVal>
            <c:numRef>
              <c:f>'RRS-FFR'!$B$16:$AN$16</c:f>
              <c:numCache>
                <c:formatCode>0.00</c:formatCode>
                <c:ptCount val="39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  <c:pt idx="10">
                  <c:v>10</c:v>
                </c:pt>
                <c:pt idx="11">
                  <c:v>10</c:v>
                </c:pt>
                <c:pt idx="12">
                  <c:v>10</c:v>
                </c:pt>
                <c:pt idx="13">
                  <c:v>10</c:v>
                </c:pt>
                <c:pt idx="14">
                  <c:v>6.6666666666666661</c:v>
                </c:pt>
                <c:pt idx="15">
                  <c:v>3.333333333333333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 formatCode="General">
                  <c:v>10</c:v>
                </c:pt>
                <c:pt idx="20">
                  <c:v>10</c:v>
                </c:pt>
                <c:pt idx="21">
                  <c:v>10</c:v>
                </c:pt>
                <c:pt idx="22">
                  <c:v>10</c:v>
                </c:pt>
                <c:pt idx="23">
                  <c:v>10</c:v>
                </c:pt>
                <c:pt idx="24">
                  <c:v>10</c:v>
                </c:pt>
                <c:pt idx="25">
                  <c:v>10</c:v>
                </c:pt>
                <c:pt idx="26">
                  <c:v>10</c:v>
                </c:pt>
                <c:pt idx="27">
                  <c:v>6.6666666666666661</c:v>
                </c:pt>
                <c:pt idx="28">
                  <c:v>6.6666666666666661</c:v>
                </c:pt>
                <c:pt idx="29">
                  <c:v>3.333333333333333</c:v>
                </c:pt>
                <c:pt idx="30">
                  <c:v>3.333333333333333</c:v>
                </c:pt>
                <c:pt idx="31">
                  <c:v>3.333333333333333</c:v>
                </c:pt>
                <c:pt idx="32">
                  <c:v>3.333333333333333</c:v>
                </c:pt>
                <c:pt idx="33" formatCode="General">
                  <c:v>10</c:v>
                </c:pt>
                <c:pt idx="34">
                  <c:v>10</c:v>
                </c:pt>
                <c:pt idx="35">
                  <c:v>10</c:v>
                </c:pt>
                <c:pt idx="36">
                  <c:v>10</c:v>
                </c:pt>
                <c:pt idx="37">
                  <c:v>10</c:v>
                </c:pt>
                <c:pt idx="38">
                  <c:v>10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1EDA-40A2-A9E3-DBE20658AE03}"/>
            </c:ext>
          </c:extLst>
        </c:ser>
        <c:ser>
          <c:idx val="8"/>
          <c:order val="8"/>
          <c:tx>
            <c:strRef>
              <c:f>'RRS-FFR'!$A$17</c:f>
              <c:strCache>
                <c:ptCount val="1"/>
                <c:pt idx="0">
                  <c:v>SOCReq</c:v>
                </c:pt>
              </c:strCache>
            </c:strRef>
          </c:tx>
          <c:spPr>
            <a:ln w="19050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'RRS-FFR'!$B$8:$AN$8</c:f>
              <c:numCache>
                <c:formatCode>h:mm</c:formatCode>
                <c:ptCount val="39"/>
                <c:pt idx="0">
                  <c:v>0.5</c:v>
                </c:pt>
                <c:pt idx="1">
                  <c:v>0.50347222222222221</c:v>
                </c:pt>
                <c:pt idx="2">
                  <c:v>0.50694444444444398</c:v>
                </c:pt>
                <c:pt idx="3">
                  <c:v>0.51041666666666696</c:v>
                </c:pt>
                <c:pt idx="4">
                  <c:v>0.51388888888888895</c:v>
                </c:pt>
                <c:pt idx="5">
                  <c:v>0.51736111111111105</c:v>
                </c:pt>
                <c:pt idx="6">
                  <c:v>0.52083333333333304</c:v>
                </c:pt>
                <c:pt idx="7">
                  <c:v>0.52430555555555503</c:v>
                </c:pt>
                <c:pt idx="8">
                  <c:v>0.52777777777777801</c:v>
                </c:pt>
                <c:pt idx="9">
                  <c:v>0.53125</c:v>
                </c:pt>
                <c:pt idx="10">
                  <c:v>0.53472222222222199</c:v>
                </c:pt>
                <c:pt idx="11">
                  <c:v>0.53819444444444398</c:v>
                </c:pt>
                <c:pt idx="12">
                  <c:v>0.54166666666666696</c:v>
                </c:pt>
                <c:pt idx="13">
                  <c:v>0.54513888888888895</c:v>
                </c:pt>
                <c:pt idx="14">
                  <c:v>0.54861111111111105</c:v>
                </c:pt>
                <c:pt idx="15">
                  <c:v>0.55208333333333304</c:v>
                </c:pt>
                <c:pt idx="16">
                  <c:v>0.55555555555555503</c:v>
                </c:pt>
                <c:pt idx="17">
                  <c:v>0.55902777777777701</c:v>
                </c:pt>
                <c:pt idx="18">
                  <c:v>0.562499999999999</c:v>
                </c:pt>
                <c:pt idx="19">
                  <c:v>0.56596064814814695</c:v>
                </c:pt>
                <c:pt idx="20">
                  <c:v>0.56597222222222099</c:v>
                </c:pt>
                <c:pt idx="21">
                  <c:v>0.56944444444444298</c:v>
                </c:pt>
                <c:pt idx="22">
                  <c:v>0.57291666666666496</c:v>
                </c:pt>
                <c:pt idx="23">
                  <c:v>0.57638888888888695</c:v>
                </c:pt>
                <c:pt idx="24">
                  <c:v>0.57986111111110905</c:v>
                </c:pt>
                <c:pt idx="25">
                  <c:v>0.58333333333333104</c:v>
                </c:pt>
                <c:pt idx="26">
                  <c:v>0.58680555555555303</c:v>
                </c:pt>
                <c:pt idx="27">
                  <c:v>0.59027777777777501</c:v>
                </c:pt>
                <c:pt idx="28">
                  <c:v>0.593749999999997</c:v>
                </c:pt>
                <c:pt idx="29">
                  <c:v>0.59722222222221899</c:v>
                </c:pt>
                <c:pt idx="30">
                  <c:v>0.60069444444444098</c:v>
                </c:pt>
                <c:pt idx="31">
                  <c:v>0.60416666666666297</c:v>
                </c:pt>
                <c:pt idx="32">
                  <c:v>0.60763888888888495</c:v>
                </c:pt>
                <c:pt idx="33">
                  <c:v>0.61109953703703301</c:v>
                </c:pt>
                <c:pt idx="34">
                  <c:v>0.61111111111110705</c:v>
                </c:pt>
                <c:pt idx="35">
                  <c:v>0.61458333333332904</c:v>
                </c:pt>
                <c:pt idx="36">
                  <c:v>0.61805555555555103</c:v>
                </c:pt>
                <c:pt idx="37">
                  <c:v>0.62152777777777302</c:v>
                </c:pt>
                <c:pt idx="38">
                  <c:v>0.624999999999995</c:v>
                </c:pt>
              </c:numCache>
            </c:numRef>
          </c:xVal>
          <c:yVal>
            <c:numRef>
              <c:f>'RRS-FFR'!$B$17:$AN$17</c:f>
              <c:numCache>
                <c:formatCode>0.00</c:formatCode>
                <c:ptCount val="39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  <c:pt idx="10">
                  <c:v>10</c:v>
                </c:pt>
                <c:pt idx="11">
                  <c:v>10</c:v>
                </c:pt>
                <c:pt idx="12">
                  <c:v>10</c:v>
                </c:pt>
                <c:pt idx="13">
                  <c:v>10</c:v>
                </c:pt>
                <c:pt idx="14">
                  <c:v>6.6666666666666661</c:v>
                </c:pt>
                <c:pt idx="15">
                  <c:v>3.333333333333333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 formatCode="General">
                  <c:v>10</c:v>
                </c:pt>
                <c:pt idx="20">
                  <c:v>10</c:v>
                </c:pt>
                <c:pt idx="21">
                  <c:v>10</c:v>
                </c:pt>
                <c:pt idx="22">
                  <c:v>10</c:v>
                </c:pt>
                <c:pt idx="23">
                  <c:v>10</c:v>
                </c:pt>
                <c:pt idx="24">
                  <c:v>10</c:v>
                </c:pt>
                <c:pt idx="25">
                  <c:v>10</c:v>
                </c:pt>
                <c:pt idx="26">
                  <c:v>10</c:v>
                </c:pt>
                <c:pt idx="27">
                  <c:v>6.6666666666666661</c:v>
                </c:pt>
                <c:pt idx="28">
                  <c:v>6.6666666666666661</c:v>
                </c:pt>
                <c:pt idx="29">
                  <c:v>3.333333333333333</c:v>
                </c:pt>
                <c:pt idx="30">
                  <c:v>3.333333333333333</c:v>
                </c:pt>
                <c:pt idx="31">
                  <c:v>3.333333333333333</c:v>
                </c:pt>
                <c:pt idx="32">
                  <c:v>3.333333333333333</c:v>
                </c:pt>
                <c:pt idx="33" formatCode="General">
                  <c:v>10</c:v>
                </c:pt>
                <c:pt idx="34">
                  <c:v>10</c:v>
                </c:pt>
                <c:pt idx="35">
                  <c:v>10</c:v>
                </c:pt>
                <c:pt idx="36">
                  <c:v>10</c:v>
                </c:pt>
                <c:pt idx="37">
                  <c:v>10</c:v>
                </c:pt>
                <c:pt idx="38">
                  <c:v>10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1EDA-40A2-A9E3-DBE20658AE03}"/>
            </c:ext>
          </c:extLst>
        </c:ser>
        <c:ser>
          <c:idx val="9"/>
          <c:order val="9"/>
          <c:tx>
            <c:strRef>
              <c:f>'RRS-FFR'!$A$18</c:f>
              <c:strCache>
                <c:ptCount val="1"/>
                <c:pt idx="0">
                  <c:v>HASL-GR Post 1186</c:v>
                </c:pt>
              </c:strCache>
            </c:strRef>
          </c:tx>
          <c:spPr>
            <a:ln w="19050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'RRS-FFR'!$B$8:$AN$8</c:f>
              <c:numCache>
                <c:formatCode>h:mm</c:formatCode>
                <c:ptCount val="39"/>
                <c:pt idx="0">
                  <c:v>0.5</c:v>
                </c:pt>
                <c:pt idx="1">
                  <c:v>0.50347222222222221</c:v>
                </c:pt>
                <c:pt idx="2">
                  <c:v>0.50694444444444398</c:v>
                </c:pt>
                <c:pt idx="3">
                  <c:v>0.51041666666666696</c:v>
                </c:pt>
                <c:pt idx="4">
                  <c:v>0.51388888888888895</c:v>
                </c:pt>
                <c:pt idx="5">
                  <c:v>0.51736111111111105</c:v>
                </c:pt>
                <c:pt idx="6">
                  <c:v>0.52083333333333304</c:v>
                </c:pt>
                <c:pt idx="7">
                  <c:v>0.52430555555555503</c:v>
                </c:pt>
                <c:pt idx="8">
                  <c:v>0.52777777777777801</c:v>
                </c:pt>
                <c:pt idx="9">
                  <c:v>0.53125</c:v>
                </c:pt>
                <c:pt idx="10">
                  <c:v>0.53472222222222199</c:v>
                </c:pt>
                <c:pt idx="11">
                  <c:v>0.53819444444444398</c:v>
                </c:pt>
                <c:pt idx="12">
                  <c:v>0.54166666666666696</c:v>
                </c:pt>
                <c:pt idx="13">
                  <c:v>0.54513888888888895</c:v>
                </c:pt>
                <c:pt idx="14">
                  <c:v>0.54861111111111105</c:v>
                </c:pt>
                <c:pt idx="15">
                  <c:v>0.55208333333333304</c:v>
                </c:pt>
                <c:pt idx="16">
                  <c:v>0.55555555555555503</c:v>
                </c:pt>
                <c:pt idx="17">
                  <c:v>0.55902777777777701</c:v>
                </c:pt>
                <c:pt idx="18">
                  <c:v>0.562499999999999</c:v>
                </c:pt>
                <c:pt idx="19">
                  <c:v>0.56596064814814695</c:v>
                </c:pt>
                <c:pt idx="20">
                  <c:v>0.56597222222222099</c:v>
                </c:pt>
                <c:pt idx="21">
                  <c:v>0.56944444444444298</c:v>
                </c:pt>
                <c:pt idx="22">
                  <c:v>0.57291666666666496</c:v>
                </c:pt>
                <c:pt idx="23">
                  <c:v>0.57638888888888695</c:v>
                </c:pt>
                <c:pt idx="24">
                  <c:v>0.57986111111110905</c:v>
                </c:pt>
                <c:pt idx="25">
                  <c:v>0.58333333333333104</c:v>
                </c:pt>
                <c:pt idx="26">
                  <c:v>0.58680555555555303</c:v>
                </c:pt>
                <c:pt idx="27">
                  <c:v>0.59027777777777501</c:v>
                </c:pt>
                <c:pt idx="28">
                  <c:v>0.593749999999997</c:v>
                </c:pt>
                <c:pt idx="29">
                  <c:v>0.59722222222221899</c:v>
                </c:pt>
                <c:pt idx="30">
                  <c:v>0.60069444444444098</c:v>
                </c:pt>
                <c:pt idx="31">
                  <c:v>0.60416666666666297</c:v>
                </c:pt>
                <c:pt idx="32">
                  <c:v>0.60763888888888495</c:v>
                </c:pt>
                <c:pt idx="33">
                  <c:v>0.61109953703703301</c:v>
                </c:pt>
                <c:pt idx="34">
                  <c:v>0.61111111111110705</c:v>
                </c:pt>
                <c:pt idx="35">
                  <c:v>0.61458333333332904</c:v>
                </c:pt>
                <c:pt idx="36">
                  <c:v>0.61805555555555103</c:v>
                </c:pt>
                <c:pt idx="37">
                  <c:v>0.62152777777777302</c:v>
                </c:pt>
                <c:pt idx="38">
                  <c:v>0.624999999999995</c:v>
                </c:pt>
              </c:numCache>
            </c:numRef>
          </c:xVal>
          <c:yVal>
            <c:numRef>
              <c:f>'RRS-FFR'!$B$18:$AN$18</c:f>
              <c:numCache>
                <c:formatCode>0</c:formatCode>
                <c:ptCount val="39"/>
                <c:pt idx="0">
                  <c:v>60</c:v>
                </c:pt>
                <c:pt idx="1">
                  <c:v>60</c:v>
                </c:pt>
                <c:pt idx="2">
                  <c:v>60</c:v>
                </c:pt>
                <c:pt idx="3">
                  <c:v>60</c:v>
                </c:pt>
                <c:pt idx="4">
                  <c:v>60</c:v>
                </c:pt>
                <c:pt idx="5">
                  <c:v>60</c:v>
                </c:pt>
                <c:pt idx="6">
                  <c:v>60</c:v>
                </c:pt>
                <c:pt idx="7">
                  <c:v>60</c:v>
                </c:pt>
                <c:pt idx="8">
                  <c:v>60</c:v>
                </c:pt>
                <c:pt idx="9">
                  <c:v>60</c:v>
                </c:pt>
                <c:pt idx="10">
                  <c:v>60</c:v>
                </c:pt>
                <c:pt idx="11">
                  <c:v>60</c:v>
                </c:pt>
                <c:pt idx="12">
                  <c:v>60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60</c:v>
                </c:pt>
                <c:pt idx="17">
                  <c:v>60</c:v>
                </c:pt>
                <c:pt idx="18">
                  <c:v>60</c:v>
                </c:pt>
                <c:pt idx="19" formatCode="General">
                  <c:v>60</c:v>
                </c:pt>
                <c:pt idx="20">
                  <c:v>60</c:v>
                </c:pt>
                <c:pt idx="21">
                  <c:v>60</c:v>
                </c:pt>
                <c:pt idx="22">
                  <c:v>60</c:v>
                </c:pt>
                <c:pt idx="23">
                  <c:v>60</c:v>
                </c:pt>
                <c:pt idx="24">
                  <c:v>60</c:v>
                </c:pt>
                <c:pt idx="25">
                  <c:v>60</c:v>
                </c:pt>
                <c:pt idx="26">
                  <c:v>100</c:v>
                </c:pt>
                <c:pt idx="27">
                  <c:v>60</c:v>
                </c:pt>
                <c:pt idx="28">
                  <c:v>96.000000000000028</c:v>
                </c:pt>
                <c:pt idx="29">
                  <c:v>86.000000000000014</c:v>
                </c:pt>
                <c:pt idx="30">
                  <c:v>43</c:v>
                </c:pt>
                <c:pt idx="31">
                  <c:v>43</c:v>
                </c:pt>
                <c:pt idx="32">
                  <c:v>43</c:v>
                </c:pt>
                <c:pt idx="33" formatCode="General">
                  <c:v>52.999999999999993</c:v>
                </c:pt>
                <c:pt idx="34">
                  <c:v>52.999999999999993</c:v>
                </c:pt>
                <c:pt idx="35">
                  <c:v>60</c:v>
                </c:pt>
                <c:pt idx="36">
                  <c:v>60</c:v>
                </c:pt>
                <c:pt idx="37">
                  <c:v>60</c:v>
                </c:pt>
                <c:pt idx="38">
                  <c:v>60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1EDA-40A2-A9E3-DBE20658AE03}"/>
            </c:ext>
          </c:extLst>
        </c:ser>
        <c:ser>
          <c:idx val="11"/>
          <c:order val="11"/>
          <c:tx>
            <c:strRef>
              <c:f>'RRS-FFR'!$A$20</c:f>
              <c:strCache>
                <c:ptCount val="1"/>
                <c:pt idx="0">
                  <c:v>HASL-CLR Post 1186</c:v>
                </c:pt>
              </c:strCache>
            </c:strRef>
          </c:tx>
          <c:spPr>
            <a:ln w="19050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'RRS-FFR'!$B$8:$AN$8</c:f>
              <c:numCache>
                <c:formatCode>h:mm</c:formatCode>
                <c:ptCount val="39"/>
                <c:pt idx="0">
                  <c:v>0.5</c:v>
                </c:pt>
                <c:pt idx="1">
                  <c:v>0.50347222222222221</c:v>
                </c:pt>
                <c:pt idx="2">
                  <c:v>0.50694444444444398</c:v>
                </c:pt>
                <c:pt idx="3">
                  <c:v>0.51041666666666696</c:v>
                </c:pt>
                <c:pt idx="4">
                  <c:v>0.51388888888888895</c:v>
                </c:pt>
                <c:pt idx="5">
                  <c:v>0.51736111111111105</c:v>
                </c:pt>
                <c:pt idx="6">
                  <c:v>0.52083333333333304</c:v>
                </c:pt>
                <c:pt idx="7">
                  <c:v>0.52430555555555503</c:v>
                </c:pt>
                <c:pt idx="8">
                  <c:v>0.52777777777777801</c:v>
                </c:pt>
                <c:pt idx="9">
                  <c:v>0.53125</c:v>
                </c:pt>
                <c:pt idx="10">
                  <c:v>0.53472222222222199</c:v>
                </c:pt>
                <c:pt idx="11">
                  <c:v>0.53819444444444398</c:v>
                </c:pt>
                <c:pt idx="12">
                  <c:v>0.54166666666666696</c:v>
                </c:pt>
                <c:pt idx="13">
                  <c:v>0.54513888888888895</c:v>
                </c:pt>
                <c:pt idx="14">
                  <c:v>0.54861111111111105</c:v>
                </c:pt>
                <c:pt idx="15">
                  <c:v>0.55208333333333304</c:v>
                </c:pt>
                <c:pt idx="16">
                  <c:v>0.55555555555555503</c:v>
                </c:pt>
                <c:pt idx="17">
                  <c:v>0.55902777777777701</c:v>
                </c:pt>
                <c:pt idx="18">
                  <c:v>0.562499999999999</c:v>
                </c:pt>
                <c:pt idx="19">
                  <c:v>0.56596064814814695</c:v>
                </c:pt>
                <c:pt idx="20">
                  <c:v>0.56597222222222099</c:v>
                </c:pt>
                <c:pt idx="21">
                  <c:v>0.56944444444444298</c:v>
                </c:pt>
                <c:pt idx="22">
                  <c:v>0.57291666666666496</c:v>
                </c:pt>
                <c:pt idx="23">
                  <c:v>0.57638888888888695</c:v>
                </c:pt>
                <c:pt idx="24">
                  <c:v>0.57986111111110905</c:v>
                </c:pt>
                <c:pt idx="25">
                  <c:v>0.58333333333333104</c:v>
                </c:pt>
                <c:pt idx="26">
                  <c:v>0.58680555555555303</c:v>
                </c:pt>
                <c:pt idx="27">
                  <c:v>0.59027777777777501</c:v>
                </c:pt>
                <c:pt idx="28">
                  <c:v>0.593749999999997</c:v>
                </c:pt>
                <c:pt idx="29">
                  <c:v>0.59722222222221899</c:v>
                </c:pt>
                <c:pt idx="30">
                  <c:v>0.60069444444444098</c:v>
                </c:pt>
                <c:pt idx="31">
                  <c:v>0.60416666666666297</c:v>
                </c:pt>
                <c:pt idx="32">
                  <c:v>0.60763888888888495</c:v>
                </c:pt>
                <c:pt idx="33">
                  <c:v>0.61109953703703301</c:v>
                </c:pt>
                <c:pt idx="34">
                  <c:v>0.61111111111110705</c:v>
                </c:pt>
                <c:pt idx="35">
                  <c:v>0.61458333333332904</c:v>
                </c:pt>
                <c:pt idx="36">
                  <c:v>0.61805555555555103</c:v>
                </c:pt>
                <c:pt idx="37">
                  <c:v>0.62152777777777302</c:v>
                </c:pt>
                <c:pt idx="38">
                  <c:v>0.624999999999995</c:v>
                </c:pt>
              </c:numCache>
            </c:numRef>
          </c:xVal>
          <c:yVal>
            <c:numRef>
              <c:f>'RRS-FFR'!$B$20:$AN$20</c:f>
              <c:numCache>
                <c:formatCode>0</c:formatCode>
                <c:ptCount val="39"/>
                <c:pt idx="0">
                  <c:v>-100</c:v>
                </c:pt>
                <c:pt idx="1">
                  <c:v>-100</c:v>
                </c:pt>
                <c:pt idx="2">
                  <c:v>-100</c:v>
                </c:pt>
                <c:pt idx="3">
                  <c:v>-100</c:v>
                </c:pt>
                <c:pt idx="4">
                  <c:v>-100</c:v>
                </c:pt>
                <c:pt idx="5">
                  <c:v>-100</c:v>
                </c:pt>
                <c:pt idx="6">
                  <c:v>-100</c:v>
                </c:pt>
                <c:pt idx="7">
                  <c:v>-100</c:v>
                </c:pt>
                <c:pt idx="8">
                  <c:v>-100</c:v>
                </c:pt>
                <c:pt idx="9">
                  <c:v>-100</c:v>
                </c:pt>
                <c:pt idx="10">
                  <c:v>-100</c:v>
                </c:pt>
                <c:pt idx="11">
                  <c:v>-100</c:v>
                </c:pt>
                <c:pt idx="12">
                  <c:v>-100</c:v>
                </c:pt>
                <c:pt idx="13">
                  <c:v>-100</c:v>
                </c:pt>
                <c:pt idx="14">
                  <c:v>-100</c:v>
                </c:pt>
                <c:pt idx="15">
                  <c:v>-100</c:v>
                </c:pt>
                <c:pt idx="16">
                  <c:v>-100</c:v>
                </c:pt>
                <c:pt idx="17">
                  <c:v>-100</c:v>
                </c:pt>
                <c:pt idx="18">
                  <c:v>-100</c:v>
                </c:pt>
                <c:pt idx="19" formatCode="General">
                  <c:v>-100</c:v>
                </c:pt>
                <c:pt idx="20">
                  <c:v>-100</c:v>
                </c:pt>
                <c:pt idx="21">
                  <c:v>-100</c:v>
                </c:pt>
                <c:pt idx="22">
                  <c:v>-100</c:v>
                </c:pt>
                <c:pt idx="23">
                  <c:v>-100</c:v>
                </c:pt>
                <c:pt idx="24">
                  <c:v>-100</c:v>
                </c:pt>
                <c:pt idx="25">
                  <c:v>-100</c:v>
                </c:pt>
                <c:pt idx="26">
                  <c:v>-100</c:v>
                </c:pt>
                <c:pt idx="27">
                  <c:v>-100</c:v>
                </c:pt>
                <c:pt idx="28">
                  <c:v>-100</c:v>
                </c:pt>
                <c:pt idx="29">
                  <c:v>-100</c:v>
                </c:pt>
                <c:pt idx="30">
                  <c:v>-100</c:v>
                </c:pt>
                <c:pt idx="31">
                  <c:v>-100</c:v>
                </c:pt>
                <c:pt idx="32">
                  <c:v>-100</c:v>
                </c:pt>
                <c:pt idx="33" formatCode="General">
                  <c:v>-100</c:v>
                </c:pt>
                <c:pt idx="34">
                  <c:v>-100</c:v>
                </c:pt>
                <c:pt idx="35">
                  <c:v>-100</c:v>
                </c:pt>
                <c:pt idx="36">
                  <c:v>-100</c:v>
                </c:pt>
                <c:pt idx="37">
                  <c:v>-100</c:v>
                </c:pt>
                <c:pt idx="38">
                  <c:v>-100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1EDA-40A2-A9E3-DBE20658AE03}"/>
            </c:ext>
          </c:extLst>
        </c:ser>
        <c:ser>
          <c:idx val="16"/>
          <c:order val="16"/>
          <c:tx>
            <c:strRef>
              <c:f>'RRS-FFR'!$A$25</c:f>
              <c:strCache>
                <c:ptCount val="1"/>
                <c:pt idx="0">
                  <c:v>Net MW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'RRS-FFR'!$B$8:$AN$8</c:f>
              <c:numCache>
                <c:formatCode>h:mm</c:formatCode>
                <c:ptCount val="39"/>
                <c:pt idx="0">
                  <c:v>0.5</c:v>
                </c:pt>
                <c:pt idx="1">
                  <c:v>0.50347222222222221</c:v>
                </c:pt>
                <c:pt idx="2">
                  <c:v>0.50694444444444398</c:v>
                </c:pt>
                <c:pt idx="3">
                  <c:v>0.51041666666666696</c:v>
                </c:pt>
                <c:pt idx="4">
                  <c:v>0.51388888888888895</c:v>
                </c:pt>
                <c:pt idx="5">
                  <c:v>0.51736111111111105</c:v>
                </c:pt>
                <c:pt idx="6">
                  <c:v>0.52083333333333304</c:v>
                </c:pt>
                <c:pt idx="7">
                  <c:v>0.52430555555555503</c:v>
                </c:pt>
                <c:pt idx="8">
                  <c:v>0.52777777777777801</c:v>
                </c:pt>
                <c:pt idx="9">
                  <c:v>0.53125</c:v>
                </c:pt>
                <c:pt idx="10">
                  <c:v>0.53472222222222199</c:v>
                </c:pt>
                <c:pt idx="11">
                  <c:v>0.53819444444444398</c:v>
                </c:pt>
                <c:pt idx="12">
                  <c:v>0.54166666666666696</c:v>
                </c:pt>
                <c:pt idx="13">
                  <c:v>0.54513888888888895</c:v>
                </c:pt>
                <c:pt idx="14">
                  <c:v>0.54861111111111105</c:v>
                </c:pt>
                <c:pt idx="15">
                  <c:v>0.55208333333333304</c:v>
                </c:pt>
                <c:pt idx="16">
                  <c:v>0.55555555555555503</c:v>
                </c:pt>
                <c:pt idx="17">
                  <c:v>0.55902777777777701</c:v>
                </c:pt>
                <c:pt idx="18">
                  <c:v>0.562499999999999</c:v>
                </c:pt>
                <c:pt idx="19">
                  <c:v>0.56596064814814695</c:v>
                </c:pt>
                <c:pt idx="20">
                  <c:v>0.56597222222222099</c:v>
                </c:pt>
                <c:pt idx="21">
                  <c:v>0.56944444444444298</c:v>
                </c:pt>
                <c:pt idx="22">
                  <c:v>0.57291666666666496</c:v>
                </c:pt>
                <c:pt idx="23">
                  <c:v>0.57638888888888695</c:v>
                </c:pt>
                <c:pt idx="24">
                  <c:v>0.57986111111110905</c:v>
                </c:pt>
                <c:pt idx="25">
                  <c:v>0.58333333333333104</c:v>
                </c:pt>
                <c:pt idx="26">
                  <c:v>0.58680555555555303</c:v>
                </c:pt>
                <c:pt idx="27">
                  <c:v>0.59027777777777501</c:v>
                </c:pt>
                <c:pt idx="28">
                  <c:v>0.593749999999997</c:v>
                </c:pt>
                <c:pt idx="29">
                  <c:v>0.59722222222221899</c:v>
                </c:pt>
                <c:pt idx="30">
                  <c:v>0.60069444444444098</c:v>
                </c:pt>
                <c:pt idx="31">
                  <c:v>0.60416666666666297</c:v>
                </c:pt>
                <c:pt idx="32">
                  <c:v>0.60763888888888495</c:v>
                </c:pt>
                <c:pt idx="33">
                  <c:v>0.61109953703703301</c:v>
                </c:pt>
                <c:pt idx="34">
                  <c:v>0.61111111111110705</c:v>
                </c:pt>
                <c:pt idx="35">
                  <c:v>0.61458333333332904</c:v>
                </c:pt>
                <c:pt idx="36">
                  <c:v>0.61805555555555103</c:v>
                </c:pt>
                <c:pt idx="37">
                  <c:v>0.62152777777777302</c:v>
                </c:pt>
                <c:pt idx="38">
                  <c:v>0.624999999999995</c:v>
                </c:pt>
              </c:numCache>
            </c:numRef>
          </c:xVal>
          <c:yVal>
            <c:numRef>
              <c:f>'RRS-FFR'!$B$25:$AN$25</c:f>
              <c:numCache>
                <c:formatCode>General</c:formatCode>
                <c:ptCount val="3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60</c:v>
                </c:pt>
                <c:pt idx="4">
                  <c:v>60</c:v>
                </c:pt>
                <c:pt idx="5">
                  <c:v>60</c:v>
                </c:pt>
                <c:pt idx="6">
                  <c:v>60</c:v>
                </c:pt>
                <c:pt idx="7">
                  <c:v>60</c:v>
                </c:pt>
                <c:pt idx="8">
                  <c:v>60</c:v>
                </c:pt>
                <c:pt idx="9">
                  <c:v>60</c:v>
                </c:pt>
                <c:pt idx="10">
                  <c:v>60</c:v>
                </c:pt>
                <c:pt idx="11">
                  <c:v>0</c:v>
                </c:pt>
                <c:pt idx="12">
                  <c:v>0</c:v>
                </c:pt>
                <c:pt idx="13">
                  <c:v>49</c:v>
                </c:pt>
                <c:pt idx="14">
                  <c:v>45</c:v>
                </c:pt>
                <c:pt idx="15">
                  <c:v>42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48</c:v>
                </c:pt>
                <c:pt idx="27">
                  <c:v>0</c:v>
                </c:pt>
                <c:pt idx="28">
                  <c:v>50</c:v>
                </c:pt>
                <c:pt idx="29">
                  <c:v>43</c:v>
                </c:pt>
                <c:pt idx="30">
                  <c:v>0</c:v>
                </c:pt>
                <c:pt idx="31">
                  <c:v>0</c:v>
                </c:pt>
                <c:pt idx="32">
                  <c:v>-90</c:v>
                </c:pt>
                <c:pt idx="33">
                  <c:v>-90</c:v>
                </c:pt>
                <c:pt idx="34">
                  <c:v>-90</c:v>
                </c:pt>
                <c:pt idx="35">
                  <c:v>-90</c:v>
                </c:pt>
                <c:pt idx="36">
                  <c:v>-90</c:v>
                </c:pt>
                <c:pt idx="37">
                  <c:v>-90</c:v>
                </c:pt>
                <c:pt idx="38">
                  <c:v>-90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0-1EDA-40A2-A9E3-DBE20658AE03}"/>
            </c:ext>
          </c:extLst>
        </c:ser>
        <c:ser>
          <c:idx val="17"/>
          <c:order val="17"/>
          <c:tx>
            <c:strRef>
              <c:f>'RRS-FFR'!$A$26</c:f>
              <c:strCache>
                <c:ptCount val="1"/>
                <c:pt idx="0">
                  <c:v>SOC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'RRS-FFR'!$B$8:$AN$8</c:f>
              <c:numCache>
                <c:formatCode>h:mm</c:formatCode>
                <c:ptCount val="39"/>
                <c:pt idx="0">
                  <c:v>0.5</c:v>
                </c:pt>
                <c:pt idx="1">
                  <c:v>0.50347222222222221</c:v>
                </c:pt>
                <c:pt idx="2">
                  <c:v>0.50694444444444398</c:v>
                </c:pt>
                <c:pt idx="3">
                  <c:v>0.51041666666666696</c:v>
                </c:pt>
                <c:pt idx="4">
                  <c:v>0.51388888888888895</c:v>
                </c:pt>
                <c:pt idx="5">
                  <c:v>0.51736111111111105</c:v>
                </c:pt>
                <c:pt idx="6">
                  <c:v>0.52083333333333304</c:v>
                </c:pt>
                <c:pt idx="7">
                  <c:v>0.52430555555555503</c:v>
                </c:pt>
                <c:pt idx="8">
                  <c:v>0.52777777777777801</c:v>
                </c:pt>
                <c:pt idx="9">
                  <c:v>0.53125</c:v>
                </c:pt>
                <c:pt idx="10">
                  <c:v>0.53472222222222199</c:v>
                </c:pt>
                <c:pt idx="11">
                  <c:v>0.53819444444444398</c:v>
                </c:pt>
                <c:pt idx="12">
                  <c:v>0.54166666666666696</c:v>
                </c:pt>
                <c:pt idx="13">
                  <c:v>0.54513888888888895</c:v>
                </c:pt>
                <c:pt idx="14">
                  <c:v>0.54861111111111105</c:v>
                </c:pt>
                <c:pt idx="15">
                  <c:v>0.55208333333333304</c:v>
                </c:pt>
                <c:pt idx="16">
                  <c:v>0.55555555555555503</c:v>
                </c:pt>
                <c:pt idx="17">
                  <c:v>0.55902777777777701</c:v>
                </c:pt>
                <c:pt idx="18">
                  <c:v>0.562499999999999</c:v>
                </c:pt>
                <c:pt idx="19">
                  <c:v>0.56596064814814695</c:v>
                </c:pt>
                <c:pt idx="20">
                  <c:v>0.56597222222222099</c:v>
                </c:pt>
                <c:pt idx="21">
                  <c:v>0.56944444444444298</c:v>
                </c:pt>
                <c:pt idx="22">
                  <c:v>0.57291666666666496</c:v>
                </c:pt>
                <c:pt idx="23">
                  <c:v>0.57638888888888695</c:v>
                </c:pt>
                <c:pt idx="24">
                  <c:v>0.57986111111110905</c:v>
                </c:pt>
                <c:pt idx="25">
                  <c:v>0.58333333333333104</c:v>
                </c:pt>
                <c:pt idx="26">
                  <c:v>0.58680555555555303</c:v>
                </c:pt>
                <c:pt idx="27">
                  <c:v>0.59027777777777501</c:v>
                </c:pt>
                <c:pt idx="28">
                  <c:v>0.593749999999997</c:v>
                </c:pt>
                <c:pt idx="29">
                  <c:v>0.59722222222221899</c:v>
                </c:pt>
                <c:pt idx="30">
                  <c:v>0.60069444444444098</c:v>
                </c:pt>
                <c:pt idx="31">
                  <c:v>0.60416666666666297</c:v>
                </c:pt>
                <c:pt idx="32">
                  <c:v>0.60763888888888495</c:v>
                </c:pt>
                <c:pt idx="33">
                  <c:v>0.61109953703703301</c:v>
                </c:pt>
                <c:pt idx="34">
                  <c:v>0.61111111111110705</c:v>
                </c:pt>
                <c:pt idx="35">
                  <c:v>0.61458333333332904</c:v>
                </c:pt>
                <c:pt idx="36">
                  <c:v>0.61805555555555103</c:v>
                </c:pt>
                <c:pt idx="37">
                  <c:v>0.62152777777777302</c:v>
                </c:pt>
                <c:pt idx="38">
                  <c:v>0.624999999999995</c:v>
                </c:pt>
              </c:numCache>
            </c:numRef>
          </c:xVal>
          <c:yVal>
            <c:numRef>
              <c:f>'RRS-FFR'!$B$26:$AN$26</c:f>
              <c:numCache>
                <c:formatCode>General</c:formatCode>
                <c:ptCount val="39"/>
                <c:pt idx="0">
                  <c:v>70</c:v>
                </c:pt>
                <c:pt idx="1">
                  <c:v>70</c:v>
                </c:pt>
                <c:pt idx="2">
                  <c:v>70</c:v>
                </c:pt>
                <c:pt idx="3">
                  <c:v>70</c:v>
                </c:pt>
                <c:pt idx="4">
                  <c:v>65</c:v>
                </c:pt>
                <c:pt idx="5">
                  <c:v>60</c:v>
                </c:pt>
                <c:pt idx="6">
                  <c:v>55</c:v>
                </c:pt>
                <c:pt idx="7">
                  <c:v>50</c:v>
                </c:pt>
                <c:pt idx="8">
                  <c:v>45</c:v>
                </c:pt>
                <c:pt idx="9">
                  <c:v>40</c:v>
                </c:pt>
                <c:pt idx="10">
                  <c:v>35</c:v>
                </c:pt>
                <c:pt idx="11">
                  <c:v>30</c:v>
                </c:pt>
                <c:pt idx="12">
                  <c:v>30</c:v>
                </c:pt>
                <c:pt idx="13">
                  <c:v>30</c:v>
                </c:pt>
                <c:pt idx="14">
                  <c:v>25.916666666666668</c:v>
                </c:pt>
                <c:pt idx="15">
                  <c:v>22.166666666666668</c:v>
                </c:pt>
                <c:pt idx="16">
                  <c:v>18.666666666666668</c:v>
                </c:pt>
                <c:pt idx="17">
                  <c:v>18.666666666666668</c:v>
                </c:pt>
                <c:pt idx="18">
                  <c:v>18.666666666666668</c:v>
                </c:pt>
                <c:pt idx="19">
                  <c:v>18.666666666666668</c:v>
                </c:pt>
                <c:pt idx="20">
                  <c:v>18.666666666666668</c:v>
                </c:pt>
                <c:pt idx="21">
                  <c:v>18.666666666666668</c:v>
                </c:pt>
                <c:pt idx="22">
                  <c:v>18.666666666666668</c:v>
                </c:pt>
                <c:pt idx="23">
                  <c:v>18.666666666666668</c:v>
                </c:pt>
                <c:pt idx="24">
                  <c:v>18.666666666666668</c:v>
                </c:pt>
                <c:pt idx="25">
                  <c:v>18.666666666666668</c:v>
                </c:pt>
                <c:pt idx="26">
                  <c:v>18.666666666666668</c:v>
                </c:pt>
                <c:pt idx="27">
                  <c:v>14.666666666666668</c:v>
                </c:pt>
                <c:pt idx="28">
                  <c:v>14.666666666666668</c:v>
                </c:pt>
                <c:pt idx="29">
                  <c:v>10.5</c:v>
                </c:pt>
                <c:pt idx="30">
                  <c:v>6.9166666666666661</c:v>
                </c:pt>
                <c:pt idx="31">
                  <c:v>6.9166666666666661</c:v>
                </c:pt>
                <c:pt idx="32">
                  <c:v>6.9166666666666661</c:v>
                </c:pt>
                <c:pt idx="33">
                  <c:v>14.416666666666666</c:v>
                </c:pt>
                <c:pt idx="34">
                  <c:v>14.416666666666666</c:v>
                </c:pt>
                <c:pt idx="35">
                  <c:v>21.916666666666664</c:v>
                </c:pt>
                <c:pt idx="36">
                  <c:v>29.416666666666664</c:v>
                </c:pt>
                <c:pt idx="37">
                  <c:v>36.916666666666664</c:v>
                </c:pt>
                <c:pt idx="38">
                  <c:v>44.416666666666664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1-1EDA-40A2-A9E3-DBE20658AE03}"/>
            </c:ext>
          </c:extLst>
        </c:ser>
        <c:ser>
          <c:idx val="18"/>
          <c:order val="18"/>
          <c:tx>
            <c:strRef>
              <c:f>'RRS-FFR'!$A$27</c:f>
              <c:strCache>
                <c:ptCount val="1"/>
                <c:pt idx="0">
                  <c:v>SOCReq-Compliance</c:v>
                </c:pt>
              </c:strCache>
            </c:strRef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'RRS-FFR'!$B$8:$AN$8</c:f>
              <c:numCache>
                <c:formatCode>h:mm</c:formatCode>
                <c:ptCount val="39"/>
                <c:pt idx="0">
                  <c:v>0.5</c:v>
                </c:pt>
                <c:pt idx="1">
                  <c:v>0.50347222222222221</c:v>
                </c:pt>
                <c:pt idx="2">
                  <c:v>0.50694444444444398</c:v>
                </c:pt>
                <c:pt idx="3">
                  <c:v>0.51041666666666696</c:v>
                </c:pt>
                <c:pt idx="4">
                  <c:v>0.51388888888888895</c:v>
                </c:pt>
                <c:pt idx="5">
                  <c:v>0.51736111111111105</c:v>
                </c:pt>
                <c:pt idx="6">
                  <c:v>0.52083333333333304</c:v>
                </c:pt>
                <c:pt idx="7">
                  <c:v>0.52430555555555503</c:v>
                </c:pt>
                <c:pt idx="8">
                  <c:v>0.52777777777777801</c:v>
                </c:pt>
                <c:pt idx="9">
                  <c:v>0.53125</c:v>
                </c:pt>
                <c:pt idx="10">
                  <c:v>0.53472222222222199</c:v>
                </c:pt>
                <c:pt idx="11">
                  <c:v>0.53819444444444398</c:v>
                </c:pt>
                <c:pt idx="12">
                  <c:v>0.54166666666666696</c:v>
                </c:pt>
                <c:pt idx="13">
                  <c:v>0.54513888888888895</c:v>
                </c:pt>
                <c:pt idx="14">
                  <c:v>0.54861111111111105</c:v>
                </c:pt>
                <c:pt idx="15">
                  <c:v>0.55208333333333304</c:v>
                </c:pt>
                <c:pt idx="16">
                  <c:v>0.55555555555555503</c:v>
                </c:pt>
                <c:pt idx="17">
                  <c:v>0.55902777777777701</c:v>
                </c:pt>
                <c:pt idx="18">
                  <c:v>0.562499999999999</c:v>
                </c:pt>
                <c:pt idx="19">
                  <c:v>0.56596064814814695</c:v>
                </c:pt>
                <c:pt idx="20">
                  <c:v>0.56597222222222099</c:v>
                </c:pt>
                <c:pt idx="21">
                  <c:v>0.56944444444444298</c:v>
                </c:pt>
                <c:pt idx="22">
                  <c:v>0.57291666666666496</c:v>
                </c:pt>
                <c:pt idx="23">
                  <c:v>0.57638888888888695</c:v>
                </c:pt>
                <c:pt idx="24">
                  <c:v>0.57986111111110905</c:v>
                </c:pt>
                <c:pt idx="25">
                  <c:v>0.58333333333333104</c:v>
                </c:pt>
                <c:pt idx="26">
                  <c:v>0.58680555555555303</c:v>
                </c:pt>
                <c:pt idx="27">
                  <c:v>0.59027777777777501</c:v>
                </c:pt>
                <c:pt idx="28">
                  <c:v>0.593749999999997</c:v>
                </c:pt>
                <c:pt idx="29">
                  <c:v>0.59722222222221899</c:v>
                </c:pt>
                <c:pt idx="30">
                  <c:v>0.60069444444444098</c:v>
                </c:pt>
                <c:pt idx="31">
                  <c:v>0.60416666666666297</c:v>
                </c:pt>
                <c:pt idx="32">
                  <c:v>0.60763888888888495</c:v>
                </c:pt>
                <c:pt idx="33">
                  <c:v>0.61109953703703301</c:v>
                </c:pt>
                <c:pt idx="34">
                  <c:v>0.61111111111110705</c:v>
                </c:pt>
                <c:pt idx="35">
                  <c:v>0.61458333333332904</c:v>
                </c:pt>
                <c:pt idx="36">
                  <c:v>0.61805555555555103</c:v>
                </c:pt>
                <c:pt idx="37">
                  <c:v>0.62152777777777302</c:v>
                </c:pt>
                <c:pt idx="38">
                  <c:v>0.624999999999995</c:v>
                </c:pt>
              </c:numCache>
            </c:numRef>
          </c:xVal>
          <c:yVal>
            <c:numRef>
              <c:f>'RRS-FFR'!$B$27:$AN$27</c:f>
              <c:numCache>
                <c:formatCode>General</c:formatCode>
                <c:ptCount val="39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  <c:pt idx="10">
                  <c:v>10</c:v>
                </c:pt>
                <c:pt idx="11">
                  <c:v>10</c:v>
                </c:pt>
                <c:pt idx="12">
                  <c:v>10</c:v>
                </c:pt>
                <c:pt idx="13">
                  <c:v>10</c:v>
                </c:pt>
                <c:pt idx="14">
                  <c:v>6.6666666666666661</c:v>
                </c:pt>
                <c:pt idx="15">
                  <c:v>3.333333333333333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10</c:v>
                </c:pt>
                <c:pt idx="21">
                  <c:v>10</c:v>
                </c:pt>
                <c:pt idx="22">
                  <c:v>10</c:v>
                </c:pt>
                <c:pt idx="23">
                  <c:v>10</c:v>
                </c:pt>
                <c:pt idx="24">
                  <c:v>10</c:v>
                </c:pt>
                <c:pt idx="25">
                  <c:v>10</c:v>
                </c:pt>
                <c:pt idx="26">
                  <c:v>10</c:v>
                </c:pt>
                <c:pt idx="27">
                  <c:v>6.6666666666666661</c:v>
                </c:pt>
                <c:pt idx="28">
                  <c:v>6.6666666666666661</c:v>
                </c:pt>
                <c:pt idx="29">
                  <c:v>3.333333333333333</c:v>
                </c:pt>
                <c:pt idx="30">
                  <c:v>3.333333333333333</c:v>
                </c:pt>
                <c:pt idx="31">
                  <c:v>3.333333333333333</c:v>
                </c:pt>
                <c:pt idx="32">
                  <c:v>3.333333333333333</c:v>
                </c:pt>
                <c:pt idx="33">
                  <c:v>3.333333333333333</c:v>
                </c:pt>
                <c:pt idx="34">
                  <c:v>10</c:v>
                </c:pt>
                <c:pt idx="35">
                  <c:v>10</c:v>
                </c:pt>
                <c:pt idx="36">
                  <c:v>10</c:v>
                </c:pt>
                <c:pt idx="37">
                  <c:v>10</c:v>
                </c:pt>
                <c:pt idx="38">
                  <c:v>10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2-1EDA-40A2-A9E3-DBE20658AE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47901215"/>
        <c:axId val="1971568063"/>
        <c:extLst>
          <c:ext xmlns:c15="http://schemas.microsoft.com/office/drawing/2012/chart" uri="{02D57815-91ED-43cb-92C2-25804820EDAC}">
            <c15:filteredScatterSeries>
              <c15:ser>
                <c:idx val="4"/>
                <c:order val="4"/>
                <c:tx>
                  <c:strRef>
                    <c:extLst>
                      <c:ext uri="{02D57815-91ED-43cb-92C2-25804820EDAC}">
                        <c15:formulaRef>
                          <c15:sqref>'RRS-FFR'!$A$13</c15:sqref>
                        </c15:formulaRef>
                      </c:ext>
                    </c:extLst>
                    <c:strCache>
                      <c:ptCount val="1"/>
                      <c:pt idx="0">
                        <c:v>HASL-GR Curr.</c:v>
                      </c:pt>
                    </c:strCache>
                  </c:strRef>
                </c:tx>
                <c:spPr>
                  <a:ln w="19050" cap="rnd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none"/>
                </c:marker>
                <c:xVal>
                  <c:numRef>
                    <c:extLst>
                      <c:ext uri="{02D57815-91ED-43cb-92C2-25804820EDAC}">
                        <c15:formulaRef>
                          <c15:sqref>'RRS-FFR'!$B$8:$AN$8</c15:sqref>
                        </c15:formulaRef>
                      </c:ext>
                    </c:extLst>
                    <c:numCache>
                      <c:formatCode>h:mm</c:formatCode>
                      <c:ptCount val="39"/>
                      <c:pt idx="0">
                        <c:v>0.5</c:v>
                      </c:pt>
                      <c:pt idx="1">
                        <c:v>0.50347222222222221</c:v>
                      </c:pt>
                      <c:pt idx="2">
                        <c:v>0.50694444444444398</c:v>
                      </c:pt>
                      <c:pt idx="3">
                        <c:v>0.51041666666666696</c:v>
                      </c:pt>
                      <c:pt idx="4">
                        <c:v>0.51388888888888895</c:v>
                      </c:pt>
                      <c:pt idx="5">
                        <c:v>0.51736111111111105</c:v>
                      </c:pt>
                      <c:pt idx="6">
                        <c:v>0.52083333333333304</c:v>
                      </c:pt>
                      <c:pt idx="7">
                        <c:v>0.52430555555555503</c:v>
                      </c:pt>
                      <c:pt idx="8">
                        <c:v>0.52777777777777801</c:v>
                      </c:pt>
                      <c:pt idx="9">
                        <c:v>0.53125</c:v>
                      </c:pt>
                      <c:pt idx="10">
                        <c:v>0.53472222222222199</c:v>
                      </c:pt>
                      <c:pt idx="11">
                        <c:v>0.53819444444444398</c:v>
                      </c:pt>
                      <c:pt idx="12">
                        <c:v>0.54166666666666696</c:v>
                      </c:pt>
                      <c:pt idx="13">
                        <c:v>0.54513888888888895</c:v>
                      </c:pt>
                      <c:pt idx="14">
                        <c:v>0.54861111111111105</c:v>
                      </c:pt>
                      <c:pt idx="15">
                        <c:v>0.55208333333333304</c:v>
                      </c:pt>
                      <c:pt idx="16">
                        <c:v>0.55555555555555503</c:v>
                      </c:pt>
                      <c:pt idx="17">
                        <c:v>0.55902777777777701</c:v>
                      </c:pt>
                      <c:pt idx="18">
                        <c:v>0.562499999999999</c:v>
                      </c:pt>
                      <c:pt idx="19">
                        <c:v>0.56596064814814695</c:v>
                      </c:pt>
                      <c:pt idx="20">
                        <c:v>0.56597222222222099</c:v>
                      </c:pt>
                      <c:pt idx="21">
                        <c:v>0.56944444444444298</c:v>
                      </c:pt>
                      <c:pt idx="22">
                        <c:v>0.57291666666666496</c:v>
                      </c:pt>
                      <c:pt idx="23">
                        <c:v>0.57638888888888695</c:v>
                      </c:pt>
                      <c:pt idx="24">
                        <c:v>0.57986111111110905</c:v>
                      </c:pt>
                      <c:pt idx="25">
                        <c:v>0.58333333333333104</c:v>
                      </c:pt>
                      <c:pt idx="26">
                        <c:v>0.58680555555555303</c:v>
                      </c:pt>
                      <c:pt idx="27">
                        <c:v>0.59027777777777501</c:v>
                      </c:pt>
                      <c:pt idx="28">
                        <c:v>0.593749999999997</c:v>
                      </c:pt>
                      <c:pt idx="29">
                        <c:v>0.59722222222221899</c:v>
                      </c:pt>
                      <c:pt idx="30">
                        <c:v>0.60069444444444098</c:v>
                      </c:pt>
                      <c:pt idx="31">
                        <c:v>0.60416666666666297</c:v>
                      </c:pt>
                      <c:pt idx="32">
                        <c:v>0.60763888888888495</c:v>
                      </c:pt>
                      <c:pt idx="33">
                        <c:v>0.61109953703703301</c:v>
                      </c:pt>
                      <c:pt idx="34">
                        <c:v>0.61111111111110705</c:v>
                      </c:pt>
                      <c:pt idx="35">
                        <c:v>0.61458333333332904</c:v>
                      </c:pt>
                      <c:pt idx="36">
                        <c:v>0.61805555555555103</c:v>
                      </c:pt>
                      <c:pt idx="37">
                        <c:v>0.62152777777777302</c:v>
                      </c:pt>
                      <c:pt idx="38">
                        <c:v>0.624999999999995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'RRS-FFR'!$B$13:$AN$13</c15:sqref>
                        </c15:formulaRef>
                      </c:ext>
                    </c:extLst>
                    <c:numCache>
                      <c:formatCode>General</c:formatCode>
                      <c:ptCount val="39"/>
                      <c:pt idx="0">
                        <c:v>60</c:v>
                      </c:pt>
                      <c:pt idx="1">
                        <c:v>60</c:v>
                      </c:pt>
                      <c:pt idx="2">
                        <c:v>60</c:v>
                      </c:pt>
                      <c:pt idx="3">
                        <c:v>60</c:v>
                      </c:pt>
                      <c:pt idx="4">
                        <c:v>60</c:v>
                      </c:pt>
                      <c:pt idx="5">
                        <c:v>60</c:v>
                      </c:pt>
                      <c:pt idx="6">
                        <c:v>60</c:v>
                      </c:pt>
                      <c:pt idx="7">
                        <c:v>60</c:v>
                      </c:pt>
                      <c:pt idx="8">
                        <c:v>60</c:v>
                      </c:pt>
                      <c:pt idx="9">
                        <c:v>60</c:v>
                      </c:pt>
                      <c:pt idx="10">
                        <c:v>60</c:v>
                      </c:pt>
                      <c:pt idx="11">
                        <c:v>60</c:v>
                      </c:pt>
                      <c:pt idx="12">
                        <c:v>60</c:v>
                      </c:pt>
                      <c:pt idx="13">
                        <c:v>100</c:v>
                      </c:pt>
                      <c:pt idx="14">
                        <c:v>100</c:v>
                      </c:pt>
                      <c:pt idx="15">
                        <c:v>100</c:v>
                      </c:pt>
                      <c:pt idx="16">
                        <c:v>60</c:v>
                      </c:pt>
                      <c:pt idx="17">
                        <c:v>60</c:v>
                      </c:pt>
                      <c:pt idx="18">
                        <c:v>60</c:v>
                      </c:pt>
                      <c:pt idx="19">
                        <c:v>60</c:v>
                      </c:pt>
                      <c:pt idx="20">
                        <c:v>60</c:v>
                      </c:pt>
                      <c:pt idx="21">
                        <c:v>60</c:v>
                      </c:pt>
                      <c:pt idx="22">
                        <c:v>60</c:v>
                      </c:pt>
                      <c:pt idx="23">
                        <c:v>60</c:v>
                      </c:pt>
                      <c:pt idx="24">
                        <c:v>60</c:v>
                      </c:pt>
                      <c:pt idx="25">
                        <c:v>60</c:v>
                      </c:pt>
                      <c:pt idx="26">
                        <c:v>100</c:v>
                      </c:pt>
                      <c:pt idx="27">
                        <c:v>60</c:v>
                      </c:pt>
                      <c:pt idx="28">
                        <c:v>100</c:v>
                      </c:pt>
                      <c:pt idx="29">
                        <c:v>100</c:v>
                      </c:pt>
                      <c:pt idx="30">
                        <c:v>60</c:v>
                      </c:pt>
                      <c:pt idx="31">
                        <c:v>60</c:v>
                      </c:pt>
                      <c:pt idx="32">
                        <c:v>60</c:v>
                      </c:pt>
                      <c:pt idx="33">
                        <c:v>60</c:v>
                      </c:pt>
                      <c:pt idx="34">
                        <c:v>60</c:v>
                      </c:pt>
                      <c:pt idx="35">
                        <c:v>60</c:v>
                      </c:pt>
                      <c:pt idx="36">
                        <c:v>60</c:v>
                      </c:pt>
                      <c:pt idx="37">
                        <c:v>60</c:v>
                      </c:pt>
                      <c:pt idx="38">
                        <c:v>60</c:v>
                      </c:pt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4-1EDA-40A2-A9E3-DBE20658AE03}"/>
                  </c:ext>
                </c:extLst>
              </c15:ser>
            </c15:filteredScatterSeries>
            <c15:filteredScatte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'RRS-FFR'!$A$19</c15:sqref>
                        </c15:formulaRef>
                      </c:ext>
                    </c:extLst>
                    <c:strCache>
                      <c:ptCount val="1"/>
                      <c:pt idx="0">
                        <c:v>HASL-CLR Curr.</c:v>
                      </c:pt>
                    </c:strCache>
                  </c:strRef>
                </c:tx>
                <c:spPr>
                  <a:ln w="19050" cap="rnd">
                    <a:solidFill>
                      <a:schemeClr val="accent5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'RRS-FFR'!$B$8:$AN$8</c15:sqref>
                        </c15:formulaRef>
                      </c:ext>
                    </c:extLst>
                    <c:numCache>
                      <c:formatCode>h:mm</c:formatCode>
                      <c:ptCount val="39"/>
                      <c:pt idx="0">
                        <c:v>0.5</c:v>
                      </c:pt>
                      <c:pt idx="1">
                        <c:v>0.50347222222222221</c:v>
                      </c:pt>
                      <c:pt idx="2">
                        <c:v>0.50694444444444398</c:v>
                      </c:pt>
                      <c:pt idx="3">
                        <c:v>0.51041666666666696</c:v>
                      </c:pt>
                      <c:pt idx="4">
                        <c:v>0.51388888888888895</c:v>
                      </c:pt>
                      <c:pt idx="5">
                        <c:v>0.51736111111111105</c:v>
                      </c:pt>
                      <c:pt idx="6">
                        <c:v>0.52083333333333304</c:v>
                      </c:pt>
                      <c:pt idx="7">
                        <c:v>0.52430555555555503</c:v>
                      </c:pt>
                      <c:pt idx="8">
                        <c:v>0.52777777777777801</c:v>
                      </c:pt>
                      <c:pt idx="9">
                        <c:v>0.53125</c:v>
                      </c:pt>
                      <c:pt idx="10">
                        <c:v>0.53472222222222199</c:v>
                      </c:pt>
                      <c:pt idx="11">
                        <c:v>0.53819444444444398</c:v>
                      </c:pt>
                      <c:pt idx="12">
                        <c:v>0.54166666666666696</c:v>
                      </c:pt>
                      <c:pt idx="13">
                        <c:v>0.54513888888888895</c:v>
                      </c:pt>
                      <c:pt idx="14">
                        <c:v>0.54861111111111105</c:v>
                      </c:pt>
                      <c:pt idx="15">
                        <c:v>0.55208333333333304</c:v>
                      </c:pt>
                      <c:pt idx="16">
                        <c:v>0.55555555555555503</c:v>
                      </c:pt>
                      <c:pt idx="17">
                        <c:v>0.55902777777777701</c:v>
                      </c:pt>
                      <c:pt idx="18">
                        <c:v>0.562499999999999</c:v>
                      </c:pt>
                      <c:pt idx="19">
                        <c:v>0.56596064814814695</c:v>
                      </c:pt>
                      <c:pt idx="20">
                        <c:v>0.56597222222222099</c:v>
                      </c:pt>
                      <c:pt idx="21">
                        <c:v>0.56944444444444298</c:v>
                      </c:pt>
                      <c:pt idx="22">
                        <c:v>0.57291666666666496</c:v>
                      </c:pt>
                      <c:pt idx="23">
                        <c:v>0.57638888888888695</c:v>
                      </c:pt>
                      <c:pt idx="24">
                        <c:v>0.57986111111110905</c:v>
                      </c:pt>
                      <c:pt idx="25">
                        <c:v>0.58333333333333104</c:v>
                      </c:pt>
                      <c:pt idx="26">
                        <c:v>0.58680555555555303</c:v>
                      </c:pt>
                      <c:pt idx="27">
                        <c:v>0.59027777777777501</c:v>
                      </c:pt>
                      <c:pt idx="28">
                        <c:v>0.593749999999997</c:v>
                      </c:pt>
                      <c:pt idx="29">
                        <c:v>0.59722222222221899</c:v>
                      </c:pt>
                      <c:pt idx="30">
                        <c:v>0.60069444444444098</c:v>
                      </c:pt>
                      <c:pt idx="31">
                        <c:v>0.60416666666666297</c:v>
                      </c:pt>
                      <c:pt idx="32">
                        <c:v>0.60763888888888495</c:v>
                      </c:pt>
                      <c:pt idx="33">
                        <c:v>0.61109953703703301</c:v>
                      </c:pt>
                      <c:pt idx="34">
                        <c:v>0.61111111111110705</c:v>
                      </c:pt>
                      <c:pt idx="35">
                        <c:v>0.61458333333332904</c:v>
                      </c:pt>
                      <c:pt idx="36">
                        <c:v>0.61805555555555103</c:v>
                      </c:pt>
                      <c:pt idx="37">
                        <c:v>0.62152777777777302</c:v>
                      </c:pt>
                      <c:pt idx="38">
                        <c:v>0.624999999999995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'RRS-FFR'!$B$19:$AN$19</c15:sqref>
                        </c15:formulaRef>
                      </c:ext>
                    </c:extLst>
                    <c:numCache>
                      <c:formatCode>General</c:formatCode>
                      <c:ptCount val="39"/>
                      <c:pt idx="0">
                        <c:v>-100</c:v>
                      </c:pt>
                      <c:pt idx="1">
                        <c:v>-100</c:v>
                      </c:pt>
                      <c:pt idx="2">
                        <c:v>-100</c:v>
                      </c:pt>
                      <c:pt idx="3">
                        <c:v>-100</c:v>
                      </c:pt>
                      <c:pt idx="4">
                        <c:v>-100</c:v>
                      </c:pt>
                      <c:pt idx="5">
                        <c:v>-100</c:v>
                      </c:pt>
                      <c:pt idx="6">
                        <c:v>-100</c:v>
                      </c:pt>
                      <c:pt idx="7">
                        <c:v>-100</c:v>
                      </c:pt>
                      <c:pt idx="8">
                        <c:v>-100</c:v>
                      </c:pt>
                      <c:pt idx="9">
                        <c:v>-100</c:v>
                      </c:pt>
                      <c:pt idx="10">
                        <c:v>-100</c:v>
                      </c:pt>
                      <c:pt idx="11">
                        <c:v>-100</c:v>
                      </c:pt>
                      <c:pt idx="12">
                        <c:v>-100</c:v>
                      </c:pt>
                      <c:pt idx="13">
                        <c:v>-100</c:v>
                      </c:pt>
                      <c:pt idx="14">
                        <c:v>-100</c:v>
                      </c:pt>
                      <c:pt idx="15">
                        <c:v>-100</c:v>
                      </c:pt>
                      <c:pt idx="16">
                        <c:v>-100</c:v>
                      </c:pt>
                      <c:pt idx="17">
                        <c:v>-100</c:v>
                      </c:pt>
                      <c:pt idx="18">
                        <c:v>-100</c:v>
                      </c:pt>
                      <c:pt idx="19">
                        <c:v>-100</c:v>
                      </c:pt>
                      <c:pt idx="20">
                        <c:v>-100</c:v>
                      </c:pt>
                      <c:pt idx="21">
                        <c:v>-100</c:v>
                      </c:pt>
                      <c:pt idx="22">
                        <c:v>-100</c:v>
                      </c:pt>
                      <c:pt idx="23">
                        <c:v>-100</c:v>
                      </c:pt>
                      <c:pt idx="24">
                        <c:v>-100</c:v>
                      </c:pt>
                      <c:pt idx="25">
                        <c:v>-100</c:v>
                      </c:pt>
                      <c:pt idx="26">
                        <c:v>-100</c:v>
                      </c:pt>
                      <c:pt idx="27">
                        <c:v>-100</c:v>
                      </c:pt>
                      <c:pt idx="28">
                        <c:v>-100</c:v>
                      </c:pt>
                      <c:pt idx="29">
                        <c:v>-100</c:v>
                      </c:pt>
                      <c:pt idx="30">
                        <c:v>-100</c:v>
                      </c:pt>
                      <c:pt idx="31">
                        <c:v>-100</c:v>
                      </c:pt>
                      <c:pt idx="32">
                        <c:v>-100</c:v>
                      </c:pt>
                      <c:pt idx="33">
                        <c:v>-100</c:v>
                      </c:pt>
                      <c:pt idx="34">
                        <c:v>-100</c:v>
                      </c:pt>
                      <c:pt idx="35">
                        <c:v>-100</c:v>
                      </c:pt>
                      <c:pt idx="36">
                        <c:v>-100</c:v>
                      </c:pt>
                      <c:pt idx="37">
                        <c:v>-100</c:v>
                      </c:pt>
                      <c:pt idx="38">
                        <c:v>-100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1EDA-40A2-A9E3-DBE20658AE03}"/>
                  </c:ext>
                </c:extLst>
              </c15:ser>
            </c15:filteredScatterSeries>
            <c15:filteredScatter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'RRS-FFR'!$A$21</c15:sqref>
                        </c15:formulaRef>
                      </c:ext>
                    </c:extLst>
                    <c:strCache>
                      <c:ptCount val="1"/>
                      <c:pt idx="0">
                        <c:v>BP-GR</c:v>
                      </c:pt>
                    </c:strCache>
                  </c:strRef>
                </c:tx>
                <c:spPr>
                  <a:ln w="19050" cap="rnd">
                    <a:solidFill>
                      <a:schemeClr val="accent1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'RRS-FFR'!$B$8:$AN$8</c15:sqref>
                        </c15:formulaRef>
                      </c:ext>
                    </c:extLst>
                    <c:numCache>
                      <c:formatCode>h:mm</c:formatCode>
                      <c:ptCount val="39"/>
                      <c:pt idx="0">
                        <c:v>0.5</c:v>
                      </c:pt>
                      <c:pt idx="1">
                        <c:v>0.50347222222222221</c:v>
                      </c:pt>
                      <c:pt idx="2">
                        <c:v>0.50694444444444398</c:v>
                      </c:pt>
                      <c:pt idx="3">
                        <c:v>0.51041666666666696</c:v>
                      </c:pt>
                      <c:pt idx="4">
                        <c:v>0.51388888888888895</c:v>
                      </c:pt>
                      <c:pt idx="5">
                        <c:v>0.51736111111111105</c:v>
                      </c:pt>
                      <c:pt idx="6">
                        <c:v>0.52083333333333304</c:v>
                      </c:pt>
                      <c:pt idx="7">
                        <c:v>0.52430555555555503</c:v>
                      </c:pt>
                      <c:pt idx="8">
                        <c:v>0.52777777777777801</c:v>
                      </c:pt>
                      <c:pt idx="9">
                        <c:v>0.53125</c:v>
                      </c:pt>
                      <c:pt idx="10">
                        <c:v>0.53472222222222199</c:v>
                      </c:pt>
                      <c:pt idx="11">
                        <c:v>0.53819444444444398</c:v>
                      </c:pt>
                      <c:pt idx="12">
                        <c:v>0.54166666666666696</c:v>
                      </c:pt>
                      <c:pt idx="13">
                        <c:v>0.54513888888888895</c:v>
                      </c:pt>
                      <c:pt idx="14">
                        <c:v>0.54861111111111105</c:v>
                      </c:pt>
                      <c:pt idx="15">
                        <c:v>0.55208333333333304</c:v>
                      </c:pt>
                      <c:pt idx="16">
                        <c:v>0.55555555555555503</c:v>
                      </c:pt>
                      <c:pt idx="17">
                        <c:v>0.55902777777777701</c:v>
                      </c:pt>
                      <c:pt idx="18">
                        <c:v>0.562499999999999</c:v>
                      </c:pt>
                      <c:pt idx="19">
                        <c:v>0.56596064814814695</c:v>
                      </c:pt>
                      <c:pt idx="20">
                        <c:v>0.56597222222222099</c:v>
                      </c:pt>
                      <c:pt idx="21">
                        <c:v>0.56944444444444298</c:v>
                      </c:pt>
                      <c:pt idx="22">
                        <c:v>0.57291666666666496</c:v>
                      </c:pt>
                      <c:pt idx="23">
                        <c:v>0.57638888888888695</c:v>
                      </c:pt>
                      <c:pt idx="24">
                        <c:v>0.57986111111110905</c:v>
                      </c:pt>
                      <c:pt idx="25">
                        <c:v>0.58333333333333104</c:v>
                      </c:pt>
                      <c:pt idx="26">
                        <c:v>0.58680555555555303</c:v>
                      </c:pt>
                      <c:pt idx="27">
                        <c:v>0.59027777777777501</c:v>
                      </c:pt>
                      <c:pt idx="28">
                        <c:v>0.593749999999997</c:v>
                      </c:pt>
                      <c:pt idx="29">
                        <c:v>0.59722222222221899</c:v>
                      </c:pt>
                      <c:pt idx="30">
                        <c:v>0.60069444444444098</c:v>
                      </c:pt>
                      <c:pt idx="31">
                        <c:v>0.60416666666666297</c:v>
                      </c:pt>
                      <c:pt idx="32">
                        <c:v>0.60763888888888495</c:v>
                      </c:pt>
                      <c:pt idx="33">
                        <c:v>0.61109953703703301</c:v>
                      </c:pt>
                      <c:pt idx="34">
                        <c:v>0.61111111111110705</c:v>
                      </c:pt>
                      <c:pt idx="35">
                        <c:v>0.61458333333332904</c:v>
                      </c:pt>
                      <c:pt idx="36">
                        <c:v>0.61805555555555103</c:v>
                      </c:pt>
                      <c:pt idx="37">
                        <c:v>0.62152777777777302</c:v>
                      </c:pt>
                      <c:pt idx="38">
                        <c:v>0.624999999999995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'RRS-FFR'!$B$21:$AN$21</c15:sqref>
                        </c15:formulaRef>
                      </c:ext>
                    </c:extLst>
                    <c:numCache>
                      <c:formatCode>General</c:formatCode>
                      <c:ptCount val="39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60</c:v>
                      </c:pt>
                      <c:pt idx="4">
                        <c:v>60</c:v>
                      </c:pt>
                      <c:pt idx="5">
                        <c:v>60</c:v>
                      </c:pt>
                      <c:pt idx="6">
                        <c:v>60</c:v>
                      </c:pt>
                      <c:pt idx="7">
                        <c:v>60</c:v>
                      </c:pt>
                      <c:pt idx="8">
                        <c:v>60</c:v>
                      </c:pt>
                      <c:pt idx="9">
                        <c:v>60</c:v>
                      </c:pt>
                      <c:pt idx="10">
                        <c:v>60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40</c:v>
                      </c:pt>
                      <c:pt idx="14">
                        <c:v>40</c:v>
                      </c:pt>
                      <c:pt idx="15">
                        <c:v>40</c:v>
                      </c:pt>
                      <c:pt idx="16">
                        <c:v>0</c:v>
                      </c:pt>
                      <c:pt idx="17">
                        <c:v>0</c:v>
                      </c:pt>
                      <c:pt idx="18">
                        <c:v>0</c:v>
                      </c:pt>
                      <c:pt idx="19">
                        <c:v>0</c:v>
                      </c:pt>
                      <c:pt idx="20">
                        <c:v>0</c:v>
                      </c:pt>
                      <c:pt idx="21">
                        <c:v>0</c:v>
                      </c:pt>
                      <c:pt idx="22">
                        <c:v>0</c:v>
                      </c:pt>
                      <c:pt idx="23">
                        <c:v>0</c:v>
                      </c:pt>
                      <c:pt idx="24">
                        <c:v>0</c:v>
                      </c:pt>
                      <c:pt idx="25">
                        <c:v>0</c:v>
                      </c:pt>
                      <c:pt idx="26">
                        <c:v>40</c:v>
                      </c:pt>
                      <c:pt idx="27">
                        <c:v>0</c:v>
                      </c:pt>
                      <c:pt idx="28">
                        <c:v>40</c:v>
                      </c:pt>
                      <c:pt idx="29">
                        <c:v>40</c:v>
                      </c:pt>
                      <c:pt idx="30">
                        <c:v>0</c:v>
                      </c:pt>
                      <c:pt idx="31">
                        <c:v>0</c:v>
                      </c:pt>
                      <c:pt idx="32">
                        <c:v>0</c:v>
                      </c:pt>
                      <c:pt idx="33">
                        <c:v>0</c:v>
                      </c:pt>
                      <c:pt idx="34">
                        <c:v>0</c:v>
                      </c:pt>
                      <c:pt idx="35">
                        <c:v>0</c:v>
                      </c:pt>
                      <c:pt idx="36">
                        <c:v>0</c:v>
                      </c:pt>
                      <c:pt idx="37">
                        <c:v>0</c:v>
                      </c:pt>
                      <c:pt idx="38">
                        <c:v>0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1EDA-40A2-A9E3-DBE20658AE03}"/>
                  </c:ext>
                </c:extLst>
              </c15:ser>
            </c15:filteredScatterSeries>
            <c15:filteredScatterSeries>
              <c15:ser>
                <c:idx val="13"/>
                <c:order val="1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'RRS-FFR'!$A$22</c15:sqref>
                        </c15:formulaRef>
                      </c:ext>
                    </c:extLst>
                    <c:strCache>
                      <c:ptCount val="1"/>
                      <c:pt idx="0">
                        <c:v>BP-CLR</c:v>
                      </c:pt>
                    </c:strCache>
                  </c:strRef>
                </c:tx>
                <c:spPr>
                  <a:ln w="19050" cap="rnd">
                    <a:solidFill>
                      <a:schemeClr val="accent2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'RRS-FFR'!$B$8:$AN$8</c15:sqref>
                        </c15:formulaRef>
                      </c:ext>
                    </c:extLst>
                    <c:numCache>
                      <c:formatCode>h:mm</c:formatCode>
                      <c:ptCount val="39"/>
                      <c:pt idx="0">
                        <c:v>0.5</c:v>
                      </c:pt>
                      <c:pt idx="1">
                        <c:v>0.50347222222222221</c:v>
                      </c:pt>
                      <c:pt idx="2">
                        <c:v>0.50694444444444398</c:v>
                      </c:pt>
                      <c:pt idx="3">
                        <c:v>0.51041666666666696</c:v>
                      </c:pt>
                      <c:pt idx="4">
                        <c:v>0.51388888888888895</c:v>
                      </c:pt>
                      <c:pt idx="5">
                        <c:v>0.51736111111111105</c:v>
                      </c:pt>
                      <c:pt idx="6">
                        <c:v>0.52083333333333304</c:v>
                      </c:pt>
                      <c:pt idx="7">
                        <c:v>0.52430555555555503</c:v>
                      </c:pt>
                      <c:pt idx="8">
                        <c:v>0.52777777777777801</c:v>
                      </c:pt>
                      <c:pt idx="9">
                        <c:v>0.53125</c:v>
                      </c:pt>
                      <c:pt idx="10">
                        <c:v>0.53472222222222199</c:v>
                      </c:pt>
                      <c:pt idx="11">
                        <c:v>0.53819444444444398</c:v>
                      </c:pt>
                      <c:pt idx="12">
                        <c:v>0.54166666666666696</c:v>
                      </c:pt>
                      <c:pt idx="13">
                        <c:v>0.54513888888888895</c:v>
                      </c:pt>
                      <c:pt idx="14">
                        <c:v>0.54861111111111105</c:v>
                      </c:pt>
                      <c:pt idx="15">
                        <c:v>0.55208333333333304</c:v>
                      </c:pt>
                      <c:pt idx="16">
                        <c:v>0.55555555555555503</c:v>
                      </c:pt>
                      <c:pt idx="17">
                        <c:v>0.55902777777777701</c:v>
                      </c:pt>
                      <c:pt idx="18">
                        <c:v>0.562499999999999</c:v>
                      </c:pt>
                      <c:pt idx="19">
                        <c:v>0.56596064814814695</c:v>
                      </c:pt>
                      <c:pt idx="20">
                        <c:v>0.56597222222222099</c:v>
                      </c:pt>
                      <c:pt idx="21">
                        <c:v>0.56944444444444298</c:v>
                      </c:pt>
                      <c:pt idx="22">
                        <c:v>0.57291666666666496</c:v>
                      </c:pt>
                      <c:pt idx="23">
                        <c:v>0.57638888888888695</c:v>
                      </c:pt>
                      <c:pt idx="24">
                        <c:v>0.57986111111110905</c:v>
                      </c:pt>
                      <c:pt idx="25">
                        <c:v>0.58333333333333104</c:v>
                      </c:pt>
                      <c:pt idx="26">
                        <c:v>0.58680555555555303</c:v>
                      </c:pt>
                      <c:pt idx="27">
                        <c:v>0.59027777777777501</c:v>
                      </c:pt>
                      <c:pt idx="28">
                        <c:v>0.593749999999997</c:v>
                      </c:pt>
                      <c:pt idx="29">
                        <c:v>0.59722222222221899</c:v>
                      </c:pt>
                      <c:pt idx="30">
                        <c:v>0.60069444444444098</c:v>
                      </c:pt>
                      <c:pt idx="31">
                        <c:v>0.60416666666666297</c:v>
                      </c:pt>
                      <c:pt idx="32">
                        <c:v>0.60763888888888495</c:v>
                      </c:pt>
                      <c:pt idx="33">
                        <c:v>0.61109953703703301</c:v>
                      </c:pt>
                      <c:pt idx="34">
                        <c:v>0.61111111111110705</c:v>
                      </c:pt>
                      <c:pt idx="35">
                        <c:v>0.61458333333332904</c:v>
                      </c:pt>
                      <c:pt idx="36">
                        <c:v>0.61805555555555103</c:v>
                      </c:pt>
                      <c:pt idx="37">
                        <c:v>0.62152777777777302</c:v>
                      </c:pt>
                      <c:pt idx="38">
                        <c:v>0.624999999999995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'RRS-FFR'!$B$22:$AN$22</c15:sqref>
                        </c15:formulaRef>
                      </c:ext>
                    </c:extLst>
                    <c:numCache>
                      <c:formatCode>General</c:formatCode>
                      <c:ptCount val="39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0</c:v>
                      </c:pt>
                      <c:pt idx="14">
                        <c:v>0</c:v>
                      </c:pt>
                      <c:pt idx="15">
                        <c:v>0</c:v>
                      </c:pt>
                      <c:pt idx="16">
                        <c:v>0</c:v>
                      </c:pt>
                      <c:pt idx="17">
                        <c:v>0</c:v>
                      </c:pt>
                      <c:pt idx="18">
                        <c:v>0</c:v>
                      </c:pt>
                      <c:pt idx="19">
                        <c:v>0</c:v>
                      </c:pt>
                      <c:pt idx="20">
                        <c:v>0</c:v>
                      </c:pt>
                      <c:pt idx="21">
                        <c:v>0</c:v>
                      </c:pt>
                      <c:pt idx="22">
                        <c:v>0</c:v>
                      </c:pt>
                      <c:pt idx="23">
                        <c:v>0</c:v>
                      </c:pt>
                      <c:pt idx="24">
                        <c:v>0</c:v>
                      </c:pt>
                      <c:pt idx="25">
                        <c:v>0</c:v>
                      </c:pt>
                      <c:pt idx="26">
                        <c:v>0</c:v>
                      </c:pt>
                      <c:pt idx="27">
                        <c:v>0</c:v>
                      </c:pt>
                      <c:pt idx="28">
                        <c:v>0</c:v>
                      </c:pt>
                      <c:pt idx="29">
                        <c:v>0</c:v>
                      </c:pt>
                      <c:pt idx="30">
                        <c:v>0</c:v>
                      </c:pt>
                      <c:pt idx="31">
                        <c:v>0</c:v>
                      </c:pt>
                      <c:pt idx="32">
                        <c:v>-90</c:v>
                      </c:pt>
                      <c:pt idx="33">
                        <c:v>-90</c:v>
                      </c:pt>
                      <c:pt idx="34">
                        <c:v>-90</c:v>
                      </c:pt>
                      <c:pt idx="35">
                        <c:v>-90</c:v>
                      </c:pt>
                      <c:pt idx="36">
                        <c:v>-90</c:v>
                      </c:pt>
                      <c:pt idx="37">
                        <c:v>-90</c:v>
                      </c:pt>
                      <c:pt idx="38">
                        <c:v>-90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1EDA-40A2-A9E3-DBE20658AE03}"/>
                  </c:ext>
                </c:extLst>
              </c15:ser>
            </c15:filteredScatterSeries>
            <c15:filteredScatterSeries>
              <c15:ser>
                <c:idx val="14"/>
                <c:order val="1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'RRS-FFR'!$A$23</c15:sqref>
                        </c15:formulaRef>
                      </c:ext>
                    </c:extLst>
                    <c:strCache>
                      <c:ptCount val="1"/>
                      <c:pt idx="0">
                        <c:v>Net BP</c:v>
                      </c:pt>
                    </c:strCache>
                  </c:strRef>
                </c:tx>
                <c:spPr>
                  <a:ln w="19050" cap="rnd">
                    <a:solidFill>
                      <a:schemeClr val="accent3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'RRS-FFR'!$B$8:$AN$8</c15:sqref>
                        </c15:formulaRef>
                      </c:ext>
                    </c:extLst>
                    <c:numCache>
                      <c:formatCode>h:mm</c:formatCode>
                      <c:ptCount val="39"/>
                      <c:pt idx="0">
                        <c:v>0.5</c:v>
                      </c:pt>
                      <c:pt idx="1">
                        <c:v>0.50347222222222221</c:v>
                      </c:pt>
                      <c:pt idx="2">
                        <c:v>0.50694444444444398</c:v>
                      </c:pt>
                      <c:pt idx="3">
                        <c:v>0.51041666666666696</c:v>
                      </c:pt>
                      <c:pt idx="4">
                        <c:v>0.51388888888888895</c:v>
                      </c:pt>
                      <c:pt idx="5">
                        <c:v>0.51736111111111105</c:v>
                      </c:pt>
                      <c:pt idx="6">
                        <c:v>0.52083333333333304</c:v>
                      </c:pt>
                      <c:pt idx="7">
                        <c:v>0.52430555555555503</c:v>
                      </c:pt>
                      <c:pt idx="8">
                        <c:v>0.52777777777777801</c:v>
                      </c:pt>
                      <c:pt idx="9">
                        <c:v>0.53125</c:v>
                      </c:pt>
                      <c:pt idx="10">
                        <c:v>0.53472222222222199</c:v>
                      </c:pt>
                      <c:pt idx="11">
                        <c:v>0.53819444444444398</c:v>
                      </c:pt>
                      <c:pt idx="12">
                        <c:v>0.54166666666666696</c:v>
                      </c:pt>
                      <c:pt idx="13">
                        <c:v>0.54513888888888895</c:v>
                      </c:pt>
                      <c:pt idx="14">
                        <c:v>0.54861111111111105</c:v>
                      </c:pt>
                      <c:pt idx="15">
                        <c:v>0.55208333333333304</c:v>
                      </c:pt>
                      <c:pt idx="16">
                        <c:v>0.55555555555555503</c:v>
                      </c:pt>
                      <c:pt idx="17">
                        <c:v>0.55902777777777701</c:v>
                      </c:pt>
                      <c:pt idx="18">
                        <c:v>0.562499999999999</c:v>
                      </c:pt>
                      <c:pt idx="19">
                        <c:v>0.56596064814814695</c:v>
                      </c:pt>
                      <c:pt idx="20">
                        <c:v>0.56597222222222099</c:v>
                      </c:pt>
                      <c:pt idx="21">
                        <c:v>0.56944444444444298</c:v>
                      </c:pt>
                      <c:pt idx="22">
                        <c:v>0.57291666666666496</c:v>
                      </c:pt>
                      <c:pt idx="23">
                        <c:v>0.57638888888888695</c:v>
                      </c:pt>
                      <c:pt idx="24">
                        <c:v>0.57986111111110905</c:v>
                      </c:pt>
                      <c:pt idx="25">
                        <c:v>0.58333333333333104</c:v>
                      </c:pt>
                      <c:pt idx="26">
                        <c:v>0.58680555555555303</c:v>
                      </c:pt>
                      <c:pt idx="27">
                        <c:v>0.59027777777777501</c:v>
                      </c:pt>
                      <c:pt idx="28">
                        <c:v>0.593749999999997</c:v>
                      </c:pt>
                      <c:pt idx="29">
                        <c:v>0.59722222222221899</c:v>
                      </c:pt>
                      <c:pt idx="30">
                        <c:v>0.60069444444444098</c:v>
                      </c:pt>
                      <c:pt idx="31">
                        <c:v>0.60416666666666297</c:v>
                      </c:pt>
                      <c:pt idx="32">
                        <c:v>0.60763888888888495</c:v>
                      </c:pt>
                      <c:pt idx="33">
                        <c:v>0.61109953703703301</c:v>
                      </c:pt>
                      <c:pt idx="34">
                        <c:v>0.61111111111110705</c:v>
                      </c:pt>
                      <c:pt idx="35">
                        <c:v>0.61458333333332904</c:v>
                      </c:pt>
                      <c:pt idx="36">
                        <c:v>0.61805555555555103</c:v>
                      </c:pt>
                      <c:pt idx="37">
                        <c:v>0.62152777777777302</c:v>
                      </c:pt>
                      <c:pt idx="38">
                        <c:v>0.624999999999995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'RRS-FFR'!$B$23:$AN$23</c15:sqref>
                        </c15:formulaRef>
                      </c:ext>
                    </c:extLst>
                    <c:numCache>
                      <c:formatCode>General</c:formatCode>
                      <c:ptCount val="39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60</c:v>
                      </c:pt>
                      <c:pt idx="4">
                        <c:v>60</c:v>
                      </c:pt>
                      <c:pt idx="5">
                        <c:v>60</c:v>
                      </c:pt>
                      <c:pt idx="6">
                        <c:v>60</c:v>
                      </c:pt>
                      <c:pt idx="7">
                        <c:v>60</c:v>
                      </c:pt>
                      <c:pt idx="8">
                        <c:v>60</c:v>
                      </c:pt>
                      <c:pt idx="9">
                        <c:v>60</c:v>
                      </c:pt>
                      <c:pt idx="10">
                        <c:v>60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40</c:v>
                      </c:pt>
                      <c:pt idx="14">
                        <c:v>40</c:v>
                      </c:pt>
                      <c:pt idx="15">
                        <c:v>40</c:v>
                      </c:pt>
                      <c:pt idx="16">
                        <c:v>0</c:v>
                      </c:pt>
                      <c:pt idx="17">
                        <c:v>0</c:v>
                      </c:pt>
                      <c:pt idx="18">
                        <c:v>0</c:v>
                      </c:pt>
                      <c:pt idx="19">
                        <c:v>0</c:v>
                      </c:pt>
                      <c:pt idx="20">
                        <c:v>0</c:v>
                      </c:pt>
                      <c:pt idx="21">
                        <c:v>0</c:v>
                      </c:pt>
                      <c:pt idx="22">
                        <c:v>0</c:v>
                      </c:pt>
                      <c:pt idx="23">
                        <c:v>0</c:v>
                      </c:pt>
                      <c:pt idx="24">
                        <c:v>0</c:v>
                      </c:pt>
                      <c:pt idx="25">
                        <c:v>0</c:v>
                      </c:pt>
                      <c:pt idx="26">
                        <c:v>40</c:v>
                      </c:pt>
                      <c:pt idx="27">
                        <c:v>0</c:v>
                      </c:pt>
                      <c:pt idx="28">
                        <c:v>40</c:v>
                      </c:pt>
                      <c:pt idx="29">
                        <c:v>40</c:v>
                      </c:pt>
                      <c:pt idx="30">
                        <c:v>0</c:v>
                      </c:pt>
                      <c:pt idx="31">
                        <c:v>0</c:v>
                      </c:pt>
                      <c:pt idx="32">
                        <c:v>-90</c:v>
                      </c:pt>
                      <c:pt idx="33">
                        <c:v>-90</c:v>
                      </c:pt>
                      <c:pt idx="34">
                        <c:v>-90</c:v>
                      </c:pt>
                      <c:pt idx="35">
                        <c:v>-90</c:v>
                      </c:pt>
                      <c:pt idx="36">
                        <c:v>-90</c:v>
                      </c:pt>
                      <c:pt idx="37">
                        <c:v>-90</c:v>
                      </c:pt>
                      <c:pt idx="38">
                        <c:v>-90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1EDA-40A2-A9E3-DBE20658AE03}"/>
                  </c:ext>
                </c:extLst>
              </c15:ser>
            </c15:filteredScatterSeries>
            <c15:filteredScatterSeries>
              <c15:ser>
                <c:idx val="15"/>
                <c:order val="1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'RRS-FFR'!$A$24</c15:sqref>
                        </c15:formulaRef>
                      </c:ext>
                    </c:extLst>
                    <c:strCache>
                      <c:ptCount val="1"/>
                      <c:pt idx="0">
                        <c:v>Governor Response</c:v>
                      </c:pt>
                    </c:strCache>
                  </c:strRef>
                </c:tx>
                <c:spPr>
                  <a:ln w="19050" cap="rnd">
                    <a:solidFill>
                      <a:schemeClr val="accent4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'RRS-FFR'!$B$8:$AN$8</c15:sqref>
                        </c15:formulaRef>
                      </c:ext>
                    </c:extLst>
                    <c:numCache>
                      <c:formatCode>h:mm</c:formatCode>
                      <c:ptCount val="39"/>
                      <c:pt idx="0">
                        <c:v>0.5</c:v>
                      </c:pt>
                      <c:pt idx="1">
                        <c:v>0.50347222222222221</c:v>
                      </c:pt>
                      <c:pt idx="2">
                        <c:v>0.50694444444444398</c:v>
                      </c:pt>
                      <c:pt idx="3">
                        <c:v>0.51041666666666696</c:v>
                      </c:pt>
                      <c:pt idx="4">
                        <c:v>0.51388888888888895</c:v>
                      </c:pt>
                      <c:pt idx="5">
                        <c:v>0.51736111111111105</c:v>
                      </c:pt>
                      <c:pt idx="6">
                        <c:v>0.52083333333333304</c:v>
                      </c:pt>
                      <c:pt idx="7">
                        <c:v>0.52430555555555503</c:v>
                      </c:pt>
                      <c:pt idx="8">
                        <c:v>0.52777777777777801</c:v>
                      </c:pt>
                      <c:pt idx="9">
                        <c:v>0.53125</c:v>
                      </c:pt>
                      <c:pt idx="10">
                        <c:v>0.53472222222222199</c:v>
                      </c:pt>
                      <c:pt idx="11">
                        <c:v>0.53819444444444398</c:v>
                      </c:pt>
                      <c:pt idx="12">
                        <c:v>0.54166666666666696</c:v>
                      </c:pt>
                      <c:pt idx="13">
                        <c:v>0.54513888888888895</c:v>
                      </c:pt>
                      <c:pt idx="14">
                        <c:v>0.54861111111111105</c:v>
                      </c:pt>
                      <c:pt idx="15">
                        <c:v>0.55208333333333304</c:v>
                      </c:pt>
                      <c:pt idx="16">
                        <c:v>0.55555555555555503</c:v>
                      </c:pt>
                      <c:pt idx="17">
                        <c:v>0.55902777777777701</c:v>
                      </c:pt>
                      <c:pt idx="18">
                        <c:v>0.562499999999999</c:v>
                      </c:pt>
                      <c:pt idx="19">
                        <c:v>0.56596064814814695</c:v>
                      </c:pt>
                      <c:pt idx="20">
                        <c:v>0.56597222222222099</c:v>
                      </c:pt>
                      <c:pt idx="21">
                        <c:v>0.56944444444444298</c:v>
                      </c:pt>
                      <c:pt idx="22">
                        <c:v>0.57291666666666496</c:v>
                      </c:pt>
                      <c:pt idx="23">
                        <c:v>0.57638888888888695</c:v>
                      </c:pt>
                      <c:pt idx="24">
                        <c:v>0.57986111111110905</c:v>
                      </c:pt>
                      <c:pt idx="25">
                        <c:v>0.58333333333333104</c:v>
                      </c:pt>
                      <c:pt idx="26">
                        <c:v>0.58680555555555303</c:v>
                      </c:pt>
                      <c:pt idx="27">
                        <c:v>0.59027777777777501</c:v>
                      </c:pt>
                      <c:pt idx="28">
                        <c:v>0.593749999999997</c:v>
                      </c:pt>
                      <c:pt idx="29">
                        <c:v>0.59722222222221899</c:v>
                      </c:pt>
                      <c:pt idx="30">
                        <c:v>0.60069444444444098</c:v>
                      </c:pt>
                      <c:pt idx="31">
                        <c:v>0.60416666666666297</c:v>
                      </c:pt>
                      <c:pt idx="32">
                        <c:v>0.60763888888888495</c:v>
                      </c:pt>
                      <c:pt idx="33">
                        <c:v>0.61109953703703301</c:v>
                      </c:pt>
                      <c:pt idx="34">
                        <c:v>0.61111111111110705</c:v>
                      </c:pt>
                      <c:pt idx="35">
                        <c:v>0.61458333333332904</c:v>
                      </c:pt>
                      <c:pt idx="36">
                        <c:v>0.61805555555555103</c:v>
                      </c:pt>
                      <c:pt idx="37">
                        <c:v>0.62152777777777302</c:v>
                      </c:pt>
                      <c:pt idx="38">
                        <c:v>0.624999999999995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'RRS-FFR'!$B$24:$AN$24</c15:sqref>
                        </c15:formulaRef>
                      </c:ext>
                    </c:extLst>
                    <c:numCache>
                      <c:formatCode>General</c:formatCode>
                      <c:ptCount val="39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9</c:v>
                      </c:pt>
                      <c:pt idx="14">
                        <c:v>5</c:v>
                      </c:pt>
                      <c:pt idx="15">
                        <c:v>2</c:v>
                      </c:pt>
                      <c:pt idx="16">
                        <c:v>0</c:v>
                      </c:pt>
                      <c:pt idx="17">
                        <c:v>0</c:v>
                      </c:pt>
                      <c:pt idx="18">
                        <c:v>0</c:v>
                      </c:pt>
                      <c:pt idx="19">
                        <c:v>0</c:v>
                      </c:pt>
                      <c:pt idx="20">
                        <c:v>0</c:v>
                      </c:pt>
                      <c:pt idx="21">
                        <c:v>0</c:v>
                      </c:pt>
                      <c:pt idx="22">
                        <c:v>0</c:v>
                      </c:pt>
                      <c:pt idx="23">
                        <c:v>0</c:v>
                      </c:pt>
                      <c:pt idx="24">
                        <c:v>0</c:v>
                      </c:pt>
                      <c:pt idx="25">
                        <c:v>0</c:v>
                      </c:pt>
                      <c:pt idx="26">
                        <c:v>8</c:v>
                      </c:pt>
                      <c:pt idx="27">
                        <c:v>0</c:v>
                      </c:pt>
                      <c:pt idx="28">
                        <c:v>10</c:v>
                      </c:pt>
                      <c:pt idx="29">
                        <c:v>3</c:v>
                      </c:pt>
                      <c:pt idx="30">
                        <c:v>0</c:v>
                      </c:pt>
                      <c:pt idx="31">
                        <c:v>0</c:v>
                      </c:pt>
                      <c:pt idx="32">
                        <c:v>0</c:v>
                      </c:pt>
                      <c:pt idx="33">
                        <c:v>0</c:v>
                      </c:pt>
                      <c:pt idx="34">
                        <c:v>0</c:v>
                      </c:pt>
                      <c:pt idx="35">
                        <c:v>0</c:v>
                      </c:pt>
                      <c:pt idx="36">
                        <c:v>0</c:v>
                      </c:pt>
                      <c:pt idx="37">
                        <c:v>0</c:v>
                      </c:pt>
                      <c:pt idx="38">
                        <c:v>0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1EDA-40A2-A9E3-DBE20658AE03}"/>
                  </c:ext>
                </c:extLst>
              </c15:ser>
            </c15:filteredScatterSeries>
            <c15:filteredScatterSeries>
              <c15:ser>
                <c:idx val="19"/>
                <c:order val="1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'RRS-FFR'!$A$28</c15:sqref>
                        </c15:formulaRef>
                      </c:ext>
                    </c:extLst>
                    <c:strCache>
                      <c:ptCount val="1"/>
                      <c:pt idx="0">
                        <c:v>Deployment Tracker</c:v>
                      </c:pt>
                    </c:strCache>
                  </c:strRef>
                </c:tx>
                <c:spPr>
                  <a:ln w="19050" cap="rnd">
                    <a:solidFill>
                      <a:schemeClr val="accent2">
                        <a:lumMod val="8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'RRS-FFR'!$B$8:$AN$8</c15:sqref>
                        </c15:formulaRef>
                      </c:ext>
                    </c:extLst>
                    <c:numCache>
                      <c:formatCode>h:mm</c:formatCode>
                      <c:ptCount val="39"/>
                      <c:pt idx="0">
                        <c:v>0.5</c:v>
                      </c:pt>
                      <c:pt idx="1">
                        <c:v>0.50347222222222221</c:v>
                      </c:pt>
                      <c:pt idx="2">
                        <c:v>0.50694444444444398</c:v>
                      </c:pt>
                      <c:pt idx="3">
                        <c:v>0.51041666666666696</c:v>
                      </c:pt>
                      <c:pt idx="4">
                        <c:v>0.51388888888888895</c:v>
                      </c:pt>
                      <c:pt idx="5">
                        <c:v>0.51736111111111105</c:v>
                      </c:pt>
                      <c:pt idx="6">
                        <c:v>0.52083333333333304</c:v>
                      </c:pt>
                      <c:pt idx="7">
                        <c:v>0.52430555555555503</c:v>
                      </c:pt>
                      <c:pt idx="8">
                        <c:v>0.52777777777777801</c:v>
                      </c:pt>
                      <c:pt idx="9">
                        <c:v>0.53125</c:v>
                      </c:pt>
                      <c:pt idx="10">
                        <c:v>0.53472222222222199</c:v>
                      </c:pt>
                      <c:pt idx="11">
                        <c:v>0.53819444444444398</c:v>
                      </c:pt>
                      <c:pt idx="12">
                        <c:v>0.54166666666666696</c:v>
                      </c:pt>
                      <c:pt idx="13">
                        <c:v>0.54513888888888895</c:v>
                      </c:pt>
                      <c:pt idx="14">
                        <c:v>0.54861111111111105</c:v>
                      </c:pt>
                      <c:pt idx="15">
                        <c:v>0.55208333333333304</c:v>
                      </c:pt>
                      <c:pt idx="16">
                        <c:v>0.55555555555555503</c:v>
                      </c:pt>
                      <c:pt idx="17">
                        <c:v>0.55902777777777701</c:v>
                      </c:pt>
                      <c:pt idx="18">
                        <c:v>0.562499999999999</c:v>
                      </c:pt>
                      <c:pt idx="19">
                        <c:v>0.56596064814814695</c:v>
                      </c:pt>
                      <c:pt idx="20">
                        <c:v>0.56597222222222099</c:v>
                      </c:pt>
                      <c:pt idx="21">
                        <c:v>0.56944444444444298</c:v>
                      </c:pt>
                      <c:pt idx="22">
                        <c:v>0.57291666666666496</c:v>
                      </c:pt>
                      <c:pt idx="23">
                        <c:v>0.57638888888888695</c:v>
                      </c:pt>
                      <c:pt idx="24">
                        <c:v>0.57986111111110905</c:v>
                      </c:pt>
                      <c:pt idx="25">
                        <c:v>0.58333333333333104</c:v>
                      </c:pt>
                      <c:pt idx="26">
                        <c:v>0.58680555555555303</c:v>
                      </c:pt>
                      <c:pt idx="27">
                        <c:v>0.59027777777777501</c:v>
                      </c:pt>
                      <c:pt idx="28">
                        <c:v>0.593749999999997</c:v>
                      </c:pt>
                      <c:pt idx="29">
                        <c:v>0.59722222222221899</c:v>
                      </c:pt>
                      <c:pt idx="30">
                        <c:v>0.60069444444444098</c:v>
                      </c:pt>
                      <c:pt idx="31">
                        <c:v>0.60416666666666297</c:v>
                      </c:pt>
                      <c:pt idx="32">
                        <c:v>0.60763888888888495</c:v>
                      </c:pt>
                      <c:pt idx="33">
                        <c:v>0.61109953703703301</c:v>
                      </c:pt>
                      <c:pt idx="34">
                        <c:v>0.61111111111110705</c:v>
                      </c:pt>
                      <c:pt idx="35">
                        <c:v>0.61458333333332904</c:v>
                      </c:pt>
                      <c:pt idx="36">
                        <c:v>0.61805555555555103</c:v>
                      </c:pt>
                      <c:pt idx="37">
                        <c:v>0.62152777777777302</c:v>
                      </c:pt>
                      <c:pt idx="38">
                        <c:v>0.624999999999995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'RRS-FFR'!$B$28:$AN$28</c15:sqref>
                        </c15:formulaRef>
                      </c:ext>
                    </c:extLst>
                    <c:numCache>
                      <c:formatCode>General</c:formatCode>
                      <c:ptCount val="39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1</c:v>
                      </c:pt>
                      <c:pt idx="14">
                        <c:v>1</c:v>
                      </c:pt>
                      <c:pt idx="15">
                        <c:v>1</c:v>
                      </c:pt>
                      <c:pt idx="16">
                        <c:v>-1</c:v>
                      </c:pt>
                      <c:pt idx="17">
                        <c:v>-1</c:v>
                      </c:pt>
                      <c:pt idx="18">
                        <c:v>-1</c:v>
                      </c:pt>
                      <c:pt idx="19">
                        <c:v>0</c:v>
                      </c:pt>
                      <c:pt idx="20">
                        <c:v>0</c:v>
                      </c:pt>
                      <c:pt idx="21">
                        <c:v>0</c:v>
                      </c:pt>
                      <c:pt idx="22">
                        <c:v>0</c:v>
                      </c:pt>
                      <c:pt idx="23">
                        <c:v>0</c:v>
                      </c:pt>
                      <c:pt idx="24">
                        <c:v>0</c:v>
                      </c:pt>
                      <c:pt idx="25">
                        <c:v>0</c:v>
                      </c:pt>
                      <c:pt idx="26">
                        <c:v>1</c:v>
                      </c:pt>
                      <c:pt idx="27">
                        <c:v>-1</c:v>
                      </c:pt>
                      <c:pt idx="28">
                        <c:v>1</c:v>
                      </c:pt>
                      <c:pt idx="29">
                        <c:v>1</c:v>
                      </c:pt>
                      <c:pt idx="30">
                        <c:v>-1</c:v>
                      </c:pt>
                      <c:pt idx="31">
                        <c:v>-1</c:v>
                      </c:pt>
                      <c:pt idx="32">
                        <c:v>-1</c:v>
                      </c:pt>
                      <c:pt idx="33">
                        <c:v>0</c:v>
                      </c:pt>
                      <c:pt idx="34">
                        <c:v>0</c:v>
                      </c:pt>
                      <c:pt idx="35">
                        <c:v>0</c:v>
                      </c:pt>
                      <c:pt idx="36">
                        <c:v>0</c:v>
                      </c:pt>
                      <c:pt idx="37">
                        <c:v>0</c:v>
                      </c:pt>
                      <c:pt idx="38">
                        <c:v>0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3-1EDA-40A2-A9E3-DBE20658AE03}"/>
                  </c:ext>
                </c:extLst>
              </c15:ser>
            </c15:filteredScatterSeries>
          </c:ext>
        </c:extLst>
      </c:scatterChart>
      <c:valAx>
        <c:axId val="747901215"/>
        <c:scaling>
          <c:orientation val="minMax"/>
          <c:max val="0.6251000000000001"/>
          <c:min val="0.5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h: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71568063"/>
        <c:crosses val="autoZero"/>
        <c:crossBetween val="midCat"/>
        <c:majorUnit val="6.9450000000000024E-3"/>
      </c:valAx>
      <c:valAx>
        <c:axId val="19715680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47901215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2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ECRS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ECRS!$A$9</c:f>
              <c:strCache>
                <c:ptCount val="1"/>
                <c:pt idx="0">
                  <c:v>HSL</c:v>
                </c:pt>
              </c:strCache>
            </c:strRef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ECRS!$B$8:$AO$8</c:f>
              <c:numCache>
                <c:formatCode>h:mm</c:formatCode>
                <c:ptCount val="40"/>
                <c:pt idx="0">
                  <c:v>0.5</c:v>
                </c:pt>
                <c:pt idx="1">
                  <c:v>0.50347222222222221</c:v>
                </c:pt>
                <c:pt idx="2">
                  <c:v>0.50694444444444398</c:v>
                </c:pt>
                <c:pt idx="3">
                  <c:v>0.51041666666666696</c:v>
                </c:pt>
                <c:pt idx="4">
                  <c:v>0.51388888888888895</c:v>
                </c:pt>
                <c:pt idx="5">
                  <c:v>0.51736111111111105</c:v>
                </c:pt>
                <c:pt idx="6">
                  <c:v>0.52083333333333304</c:v>
                </c:pt>
                <c:pt idx="7">
                  <c:v>0.52430555555555503</c:v>
                </c:pt>
                <c:pt idx="8">
                  <c:v>0.52777777777777801</c:v>
                </c:pt>
                <c:pt idx="9">
                  <c:v>0.53125</c:v>
                </c:pt>
                <c:pt idx="10">
                  <c:v>0.53472222222222199</c:v>
                </c:pt>
                <c:pt idx="11">
                  <c:v>0.53819444444444398</c:v>
                </c:pt>
                <c:pt idx="12">
                  <c:v>0.54165509259259292</c:v>
                </c:pt>
                <c:pt idx="13">
                  <c:v>0.54166666666666696</c:v>
                </c:pt>
                <c:pt idx="14">
                  <c:v>0.54513888888888895</c:v>
                </c:pt>
                <c:pt idx="15">
                  <c:v>0.54861111111111105</c:v>
                </c:pt>
                <c:pt idx="16">
                  <c:v>0.55208333333333304</c:v>
                </c:pt>
                <c:pt idx="17">
                  <c:v>0.55555555555555503</c:v>
                </c:pt>
                <c:pt idx="18">
                  <c:v>0.55902777777777701</c:v>
                </c:pt>
                <c:pt idx="19">
                  <c:v>0.562499999999999</c:v>
                </c:pt>
                <c:pt idx="20">
                  <c:v>0.56597222222222099</c:v>
                </c:pt>
                <c:pt idx="21">
                  <c:v>0.56944444444444298</c:v>
                </c:pt>
                <c:pt idx="22">
                  <c:v>0.57291666666666496</c:v>
                </c:pt>
                <c:pt idx="23">
                  <c:v>0.57638888888888695</c:v>
                </c:pt>
                <c:pt idx="24">
                  <c:v>0.57986111111110905</c:v>
                </c:pt>
                <c:pt idx="25">
                  <c:v>0.583321759259257</c:v>
                </c:pt>
                <c:pt idx="26">
                  <c:v>0.58333333333333104</c:v>
                </c:pt>
                <c:pt idx="27">
                  <c:v>0.58680555555555303</c:v>
                </c:pt>
                <c:pt idx="28">
                  <c:v>0.59027777777777501</c:v>
                </c:pt>
                <c:pt idx="29">
                  <c:v>0.593749999999997</c:v>
                </c:pt>
                <c:pt idx="30">
                  <c:v>0.59722222222221899</c:v>
                </c:pt>
                <c:pt idx="31">
                  <c:v>0.60069444444444098</c:v>
                </c:pt>
                <c:pt idx="32">
                  <c:v>0.60416666666666297</c:v>
                </c:pt>
                <c:pt idx="33">
                  <c:v>0.60763888888888495</c:v>
                </c:pt>
                <c:pt idx="34">
                  <c:v>0.61111111111110705</c:v>
                </c:pt>
                <c:pt idx="35">
                  <c:v>0.61458333333332904</c:v>
                </c:pt>
                <c:pt idx="36">
                  <c:v>0.61805555555555103</c:v>
                </c:pt>
                <c:pt idx="37">
                  <c:v>0.62152777777777302</c:v>
                </c:pt>
                <c:pt idx="38">
                  <c:v>0.62498842592592097</c:v>
                </c:pt>
                <c:pt idx="39">
                  <c:v>0.624999999999995</c:v>
                </c:pt>
              </c:numCache>
            </c:numRef>
          </c:xVal>
          <c:yVal>
            <c:numRef>
              <c:f>ECRS!$B$9:$AO$9</c:f>
              <c:numCache>
                <c:formatCode>General</c:formatCode>
                <c:ptCount val="40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  <c:pt idx="22">
                  <c:v>100</c:v>
                </c:pt>
                <c:pt idx="23">
                  <c:v>100</c:v>
                </c:pt>
                <c:pt idx="24">
                  <c:v>100</c:v>
                </c:pt>
                <c:pt idx="25">
                  <c:v>100</c:v>
                </c:pt>
                <c:pt idx="26">
                  <c:v>100</c:v>
                </c:pt>
                <c:pt idx="27">
                  <c:v>100</c:v>
                </c:pt>
                <c:pt idx="28">
                  <c:v>100</c:v>
                </c:pt>
                <c:pt idx="29">
                  <c:v>100</c:v>
                </c:pt>
                <c:pt idx="30">
                  <c:v>100</c:v>
                </c:pt>
                <c:pt idx="31">
                  <c:v>100</c:v>
                </c:pt>
                <c:pt idx="32">
                  <c:v>100</c:v>
                </c:pt>
                <c:pt idx="33">
                  <c:v>100</c:v>
                </c:pt>
                <c:pt idx="34">
                  <c:v>100</c:v>
                </c:pt>
                <c:pt idx="35">
                  <c:v>100</c:v>
                </c:pt>
                <c:pt idx="36">
                  <c:v>100</c:v>
                </c:pt>
                <c:pt idx="37">
                  <c:v>100</c:v>
                </c:pt>
                <c:pt idx="38">
                  <c:v>100</c:v>
                </c:pt>
                <c:pt idx="39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95B-4CB9-A514-63CAD31A94AF}"/>
            </c:ext>
          </c:extLst>
        </c:ser>
        <c:ser>
          <c:idx val="7"/>
          <c:order val="1"/>
          <c:tx>
            <c:strRef>
              <c:f>ECRS!$A$17</c:f>
              <c:strCache>
                <c:ptCount val="1"/>
                <c:pt idx="0">
                  <c:v>HASL-GR Post 1186</c:v>
                </c:pt>
              </c:strCache>
            </c:strRef>
          </c:tx>
          <c:spPr>
            <a:ln w="19050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ECRS!$B$8:$AO$8</c:f>
              <c:numCache>
                <c:formatCode>h:mm</c:formatCode>
                <c:ptCount val="40"/>
                <c:pt idx="0">
                  <c:v>0.5</c:v>
                </c:pt>
                <c:pt idx="1">
                  <c:v>0.50347222222222221</c:v>
                </c:pt>
                <c:pt idx="2">
                  <c:v>0.50694444444444398</c:v>
                </c:pt>
                <c:pt idx="3">
                  <c:v>0.51041666666666696</c:v>
                </c:pt>
                <c:pt idx="4">
                  <c:v>0.51388888888888895</c:v>
                </c:pt>
                <c:pt idx="5">
                  <c:v>0.51736111111111105</c:v>
                </c:pt>
                <c:pt idx="6">
                  <c:v>0.52083333333333304</c:v>
                </c:pt>
                <c:pt idx="7">
                  <c:v>0.52430555555555503</c:v>
                </c:pt>
                <c:pt idx="8">
                  <c:v>0.52777777777777801</c:v>
                </c:pt>
                <c:pt idx="9">
                  <c:v>0.53125</c:v>
                </c:pt>
                <c:pt idx="10">
                  <c:v>0.53472222222222199</c:v>
                </c:pt>
                <c:pt idx="11">
                  <c:v>0.53819444444444398</c:v>
                </c:pt>
                <c:pt idx="12">
                  <c:v>0.54165509259259292</c:v>
                </c:pt>
                <c:pt idx="13">
                  <c:v>0.54166666666666696</c:v>
                </c:pt>
                <c:pt idx="14">
                  <c:v>0.54513888888888895</c:v>
                </c:pt>
                <c:pt idx="15">
                  <c:v>0.54861111111111105</c:v>
                </c:pt>
                <c:pt idx="16">
                  <c:v>0.55208333333333304</c:v>
                </c:pt>
                <c:pt idx="17">
                  <c:v>0.55555555555555503</c:v>
                </c:pt>
                <c:pt idx="18">
                  <c:v>0.55902777777777701</c:v>
                </c:pt>
                <c:pt idx="19">
                  <c:v>0.562499999999999</c:v>
                </c:pt>
                <c:pt idx="20">
                  <c:v>0.56597222222222099</c:v>
                </c:pt>
                <c:pt idx="21">
                  <c:v>0.56944444444444298</c:v>
                </c:pt>
                <c:pt idx="22">
                  <c:v>0.57291666666666496</c:v>
                </c:pt>
                <c:pt idx="23">
                  <c:v>0.57638888888888695</c:v>
                </c:pt>
                <c:pt idx="24">
                  <c:v>0.57986111111110905</c:v>
                </c:pt>
                <c:pt idx="25">
                  <c:v>0.583321759259257</c:v>
                </c:pt>
                <c:pt idx="26">
                  <c:v>0.58333333333333104</c:v>
                </c:pt>
                <c:pt idx="27">
                  <c:v>0.58680555555555303</c:v>
                </c:pt>
                <c:pt idx="28">
                  <c:v>0.59027777777777501</c:v>
                </c:pt>
                <c:pt idx="29">
                  <c:v>0.593749999999997</c:v>
                </c:pt>
                <c:pt idx="30">
                  <c:v>0.59722222222221899</c:v>
                </c:pt>
                <c:pt idx="31">
                  <c:v>0.60069444444444098</c:v>
                </c:pt>
                <c:pt idx="32">
                  <c:v>0.60416666666666297</c:v>
                </c:pt>
                <c:pt idx="33">
                  <c:v>0.60763888888888495</c:v>
                </c:pt>
                <c:pt idx="34">
                  <c:v>0.61111111111110705</c:v>
                </c:pt>
                <c:pt idx="35">
                  <c:v>0.61458333333332904</c:v>
                </c:pt>
                <c:pt idx="36">
                  <c:v>0.61805555555555103</c:v>
                </c:pt>
                <c:pt idx="37">
                  <c:v>0.62152777777777302</c:v>
                </c:pt>
                <c:pt idx="38">
                  <c:v>0.62498842592592097</c:v>
                </c:pt>
                <c:pt idx="39">
                  <c:v>0.624999999999995</c:v>
                </c:pt>
              </c:numCache>
            </c:numRef>
          </c:xVal>
          <c:yVal>
            <c:numRef>
              <c:f>ECRS!$B$17:$AO$17</c:f>
              <c:numCache>
                <c:formatCode>General</c:formatCode>
                <c:ptCount val="40"/>
                <c:pt idx="0">
                  <c:v>55</c:v>
                </c:pt>
                <c:pt idx="1">
                  <c:v>55</c:v>
                </c:pt>
                <c:pt idx="2">
                  <c:v>55</c:v>
                </c:pt>
                <c:pt idx="3">
                  <c:v>55</c:v>
                </c:pt>
                <c:pt idx="4">
                  <c:v>55</c:v>
                </c:pt>
                <c:pt idx="5">
                  <c:v>55</c:v>
                </c:pt>
                <c:pt idx="6">
                  <c:v>55</c:v>
                </c:pt>
                <c:pt idx="7">
                  <c:v>55</c:v>
                </c:pt>
                <c:pt idx="8">
                  <c:v>55</c:v>
                </c:pt>
                <c:pt idx="9">
                  <c:v>55</c:v>
                </c:pt>
                <c:pt idx="10">
                  <c:v>55</c:v>
                </c:pt>
                <c:pt idx="11">
                  <c:v>55</c:v>
                </c:pt>
                <c:pt idx="12">
                  <c:v>55</c:v>
                </c:pt>
                <c:pt idx="13">
                  <c:v>55</c:v>
                </c:pt>
                <c:pt idx="14">
                  <c:v>100</c:v>
                </c:pt>
                <c:pt idx="15">
                  <c:v>100</c:v>
                </c:pt>
                <c:pt idx="16">
                  <c:v>55.000000000000284</c:v>
                </c:pt>
                <c:pt idx="17">
                  <c:v>45.000000000000341</c:v>
                </c:pt>
                <c:pt idx="18">
                  <c:v>45.000000000000341</c:v>
                </c:pt>
                <c:pt idx="19">
                  <c:v>45.000000000000341</c:v>
                </c:pt>
                <c:pt idx="20">
                  <c:v>45.000000000000341</c:v>
                </c:pt>
                <c:pt idx="21">
                  <c:v>55</c:v>
                </c:pt>
                <c:pt idx="22">
                  <c:v>55</c:v>
                </c:pt>
                <c:pt idx="23">
                  <c:v>55</c:v>
                </c:pt>
                <c:pt idx="24">
                  <c:v>55</c:v>
                </c:pt>
                <c:pt idx="25">
                  <c:v>55</c:v>
                </c:pt>
                <c:pt idx="26">
                  <c:v>55</c:v>
                </c:pt>
                <c:pt idx="27">
                  <c:v>55</c:v>
                </c:pt>
                <c:pt idx="28">
                  <c:v>55</c:v>
                </c:pt>
                <c:pt idx="29">
                  <c:v>55</c:v>
                </c:pt>
                <c:pt idx="30">
                  <c:v>55</c:v>
                </c:pt>
                <c:pt idx="31">
                  <c:v>55</c:v>
                </c:pt>
                <c:pt idx="32">
                  <c:v>55</c:v>
                </c:pt>
                <c:pt idx="33">
                  <c:v>55</c:v>
                </c:pt>
                <c:pt idx="34">
                  <c:v>55</c:v>
                </c:pt>
                <c:pt idx="35">
                  <c:v>55</c:v>
                </c:pt>
                <c:pt idx="36">
                  <c:v>55</c:v>
                </c:pt>
                <c:pt idx="37">
                  <c:v>55</c:v>
                </c:pt>
                <c:pt idx="38">
                  <c:v>55</c:v>
                </c:pt>
                <c:pt idx="39">
                  <c:v>55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95B-4CB9-A514-63CAD31A94AF}"/>
            </c:ext>
          </c:extLst>
        </c:ser>
        <c:ser>
          <c:idx val="1"/>
          <c:order val="2"/>
          <c:tx>
            <c:strRef>
              <c:f>ECRS!$A$11</c:f>
              <c:strCache>
                <c:ptCount val="1"/>
                <c:pt idx="0">
                  <c:v>ECRS Resp.</c:v>
                </c:pt>
              </c:strCache>
            </c:strRef>
          </c:tx>
          <c:spPr>
            <a:ln w="19050" cap="rnd">
              <a:solidFill>
                <a:schemeClr val="bg1">
                  <a:lumMod val="50000"/>
                </a:schemeClr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ECRS!$B$8:$AO$8</c:f>
              <c:numCache>
                <c:formatCode>h:mm</c:formatCode>
                <c:ptCount val="40"/>
                <c:pt idx="0">
                  <c:v>0.5</c:v>
                </c:pt>
                <c:pt idx="1">
                  <c:v>0.50347222222222221</c:v>
                </c:pt>
                <c:pt idx="2">
                  <c:v>0.50694444444444398</c:v>
                </c:pt>
                <c:pt idx="3">
                  <c:v>0.51041666666666696</c:v>
                </c:pt>
                <c:pt idx="4">
                  <c:v>0.51388888888888895</c:v>
                </c:pt>
                <c:pt idx="5">
                  <c:v>0.51736111111111105</c:v>
                </c:pt>
                <c:pt idx="6">
                  <c:v>0.52083333333333304</c:v>
                </c:pt>
                <c:pt idx="7">
                  <c:v>0.52430555555555503</c:v>
                </c:pt>
                <c:pt idx="8">
                  <c:v>0.52777777777777801</c:v>
                </c:pt>
                <c:pt idx="9">
                  <c:v>0.53125</c:v>
                </c:pt>
                <c:pt idx="10">
                  <c:v>0.53472222222222199</c:v>
                </c:pt>
                <c:pt idx="11">
                  <c:v>0.53819444444444398</c:v>
                </c:pt>
                <c:pt idx="12">
                  <c:v>0.54165509259259292</c:v>
                </c:pt>
                <c:pt idx="13">
                  <c:v>0.54166666666666696</c:v>
                </c:pt>
                <c:pt idx="14">
                  <c:v>0.54513888888888895</c:v>
                </c:pt>
                <c:pt idx="15">
                  <c:v>0.54861111111111105</c:v>
                </c:pt>
                <c:pt idx="16">
                  <c:v>0.55208333333333304</c:v>
                </c:pt>
                <c:pt idx="17">
                  <c:v>0.55555555555555503</c:v>
                </c:pt>
                <c:pt idx="18">
                  <c:v>0.55902777777777701</c:v>
                </c:pt>
                <c:pt idx="19">
                  <c:v>0.562499999999999</c:v>
                </c:pt>
                <c:pt idx="20">
                  <c:v>0.56597222222222099</c:v>
                </c:pt>
                <c:pt idx="21">
                  <c:v>0.56944444444444298</c:v>
                </c:pt>
                <c:pt idx="22">
                  <c:v>0.57291666666666496</c:v>
                </c:pt>
                <c:pt idx="23">
                  <c:v>0.57638888888888695</c:v>
                </c:pt>
                <c:pt idx="24">
                  <c:v>0.57986111111110905</c:v>
                </c:pt>
                <c:pt idx="25">
                  <c:v>0.583321759259257</c:v>
                </c:pt>
                <c:pt idx="26">
                  <c:v>0.58333333333333104</c:v>
                </c:pt>
                <c:pt idx="27">
                  <c:v>0.58680555555555303</c:v>
                </c:pt>
                <c:pt idx="28">
                  <c:v>0.59027777777777501</c:v>
                </c:pt>
                <c:pt idx="29">
                  <c:v>0.593749999999997</c:v>
                </c:pt>
                <c:pt idx="30">
                  <c:v>0.59722222222221899</c:v>
                </c:pt>
                <c:pt idx="31">
                  <c:v>0.60069444444444098</c:v>
                </c:pt>
                <c:pt idx="32">
                  <c:v>0.60416666666666297</c:v>
                </c:pt>
                <c:pt idx="33">
                  <c:v>0.60763888888888495</c:v>
                </c:pt>
                <c:pt idx="34">
                  <c:v>0.61111111111110705</c:v>
                </c:pt>
                <c:pt idx="35">
                  <c:v>0.61458333333332904</c:v>
                </c:pt>
                <c:pt idx="36">
                  <c:v>0.61805555555555103</c:v>
                </c:pt>
                <c:pt idx="37">
                  <c:v>0.62152777777777302</c:v>
                </c:pt>
                <c:pt idx="38">
                  <c:v>0.62498842592592097</c:v>
                </c:pt>
                <c:pt idx="39">
                  <c:v>0.624999999999995</c:v>
                </c:pt>
              </c:numCache>
            </c:numRef>
          </c:xVal>
          <c:yVal>
            <c:numRef>
              <c:f>ECRS!$B$11:$AO$11</c:f>
              <c:numCache>
                <c:formatCode>General</c:formatCode>
                <c:ptCount val="40"/>
                <c:pt idx="0">
                  <c:v>45</c:v>
                </c:pt>
                <c:pt idx="1">
                  <c:v>45</c:v>
                </c:pt>
                <c:pt idx="2">
                  <c:v>45</c:v>
                </c:pt>
                <c:pt idx="3">
                  <c:v>45</c:v>
                </c:pt>
                <c:pt idx="4">
                  <c:v>45</c:v>
                </c:pt>
                <c:pt idx="5">
                  <c:v>45</c:v>
                </c:pt>
                <c:pt idx="6">
                  <c:v>45</c:v>
                </c:pt>
                <c:pt idx="7">
                  <c:v>45</c:v>
                </c:pt>
                <c:pt idx="8">
                  <c:v>45</c:v>
                </c:pt>
                <c:pt idx="9">
                  <c:v>45</c:v>
                </c:pt>
                <c:pt idx="10">
                  <c:v>45</c:v>
                </c:pt>
                <c:pt idx="11">
                  <c:v>45</c:v>
                </c:pt>
                <c:pt idx="12">
                  <c:v>45</c:v>
                </c:pt>
                <c:pt idx="13">
                  <c:v>45</c:v>
                </c:pt>
                <c:pt idx="14">
                  <c:v>45</c:v>
                </c:pt>
                <c:pt idx="15">
                  <c:v>45</c:v>
                </c:pt>
                <c:pt idx="16">
                  <c:v>45</c:v>
                </c:pt>
                <c:pt idx="17">
                  <c:v>45</c:v>
                </c:pt>
                <c:pt idx="18">
                  <c:v>45</c:v>
                </c:pt>
                <c:pt idx="19">
                  <c:v>45</c:v>
                </c:pt>
                <c:pt idx="20">
                  <c:v>45</c:v>
                </c:pt>
                <c:pt idx="21">
                  <c:v>45</c:v>
                </c:pt>
                <c:pt idx="22">
                  <c:v>45</c:v>
                </c:pt>
                <c:pt idx="23">
                  <c:v>45</c:v>
                </c:pt>
                <c:pt idx="24">
                  <c:v>45</c:v>
                </c:pt>
                <c:pt idx="25">
                  <c:v>45</c:v>
                </c:pt>
                <c:pt idx="26">
                  <c:v>45</c:v>
                </c:pt>
                <c:pt idx="27">
                  <c:v>45</c:v>
                </c:pt>
                <c:pt idx="28">
                  <c:v>45</c:v>
                </c:pt>
                <c:pt idx="29">
                  <c:v>45</c:v>
                </c:pt>
                <c:pt idx="30">
                  <c:v>45</c:v>
                </c:pt>
                <c:pt idx="31">
                  <c:v>45</c:v>
                </c:pt>
                <c:pt idx="32">
                  <c:v>45</c:v>
                </c:pt>
                <c:pt idx="33">
                  <c:v>45</c:v>
                </c:pt>
                <c:pt idx="34">
                  <c:v>45</c:v>
                </c:pt>
                <c:pt idx="35">
                  <c:v>45</c:v>
                </c:pt>
                <c:pt idx="36">
                  <c:v>45</c:v>
                </c:pt>
                <c:pt idx="37">
                  <c:v>45</c:v>
                </c:pt>
                <c:pt idx="38">
                  <c:v>45</c:v>
                </c:pt>
                <c:pt idx="39">
                  <c:v>45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95B-4CB9-A514-63CAD31A94AF}"/>
            </c:ext>
          </c:extLst>
        </c:ser>
        <c:ser>
          <c:idx val="2"/>
          <c:order val="3"/>
          <c:tx>
            <c:strRef>
              <c:f>ECRS!$A$12</c:f>
              <c:strCache>
                <c:ptCount val="1"/>
                <c:pt idx="0">
                  <c:v>ECRS Sched.</c:v>
                </c:pt>
              </c:strCache>
            </c:strRef>
          </c:tx>
          <c:spPr>
            <a:ln w="19050" cap="rnd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ECRS!$B$8:$AO$8</c:f>
              <c:numCache>
                <c:formatCode>h:mm</c:formatCode>
                <c:ptCount val="40"/>
                <c:pt idx="0">
                  <c:v>0.5</c:v>
                </c:pt>
                <c:pt idx="1">
                  <c:v>0.50347222222222221</c:v>
                </c:pt>
                <c:pt idx="2">
                  <c:v>0.50694444444444398</c:v>
                </c:pt>
                <c:pt idx="3">
                  <c:v>0.51041666666666696</c:v>
                </c:pt>
                <c:pt idx="4">
                  <c:v>0.51388888888888895</c:v>
                </c:pt>
                <c:pt idx="5">
                  <c:v>0.51736111111111105</c:v>
                </c:pt>
                <c:pt idx="6">
                  <c:v>0.52083333333333304</c:v>
                </c:pt>
                <c:pt idx="7">
                  <c:v>0.52430555555555503</c:v>
                </c:pt>
                <c:pt idx="8">
                  <c:v>0.52777777777777801</c:v>
                </c:pt>
                <c:pt idx="9">
                  <c:v>0.53125</c:v>
                </c:pt>
                <c:pt idx="10">
                  <c:v>0.53472222222222199</c:v>
                </c:pt>
                <c:pt idx="11">
                  <c:v>0.53819444444444398</c:v>
                </c:pt>
                <c:pt idx="12">
                  <c:v>0.54165509259259292</c:v>
                </c:pt>
                <c:pt idx="13">
                  <c:v>0.54166666666666696</c:v>
                </c:pt>
                <c:pt idx="14">
                  <c:v>0.54513888888888895</c:v>
                </c:pt>
                <c:pt idx="15">
                  <c:v>0.54861111111111105</c:v>
                </c:pt>
                <c:pt idx="16">
                  <c:v>0.55208333333333304</c:v>
                </c:pt>
                <c:pt idx="17">
                  <c:v>0.55555555555555503</c:v>
                </c:pt>
                <c:pt idx="18">
                  <c:v>0.55902777777777701</c:v>
                </c:pt>
                <c:pt idx="19">
                  <c:v>0.562499999999999</c:v>
                </c:pt>
                <c:pt idx="20">
                  <c:v>0.56597222222222099</c:v>
                </c:pt>
                <c:pt idx="21">
                  <c:v>0.56944444444444298</c:v>
                </c:pt>
                <c:pt idx="22">
                  <c:v>0.57291666666666496</c:v>
                </c:pt>
                <c:pt idx="23">
                  <c:v>0.57638888888888695</c:v>
                </c:pt>
                <c:pt idx="24">
                  <c:v>0.57986111111110905</c:v>
                </c:pt>
                <c:pt idx="25">
                  <c:v>0.583321759259257</c:v>
                </c:pt>
                <c:pt idx="26">
                  <c:v>0.58333333333333104</c:v>
                </c:pt>
                <c:pt idx="27">
                  <c:v>0.58680555555555303</c:v>
                </c:pt>
                <c:pt idx="28">
                  <c:v>0.59027777777777501</c:v>
                </c:pt>
                <c:pt idx="29">
                  <c:v>0.593749999999997</c:v>
                </c:pt>
                <c:pt idx="30">
                  <c:v>0.59722222222221899</c:v>
                </c:pt>
                <c:pt idx="31">
                  <c:v>0.60069444444444098</c:v>
                </c:pt>
                <c:pt idx="32">
                  <c:v>0.60416666666666297</c:v>
                </c:pt>
                <c:pt idx="33">
                  <c:v>0.60763888888888495</c:v>
                </c:pt>
                <c:pt idx="34">
                  <c:v>0.61111111111110705</c:v>
                </c:pt>
                <c:pt idx="35">
                  <c:v>0.61458333333332904</c:v>
                </c:pt>
                <c:pt idx="36">
                  <c:v>0.61805555555555103</c:v>
                </c:pt>
                <c:pt idx="37">
                  <c:v>0.62152777777777302</c:v>
                </c:pt>
                <c:pt idx="38">
                  <c:v>0.62498842592592097</c:v>
                </c:pt>
                <c:pt idx="39">
                  <c:v>0.624999999999995</c:v>
                </c:pt>
              </c:numCache>
            </c:numRef>
          </c:xVal>
          <c:yVal>
            <c:numRef>
              <c:f>ECRS!$B$12:$AO$12</c:f>
              <c:numCache>
                <c:formatCode>General</c:formatCode>
                <c:ptCount val="40"/>
                <c:pt idx="0">
                  <c:v>45</c:v>
                </c:pt>
                <c:pt idx="1">
                  <c:v>45</c:v>
                </c:pt>
                <c:pt idx="2">
                  <c:v>45</c:v>
                </c:pt>
                <c:pt idx="3">
                  <c:v>45</c:v>
                </c:pt>
                <c:pt idx="4">
                  <c:v>45</c:v>
                </c:pt>
                <c:pt idx="5">
                  <c:v>45</c:v>
                </c:pt>
                <c:pt idx="6">
                  <c:v>45</c:v>
                </c:pt>
                <c:pt idx="7">
                  <c:v>45</c:v>
                </c:pt>
                <c:pt idx="8">
                  <c:v>45</c:v>
                </c:pt>
                <c:pt idx="9">
                  <c:v>45</c:v>
                </c:pt>
                <c:pt idx="10">
                  <c:v>45</c:v>
                </c:pt>
                <c:pt idx="11">
                  <c:v>45</c:v>
                </c:pt>
                <c:pt idx="12">
                  <c:v>45</c:v>
                </c:pt>
                <c:pt idx="13">
                  <c:v>45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45</c:v>
                </c:pt>
                <c:pt idx="21">
                  <c:v>45</c:v>
                </c:pt>
                <c:pt idx="22">
                  <c:v>45</c:v>
                </c:pt>
                <c:pt idx="23">
                  <c:v>45</c:v>
                </c:pt>
                <c:pt idx="24">
                  <c:v>45</c:v>
                </c:pt>
                <c:pt idx="25">
                  <c:v>45</c:v>
                </c:pt>
                <c:pt idx="26">
                  <c:v>45</c:v>
                </c:pt>
                <c:pt idx="27">
                  <c:v>45</c:v>
                </c:pt>
                <c:pt idx="28">
                  <c:v>45</c:v>
                </c:pt>
                <c:pt idx="29">
                  <c:v>45</c:v>
                </c:pt>
                <c:pt idx="30">
                  <c:v>45</c:v>
                </c:pt>
                <c:pt idx="31">
                  <c:v>45</c:v>
                </c:pt>
                <c:pt idx="32">
                  <c:v>45</c:v>
                </c:pt>
                <c:pt idx="33">
                  <c:v>45</c:v>
                </c:pt>
                <c:pt idx="34">
                  <c:v>45</c:v>
                </c:pt>
                <c:pt idx="35">
                  <c:v>45</c:v>
                </c:pt>
                <c:pt idx="36">
                  <c:v>45</c:v>
                </c:pt>
                <c:pt idx="37">
                  <c:v>45</c:v>
                </c:pt>
                <c:pt idx="38">
                  <c:v>45</c:v>
                </c:pt>
                <c:pt idx="39">
                  <c:v>45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95B-4CB9-A514-63CAD31A94AF}"/>
            </c:ext>
          </c:extLst>
        </c:ser>
        <c:ser>
          <c:idx val="10"/>
          <c:order val="10"/>
          <c:tx>
            <c:strRef>
              <c:f>ECRS!$A$24</c:f>
              <c:strCache>
                <c:ptCount val="1"/>
                <c:pt idx="0">
                  <c:v>Net MW</c:v>
                </c:pt>
              </c:strCache>
              <c:extLst xmlns:c15="http://schemas.microsoft.com/office/drawing/2012/chart"/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ECRS!$B$8:$AO$8</c:f>
              <c:numCache>
                <c:formatCode>h:mm</c:formatCode>
                <c:ptCount val="40"/>
                <c:pt idx="0">
                  <c:v>0.5</c:v>
                </c:pt>
                <c:pt idx="1">
                  <c:v>0.50347222222222221</c:v>
                </c:pt>
                <c:pt idx="2">
                  <c:v>0.50694444444444398</c:v>
                </c:pt>
                <c:pt idx="3">
                  <c:v>0.51041666666666696</c:v>
                </c:pt>
                <c:pt idx="4">
                  <c:v>0.51388888888888895</c:v>
                </c:pt>
                <c:pt idx="5">
                  <c:v>0.51736111111111105</c:v>
                </c:pt>
                <c:pt idx="6">
                  <c:v>0.52083333333333304</c:v>
                </c:pt>
                <c:pt idx="7">
                  <c:v>0.52430555555555503</c:v>
                </c:pt>
                <c:pt idx="8">
                  <c:v>0.52777777777777801</c:v>
                </c:pt>
                <c:pt idx="9">
                  <c:v>0.53125</c:v>
                </c:pt>
                <c:pt idx="10">
                  <c:v>0.53472222222222199</c:v>
                </c:pt>
                <c:pt idx="11">
                  <c:v>0.53819444444444398</c:v>
                </c:pt>
                <c:pt idx="12">
                  <c:v>0.54165509259259292</c:v>
                </c:pt>
                <c:pt idx="13">
                  <c:v>0.54166666666666696</c:v>
                </c:pt>
                <c:pt idx="14">
                  <c:v>0.54513888888888895</c:v>
                </c:pt>
                <c:pt idx="15">
                  <c:v>0.54861111111111105</c:v>
                </c:pt>
                <c:pt idx="16">
                  <c:v>0.55208333333333304</c:v>
                </c:pt>
                <c:pt idx="17">
                  <c:v>0.55555555555555503</c:v>
                </c:pt>
                <c:pt idx="18">
                  <c:v>0.55902777777777701</c:v>
                </c:pt>
                <c:pt idx="19">
                  <c:v>0.562499999999999</c:v>
                </c:pt>
                <c:pt idx="20">
                  <c:v>0.56597222222222099</c:v>
                </c:pt>
                <c:pt idx="21">
                  <c:v>0.56944444444444298</c:v>
                </c:pt>
                <c:pt idx="22">
                  <c:v>0.57291666666666496</c:v>
                </c:pt>
                <c:pt idx="23">
                  <c:v>0.57638888888888695</c:v>
                </c:pt>
                <c:pt idx="24">
                  <c:v>0.57986111111110905</c:v>
                </c:pt>
                <c:pt idx="25">
                  <c:v>0.583321759259257</c:v>
                </c:pt>
                <c:pt idx="26">
                  <c:v>0.58333333333333104</c:v>
                </c:pt>
                <c:pt idx="27">
                  <c:v>0.58680555555555303</c:v>
                </c:pt>
                <c:pt idx="28">
                  <c:v>0.59027777777777501</c:v>
                </c:pt>
                <c:pt idx="29">
                  <c:v>0.593749999999997</c:v>
                </c:pt>
                <c:pt idx="30">
                  <c:v>0.59722222222221899</c:v>
                </c:pt>
                <c:pt idx="31">
                  <c:v>0.60069444444444098</c:v>
                </c:pt>
                <c:pt idx="32">
                  <c:v>0.60416666666666297</c:v>
                </c:pt>
                <c:pt idx="33">
                  <c:v>0.60763888888888495</c:v>
                </c:pt>
                <c:pt idx="34">
                  <c:v>0.61111111111110705</c:v>
                </c:pt>
                <c:pt idx="35">
                  <c:v>0.61458333333332904</c:v>
                </c:pt>
                <c:pt idx="36">
                  <c:v>0.61805555555555103</c:v>
                </c:pt>
                <c:pt idx="37">
                  <c:v>0.62152777777777302</c:v>
                </c:pt>
                <c:pt idx="38">
                  <c:v>0.62498842592592097</c:v>
                </c:pt>
                <c:pt idx="39">
                  <c:v>0.624999999999995</c:v>
                </c:pt>
              </c:numCache>
              <c:extLst xmlns:c15="http://schemas.microsoft.com/office/drawing/2012/chart"/>
            </c:numRef>
          </c:xVal>
          <c:yVal>
            <c:numRef>
              <c:f>ECRS!$B$24:$AO$24</c:f>
              <c:numCache>
                <c:formatCode>General</c:formatCode>
                <c:ptCount val="40"/>
                <c:pt idx="0">
                  <c:v>0</c:v>
                </c:pt>
                <c:pt idx="1">
                  <c:v>55</c:v>
                </c:pt>
                <c:pt idx="2">
                  <c:v>55</c:v>
                </c:pt>
                <c:pt idx="3">
                  <c:v>55</c:v>
                </c:pt>
                <c:pt idx="4">
                  <c:v>55</c:v>
                </c:pt>
                <c:pt idx="5">
                  <c:v>55</c:v>
                </c:pt>
                <c:pt idx="6">
                  <c:v>55</c:v>
                </c:pt>
                <c:pt idx="7">
                  <c:v>-100</c:v>
                </c:pt>
                <c:pt idx="8">
                  <c:v>-100</c:v>
                </c:pt>
                <c:pt idx="9">
                  <c:v>-100</c:v>
                </c:pt>
                <c:pt idx="10">
                  <c:v>-30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100</c:v>
                </c:pt>
                <c:pt idx="15">
                  <c:v>100</c:v>
                </c:pt>
                <c:pt idx="16">
                  <c:v>55</c:v>
                </c:pt>
                <c:pt idx="17">
                  <c:v>45</c:v>
                </c:pt>
                <c:pt idx="18">
                  <c:v>45</c:v>
                </c:pt>
                <c:pt idx="19">
                  <c:v>45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-60</c:v>
                </c:pt>
                <c:pt idx="25">
                  <c:v>-60</c:v>
                </c:pt>
                <c:pt idx="26">
                  <c:v>-60</c:v>
                </c:pt>
                <c:pt idx="27">
                  <c:v>-60</c:v>
                </c:pt>
                <c:pt idx="28">
                  <c:v>-60</c:v>
                </c:pt>
                <c:pt idx="29">
                  <c:v>-100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</c:numCache>
              <c:extLst xmlns:c15="http://schemas.microsoft.com/office/drawing/2012/chart"/>
            </c:numRef>
          </c:y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A-F95B-4CB9-A514-63CAD31A94AF}"/>
            </c:ext>
          </c:extLst>
        </c:ser>
        <c:ser>
          <c:idx val="11"/>
          <c:order val="11"/>
          <c:tx>
            <c:strRef>
              <c:f>ECRS!$A$25</c:f>
              <c:strCache>
                <c:ptCount val="1"/>
                <c:pt idx="0">
                  <c:v>SOC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ECRS!$B$8:$AO$8</c:f>
              <c:numCache>
                <c:formatCode>h:mm</c:formatCode>
                <c:ptCount val="40"/>
                <c:pt idx="0">
                  <c:v>0.5</c:v>
                </c:pt>
                <c:pt idx="1">
                  <c:v>0.50347222222222221</c:v>
                </c:pt>
                <c:pt idx="2">
                  <c:v>0.50694444444444398</c:v>
                </c:pt>
                <c:pt idx="3">
                  <c:v>0.51041666666666696</c:v>
                </c:pt>
                <c:pt idx="4">
                  <c:v>0.51388888888888895</c:v>
                </c:pt>
                <c:pt idx="5">
                  <c:v>0.51736111111111105</c:v>
                </c:pt>
                <c:pt idx="6">
                  <c:v>0.52083333333333304</c:v>
                </c:pt>
                <c:pt idx="7">
                  <c:v>0.52430555555555503</c:v>
                </c:pt>
                <c:pt idx="8">
                  <c:v>0.52777777777777801</c:v>
                </c:pt>
                <c:pt idx="9">
                  <c:v>0.53125</c:v>
                </c:pt>
                <c:pt idx="10">
                  <c:v>0.53472222222222199</c:v>
                </c:pt>
                <c:pt idx="11">
                  <c:v>0.53819444444444398</c:v>
                </c:pt>
                <c:pt idx="12">
                  <c:v>0.54165509259259292</c:v>
                </c:pt>
                <c:pt idx="13">
                  <c:v>0.54166666666666696</c:v>
                </c:pt>
                <c:pt idx="14">
                  <c:v>0.54513888888888895</c:v>
                </c:pt>
                <c:pt idx="15">
                  <c:v>0.54861111111111105</c:v>
                </c:pt>
                <c:pt idx="16">
                  <c:v>0.55208333333333304</c:v>
                </c:pt>
                <c:pt idx="17">
                  <c:v>0.55555555555555503</c:v>
                </c:pt>
                <c:pt idx="18">
                  <c:v>0.55902777777777701</c:v>
                </c:pt>
                <c:pt idx="19">
                  <c:v>0.562499999999999</c:v>
                </c:pt>
                <c:pt idx="20">
                  <c:v>0.56597222222222099</c:v>
                </c:pt>
                <c:pt idx="21">
                  <c:v>0.56944444444444298</c:v>
                </c:pt>
                <c:pt idx="22">
                  <c:v>0.57291666666666496</c:v>
                </c:pt>
                <c:pt idx="23">
                  <c:v>0.57638888888888695</c:v>
                </c:pt>
                <c:pt idx="24">
                  <c:v>0.57986111111110905</c:v>
                </c:pt>
                <c:pt idx="25">
                  <c:v>0.583321759259257</c:v>
                </c:pt>
                <c:pt idx="26">
                  <c:v>0.58333333333333104</c:v>
                </c:pt>
                <c:pt idx="27">
                  <c:v>0.58680555555555303</c:v>
                </c:pt>
                <c:pt idx="28">
                  <c:v>0.59027777777777501</c:v>
                </c:pt>
                <c:pt idx="29">
                  <c:v>0.593749999999997</c:v>
                </c:pt>
                <c:pt idx="30">
                  <c:v>0.59722222222221899</c:v>
                </c:pt>
                <c:pt idx="31">
                  <c:v>0.60069444444444098</c:v>
                </c:pt>
                <c:pt idx="32">
                  <c:v>0.60416666666666297</c:v>
                </c:pt>
                <c:pt idx="33">
                  <c:v>0.60763888888888495</c:v>
                </c:pt>
                <c:pt idx="34">
                  <c:v>0.61111111111110705</c:v>
                </c:pt>
                <c:pt idx="35">
                  <c:v>0.61458333333332904</c:v>
                </c:pt>
                <c:pt idx="36">
                  <c:v>0.61805555555555103</c:v>
                </c:pt>
                <c:pt idx="37">
                  <c:v>0.62152777777777302</c:v>
                </c:pt>
                <c:pt idx="38">
                  <c:v>0.62498842592592097</c:v>
                </c:pt>
                <c:pt idx="39">
                  <c:v>0.624999999999995</c:v>
                </c:pt>
              </c:numCache>
            </c:numRef>
          </c:xVal>
          <c:yVal>
            <c:numRef>
              <c:f>ECRS!$B$25:$AO$25</c:f>
              <c:numCache>
                <c:formatCode>General</c:formatCode>
                <c:ptCount val="40"/>
                <c:pt idx="0">
                  <c:v>100</c:v>
                </c:pt>
                <c:pt idx="1">
                  <c:v>100</c:v>
                </c:pt>
                <c:pt idx="2">
                  <c:v>95.416666666666671</c:v>
                </c:pt>
                <c:pt idx="3">
                  <c:v>90.833333333333343</c:v>
                </c:pt>
                <c:pt idx="4">
                  <c:v>86.250000000000014</c:v>
                </c:pt>
                <c:pt idx="5">
                  <c:v>81.666666666666686</c:v>
                </c:pt>
                <c:pt idx="6">
                  <c:v>77.083333333333357</c:v>
                </c:pt>
                <c:pt idx="7">
                  <c:v>72.500000000000028</c:v>
                </c:pt>
                <c:pt idx="8">
                  <c:v>80.833333333333357</c:v>
                </c:pt>
                <c:pt idx="9">
                  <c:v>89.166666666666686</c:v>
                </c:pt>
                <c:pt idx="10">
                  <c:v>97.500000000000014</c:v>
                </c:pt>
                <c:pt idx="11">
                  <c:v>100.00000000000001</c:v>
                </c:pt>
                <c:pt idx="12">
                  <c:v>100.00000000000001</c:v>
                </c:pt>
                <c:pt idx="13">
                  <c:v>100.00000000000001</c:v>
                </c:pt>
                <c:pt idx="14">
                  <c:v>100.00000000000001</c:v>
                </c:pt>
                <c:pt idx="15">
                  <c:v>91.666666666666686</c:v>
                </c:pt>
                <c:pt idx="16">
                  <c:v>83.333333333333357</c:v>
                </c:pt>
                <c:pt idx="17">
                  <c:v>78.750000000000028</c:v>
                </c:pt>
                <c:pt idx="18">
                  <c:v>75.000000000000028</c:v>
                </c:pt>
                <c:pt idx="19">
                  <c:v>71.250000000000028</c:v>
                </c:pt>
                <c:pt idx="20">
                  <c:v>67.500000000000028</c:v>
                </c:pt>
                <c:pt idx="21">
                  <c:v>67.500000000000028</c:v>
                </c:pt>
                <c:pt idx="22">
                  <c:v>67.500000000000028</c:v>
                </c:pt>
                <c:pt idx="23">
                  <c:v>67.500000000000028</c:v>
                </c:pt>
                <c:pt idx="24">
                  <c:v>67.500000000000028</c:v>
                </c:pt>
                <c:pt idx="25">
                  <c:v>72.500000000000028</c:v>
                </c:pt>
                <c:pt idx="26">
                  <c:v>72.500000000000028</c:v>
                </c:pt>
                <c:pt idx="27">
                  <c:v>77.500000000000028</c:v>
                </c:pt>
                <c:pt idx="28">
                  <c:v>82.500000000000028</c:v>
                </c:pt>
                <c:pt idx="29">
                  <c:v>87.500000000000028</c:v>
                </c:pt>
                <c:pt idx="30">
                  <c:v>95.833333333333357</c:v>
                </c:pt>
                <c:pt idx="31">
                  <c:v>95.833333333333357</c:v>
                </c:pt>
                <c:pt idx="32">
                  <c:v>95.833333333333357</c:v>
                </c:pt>
                <c:pt idx="33">
                  <c:v>95.833333333333357</c:v>
                </c:pt>
                <c:pt idx="34">
                  <c:v>95.833333333333357</c:v>
                </c:pt>
                <c:pt idx="35">
                  <c:v>95.833333333333357</c:v>
                </c:pt>
                <c:pt idx="36">
                  <c:v>95.833333333333357</c:v>
                </c:pt>
                <c:pt idx="37">
                  <c:v>95.833333333333357</c:v>
                </c:pt>
                <c:pt idx="38">
                  <c:v>95.833333333333357</c:v>
                </c:pt>
                <c:pt idx="39">
                  <c:v>95.833333333333357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F95B-4CB9-A514-63CAD31A94AF}"/>
            </c:ext>
          </c:extLst>
        </c:ser>
        <c:ser>
          <c:idx val="12"/>
          <c:order val="12"/>
          <c:tx>
            <c:strRef>
              <c:f>ECRS!$A$26</c:f>
              <c:strCache>
                <c:ptCount val="1"/>
                <c:pt idx="0">
                  <c:v>SOCReq-Compliance</c:v>
                </c:pt>
              </c:strCache>
            </c:strRef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ECRS!$B$8:$AO$8</c:f>
              <c:numCache>
                <c:formatCode>h:mm</c:formatCode>
                <c:ptCount val="40"/>
                <c:pt idx="0">
                  <c:v>0.5</c:v>
                </c:pt>
                <c:pt idx="1">
                  <c:v>0.50347222222222221</c:v>
                </c:pt>
                <c:pt idx="2">
                  <c:v>0.50694444444444398</c:v>
                </c:pt>
                <c:pt idx="3">
                  <c:v>0.51041666666666696</c:v>
                </c:pt>
                <c:pt idx="4">
                  <c:v>0.51388888888888895</c:v>
                </c:pt>
                <c:pt idx="5">
                  <c:v>0.51736111111111105</c:v>
                </c:pt>
                <c:pt idx="6">
                  <c:v>0.52083333333333304</c:v>
                </c:pt>
                <c:pt idx="7">
                  <c:v>0.52430555555555503</c:v>
                </c:pt>
                <c:pt idx="8">
                  <c:v>0.52777777777777801</c:v>
                </c:pt>
                <c:pt idx="9">
                  <c:v>0.53125</c:v>
                </c:pt>
                <c:pt idx="10">
                  <c:v>0.53472222222222199</c:v>
                </c:pt>
                <c:pt idx="11">
                  <c:v>0.53819444444444398</c:v>
                </c:pt>
                <c:pt idx="12">
                  <c:v>0.54165509259259292</c:v>
                </c:pt>
                <c:pt idx="13">
                  <c:v>0.54166666666666696</c:v>
                </c:pt>
                <c:pt idx="14">
                  <c:v>0.54513888888888895</c:v>
                </c:pt>
                <c:pt idx="15">
                  <c:v>0.54861111111111105</c:v>
                </c:pt>
                <c:pt idx="16">
                  <c:v>0.55208333333333304</c:v>
                </c:pt>
                <c:pt idx="17">
                  <c:v>0.55555555555555503</c:v>
                </c:pt>
                <c:pt idx="18">
                  <c:v>0.55902777777777701</c:v>
                </c:pt>
                <c:pt idx="19">
                  <c:v>0.562499999999999</c:v>
                </c:pt>
                <c:pt idx="20">
                  <c:v>0.56597222222222099</c:v>
                </c:pt>
                <c:pt idx="21">
                  <c:v>0.56944444444444298</c:v>
                </c:pt>
                <c:pt idx="22">
                  <c:v>0.57291666666666496</c:v>
                </c:pt>
                <c:pt idx="23">
                  <c:v>0.57638888888888695</c:v>
                </c:pt>
                <c:pt idx="24">
                  <c:v>0.57986111111110905</c:v>
                </c:pt>
                <c:pt idx="25">
                  <c:v>0.583321759259257</c:v>
                </c:pt>
                <c:pt idx="26">
                  <c:v>0.58333333333333104</c:v>
                </c:pt>
                <c:pt idx="27">
                  <c:v>0.58680555555555303</c:v>
                </c:pt>
                <c:pt idx="28">
                  <c:v>0.59027777777777501</c:v>
                </c:pt>
                <c:pt idx="29">
                  <c:v>0.593749999999997</c:v>
                </c:pt>
                <c:pt idx="30">
                  <c:v>0.59722222222221899</c:v>
                </c:pt>
                <c:pt idx="31">
                  <c:v>0.60069444444444098</c:v>
                </c:pt>
                <c:pt idx="32">
                  <c:v>0.60416666666666297</c:v>
                </c:pt>
                <c:pt idx="33">
                  <c:v>0.60763888888888495</c:v>
                </c:pt>
                <c:pt idx="34">
                  <c:v>0.61111111111110705</c:v>
                </c:pt>
                <c:pt idx="35">
                  <c:v>0.61458333333332904</c:v>
                </c:pt>
                <c:pt idx="36">
                  <c:v>0.61805555555555103</c:v>
                </c:pt>
                <c:pt idx="37">
                  <c:v>0.62152777777777302</c:v>
                </c:pt>
                <c:pt idx="38">
                  <c:v>0.62498842592592097</c:v>
                </c:pt>
                <c:pt idx="39">
                  <c:v>0.624999999999995</c:v>
                </c:pt>
              </c:numCache>
            </c:numRef>
          </c:xVal>
          <c:yVal>
            <c:numRef>
              <c:f>ECRS!$B$26:$AO$26</c:f>
              <c:numCache>
                <c:formatCode>General</c:formatCode>
                <c:ptCount val="40"/>
                <c:pt idx="0">
                  <c:v>90</c:v>
                </c:pt>
                <c:pt idx="1">
                  <c:v>86.25</c:v>
                </c:pt>
                <c:pt idx="2">
                  <c:v>82.5</c:v>
                </c:pt>
                <c:pt idx="3">
                  <c:v>78.75</c:v>
                </c:pt>
                <c:pt idx="4">
                  <c:v>75</c:v>
                </c:pt>
                <c:pt idx="5">
                  <c:v>71.25</c:v>
                </c:pt>
                <c:pt idx="6">
                  <c:v>67.5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17.5</c:v>
                </c:pt>
                <c:pt idx="11">
                  <c:v>48.75</c:v>
                </c:pt>
                <c:pt idx="12">
                  <c:v>45</c:v>
                </c:pt>
                <c:pt idx="13">
                  <c:v>90</c:v>
                </c:pt>
                <c:pt idx="14">
                  <c:v>86.25</c:v>
                </c:pt>
                <c:pt idx="15">
                  <c:v>82.5</c:v>
                </c:pt>
                <c:pt idx="16">
                  <c:v>78.75</c:v>
                </c:pt>
                <c:pt idx="17">
                  <c:v>75</c:v>
                </c:pt>
                <c:pt idx="18">
                  <c:v>71.25</c:v>
                </c:pt>
                <c:pt idx="19">
                  <c:v>67.5</c:v>
                </c:pt>
                <c:pt idx="20">
                  <c:v>63.75</c:v>
                </c:pt>
                <c:pt idx="21">
                  <c:v>60</c:v>
                </c:pt>
                <c:pt idx="22">
                  <c:v>56.25</c:v>
                </c:pt>
                <c:pt idx="23">
                  <c:v>52.5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78.75</c:v>
                </c:pt>
                <c:pt idx="30">
                  <c:v>75</c:v>
                </c:pt>
                <c:pt idx="31">
                  <c:v>71.25</c:v>
                </c:pt>
                <c:pt idx="32">
                  <c:v>67.5</c:v>
                </c:pt>
                <c:pt idx="33">
                  <c:v>63.75</c:v>
                </c:pt>
                <c:pt idx="34">
                  <c:v>60</c:v>
                </c:pt>
                <c:pt idx="35">
                  <c:v>56.25</c:v>
                </c:pt>
                <c:pt idx="36">
                  <c:v>52.5</c:v>
                </c:pt>
                <c:pt idx="37">
                  <c:v>48.75</c:v>
                </c:pt>
                <c:pt idx="38">
                  <c:v>45</c:v>
                </c:pt>
                <c:pt idx="39">
                  <c:v>90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F95B-4CB9-A514-63CAD31A94AF}"/>
            </c:ext>
          </c:extLst>
        </c:ser>
        <c:ser>
          <c:idx val="15"/>
          <c:order val="13"/>
          <c:tx>
            <c:strRef>
              <c:f>ECRS!$A$27</c:f>
              <c:strCache>
                <c:ptCount val="1"/>
                <c:pt idx="0">
                  <c:v>SoCReq-Compliance minus charging credit</c:v>
                </c:pt>
              </c:strCache>
            </c:strRef>
          </c:tx>
          <c:spPr>
            <a:ln w="12700" cap="rnd">
              <a:solidFill>
                <a:srgbClr val="FF0000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ECRS!$B$8:$AO$8</c:f>
              <c:numCache>
                <c:formatCode>h:mm</c:formatCode>
                <c:ptCount val="40"/>
                <c:pt idx="0">
                  <c:v>0.5</c:v>
                </c:pt>
                <c:pt idx="1">
                  <c:v>0.50347222222222221</c:v>
                </c:pt>
                <c:pt idx="2">
                  <c:v>0.50694444444444398</c:v>
                </c:pt>
                <c:pt idx="3">
                  <c:v>0.51041666666666696</c:v>
                </c:pt>
                <c:pt idx="4">
                  <c:v>0.51388888888888895</c:v>
                </c:pt>
                <c:pt idx="5">
                  <c:v>0.51736111111111105</c:v>
                </c:pt>
                <c:pt idx="6">
                  <c:v>0.52083333333333304</c:v>
                </c:pt>
                <c:pt idx="7">
                  <c:v>0.52430555555555503</c:v>
                </c:pt>
                <c:pt idx="8">
                  <c:v>0.52777777777777801</c:v>
                </c:pt>
                <c:pt idx="9">
                  <c:v>0.53125</c:v>
                </c:pt>
                <c:pt idx="10">
                  <c:v>0.53472222222222199</c:v>
                </c:pt>
                <c:pt idx="11">
                  <c:v>0.53819444444444398</c:v>
                </c:pt>
                <c:pt idx="12">
                  <c:v>0.54165509259259292</c:v>
                </c:pt>
                <c:pt idx="13">
                  <c:v>0.54166666666666696</c:v>
                </c:pt>
                <c:pt idx="14">
                  <c:v>0.54513888888888895</c:v>
                </c:pt>
                <c:pt idx="15">
                  <c:v>0.54861111111111105</c:v>
                </c:pt>
                <c:pt idx="16">
                  <c:v>0.55208333333333304</c:v>
                </c:pt>
                <c:pt idx="17">
                  <c:v>0.55555555555555503</c:v>
                </c:pt>
                <c:pt idx="18">
                  <c:v>0.55902777777777701</c:v>
                </c:pt>
                <c:pt idx="19">
                  <c:v>0.562499999999999</c:v>
                </c:pt>
                <c:pt idx="20">
                  <c:v>0.56597222222222099</c:v>
                </c:pt>
                <c:pt idx="21">
                  <c:v>0.56944444444444298</c:v>
                </c:pt>
                <c:pt idx="22">
                  <c:v>0.57291666666666496</c:v>
                </c:pt>
                <c:pt idx="23">
                  <c:v>0.57638888888888695</c:v>
                </c:pt>
                <c:pt idx="24">
                  <c:v>0.57986111111110905</c:v>
                </c:pt>
                <c:pt idx="25">
                  <c:v>0.583321759259257</c:v>
                </c:pt>
                <c:pt idx="26">
                  <c:v>0.58333333333333104</c:v>
                </c:pt>
                <c:pt idx="27">
                  <c:v>0.58680555555555303</c:v>
                </c:pt>
                <c:pt idx="28">
                  <c:v>0.59027777777777501</c:v>
                </c:pt>
                <c:pt idx="29">
                  <c:v>0.593749999999997</c:v>
                </c:pt>
                <c:pt idx="30">
                  <c:v>0.59722222222221899</c:v>
                </c:pt>
                <c:pt idx="31">
                  <c:v>0.60069444444444098</c:v>
                </c:pt>
                <c:pt idx="32">
                  <c:v>0.60416666666666297</c:v>
                </c:pt>
                <c:pt idx="33">
                  <c:v>0.60763888888888495</c:v>
                </c:pt>
                <c:pt idx="34">
                  <c:v>0.61111111111110705</c:v>
                </c:pt>
                <c:pt idx="35">
                  <c:v>0.61458333333332904</c:v>
                </c:pt>
                <c:pt idx="36">
                  <c:v>0.61805555555555103</c:v>
                </c:pt>
                <c:pt idx="37">
                  <c:v>0.62152777777777302</c:v>
                </c:pt>
                <c:pt idx="38">
                  <c:v>0.62498842592592097</c:v>
                </c:pt>
                <c:pt idx="39">
                  <c:v>0.624999999999995</c:v>
                </c:pt>
              </c:numCache>
            </c:numRef>
          </c:xVal>
          <c:yVal>
            <c:numRef>
              <c:f>ECRS!$B$27:$AO$27</c:f>
              <c:numCache>
                <c:formatCode>General</c:formatCode>
                <c:ptCount val="40"/>
                <c:pt idx="0">
                  <c:v>90</c:v>
                </c:pt>
                <c:pt idx="1">
                  <c:v>86.25</c:v>
                </c:pt>
                <c:pt idx="2">
                  <c:v>82.5</c:v>
                </c:pt>
                <c:pt idx="3">
                  <c:v>78.75</c:v>
                </c:pt>
                <c:pt idx="4">
                  <c:v>75</c:v>
                </c:pt>
                <c:pt idx="5">
                  <c:v>71.25</c:v>
                </c:pt>
                <c:pt idx="6">
                  <c:v>67.5</c:v>
                </c:pt>
                <c:pt idx="7">
                  <c:v>63.75</c:v>
                </c:pt>
                <c:pt idx="8">
                  <c:v>60</c:v>
                </c:pt>
                <c:pt idx="9">
                  <c:v>56.25</c:v>
                </c:pt>
                <c:pt idx="10">
                  <c:v>52.5</c:v>
                </c:pt>
                <c:pt idx="11">
                  <c:v>48.75</c:v>
                </c:pt>
                <c:pt idx="12">
                  <c:v>45</c:v>
                </c:pt>
                <c:pt idx="13">
                  <c:v>90</c:v>
                </c:pt>
                <c:pt idx="14">
                  <c:v>86.25</c:v>
                </c:pt>
                <c:pt idx="15">
                  <c:v>82.5</c:v>
                </c:pt>
                <c:pt idx="16">
                  <c:v>78.75</c:v>
                </c:pt>
                <c:pt idx="17">
                  <c:v>75</c:v>
                </c:pt>
                <c:pt idx="18">
                  <c:v>71.25</c:v>
                </c:pt>
                <c:pt idx="19">
                  <c:v>67.5</c:v>
                </c:pt>
                <c:pt idx="20">
                  <c:v>63.75</c:v>
                </c:pt>
                <c:pt idx="21">
                  <c:v>60</c:v>
                </c:pt>
                <c:pt idx="22">
                  <c:v>56.25</c:v>
                </c:pt>
                <c:pt idx="23">
                  <c:v>52.5</c:v>
                </c:pt>
                <c:pt idx="24">
                  <c:v>48.75</c:v>
                </c:pt>
                <c:pt idx="25">
                  <c:v>45</c:v>
                </c:pt>
                <c:pt idx="26">
                  <c:v>90</c:v>
                </c:pt>
                <c:pt idx="27">
                  <c:v>86.25</c:v>
                </c:pt>
                <c:pt idx="28">
                  <c:v>82.5</c:v>
                </c:pt>
                <c:pt idx="29">
                  <c:v>78.75</c:v>
                </c:pt>
                <c:pt idx="30">
                  <c:v>75</c:v>
                </c:pt>
                <c:pt idx="31">
                  <c:v>71.25</c:v>
                </c:pt>
                <c:pt idx="32">
                  <c:v>67.5</c:v>
                </c:pt>
                <c:pt idx="33">
                  <c:v>63.75</c:v>
                </c:pt>
                <c:pt idx="34">
                  <c:v>60</c:v>
                </c:pt>
                <c:pt idx="35">
                  <c:v>56.25</c:v>
                </c:pt>
                <c:pt idx="36">
                  <c:v>52.5</c:v>
                </c:pt>
                <c:pt idx="37">
                  <c:v>48.75</c:v>
                </c:pt>
                <c:pt idx="38">
                  <c:v>45</c:v>
                </c:pt>
                <c:pt idx="39">
                  <c:v>90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F95B-4CB9-A514-63CAD31A94AF}"/>
            </c:ext>
          </c:extLst>
        </c:ser>
        <c:ser>
          <c:idx val="17"/>
          <c:order val="15"/>
          <c:tx>
            <c:strRef>
              <c:f>ECRS!$A$10</c:f>
              <c:strCache>
                <c:ptCount val="1"/>
                <c:pt idx="0">
                  <c:v>MPC</c:v>
                </c:pt>
              </c:strCache>
            </c:strRef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ECRS!$B$8:$AO$8</c:f>
              <c:numCache>
                <c:formatCode>h:mm</c:formatCode>
                <c:ptCount val="40"/>
                <c:pt idx="0">
                  <c:v>0.5</c:v>
                </c:pt>
                <c:pt idx="1">
                  <c:v>0.50347222222222221</c:v>
                </c:pt>
                <c:pt idx="2">
                  <c:v>0.50694444444444398</c:v>
                </c:pt>
                <c:pt idx="3">
                  <c:v>0.51041666666666696</c:v>
                </c:pt>
                <c:pt idx="4">
                  <c:v>0.51388888888888895</c:v>
                </c:pt>
                <c:pt idx="5">
                  <c:v>0.51736111111111105</c:v>
                </c:pt>
                <c:pt idx="6">
                  <c:v>0.52083333333333304</c:v>
                </c:pt>
                <c:pt idx="7">
                  <c:v>0.52430555555555503</c:v>
                </c:pt>
                <c:pt idx="8">
                  <c:v>0.52777777777777801</c:v>
                </c:pt>
                <c:pt idx="9">
                  <c:v>0.53125</c:v>
                </c:pt>
                <c:pt idx="10">
                  <c:v>0.53472222222222199</c:v>
                </c:pt>
                <c:pt idx="11">
                  <c:v>0.53819444444444398</c:v>
                </c:pt>
                <c:pt idx="12">
                  <c:v>0.54165509259259292</c:v>
                </c:pt>
                <c:pt idx="13">
                  <c:v>0.54166666666666696</c:v>
                </c:pt>
                <c:pt idx="14">
                  <c:v>0.54513888888888895</c:v>
                </c:pt>
                <c:pt idx="15">
                  <c:v>0.54861111111111105</c:v>
                </c:pt>
                <c:pt idx="16">
                  <c:v>0.55208333333333304</c:v>
                </c:pt>
                <c:pt idx="17">
                  <c:v>0.55555555555555503</c:v>
                </c:pt>
                <c:pt idx="18">
                  <c:v>0.55902777777777701</c:v>
                </c:pt>
                <c:pt idx="19">
                  <c:v>0.562499999999999</c:v>
                </c:pt>
                <c:pt idx="20">
                  <c:v>0.56597222222222099</c:v>
                </c:pt>
                <c:pt idx="21">
                  <c:v>0.56944444444444298</c:v>
                </c:pt>
                <c:pt idx="22">
                  <c:v>0.57291666666666496</c:v>
                </c:pt>
                <c:pt idx="23">
                  <c:v>0.57638888888888695</c:v>
                </c:pt>
                <c:pt idx="24">
                  <c:v>0.57986111111110905</c:v>
                </c:pt>
                <c:pt idx="25">
                  <c:v>0.583321759259257</c:v>
                </c:pt>
                <c:pt idx="26">
                  <c:v>0.58333333333333104</c:v>
                </c:pt>
                <c:pt idx="27">
                  <c:v>0.58680555555555303</c:v>
                </c:pt>
                <c:pt idx="28">
                  <c:v>0.59027777777777501</c:v>
                </c:pt>
                <c:pt idx="29">
                  <c:v>0.593749999999997</c:v>
                </c:pt>
                <c:pt idx="30">
                  <c:v>0.59722222222221899</c:v>
                </c:pt>
                <c:pt idx="31">
                  <c:v>0.60069444444444098</c:v>
                </c:pt>
                <c:pt idx="32">
                  <c:v>0.60416666666666297</c:v>
                </c:pt>
                <c:pt idx="33">
                  <c:v>0.60763888888888495</c:v>
                </c:pt>
                <c:pt idx="34">
                  <c:v>0.61111111111110705</c:v>
                </c:pt>
                <c:pt idx="35">
                  <c:v>0.61458333333332904</c:v>
                </c:pt>
                <c:pt idx="36">
                  <c:v>0.61805555555555103</c:v>
                </c:pt>
                <c:pt idx="37">
                  <c:v>0.62152777777777302</c:v>
                </c:pt>
                <c:pt idx="38">
                  <c:v>0.62498842592592097</c:v>
                </c:pt>
                <c:pt idx="39">
                  <c:v>0.624999999999995</c:v>
                </c:pt>
              </c:numCache>
            </c:numRef>
          </c:xVal>
          <c:yVal>
            <c:numRef>
              <c:f>ECRS!$B$10:$AO$10</c:f>
              <c:numCache>
                <c:formatCode>General</c:formatCode>
                <c:ptCount val="40"/>
                <c:pt idx="0">
                  <c:v>-100</c:v>
                </c:pt>
                <c:pt idx="1">
                  <c:v>-100</c:v>
                </c:pt>
                <c:pt idx="2">
                  <c:v>-100</c:v>
                </c:pt>
                <c:pt idx="3">
                  <c:v>-100</c:v>
                </c:pt>
                <c:pt idx="4">
                  <c:v>-100</c:v>
                </c:pt>
                <c:pt idx="5">
                  <c:v>-100</c:v>
                </c:pt>
                <c:pt idx="6">
                  <c:v>-100</c:v>
                </c:pt>
                <c:pt idx="7">
                  <c:v>-100</c:v>
                </c:pt>
                <c:pt idx="8">
                  <c:v>-100</c:v>
                </c:pt>
                <c:pt idx="9">
                  <c:v>-100</c:v>
                </c:pt>
                <c:pt idx="10">
                  <c:v>-100</c:v>
                </c:pt>
                <c:pt idx="11">
                  <c:v>-100</c:v>
                </c:pt>
                <c:pt idx="12">
                  <c:v>-100</c:v>
                </c:pt>
                <c:pt idx="13">
                  <c:v>-100</c:v>
                </c:pt>
                <c:pt idx="14">
                  <c:v>-100</c:v>
                </c:pt>
                <c:pt idx="15">
                  <c:v>-100</c:v>
                </c:pt>
                <c:pt idx="16">
                  <c:v>-100</c:v>
                </c:pt>
                <c:pt idx="17">
                  <c:v>-100</c:v>
                </c:pt>
                <c:pt idx="18">
                  <c:v>-100</c:v>
                </c:pt>
                <c:pt idx="19">
                  <c:v>-100</c:v>
                </c:pt>
                <c:pt idx="20">
                  <c:v>-100</c:v>
                </c:pt>
                <c:pt idx="21">
                  <c:v>-100</c:v>
                </c:pt>
                <c:pt idx="22">
                  <c:v>-100</c:v>
                </c:pt>
                <c:pt idx="23">
                  <c:v>-100</c:v>
                </c:pt>
                <c:pt idx="24">
                  <c:v>-100</c:v>
                </c:pt>
                <c:pt idx="25">
                  <c:v>-100</c:v>
                </c:pt>
                <c:pt idx="26">
                  <c:v>-100</c:v>
                </c:pt>
                <c:pt idx="27">
                  <c:v>-100</c:v>
                </c:pt>
                <c:pt idx="28">
                  <c:v>-100</c:v>
                </c:pt>
                <c:pt idx="29">
                  <c:v>-100</c:v>
                </c:pt>
                <c:pt idx="30">
                  <c:v>-100</c:v>
                </c:pt>
                <c:pt idx="31">
                  <c:v>-100</c:v>
                </c:pt>
                <c:pt idx="32">
                  <c:v>-100</c:v>
                </c:pt>
                <c:pt idx="33">
                  <c:v>-100</c:v>
                </c:pt>
                <c:pt idx="34">
                  <c:v>-100</c:v>
                </c:pt>
                <c:pt idx="35">
                  <c:v>-100</c:v>
                </c:pt>
                <c:pt idx="36">
                  <c:v>-100</c:v>
                </c:pt>
                <c:pt idx="37">
                  <c:v>-100</c:v>
                </c:pt>
                <c:pt idx="38">
                  <c:v>-100</c:v>
                </c:pt>
                <c:pt idx="39">
                  <c:v>-100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EFA-4500-8246-EEC7FD534C54}"/>
            </c:ext>
          </c:extLst>
        </c:ser>
        <c:ser>
          <c:idx val="18"/>
          <c:order val="16"/>
          <c:tx>
            <c:strRef>
              <c:f>ECRS!$A$19</c:f>
              <c:strCache>
                <c:ptCount val="1"/>
                <c:pt idx="0">
                  <c:v>HASL-CLR Post 1186</c:v>
                </c:pt>
              </c:strCache>
            </c:strRef>
          </c:tx>
          <c:spPr>
            <a:ln w="19050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ECRS!$B$8:$AO$8</c:f>
              <c:numCache>
                <c:formatCode>h:mm</c:formatCode>
                <c:ptCount val="40"/>
                <c:pt idx="0">
                  <c:v>0.5</c:v>
                </c:pt>
                <c:pt idx="1">
                  <c:v>0.50347222222222221</c:v>
                </c:pt>
                <c:pt idx="2">
                  <c:v>0.50694444444444398</c:v>
                </c:pt>
                <c:pt idx="3">
                  <c:v>0.51041666666666696</c:v>
                </c:pt>
                <c:pt idx="4">
                  <c:v>0.51388888888888895</c:v>
                </c:pt>
                <c:pt idx="5">
                  <c:v>0.51736111111111105</c:v>
                </c:pt>
                <c:pt idx="6">
                  <c:v>0.52083333333333304</c:v>
                </c:pt>
                <c:pt idx="7">
                  <c:v>0.52430555555555503</c:v>
                </c:pt>
                <c:pt idx="8">
                  <c:v>0.52777777777777801</c:v>
                </c:pt>
                <c:pt idx="9">
                  <c:v>0.53125</c:v>
                </c:pt>
                <c:pt idx="10">
                  <c:v>0.53472222222222199</c:v>
                </c:pt>
                <c:pt idx="11">
                  <c:v>0.53819444444444398</c:v>
                </c:pt>
                <c:pt idx="12">
                  <c:v>0.54165509259259292</c:v>
                </c:pt>
                <c:pt idx="13">
                  <c:v>0.54166666666666696</c:v>
                </c:pt>
                <c:pt idx="14">
                  <c:v>0.54513888888888895</c:v>
                </c:pt>
                <c:pt idx="15">
                  <c:v>0.54861111111111105</c:v>
                </c:pt>
                <c:pt idx="16">
                  <c:v>0.55208333333333304</c:v>
                </c:pt>
                <c:pt idx="17">
                  <c:v>0.55555555555555503</c:v>
                </c:pt>
                <c:pt idx="18">
                  <c:v>0.55902777777777701</c:v>
                </c:pt>
                <c:pt idx="19">
                  <c:v>0.562499999999999</c:v>
                </c:pt>
                <c:pt idx="20">
                  <c:v>0.56597222222222099</c:v>
                </c:pt>
                <c:pt idx="21">
                  <c:v>0.56944444444444298</c:v>
                </c:pt>
                <c:pt idx="22">
                  <c:v>0.57291666666666496</c:v>
                </c:pt>
                <c:pt idx="23">
                  <c:v>0.57638888888888695</c:v>
                </c:pt>
                <c:pt idx="24">
                  <c:v>0.57986111111110905</c:v>
                </c:pt>
                <c:pt idx="25">
                  <c:v>0.583321759259257</c:v>
                </c:pt>
                <c:pt idx="26">
                  <c:v>0.58333333333333104</c:v>
                </c:pt>
                <c:pt idx="27">
                  <c:v>0.58680555555555303</c:v>
                </c:pt>
                <c:pt idx="28">
                  <c:v>0.59027777777777501</c:v>
                </c:pt>
                <c:pt idx="29">
                  <c:v>0.593749999999997</c:v>
                </c:pt>
                <c:pt idx="30">
                  <c:v>0.59722222222221899</c:v>
                </c:pt>
                <c:pt idx="31">
                  <c:v>0.60069444444444098</c:v>
                </c:pt>
                <c:pt idx="32">
                  <c:v>0.60416666666666297</c:v>
                </c:pt>
                <c:pt idx="33">
                  <c:v>0.60763888888888495</c:v>
                </c:pt>
                <c:pt idx="34">
                  <c:v>0.61111111111110705</c:v>
                </c:pt>
                <c:pt idx="35">
                  <c:v>0.61458333333332904</c:v>
                </c:pt>
                <c:pt idx="36">
                  <c:v>0.61805555555555103</c:v>
                </c:pt>
                <c:pt idx="37">
                  <c:v>0.62152777777777302</c:v>
                </c:pt>
                <c:pt idx="38">
                  <c:v>0.62498842592592097</c:v>
                </c:pt>
                <c:pt idx="39">
                  <c:v>0.624999999999995</c:v>
                </c:pt>
              </c:numCache>
            </c:numRef>
          </c:xVal>
          <c:yVal>
            <c:numRef>
              <c:f>ECRS!$B$19:$AO$19</c:f>
              <c:numCache>
                <c:formatCode>0</c:formatCode>
                <c:ptCount val="40"/>
                <c:pt idx="0">
                  <c:v>0</c:v>
                </c:pt>
                <c:pt idx="1">
                  <c:v>0</c:v>
                </c:pt>
                <c:pt idx="2">
                  <c:v>-54.999999999999943</c:v>
                </c:pt>
                <c:pt idx="3">
                  <c:v>-100</c:v>
                </c:pt>
                <c:pt idx="4">
                  <c:v>-100</c:v>
                </c:pt>
                <c:pt idx="5">
                  <c:v>-100</c:v>
                </c:pt>
                <c:pt idx="6">
                  <c:v>-100</c:v>
                </c:pt>
                <c:pt idx="7">
                  <c:v>-100</c:v>
                </c:pt>
                <c:pt idx="8">
                  <c:v>-100</c:v>
                </c:pt>
                <c:pt idx="9">
                  <c:v>-100</c:v>
                </c:pt>
                <c:pt idx="10">
                  <c:v>-29.999999999999829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-99.999999999999773</c:v>
                </c:pt>
                <c:pt idx="16">
                  <c:v>-100</c:v>
                </c:pt>
                <c:pt idx="17">
                  <c:v>-100</c:v>
                </c:pt>
                <c:pt idx="18">
                  <c:v>-100</c:v>
                </c:pt>
                <c:pt idx="19">
                  <c:v>-100</c:v>
                </c:pt>
                <c:pt idx="20">
                  <c:v>-100</c:v>
                </c:pt>
                <c:pt idx="21">
                  <c:v>-100</c:v>
                </c:pt>
                <c:pt idx="22">
                  <c:v>-100</c:v>
                </c:pt>
                <c:pt idx="23">
                  <c:v>-100</c:v>
                </c:pt>
                <c:pt idx="24">
                  <c:v>-100</c:v>
                </c:pt>
                <c:pt idx="25">
                  <c:v>-100</c:v>
                </c:pt>
                <c:pt idx="26">
                  <c:v>-100</c:v>
                </c:pt>
                <c:pt idx="27">
                  <c:v>-100</c:v>
                </c:pt>
                <c:pt idx="28">
                  <c:v>-100</c:v>
                </c:pt>
                <c:pt idx="29">
                  <c:v>-100</c:v>
                </c:pt>
                <c:pt idx="30">
                  <c:v>-49.999999999999716</c:v>
                </c:pt>
                <c:pt idx="31">
                  <c:v>-49.999999999999716</c:v>
                </c:pt>
                <c:pt idx="32">
                  <c:v>-49.999999999999716</c:v>
                </c:pt>
                <c:pt idx="33">
                  <c:v>-49.999999999999716</c:v>
                </c:pt>
                <c:pt idx="34">
                  <c:v>-49.999999999999716</c:v>
                </c:pt>
                <c:pt idx="35">
                  <c:v>-49.999999999999716</c:v>
                </c:pt>
                <c:pt idx="36">
                  <c:v>-49.999999999999716</c:v>
                </c:pt>
                <c:pt idx="37">
                  <c:v>-49.999999999999716</c:v>
                </c:pt>
                <c:pt idx="38">
                  <c:v>-49.999999999999716</c:v>
                </c:pt>
                <c:pt idx="39">
                  <c:v>-49.999999999999716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EFA-4500-8246-EEC7FD534C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17480720"/>
        <c:axId val="1017481136"/>
        <c:extLst>
          <c:ext xmlns:c15="http://schemas.microsoft.com/office/drawing/2012/chart" uri="{02D57815-91ED-43cb-92C2-25804820EDAC}">
            <c15:filteredScatterSeries>
              <c15:ser>
                <c:idx val="3"/>
                <c:order val="4"/>
                <c:tx>
                  <c:strRef>
                    <c:extLst>
                      <c:ext uri="{02D57815-91ED-43cb-92C2-25804820EDAC}">
                        <c15:formulaRef>
                          <c15:sqref>ECRS!$A$13</c15:sqref>
                        </c15:formulaRef>
                      </c:ext>
                    </c:extLst>
                    <c:strCache>
                      <c:ptCount val="1"/>
                      <c:pt idx="0">
                        <c:v>HASL-GR Curr.</c:v>
                      </c:pt>
                    </c:strCache>
                  </c:strRef>
                </c:tx>
                <c:spPr>
                  <a:ln w="19050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none"/>
                </c:marker>
                <c:xVal>
                  <c:numRef>
                    <c:extLst>
                      <c:ext uri="{02D57815-91ED-43cb-92C2-25804820EDAC}">
                        <c15:formulaRef>
                          <c15:sqref>ECRS!$B$8:$AO$8</c15:sqref>
                        </c15:formulaRef>
                      </c:ext>
                    </c:extLst>
                    <c:numCache>
                      <c:formatCode>h:mm</c:formatCode>
                      <c:ptCount val="40"/>
                      <c:pt idx="0">
                        <c:v>0.5</c:v>
                      </c:pt>
                      <c:pt idx="1">
                        <c:v>0.50347222222222221</c:v>
                      </c:pt>
                      <c:pt idx="2">
                        <c:v>0.50694444444444398</c:v>
                      </c:pt>
                      <c:pt idx="3">
                        <c:v>0.51041666666666696</c:v>
                      </c:pt>
                      <c:pt idx="4">
                        <c:v>0.51388888888888895</c:v>
                      </c:pt>
                      <c:pt idx="5">
                        <c:v>0.51736111111111105</c:v>
                      </c:pt>
                      <c:pt idx="6">
                        <c:v>0.52083333333333304</c:v>
                      </c:pt>
                      <c:pt idx="7">
                        <c:v>0.52430555555555503</c:v>
                      </c:pt>
                      <c:pt idx="8">
                        <c:v>0.52777777777777801</c:v>
                      </c:pt>
                      <c:pt idx="9">
                        <c:v>0.53125</c:v>
                      </c:pt>
                      <c:pt idx="10">
                        <c:v>0.53472222222222199</c:v>
                      </c:pt>
                      <c:pt idx="11">
                        <c:v>0.53819444444444398</c:v>
                      </c:pt>
                      <c:pt idx="12">
                        <c:v>0.54165509259259292</c:v>
                      </c:pt>
                      <c:pt idx="13">
                        <c:v>0.54166666666666696</c:v>
                      </c:pt>
                      <c:pt idx="14">
                        <c:v>0.54513888888888895</c:v>
                      </c:pt>
                      <c:pt idx="15">
                        <c:v>0.54861111111111105</c:v>
                      </c:pt>
                      <c:pt idx="16">
                        <c:v>0.55208333333333304</c:v>
                      </c:pt>
                      <c:pt idx="17">
                        <c:v>0.55555555555555503</c:v>
                      </c:pt>
                      <c:pt idx="18">
                        <c:v>0.55902777777777701</c:v>
                      </c:pt>
                      <c:pt idx="19">
                        <c:v>0.562499999999999</c:v>
                      </c:pt>
                      <c:pt idx="20">
                        <c:v>0.56597222222222099</c:v>
                      </c:pt>
                      <c:pt idx="21">
                        <c:v>0.56944444444444298</c:v>
                      </c:pt>
                      <c:pt idx="22">
                        <c:v>0.57291666666666496</c:v>
                      </c:pt>
                      <c:pt idx="23">
                        <c:v>0.57638888888888695</c:v>
                      </c:pt>
                      <c:pt idx="24">
                        <c:v>0.57986111111110905</c:v>
                      </c:pt>
                      <c:pt idx="25">
                        <c:v>0.583321759259257</c:v>
                      </c:pt>
                      <c:pt idx="26">
                        <c:v>0.58333333333333104</c:v>
                      </c:pt>
                      <c:pt idx="27">
                        <c:v>0.58680555555555303</c:v>
                      </c:pt>
                      <c:pt idx="28">
                        <c:v>0.59027777777777501</c:v>
                      </c:pt>
                      <c:pt idx="29">
                        <c:v>0.593749999999997</c:v>
                      </c:pt>
                      <c:pt idx="30">
                        <c:v>0.59722222222221899</c:v>
                      </c:pt>
                      <c:pt idx="31">
                        <c:v>0.60069444444444098</c:v>
                      </c:pt>
                      <c:pt idx="32">
                        <c:v>0.60416666666666297</c:v>
                      </c:pt>
                      <c:pt idx="33">
                        <c:v>0.60763888888888495</c:v>
                      </c:pt>
                      <c:pt idx="34">
                        <c:v>0.61111111111110705</c:v>
                      </c:pt>
                      <c:pt idx="35">
                        <c:v>0.61458333333332904</c:v>
                      </c:pt>
                      <c:pt idx="36">
                        <c:v>0.61805555555555103</c:v>
                      </c:pt>
                      <c:pt idx="37">
                        <c:v>0.62152777777777302</c:v>
                      </c:pt>
                      <c:pt idx="38">
                        <c:v>0.62498842592592097</c:v>
                      </c:pt>
                      <c:pt idx="39">
                        <c:v>0.624999999999995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ECRS!$B$13:$AO$13</c15:sqref>
                        </c15:formulaRef>
                      </c:ext>
                    </c:extLst>
                    <c:numCache>
                      <c:formatCode>General</c:formatCode>
                      <c:ptCount val="40"/>
                      <c:pt idx="0">
                        <c:v>55</c:v>
                      </c:pt>
                      <c:pt idx="1">
                        <c:v>55</c:v>
                      </c:pt>
                      <c:pt idx="2">
                        <c:v>55</c:v>
                      </c:pt>
                      <c:pt idx="3">
                        <c:v>55</c:v>
                      </c:pt>
                      <c:pt idx="4">
                        <c:v>55</c:v>
                      </c:pt>
                      <c:pt idx="5">
                        <c:v>55</c:v>
                      </c:pt>
                      <c:pt idx="6">
                        <c:v>55</c:v>
                      </c:pt>
                      <c:pt idx="7">
                        <c:v>55</c:v>
                      </c:pt>
                      <c:pt idx="8">
                        <c:v>55</c:v>
                      </c:pt>
                      <c:pt idx="9">
                        <c:v>55</c:v>
                      </c:pt>
                      <c:pt idx="10">
                        <c:v>55</c:v>
                      </c:pt>
                      <c:pt idx="11">
                        <c:v>55</c:v>
                      </c:pt>
                      <c:pt idx="12">
                        <c:v>55</c:v>
                      </c:pt>
                      <c:pt idx="13">
                        <c:v>55</c:v>
                      </c:pt>
                      <c:pt idx="14">
                        <c:v>100</c:v>
                      </c:pt>
                      <c:pt idx="15">
                        <c:v>100</c:v>
                      </c:pt>
                      <c:pt idx="16">
                        <c:v>100</c:v>
                      </c:pt>
                      <c:pt idx="17">
                        <c:v>100</c:v>
                      </c:pt>
                      <c:pt idx="18">
                        <c:v>100</c:v>
                      </c:pt>
                      <c:pt idx="19">
                        <c:v>100</c:v>
                      </c:pt>
                      <c:pt idx="20">
                        <c:v>55</c:v>
                      </c:pt>
                      <c:pt idx="21">
                        <c:v>55</c:v>
                      </c:pt>
                      <c:pt idx="22">
                        <c:v>55</c:v>
                      </c:pt>
                      <c:pt idx="23">
                        <c:v>55</c:v>
                      </c:pt>
                      <c:pt idx="24">
                        <c:v>55</c:v>
                      </c:pt>
                      <c:pt idx="25">
                        <c:v>55</c:v>
                      </c:pt>
                      <c:pt idx="26">
                        <c:v>55</c:v>
                      </c:pt>
                      <c:pt idx="27">
                        <c:v>55</c:v>
                      </c:pt>
                      <c:pt idx="28">
                        <c:v>55</c:v>
                      </c:pt>
                      <c:pt idx="29">
                        <c:v>55</c:v>
                      </c:pt>
                      <c:pt idx="30">
                        <c:v>55</c:v>
                      </c:pt>
                      <c:pt idx="31">
                        <c:v>55</c:v>
                      </c:pt>
                      <c:pt idx="32">
                        <c:v>55</c:v>
                      </c:pt>
                      <c:pt idx="33">
                        <c:v>55</c:v>
                      </c:pt>
                      <c:pt idx="34">
                        <c:v>55</c:v>
                      </c:pt>
                      <c:pt idx="35">
                        <c:v>55</c:v>
                      </c:pt>
                      <c:pt idx="36">
                        <c:v>55</c:v>
                      </c:pt>
                      <c:pt idx="37">
                        <c:v>55</c:v>
                      </c:pt>
                      <c:pt idx="38">
                        <c:v>55</c:v>
                      </c:pt>
                      <c:pt idx="39">
                        <c:v>55</c:v>
                      </c:pt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3-F95B-4CB9-A514-63CAD31A94AF}"/>
                  </c:ext>
                </c:extLst>
              </c15:ser>
            </c15:filteredScatterSeries>
            <c15:filteredScatterSeries>
              <c15:ser>
                <c:idx val="4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ECRS!$A$14</c15:sqref>
                        </c15:formulaRef>
                      </c:ext>
                    </c:extLst>
                    <c:strCache>
                      <c:ptCount val="1"/>
                      <c:pt idx="0">
                        <c:v>SOCReq1</c:v>
                      </c:pt>
                    </c:strCache>
                  </c:strRef>
                </c:tx>
                <c:spPr>
                  <a:ln w="19050" cap="rnd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none"/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ECRS!$B$8:$AO$8</c15:sqref>
                        </c15:formulaRef>
                      </c:ext>
                    </c:extLst>
                    <c:numCache>
                      <c:formatCode>h:mm</c:formatCode>
                      <c:ptCount val="40"/>
                      <c:pt idx="0">
                        <c:v>0.5</c:v>
                      </c:pt>
                      <c:pt idx="1">
                        <c:v>0.50347222222222221</c:v>
                      </c:pt>
                      <c:pt idx="2">
                        <c:v>0.50694444444444398</c:v>
                      </c:pt>
                      <c:pt idx="3">
                        <c:v>0.51041666666666696</c:v>
                      </c:pt>
                      <c:pt idx="4">
                        <c:v>0.51388888888888895</c:v>
                      </c:pt>
                      <c:pt idx="5">
                        <c:v>0.51736111111111105</c:v>
                      </c:pt>
                      <c:pt idx="6">
                        <c:v>0.52083333333333304</c:v>
                      </c:pt>
                      <c:pt idx="7">
                        <c:v>0.52430555555555503</c:v>
                      </c:pt>
                      <c:pt idx="8">
                        <c:v>0.52777777777777801</c:v>
                      </c:pt>
                      <c:pt idx="9">
                        <c:v>0.53125</c:v>
                      </c:pt>
                      <c:pt idx="10">
                        <c:v>0.53472222222222199</c:v>
                      </c:pt>
                      <c:pt idx="11">
                        <c:v>0.53819444444444398</c:v>
                      </c:pt>
                      <c:pt idx="12">
                        <c:v>0.54165509259259292</c:v>
                      </c:pt>
                      <c:pt idx="13">
                        <c:v>0.54166666666666696</c:v>
                      </c:pt>
                      <c:pt idx="14">
                        <c:v>0.54513888888888895</c:v>
                      </c:pt>
                      <c:pt idx="15">
                        <c:v>0.54861111111111105</c:v>
                      </c:pt>
                      <c:pt idx="16">
                        <c:v>0.55208333333333304</c:v>
                      </c:pt>
                      <c:pt idx="17">
                        <c:v>0.55555555555555503</c:v>
                      </c:pt>
                      <c:pt idx="18">
                        <c:v>0.55902777777777701</c:v>
                      </c:pt>
                      <c:pt idx="19">
                        <c:v>0.562499999999999</c:v>
                      </c:pt>
                      <c:pt idx="20">
                        <c:v>0.56597222222222099</c:v>
                      </c:pt>
                      <c:pt idx="21">
                        <c:v>0.56944444444444298</c:v>
                      </c:pt>
                      <c:pt idx="22">
                        <c:v>0.57291666666666496</c:v>
                      </c:pt>
                      <c:pt idx="23">
                        <c:v>0.57638888888888695</c:v>
                      </c:pt>
                      <c:pt idx="24">
                        <c:v>0.57986111111110905</c:v>
                      </c:pt>
                      <c:pt idx="25">
                        <c:v>0.583321759259257</c:v>
                      </c:pt>
                      <c:pt idx="26">
                        <c:v>0.58333333333333104</c:v>
                      </c:pt>
                      <c:pt idx="27">
                        <c:v>0.58680555555555303</c:v>
                      </c:pt>
                      <c:pt idx="28">
                        <c:v>0.59027777777777501</c:v>
                      </c:pt>
                      <c:pt idx="29">
                        <c:v>0.593749999999997</c:v>
                      </c:pt>
                      <c:pt idx="30">
                        <c:v>0.59722222222221899</c:v>
                      </c:pt>
                      <c:pt idx="31">
                        <c:v>0.60069444444444098</c:v>
                      </c:pt>
                      <c:pt idx="32">
                        <c:v>0.60416666666666297</c:v>
                      </c:pt>
                      <c:pt idx="33">
                        <c:v>0.60763888888888495</c:v>
                      </c:pt>
                      <c:pt idx="34">
                        <c:v>0.61111111111110705</c:v>
                      </c:pt>
                      <c:pt idx="35">
                        <c:v>0.61458333333332904</c:v>
                      </c:pt>
                      <c:pt idx="36">
                        <c:v>0.61805555555555103</c:v>
                      </c:pt>
                      <c:pt idx="37">
                        <c:v>0.62152777777777302</c:v>
                      </c:pt>
                      <c:pt idx="38">
                        <c:v>0.62498842592592097</c:v>
                      </c:pt>
                      <c:pt idx="39">
                        <c:v>0.624999999999995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ECRS!$B$14:$AO$14</c15:sqref>
                        </c15:formulaRef>
                      </c:ext>
                    </c:extLst>
                    <c:numCache>
                      <c:formatCode>General</c:formatCode>
                      <c:ptCount val="40"/>
                      <c:pt idx="0">
                        <c:v>90</c:v>
                      </c:pt>
                      <c:pt idx="1">
                        <c:v>86.25</c:v>
                      </c:pt>
                      <c:pt idx="2">
                        <c:v>82.5</c:v>
                      </c:pt>
                      <c:pt idx="3">
                        <c:v>78.75</c:v>
                      </c:pt>
                      <c:pt idx="4">
                        <c:v>75</c:v>
                      </c:pt>
                      <c:pt idx="5">
                        <c:v>71.25</c:v>
                      </c:pt>
                      <c:pt idx="6">
                        <c:v>67.5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17.5</c:v>
                      </c:pt>
                      <c:pt idx="11">
                        <c:v>48.75</c:v>
                      </c:pt>
                      <c:pt idx="12">
                        <c:v>90</c:v>
                      </c:pt>
                      <c:pt idx="13">
                        <c:v>90</c:v>
                      </c:pt>
                      <c:pt idx="14">
                        <c:v>86.25</c:v>
                      </c:pt>
                      <c:pt idx="15">
                        <c:v>82.5</c:v>
                      </c:pt>
                      <c:pt idx="16">
                        <c:v>78.75</c:v>
                      </c:pt>
                      <c:pt idx="17">
                        <c:v>75</c:v>
                      </c:pt>
                      <c:pt idx="18">
                        <c:v>71.25</c:v>
                      </c:pt>
                      <c:pt idx="19">
                        <c:v>67.5</c:v>
                      </c:pt>
                      <c:pt idx="20">
                        <c:v>63.75</c:v>
                      </c:pt>
                      <c:pt idx="21">
                        <c:v>60</c:v>
                      </c:pt>
                      <c:pt idx="22">
                        <c:v>56.25</c:v>
                      </c:pt>
                      <c:pt idx="23">
                        <c:v>52.5</c:v>
                      </c:pt>
                      <c:pt idx="24">
                        <c:v>0</c:v>
                      </c:pt>
                      <c:pt idx="25">
                        <c:v>0</c:v>
                      </c:pt>
                      <c:pt idx="26">
                        <c:v>0</c:v>
                      </c:pt>
                      <c:pt idx="27">
                        <c:v>0</c:v>
                      </c:pt>
                      <c:pt idx="28">
                        <c:v>0</c:v>
                      </c:pt>
                      <c:pt idx="29">
                        <c:v>78.75</c:v>
                      </c:pt>
                      <c:pt idx="30">
                        <c:v>75</c:v>
                      </c:pt>
                      <c:pt idx="31">
                        <c:v>71.25</c:v>
                      </c:pt>
                      <c:pt idx="32">
                        <c:v>67.5</c:v>
                      </c:pt>
                      <c:pt idx="33">
                        <c:v>63.75</c:v>
                      </c:pt>
                      <c:pt idx="34">
                        <c:v>60</c:v>
                      </c:pt>
                      <c:pt idx="35">
                        <c:v>56.25</c:v>
                      </c:pt>
                      <c:pt idx="36">
                        <c:v>52.5</c:v>
                      </c:pt>
                      <c:pt idx="37">
                        <c:v>48.75</c:v>
                      </c:pt>
                      <c:pt idx="38">
                        <c:v>90</c:v>
                      </c:pt>
                      <c:pt idx="39">
                        <c:v>90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F95B-4CB9-A514-63CAD31A94AF}"/>
                  </c:ext>
                </c:extLst>
              </c15:ser>
            </c15:filteredScatterSeries>
            <c15:filteredScatterSeries>
              <c15:ser>
                <c:idx val="5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ECRS!$A$15</c15:sqref>
                        </c15:formulaRef>
                      </c:ext>
                    </c:extLst>
                    <c:strCache>
                      <c:ptCount val="1"/>
                      <c:pt idx="0">
                        <c:v>SOCReq2</c:v>
                      </c:pt>
                    </c:strCache>
                  </c:strRef>
                </c:tx>
                <c:spPr>
                  <a:ln w="19050" cap="rnd">
                    <a:solidFill>
                      <a:schemeClr val="accent6"/>
                    </a:solidFill>
                    <a:round/>
                  </a:ln>
                  <a:effectLst/>
                </c:spPr>
                <c:marker>
                  <c:symbol val="none"/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ECRS!$B$8:$AO$8</c15:sqref>
                        </c15:formulaRef>
                      </c:ext>
                    </c:extLst>
                    <c:numCache>
                      <c:formatCode>h:mm</c:formatCode>
                      <c:ptCount val="40"/>
                      <c:pt idx="0">
                        <c:v>0.5</c:v>
                      </c:pt>
                      <c:pt idx="1">
                        <c:v>0.50347222222222221</c:v>
                      </c:pt>
                      <c:pt idx="2">
                        <c:v>0.50694444444444398</c:v>
                      </c:pt>
                      <c:pt idx="3">
                        <c:v>0.51041666666666696</c:v>
                      </c:pt>
                      <c:pt idx="4">
                        <c:v>0.51388888888888895</c:v>
                      </c:pt>
                      <c:pt idx="5">
                        <c:v>0.51736111111111105</c:v>
                      </c:pt>
                      <c:pt idx="6">
                        <c:v>0.52083333333333304</c:v>
                      </c:pt>
                      <c:pt idx="7">
                        <c:v>0.52430555555555503</c:v>
                      </c:pt>
                      <c:pt idx="8">
                        <c:v>0.52777777777777801</c:v>
                      </c:pt>
                      <c:pt idx="9">
                        <c:v>0.53125</c:v>
                      </c:pt>
                      <c:pt idx="10">
                        <c:v>0.53472222222222199</c:v>
                      </c:pt>
                      <c:pt idx="11">
                        <c:v>0.53819444444444398</c:v>
                      </c:pt>
                      <c:pt idx="12">
                        <c:v>0.54165509259259292</c:v>
                      </c:pt>
                      <c:pt idx="13">
                        <c:v>0.54166666666666696</c:v>
                      </c:pt>
                      <c:pt idx="14">
                        <c:v>0.54513888888888895</c:v>
                      </c:pt>
                      <c:pt idx="15">
                        <c:v>0.54861111111111105</c:v>
                      </c:pt>
                      <c:pt idx="16">
                        <c:v>0.55208333333333304</c:v>
                      </c:pt>
                      <c:pt idx="17">
                        <c:v>0.55555555555555503</c:v>
                      </c:pt>
                      <c:pt idx="18">
                        <c:v>0.55902777777777701</c:v>
                      </c:pt>
                      <c:pt idx="19">
                        <c:v>0.562499999999999</c:v>
                      </c:pt>
                      <c:pt idx="20">
                        <c:v>0.56597222222222099</c:v>
                      </c:pt>
                      <c:pt idx="21">
                        <c:v>0.56944444444444298</c:v>
                      </c:pt>
                      <c:pt idx="22">
                        <c:v>0.57291666666666496</c:v>
                      </c:pt>
                      <c:pt idx="23">
                        <c:v>0.57638888888888695</c:v>
                      </c:pt>
                      <c:pt idx="24">
                        <c:v>0.57986111111110905</c:v>
                      </c:pt>
                      <c:pt idx="25">
                        <c:v>0.583321759259257</c:v>
                      </c:pt>
                      <c:pt idx="26">
                        <c:v>0.58333333333333104</c:v>
                      </c:pt>
                      <c:pt idx="27">
                        <c:v>0.58680555555555303</c:v>
                      </c:pt>
                      <c:pt idx="28">
                        <c:v>0.59027777777777501</c:v>
                      </c:pt>
                      <c:pt idx="29">
                        <c:v>0.593749999999997</c:v>
                      </c:pt>
                      <c:pt idx="30">
                        <c:v>0.59722222222221899</c:v>
                      </c:pt>
                      <c:pt idx="31">
                        <c:v>0.60069444444444098</c:v>
                      </c:pt>
                      <c:pt idx="32">
                        <c:v>0.60416666666666297</c:v>
                      </c:pt>
                      <c:pt idx="33">
                        <c:v>0.60763888888888495</c:v>
                      </c:pt>
                      <c:pt idx="34">
                        <c:v>0.61111111111110705</c:v>
                      </c:pt>
                      <c:pt idx="35">
                        <c:v>0.61458333333332904</c:v>
                      </c:pt>
                      <c:pt idx="36">
                        <c:v>0.61805555555555103</c:v>
                      </c:pt>
                      <c:pt idx="37">
                        <c:v>0.62152777777777302</c:v>
                      </c:pt>
                      <c:pt idx="38">
                        <c:v>0.62498842592592097</c:v>
                      </c:pt>
                      <c:pt idx="39">
                        <c:v>0.624999999999995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ECRS!$B$15:$AO$15</c15:sqref>
                        </c15:formulaRef>
                      </c:ext>
                    </c:extLst>
                    <c:numCache>
                      <c:formatCode>General</c:formatCode>
                      <c:ptCount val="40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0</c:v>
                      </c:pt>
                      <c:pt idx="14">
                        <c:v>0</c:v>
                      </c:pt>
                      <c:pt idx="15">
                        <c:v>0</c:v>
                      </c:pt>
                      <c:pt idx="16">
                        <c:v>0</c:v>
                      </c:pt>
                      <c:pt idx="17">
                        <c:v>0</c:v>
                      </c:pt>
                      <c:pt idx="18">
                        <c:v>0</c:v>
                      </c:pt>
                      <c:pt idx="19">
                        <c:v>0</c:v>
                      </c:pt>
                      <c:pt idx="20">
                        <c:v>0</c:v>
                      </c:pt>
                      <c:pt idx="21">
                        <c:v>0</c:v>
                      </c:pt>
                      <c:pt idx="22">
                        <c:v>0</c:v>
                      </c:pt>
                      <c:pt idx="23">
                        <c:v>0</c:v>
                      </c:pt>
                      <c:pt idx="24">
                        <c:v>0</c:v>
                      </c:pt>
                      <c:pt idx="25">
                        <c:v>0</c:v>
                      </c:pt>
                      <c:pt idx="26">
                        <c:v>0</c:v>
                      </c:pt>
                      <c:pt idx="27">
                        <c:v>0</c:v>
                      </c:pt>
                      <c:pt idx="28">
                        <c:v>0</c:v>
                      </c:pt>
                      <c:pt idx="29">
                        <c:v>0</c:v>
                      </c:pt>
                      <c:pt idx="30">
                        <c:v>0</c:v>
                      </c:pt>
                      <c:pt idx="31">
                        <c:v>0</c:v>
                      </c:pt>
                      <c:pt idx="32">
                        <c:v>0</c:v>
                      </c:pt>
                      <c:pt idx="33">
                        <c:v>0</c:v>
                      </c:pt>
                      <c:pt idx="34">
                        <c:v>0</c:v>
                      </c:pt>
                      <c:pt idx="35">
                        <c:v>0</c:v>
                      </c:pt>
                      <c:pt idx="36">
                        <c:v>0</c:v>
                      </c:pt>
                      <c:pt idx="37">
                        <c:v>0</c:v>
                      </c:pt>
                      <c:pt idx="38">
                        <c:v>0</c:v>
                      </c:pt>
                      <c:pt idx="39">
                        <c:v>0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F95B-4CB9-A514-63CAD31A94AF}"/>
                  </c:ext>
                </c:extLst>
              </c15:ser>
            </c15:filteredScatterSeries>
            <c15:filteredScatterSeries>
              <c15:ser>
                <c:idx val="6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ECRS!$A$16</c15:sqref>
                        </c15:formulaRef>
                      </c:ext>
                    </c:extLst>
                    <c:strCache>
                      <c:ptCount val="1"/>
                      <c:pt idx="0">
                        <c:v>SOCReq</c:v>
                      </c:pt>
                    </c:strCache>
                  </c:strRef>
                </c:tx>
                <c:spPr>
                  <a:ln w="19050" cap="rnd">
                    <a:solidFill>
                      <a:schemeClr val="accent1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ECRS!$B$8:$AO$8</c15:sqref>
                        </c15:formulaRef>
                      </c:ext>
                    </c:extLst>
                    <c:numCache>
                      <c:formatCode>h:mm</c:formatCode>
                      <c:ptCount val="40"/>
                      <c:pt idx="0">
                        <c:v>0.5</c:v>
                      </c:pt>
                      <c:pt idx="1">
                        <c:v>0.50347222222222221</c:v>
                      </c:pt>
                      <c:pt idx="2">
                        <c:v>0.50694444444444398</c:v>
                      </c:pt>
                      <c:pt idx="3">
                        <c:v>0.51041666666666696</c:v>
                      </c:pt>
                      <c:pt idx="4">
                        <c:v>0.51388888888888895</c:v>
                      </c:pt>
                      <c:pt idx="5">
                        <c:v>0.51736111111111105</c:v>
                      </c:pt>
                      <c:pt idx="6">
                        <c:v>0.52083333333333304</c:v>
                      </c:pt>
                      <c:pt idx="7">
                        <c:v>0.52430555555555503</c:v>
                      </c:pt>
                      <c:pt idx="8">
                        <c:v>0.52777777777777801</c:v>
                      </c:pt>
                      <c:pt idx="9">
                        <c:v>0.53125</c:v>
                      </c:pt>
                      <c:pt idx="10">
                        <c:v>0.53472222222222199</c:v>
                      </c:pt>
                      <c:pt idx="11">
                        <c:v>0.53819444444444398</c:v>
                      </c:pt>
                      <c:pt idx="12">
                        <c:v>0.54165509259259292</c:v>
                      </c:pt>
                      <c:pt idx="13">
                        <c:v>0.54166666666666696</c:v>
                      </c:pt>
                      <c:pt idx="14">
                        <c:v>0.54513888888888895</c:v>
                      </c:pt>
                      <c:pt idx="15">
                        <c:v>0.54861111111111105</c:v>
                      </c:pt>
                      <c:pt idx="16">
                        <c:v>0.55208333333333304</c:v>
                      </c:pt>
                      <c:pt idx="17">
                        <c:v>0.55555555555555503</c:v>
                      </c:pt>
                      <c:pt idx="18">
                        <c:v>0.55902777777777701</c:v>
                      </c:pt>
                      <c:pt idx="19">
                        <c:v>0.562499999999999</c:v>
                      </c:pt>
                      <c:pt idx="20">
                        <c:v>0.56597222222222099</c:v>
                      </c:pt>
                      <c:pt idx="21">
                        <c:v>0.56944444444444298</c:v>
                      </c:pt>
                      <c:pt idx="22">
                        <c:v>0.57291666666666496</c:v>
                      </c:pt>
                      <c:pt idx="23">
                        <c:v>0.57638888888888695</c:v>
                      </c:pt>
                      <c:pt idx="24">
                        <c:v>0.57986111111110905</c:v>
                      </c:pt>
                      <c:pt idx="25">
                        <c:v>0.583321759259257</c:v>
                      </c:pt>
                      <c:pt idx="26">
                        <c:v>0.58333333333333104</c:v>
                      </c:pt>
                      <c:pt idx="27">
                        <c:v>0.58680555555555303</c:v>
                      </c:pt>
                      <c:pt idx="28">
                        <c:v>0.59027777777777501</c:v>
                      </c:pt>
                      <c:pt idx="29">
                        <c:v>0.593749999999997</c:v>
                      </c:pt>
                      <c:pt idx="30">
                        <c:v>0.59722222222221899</c:v>
                      </c:pt>
                      <c:pt idx="31">
                        <c:v>0.60069444444444098</c:v>
                      </c:pt>
                      <c:pt idx="32">
                        <c:v>0.60416666666666297</c:v>
                      </c:pt>
                      <c:pt idx="33">
                        <c:v>0.60763888888888495</c:v>
                      </c:pt>
                      <c:pt idx="34">
                        <c:v>0.61111111111110705</c:v>
                      </c:pt>
                      <c:pt idx="35">
                        <c:v>0.61458333333332904</c:v>
                      </c:pt>
                      <c:pt idx="36">
                        <c:v>0.61805555555555103</c:v>
                      </c:pt>
                      <c:pt idx="37">
                        <c:v>0.62152777777777302</c:v>
                      </c:pt>
                      <c:pt idx="38">
                        <c:v>0.62498842592592097</c:v>
                      </c:pt>
                      <c:pt idx="39">
                        <c:v>0.624999999999995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ECRS!$B$16:$AO$16</c15:sqref>
                        </c15:formulaRef>
                      </c:ext>
                    </c:extLst>
                    <c:numCache>
                      <c:formatCode>General</c:formatCode>
                      <c:ptCount val="40"/>
                      <c:pt idx="0">
                        <c:v>90</c:v>
                      </c:pt>
                      <c:pt idx="1">
                        <c:v>86.25</c:v>
                      </c:pt>
                      <c:pt idx="2">
                        <c:v>82.5</c:v>
                      </c:pt>
                      <c:pt idx="3">
                        <c:v>78.75</c:v>
                      </c:pt>
                      <c:pt idx="4">
                        <c:v>75</c:v>
                      </c:pt>
                      <c:pt idx="5">
                        <c:v>71.25</c:v>
                      </c:pt>
                      <c:pt idx="6">
                        <c:v>67.5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17.5</c:v>
                      </c:pt>
                      <c:pt idx="11">
                        <c:v>48.75</c:v>
                      </c:pt>
                      <c:pt idx="12">
                        <c:v>90</c:v>
                      </c:pt>
                      <c:pt idx="13">
                        <c:v>90</c:v>
                      </c:pt>
                      <c:pt idx="14">
                        <c:v>86.25</c:v>
                      </c:pt>
                      <c:pt idx="15">
                        <c:v>82.5</c:v>
                      </c:pt>
                      <c:pt idx="16">
                        <c:v>78.75</c:v>
                      </c:pt>
                      <c:pt idx="17">
                        <c:v>75</c:v>
                      </c:pt>
                      <c:pt idx="18">
                        <c:v>71.25</c:v>
                      </c:pt>
                      <c:pt idx="19">
                        <c:v>67.5</c:v>
                      </c:pt>
                      <c:pt idx="20">
                        <c:v>63.75</c:v>
                      </c:pt>
                      <c:pt idx="21">
                        <c:v>60</c:v>
                      </c:pt>
                      <c:pt idx="22">
                        <c:v>56.25</c:v>
                      </c:pt>
                      <c:pt idx="23">
                        <c:v>52.5</c:v>
                      </c:pt>
                      <c:pt idx="24">
                        <c:v>0</c:v>
                      </c:pt>
                      <c:pt idx="25">
                        <c:v>0</c:v>
                      </c:pt>
                      <c:pt idx="26">
                        <c:v>0</c:v>
                      </c:pt>
                      <c:pt idx="27">
                        <c:v>0</c:v>
                      </c:pt>
                      <c:pt idx="28">
                        <c:v>0</c:v>
                      </c:pt>
                      <c:pt idx="29">
                        <c:v>78.75</c:v>
                      </c:pt>
                      <c:pt idx="30">
                        <c:v>75</c:v>
                      </c:pt>
                      <c:pt idx="31">
                        <c:v>71.25</c:v>
                      </c:pt>
                      <c:pt idx="32">
                        <c:v>67.5</c:v>
                      </c:pt>
                      <c:pt idx="33">
                        <c:v>63.75</c:v>
                      </c:pt>
                      <c:pt idx="34">
                        <c:v>60</c:v>
                      </c:pt>
                      <c:pt idx="35">
                        <c:v>56.25</c:v>
                      </c:pt>
                      <c:pt idx="36">
                        <c:v>52.5</c:v>
                      </c:pt>
                      <c:pt idx="37">
                        <c:v>48.75</c:v>
                      </c:pt>
                      <c:pt idx="38">
                        <c:v>90</c:v>
                      </c:pt>
                      <c:pt idx="39">
                        <c:v>90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F95B-4CB9-A514-63CAD31A94AF}"/>
                  </c:ext>
                </c:extLst>
              </c15:ser>
            </c15:filteredScatterSeries>
            <c15:filteredScatte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ECRS!$A$20</c15:sqref>
                        </c15:formulaRef>
                      </c:ext>
                    </c:extLst>
                    <c:strCache>
                      <c:ptCount val="1"/>
                      <c:pt idx="0">
                        <c:v>BP-GR</c:v>
                      </c:pt>
                    </c:strCache>
                  </c:strRef>
                </c:tx>
                <c:spPr>
                  <a:ln w="19050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ECRS!$B$8:$AO$8</c15:sqref>
                        </c15:formulaRef>
                      </c:ext>
                    </c:extLst>
                    <c:numCache>
                      <c:formatCode>h:mm</c:formatCode>
                      <c:ptCount val="40"/>
                      <c:pt idx="0">
                        <c:v>0.5</c:v>
                      </c:pt>
                      <c:pt idx="1">
                        <c:v>0.50347222222222221</c:v>
                      </c:pt>
                      <c:pt idx="2">
                        <c:v>0.50694444444444398</c:v>
                      </c:pt>
                      <c:pt idx="3">
                        <c:v>0.51041666666666696</c:v>
                      </c:pt>
                      <c:pt idx="4">
                        <c:v>0.51388888888888895</c:v>
                      </c:pt>
                      <c:pt idx="5">
                        <c:v>0.51736111111111105</c:v>
                      </c:pt>
                      <c:pt idx="6">
                        <c:v>0.52083333333333304</c:v>
                      </c:pt>
                      <c:pt idx="7">
                        <c:v>0.52430555555555503</c:v>
                      </c:pt>
                      <c:pt idx="8">
                        <c:v>0.52777777777777801</c:v>
                      </c:pt>
                      <c:pt idx="9">
                        <c:v>0.53125</c:v>
                      </c:pt>
                      <c:pt idx="10">
                        <c:v>0.53472222222222199</c:v>
                      </c:pt>
                      <c:pt idx="11">
                        <c:v>0.53819444444444398</c:v>
                      </c:pt>
                      <c:pt idx="12">
                        <c:v>0.54165509259259292</c:v>
                      </c:pt>
                      <c:pt idx="13">
                        <c:v>0.54166666666666696</c:v>
                      </c:pt>
                      <c:pt idx="14">
                        <c:v>0.54513888888888895</c:v>
                      </c:pt>
                      <c:pt idx="15">
                        <c:v>0.54861111111111105</c:v>
                      </c:pt>
                      <c:pt idx="16">
                        <c:v>0.55208333333333304</c:v>
                      </c:pt>
                      <c:pt idx="17">
                        <c:v>0.55555555555555503</c:v>
                      </c:pt>
                      <c:pt idx="18">
                        <c:v>0.55902777777777701</c:v>
                      </c:pt>
                      <c:pt idx="19">
                        <c:v>0.562499999999999</c:v>
                      </c:pt>
                      <c:pt idx="20">
                        <c:v>0.56597222222222099</c:v>
                      </c:pt>
                      <c:pt idx="21">
                        <c:v>0.56944444444444298</c:v>
                      </c:pt>
                      <c:pt idx="22">
                        <c:v>0.57291666666666496</c:v>
                      </c:pt>
                      <c:pt idx="23">
                        <c:v>0.57638888888888695</c:v>
                      </c:pt>
                      <c:pt idx="24">
                        <c:v>0.57986111111110905</c:v>
                      </c:pt>
                      <c:pt idx="25">
                        <c:v>0.583321759259257</c:v>
                      </c:pt>
                      <c:pt idx="26">
                        <c:v>0.58333333333333104</c:v>
                      </c:pt>
                      <c:pt idx="27">
                        <c:v>0.58680555555555303</c:v>
                      </c:pt>
                      <c:pt idx="28">
                        <c:v>0.59027777777777501</c:v>
                      </c:pt>
                      <c:pt idx="29">
                        <c:v>0.593749999999997</c:v>
                      </c:pt>
                      <c:pt idx="30">
                        <c:v>0.59722222222221899</c:v>
                      </c:pt>
                      <c:pt idx="31">
                        <c:v>0.60069444444444098</c:v>
                      </c:pt>
                      <c:pt idx="32">
                        <c:v>0.60416666666666297</c:v>
                      </c:pt>
                      <c:pt idx="33">
                        <c:v>0.60763888888888495</c:v>
                      </c:pt>
                      <c:pt idx="34">
                        <c:v>0.61111111111110705</c:v>
                      </c:pt>
                      <c:pt idx="35">
                        <c:v>0.61458333333332904</c:v>
                      </c:pt>
                      <c:pt idx="36">
                        <c:v>0.61805555555555103</c:v>
                      </c:pt>
                      <c:pt idx="37">
                        <c:v>0.62152777777777302</c:v>
                      </c:pt>
                      <c:pt idx="38">
                        <c:v>0.62498842592592097</c:v>
                      </c:pt>
                      <c:pt idx="39">
                        <c:v>0.624999999999995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ECRS!$B$20:$AO$20</c15:sqref>
                        </c15:formulaRef>
                      </c:ext>
                    </c:extLst>
                    <c:numCache>
                      <c:formatCode>General</c:formatCode>
                      <c:ptCount val="40"/>
                      <c:pt idx="0">
                        <c:v>0</c:v>
                      </c:pt>
                      <c:pt idx="1">
                        <c:v>55</c:v>
                      </c:pt>
                      <c:pt idx="2">
                        <c:v>55</c:v>
                      </c:pt>
                      <c:pt idx="3">
                        <c:v>55</c:v>
                      </c:pt>
                      <c:pt idx="4">
                        <c:v>55</c:v>
                      </c:pt>
                      <c:pt idx="5">
                        <c:v>55</c:v>
                      </c:pt>
                      <c:pt idx="6">
                        <c:v>55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0</c:v>
                      </c:pt>
                      <c:pt idx="14">
                        <c:v>100</c:v>
                      </c:pt>
                      <c:pt idx="15">
                        <c:v>100</c:v>
                      </c:pt>
                      <c:pt idx="16">
                        <c:v>55</c:v>
                      </c:pt>
                      <c:pt idx="17">
                        <c:v>45</c:v>
                      </c:pt>
                      <c:pt idx="18">
                        <c:v>45</c:v>
                      </c:pt>
                      <c:pt idx="19">
                        <c:v>45</c:v>
                      </c:pt>
                      <c:pt idx="20">
                        <c:v>0</c:v>
                      </c:pt>
                      <c:pt idx="21">
                        <c:v>0</c:v>
                      </c:pt>
                      <c:pt idx="22">
                        <c:v>0</c:v>
                      </c:pt>
                      <c:pt idx="23">
                        <c:v>0</c:v>
                      </c:pt>
                      <c:pt idx="24">
                        <c:v>0</c:v>
                      </c:pt>
                      <c:pt idx="25">
                        <c:v>0</c:v>
                      </c:pt>
                      <c:pt idx="26">
                        <c:v>0</c:v>
                      </c:pt>
                      <c:pt idx="27">
                        <c:v>0</c:v>
                      </c:pt>
                      <c:pt idx="28">
                        <c:v>0</c:v>
                      </c:pt>
                      <c:pt idx="29">
                        <c:v>0</c:v>
                      </c:pt>
                      <c:pt idx="30">
                        <c:v>0</c:v>
                      </c:pt>
                      <c:pt idx="31">
                        <c:v>0</c:v>
                      </c:pt>
                      <c:pt idx="32">
                        <c:v>0</c:v>
                      </c:pt>
                      <c:pt idx="33">
                        <c:v>0</c:v>
                      </c:pt>
                      <c:pt idx="34">
                        <c:v>0</c:v>
                      </c:pt>
                      <c:pt idx="35">
                        <c:v>0</c:v>
                      </c:pt>
                      <c:pt idx="36">
                        <c:v>0</c:v>
                      </c:pt>
                      <c:pt idx="37">
                        <c:v>0</c:v>
                      </c:pt>
                      <c:pt idx="38">
                        <c:v>0</c:v>
                      </c:pt>
                      <c:pt idx="39">
                        <c:v>0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F95B-4CB9-A514-63CAD31A94AF}"/>
                  </c:ext>
                </c:extLst>
              </c15:ser>
            </c15:filteredScatterSeries>
            <c15:filteredScatte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ECRS!$A$21</c15:sqref>
                        </c15:formulaRef>
                      </c:ext>
                    </c:extLst>
                    <c:strCache>
                      <c:ptCount val="1"/>
                      <c:pt idx="0">
                        <c:v>BP-CLR</c:v>
                      </c:pt>
                    </c:strCache>
                  </c:strRef>
                </c:tx>
                <c:spPr>
                  <a:ln w="19050" cap="rnd">
                    <a:solidFill>
                      <a:schemeClr val="accent2">
                        <a:lumMod val="5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ECRS!$B$8:$AO$8</c15:sqref>
                        </c15:formulaRef>
                      </c:ext>
                    </c:extLst>
                    <c:numCache>
                      <c:formatCode>h:mm</c:formatCode>
                      <c:ptCount val="40"/>
                      <c:pt idx="0">
                        <c:v>0.5</c:v>
                      </c:pt>
                      <c:pt idx="1">
                        <c:v>0.50347222222222221</c:v>
                      </c:pt>
                      <c:pt idx="2">
                        <c:v>0.50694444444444398</c:v>
                      </c:pt>
                      <c:pt idx="3">
                        <c:v>0.51041666666666696</c:v>
                      </c:pt>
                      <c:pt idx="4">
                        <c:v>0.51388888888888895</c:v>
                      </c:pt>
                      <c:pt idx="5">
                        <c:v>0.51736111111111105</c:v>
                      </c:pt>
                      <c:pt idx="6">
                        <c:v>0.52083333333333304</c:v>
                      </c:pt>
                      <c:pt idx="7">
                        <c:v>0.52430555555555503</c:v>
                      </c:pt>
                      <c:pt idx="8">
                        <c:v>0.52777777777777801</c:v>
                      </c:pt>
                      <c:pt idx="9">
                        <c:v>0.53125</c:v>
                      </c:pt>
                      <c:pt idx="10">
                        <c:v>0.53472222222222199</c:v>
                      </c:pt>
                      <c:pt idx="11">
                        <c:v>0.53819444444444398</c:v>
                      </c:pt>
                      <c:pt idx="12">
                        <c:v>0.54165509259259292</c:v>
                      </c:pt>
                      <c:pt idx="13">
                        <c:v>0.54166666666666696</c:v>
                      </c:pt>
                      <c:pt idx="14">
                        <c:v>0.54513888888888895</c:v>
                      </c:pt>
                      <c:pt idx="15">
                        <c:v>0.54861111111111105</c:v>
                      </c:pt>
                      <c:pt idx="16">
                        <c:v>0.55208333333333304</c:v>
                      </c:pt>
                      <c:pt idx="17">
                        <c:v>0.55555555555555503</c:v>
                      </c:pt>
                      <c:pt idx="18">
                        <c:v>0.55902777777777701</c:v>
                      </c:pt>
                      <c:pt idx="19">
                        <c:v>0.562499999999999</c:v>
                      </c:pt>
                      <c:pt idx="20">
                        <c:v>0.56597222222222099</c:v>
                      </c:pt>
                      <c:pt idx="21">
                        <c:v>0.56944444444444298</c:v>
                      </c:pt>
                      <c:pt idx="22">
                        <c:v>0.57291666666666496</c:v>
                      </c:pt>
                      <c:pt idx="23">
                        <c:v>0.57638888888888695</c:v>
                      </c:pt>
                      <c:pt idx="24">
                        <c:v>0.57986111111110905</c:v>
                      </c:pt>
                      <c:pt idx="25">
                        <c:v>0.583321759259257</c:v>
                      </c:pt>
                      <c:pt idx="26">
                        <c:v>0.58333333333333104</c:v>
                      </c:pt>
                      <c:pt idx="27">
                        <c:v>0.58680555555555303</c:v>
                      </c:pt>
                      <c:pt idx="28">
                        <c:v>0.59027777777777501</c:v>
                      </c:pt>
                      <c:pt idx="29">
                        <c:v>0.593749999999997</c:v>
                      </c:pt>
                      <c:pt idx="30">
                        <c:v>0.59722222222221899</c:v>
                      </c:pt>
                      <c:pt idx="31">
                        <c:v>0.60069444444444098</c:v>
                      </c:pt>
                      <c:pt idx="32">
                        <c:v>0.60416666666666297</c:v>
                      </c:pt>
                      <c:pt idx="33">
                        <c:v>0.60763888888888495</c:v>
                      </c:pt>
                      <c:pt idx="34">
                        <c:v>0.61111111111110705</c:v>
                      </c:pt>
                      <c:pt idx="35">
                        <c:v>0.61458333333332904</c:v>
                      </c:pt>
                      <c:pt idx="36">
                        <c:v>0.61805555555555103</c:v>
                      </c:pt>
                      <c:pt idx="37">
                        <c:v>0.62152777777777302</c:v>
                      </c:pt>
                      <c:pt idx="38">
                        <c:v>0.62498842592592097</c:v>
                      </c:pt>
                      <c:pt idx="39">
                        <c:v>0.624999999999995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ECRS!$B$21:$AO$21</c15:sqref>
                        </c15:formulaRef>
                      </c:ext>
                    </c:extLst>
                    <c:numCache>
                      <c:formatCode>General</c:formatCode>
                      <c:ptCount val="40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-100</c:v>
                      </c:pt>
                      <c:pt idx="8">
                        <c:v>-100</c:v>
                      </c:pt>
                      <c:pt idx="9">
                        <c:v>-100</c:v>
                      </c:pt>
                      <c:pt idx="10">
                        <c:v>-30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0</c:v>
                      </c:pt>
                      <c:pt idx="14">
                        <c:v>0</c:v>
                      </c:pt>
                      <c:pt idx="15">
                        <c:v>0</c:v>
                      </c:pt>
                      <c:pt idx="16">
                        <c:v>0</c:v>
                      </c:pt>
                      <c:pt idx="17">
                        <c:v>0</c:v>
                      </c:pt>
                      <c:pt idx="18">
                        <c:v>0</c:v>
                      </c:pt>
                      <c:pt idx="19">
                        <c:v>0</c:v>
                      </c:pt>
                      <c:pt idx="20">
                        <c:v>0</c:v>
                      </c:pt>
                      <c:pt idx="21">
                        <c:v>0</c:v>
                      </c:pt>
                      <c:pt idx="22">
                        <c:v>0</c:v>
                      </c:pt>
                      <c:pt idx="23">
                        <c:v>0</c:v>
                      </c:pt>
                      <c:pt idx="24">
                        <c:v>-60</c:v>
                      </c:pt>
                      <c:pt idx="25">
                        <c:v>-60</c:v>
                      </c:pt>
                      <c:pt idx="26">
                        <c:v>-60</c:v>
                      </c:pt>
                      <c:pt idx="27">
                        <c:v>-60</c:v>
                      </c:pt>
                      <c:pt idx="28">
                        <c:v>-60</c:v>
                      </c:pt>
                      <c:pt idx="29">
                        <c:v>0</c:v>
                      </c:pt>
                      <c:pt idx="30">
                        <c:v>0</c:v>
                      </c:pt>
                      <c:pt idx="31">
                        <c:v>0</c:v>
                      </c:pt>
                      <c:pt idx="32">
                        <c:v>0</c:v>
                      </c:pt>
                      <c:pt idx="33">
                        <c:v>0</c:v>
                      </c:pt>
                      <c:pt idx="34">
                        <c:v>0</c:v>
                      </c:pt>
                      <c:pt idx="35">
                        <c:v>0</c:v>
                      </c:pt>
                      <c:pt idx="36">
                        <c:v>0</c:v>
                      </c:pt>
                      <c:pt idx="37">
                        <c:v>0</c:v>
                      </c:pt>
                      <c:pt idx="38">
                        <c:v>0</c:v>
                      </c:pt>
                      <c:pt idx="39">
                        <c:v>0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F95B-4CB9-A514-63CAD31A94AF}"/>
                  </c:ext>
                </c:extLst>
              </c15:ser>
            </c15:filteredScatterSeries>
            <c15:filteredScatterSeries>
              <c15:ser>
                <c:idx val="16"/>
                <c:order val="1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ECRS!$A$22</c15:sqref>
                        </c15:formulaRef>
                      </c:ext>
                    </c:extLst>
                    <c:strCache>
                      <c:ptCount val="1"/>
                      <c:pt idx="0">
                        <c:v>Net BP</c:v>
                      </c:pt>
                    </c:strCache>
                  </c:strRef>
                </c:tx>
                <c:spPr>
                  <a:ln w="19050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ECRS!$B$8:$AO$8</c15:sqref>
                        </c15:formulaRef>
                      </c:ext>
                    </c:extLst>
                    <c:numCache>
                      <c:formatCode>h:mm</c:formatCode>
                      <c:ptCount val="40"/>
                      <c:pt idx="0">
                        <c:v>0.5</c:v>
                      </c:pt>
                      <c:pt idx="1">
                        <c:v>0.50347222222222221</c:v>
                      </c:pt>
                      <c:pt idx="2">
                        <c:v>0.50694444444444398</c:v>
                      </c:pt>
                      <c:pt idx="3">
                        <c:v>0.51041666666666696</c:v>
                      </c:pt>
                      <c:pt idx="4">
                        <c:v>0.51388888888888895</c:v>
                      </c:pt>
                      <c:pt idx="5">
                        <c:v>0.51736111111111105</c:v>
                      </c:pt>
                      <c:pt idx="6">
                        <c:v>0.52083333333333304</c:v>
                      </c:pt>
                      <c:pt idx="7">
                        <c:v>0.52430555555555503</c:v>
                      </c:pt>
                      <c:pt idx="8">
                        <c:v>0.52777777777777801</c:v>
                      </c:pt>
                      <c:pt idx="9">
                        <c:v>0.53125</c:v>
                      </c:pt>
                      <c:pt idx="10">
                        <c:v>0.53472222222222199</c:v>
                      </c:pt>
                      <c:pt idx="11">
                        <c:v>0.53819444444444398</c:v>
                      </c:pt>
                      <c:pt idx="12">
                        <c:v>0.54165509259259292</c:v>
                      </c:pt>
                      <c:pt idx="13">
                        <c:v>0.54166666666666696</c:v>
                      </c:pt>
                      <c:pt idx="14">
                        <c:v>0.54513888888888895</c:v>
                      </c:pt>
                      <c:pt idx="15">
                        <c:v>0.54861111111111105</c:v>
                      </c:pt>
                      <c:pt idx="16">
                        <c:v>0.55208333333333304</c:v>
                      </c:pt>
                      <c:pt idx="17">
                        <c:v>0.55555555555555503</c:v>
                      </c:pt>
                      <c:pt idx="18">
                        <c:v>0.55902777777777701</c:v>
                      </c:pt>
                      <c:pt idx="19">
                        <c:v>0.562499999999999</c:v>
                      </c:pt>
                      <c:pt idx="20">
                        <c:v>0.56597222222222099</c:v>
                      </c:pt>
                      <c:pt idx="21">
                        <c:v>0.56944444444444298</c:v>
                      </c:pt>
                      <c:pt idx="22">
                        <c:v>0.57291666666666496</c:v>
                      </c:pt>
                      <c:pt idx="23">
                        <c:v>0.57638888888888695</c:v>
                      </c:pt>
                      <c:pt idx="24">
                        <c:v>0.57986111111110905</c:v>
                      </c:pt>
                      <c:pt idx="25">
                        <c:v>0.583321759259257</c:v>
                      </c:pt>
                      <c:pt idx="26">
                        <c:v>0.58333333333333104</c:v>
                      </c:pt>
                      <c:pt idx="27">
                        <c:v>0.58680555555555303</c:v>
                      </c:pt>
                      <c:pt idx="28">
                        <c:v>0.59027777777777501</c:v>
                      </c:pt>
                      <c:pt idx="29">
                        <c:v>0.593749999999997</c:v>
                      </c:pt>
                      <c:pt idx="30">
                        <c:v>0.59722222222221899</c:v>
                      </c:pt>
                      <c:pt idx="31">
                        <c:v>0.60069444444444098</c:v>
                      </c:pt>
                      <c:pt idx="32">
                        <c:v>0.60416666666666297</c:v>
                      </c:pt>
                      <c:pt idx="33">
                        <c:v>0.60763888888888495</c:v>
                      </c:pt>
                      <c:pt idx="34">
                        <c:v>0.61111111111110705</c:v>
                      </c:pt>
                      <c:pt idx="35">
                        <c:v>0.61458333333332904</c:v>
                      </c:pt>
                      <c:pt idx="36">
                        <c:v>0.61805555555555103</c:v>
                      </c:pt>
                      <c:pt idx="37">
                        <c:v>0.62152777777777302</c:v>
                      </c:pt>
                      <c:pt idx="38">
                        <c:v>0.62498842592592097</c:v>
                      </c:pt>
                      <c:pt idx="39">
                        <c:v>0.624999999999995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ECRS!$B$22:$AO$22</c15:sqref>
                        </c15:formulaRef>
                      </c:ext>
                    </c:extLst>
                    <c:numCache>
                      <c:formatCode>General</c:formatCode>
                      <c:ptCount val="40"/>
                      <c:pt idx="0">
                        <c:v>0</c:v>
                      </c:pt>
                      <c:pt idx="1">
                        <c:v>55</c:v>
                      </c:pt>
                      <c:pt idx="2">
                        <c:v>55</c:v>
                      </c:pt>
                      <c:pt idx="3">
                        <c:v>55</c:v>
                      </c:pt>
                      <c:pt idx="4">
                        <c:v>55</c:v>
                      </c:pt>
                      <c:pt idx="5">
                        <c:v>55</c:v>
                      </c:pt>
                      <c:pt idx="6">
                        <c:v>55</c:v>
                      </c:pt>
                      <c:pt idx="7">
                        <c:v>-100</c:v>
                      </c:pt>
                      <c:pt idx="8">
                        <c:v>-100</c:v>
                      </c:pt>
                      <c:pt idx="9">
                        <c:v>-100</c:v>
                      </c:pt>
                      <c:pt idx="10">
                        <c:v>-30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0</c:v>
                      </c:pt>
                      <c:pt idx="14">
                        <c:v>100</c:v>
                      </c:pt>
                      <c:pt idx="15">
                        <c:v>100</c:v>
                      </c:pt>
                      <c:pt idx="16">
                        <c:v>55</c:v>
                      </c:pt>
                      <c:pt idx="17">
                        <c:v>45</c:v>
                      </c:pt>
                      <c:pt idx="18">
                        <c:v>45</c:v>
                      </c:pt>
                      <c:pt idx="19">
                        <c:v>45</c:v>
                      </c:pt>
                      <c:pt idx="20">
                        <c:v>0</c:v>
                      </c:pt>
                      <c:pt idx="21">
                        <c:v>0</c:v>
                      </c:pt>
                      <c:pt idx="22">
                        <c:v>0</c:v>
                      </c:pt>
                      <c:pt idx="23">
                        <c:v>0</c:v>
                      </c:pt>
                      <c:pt idx="24">
                        <c:v>-60</c:v>
                      </c:pt>
                      <c:pt idx="25">
                        <c:v>-60</c:v>
                      </c:pt>
                      <c:pt idx="26">
                        <c:v>-60</c:v>
                      </c:pt>
                      <c:pt idx="27">
                        <c:v>-60</c:v>
                      </c:pt>
                      <c:pt idx="28">
                        <c:v>-60</c:v>
                      </c:pt>
                      <c:pt idx="29">
                        <c:v>-100</c:v>
                      </c:pt>
                      <c:pt idx="30">
                        <c:v>0</c:v>
                      </c:pt>
                      <c:pt idx="31">
                        <c:v>0</c:v>
                      </c:pt>
                      <c:pt idx="32">
                        <c:v>0</c:v>
                      </c:pt>
                      <c:pt idx="33">
                        <c:v>0</c:v>
                      </c:pt>
                      <c:pt idx="34">
                        <c:v>0</c:v>
                      </c:pt>
                      <c:pt idx="35">
                        <c:v>0</c:v>
                      </c:pt>
                      <c:pt idx="36">
                        <c:v>0</c:v>
                      </c:pt>
                      <c:pt idx="37">
                        <c:v>0</c:v>
                      </c:pt>
                      <c:pt idx="38">
                        <c:v>0</c:v>
                      </c:pt>
                      <c:pt idx="39">
                        <c:v>0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0-3043-4A5A-B0BC-5D02DAB62B38}"/>
                  </c:ext>
                </c:extLst>
              </c15:ser>
            </c15:filteredScatterSeries>
          </c:ext>
        </c:extLst>
      </c:scatterChart>
      <c:valAx>
        <c:axId val="1017480720"/>
        <c:scaling>
          <c:orientation val="minMax"/>
          <c:max val="0.6251000000000001"/>
          <c:min val="0.5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h: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17481136"/>
        <c:crosses val="autoZero"/>
        <c:crossBetween val="midCat"/>
        <c:majorUnit val="6.9450000000000024E-3"/>
      </c:valAx>
      <c:valAx>
        <c:axId val="1017481136"/>
        <c:scaling>
          <c:orientation val="minMax"/>
          <c:min val="-12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1748072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0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2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Non Spin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NonSpin!$A$9</c:f>
              <c:strCache>
                <c:ptCount val="1"/>
                <c:pt idx="0">
                  <c:v>HSL</c:v>
                </c:pt>
              </c:strCache>
            </c:strRef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NonSpin!$B$8:$AO$8</c:f>
              <c:numCache>
                <c:formatCode>h:mm</c:formatCode>
                <c:ptCount val="40"/>
                <c:pt idx="0">
                  <c:v>0.5</c:v>
                </c:pt>
                <c:pt idx="1">
                  <c:v>0.50347222222222221</c:v>
                </c:pt>
                <c:pt idx="2">
                  <c:v>0.50694444444444398</c:v>
                </c:pt>
                <c:pt idx="3">
                  <c:v>0.51041666666666696</c:v>
                </c:pt>
                <c:pt idx="4">
                  <c:v>0.51388888888888895</c:v>
                </c:pt>
                <c:pt idx="5">
                  <c:v>0.51736111111111105</c:v>
                </c:pt>
                <c:pt idx="6">
                  <c:v>0.52083333333333304</c:v>
                </c:pt>
                <c:pt idx="7">
                  <c:v>0.52430555555555503</c:v>
                </c:pt>
                <c:pt idx="8">
                  <c:v>0.52777777777777801</c:v>
                </c:pt>
                <c:pt idx="9">
                  <c:v>0.53125</c:v>
                </c:pt>
                <c:pt idx="10">
                  <c:v>0.53472222222222199</c:v>
                </c:pt>
                <c:pt idx="11">
                  <c:v>0.53819444444444398</c:v>
                </c:pt>
                <c:pt idx="12">
                  <c:v>0.54165509259259292</c:v>
                </c:pt>
                <c:pt idx="13">
                  <c:v>0.54166666666666696</c:v>
                </c:pt>
                <c:pt idx="14">
                  <c:v>0.54513888888888895</c:v>
                </c:pt>
                <c:pt idx="15">
                  <c:v>0.54861111111111105</c:v>
                </c:pt>
                <c:pt idx="16">
                  <c:v>0.55208333333333304</c:v>
                </c:pt>
                <c:pt idx="17">
                  <c:v>0.55555555555555503</c:v>
                </c:pt>
                <c:pt idx="18">
                  <c:v>0.55902777777777701</c:v>
                </c:pt>
                <c:pt idx="19">
                  <c:v>0.562499999999999</c:v>
                </c:pt>
                <c:pt idx="20">
                  <c:v>0.56597222222222099</c:v>
                </c:pt>
                <c:pt idx="21">
                  <c:v>0.56944444444444298</c:v>
                </c:pt>
                <c:pt idx="22">
                  <c:v>0.57291666666666496</c:v>
                </c:pt>
                <c:pt idx="23">
                  <c:v>0.57638888888888695</c:v>
                </c:pt>
                <c:pt idx="24">
                  <c:v>0.57986111111110905</c:v>
                </c:pt>
                <c:pt idx="25">
                  <c:v>0.583321759259257</c:v>
                </c:pt>
                <c:pt idx="26">
                  <c:v>0.58333333333333104</c:v>
                </c:pt>
                <c:pt idx="27">
                  <c:v>0.58680555555555303</c:v>
                </c:pt>
                <c:pt idx="28">
                  <c:v>0.59027777777777501</c:v>
                </c:pt>
                <c:pt idx="29">
                  <c:v>0.593749999999997</c:v>
                </c:pt>
                <c:pt idx="30">
                  <c:v>0.59722222222221899</c:v>
                </c:pt>
                <c:pt idx="31">
                  <c:v>0.60069444444444098</c:v>
                </c:pt>
                <c:pt idx="32">
                  <c:v>0.60416666666666297</c:v>
                </c:pt>
                <c:pt idx="33">
                  <c:v>0.60763888888888495</c:v>
                </c:pt>
                <c:pt idx="34">
                  <c:v>0.61111111111110705</c:v>
                </c:pt>
                <c:pt idx="35">
                  <c:v>0.61458333333332904</c:v>
                </c:pt>
                <c:pt idx="36">
                  <c:v>0.61805555555555103</c:v>
                </c:pt>
                <c:pt idx="37">
                  <c:v>0.62152777777777302</c:v>
                </c:pt>
                <c:pt idx="38">
                  <c:v>0.62498842592592097</c:v>
                </c:pt>
                <c:pt idx="39">
                  <c:v>0.624999999999995</c:v>
                </c:pt>
              </c:numCache>
            </c:numRef>
          </c:xVal>
          <c:yVal>
            <c:numRef>
              <c:f>NonSpin!$B$9:$AO$9</c:f>
              <c:numCache>
                <c:formatCode>General</c:formatCode>
                <c:ptCount val="40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  <c:pt idx="22">
                  <c:v>100</c:v>
                </c:pt>
                <c:pt idx="23">
                  <c:v>100</c:v>
                </c:pt>
                <c:pt idx="24">
                  <c:v>100</c:v>
                </c:pt>
                <c:pt idx="25">
                  <c:v>100</c:v>
                </c:pt>
                <c:pt idx="26">
                  <c:v>100</c:v>
                </c:pt>
                <c:pt idx="27">
                  <c:v>100</c:v>
                </c:pt>
                <c:pt idx="28">
                  <c:v>100</c:v>
                </c:pt>
                <c:pt idx="29">
                  <c:v>100</c:v>
                </c:pt>
                <c:pt idx="30">
                  <c:v>100</c:v>
                </c:pt>
                <c:pt idx="31">
                  <c:v>100</c:v>
                </c:pt>
                <c:pt idx="32">
                  <c:v>100</c:v>
                </c:pt>
                <c:pt idx="33">
                  <c:v>100</c:v>
                </c:pt>
                <c:pt idx="34">
                  <c:v>100</c:v>
                </c:pt>
                <c:pt idx="35">
                  <c:v>100</c:v>
                </c:pt>
                <c:pt idx="36">
                  <c:v>100</c:v>
                </c:pt>
                <c:pt idx="37">
                  <c:v>100</c:v>
                </c:pt>
                <c:pt idx="38">
                  <c:v>100</c:v>
                </c:pt>
                <c:pt idx="39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C8A-4BCA-842E-1E55F852893F}"/>
            </c:ext>
          </c:extLst>
        </c:ser>
        <c:ser>
          <c:idx val="1"/>
          <c:order val="1"/>
          <c:tx>
            <c:strRef>
              <c:f>NonSpin!$A$11</c:f>
              <c:strCache>
                <c:ptCount val="1"/>
                <c:pt idx="0">
                  <c:v>NonSpin Resp.</c:v>
                </c:pt>
              </c:strCache>
            </c:strRef>
          </c:tx>
          <c:spPr>
            <a:ln w="19050" cap="rnd">
              <a:solidFill>
                <a:schemeClr val="bg1">
                  <a:lumMod val="50000"/>
                </a:schemeClr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NonSpin!$B$8:$AO$8</c:f>
              <c:numCache>
                <c:formatCode>h:mm</c:formatCode>
                <c:ptCount val="40"/>
                <c:pt idx="0">
                  <c:v>0.5</c:v>
                </c:pt>
                <c:pt idx="1">
                  <c:v>0.50347222222222221</c:v>
                </c:pt>
                <c:pt idx="2">
                  <c:v>0.50694444444444398</c:v>
                </c:pt>
                <c:pt idx="3">
                  <c:v>0.51041666666666696</c:v>
                </c:pt>
                <c:pt idx="4">
                  <c:v>0.51388888888888895</c:v>
                </c:pt>
                <c:pt idx="5">
                  <c:v>0.51736111111111105</c:v>
                </c:pt>
                <c:pt idx="6">
                  <c:v>0.52083333333333304</c:v>
                </c:pt>
                <c:pt idx="7">
                  <c:v>0.52430555555555503</c:v>
                </c:pt>
                <c:pt idx="8">
                  <c:v>0.52777777777777801</c:v>
                </c:pt>
                <c:pt idx="9">
                  <c:v>0.53125</c:v>
                </c:pt>
                <c:pt idx="10">
                  <c:v>0.53472222222222199</c:v>
                </c:pt>
                <c:pt idx="11">
                  <c:v>0.53819444444444398</c:v>
                </c:pt>
                <c:pt idx="12">
                  <c:v>0.54165509259259292</c:v>
                </c:pt>
                <c:pt idx="13">
                  <c:v>0.54166666666666696</c:v>
                </c:pt>
                <c:pt idx="14">
                  <c:v>0.54513888888888895</c:v>
                </c:pt>
                <c:pt idx="15">
                  <c:v>0.54861111111111105</c:v>
                </c:pt>
                <c:pt idx="16">
                  <c:v>0.55208333333333304</c:v>
                </c:pt>
                <c:pt idx="17">
                  <c:v>0.55555555555555503</c:v>
                </c:pt>
                <c:pt idx="18">
                  <c:v>0.55902777777777701</c:v>
                </c:pt>
                <c:pt idx="19">
                  <c:v>0.562499999999999</c:v>
                </c:pt>
                <c:pt idx="20">
                  <c:v>0.56597222222222099</c:v>
                </c:pt>
                <c:pt idx="21">
                  <c:v>0.56944444444444298</c:v>
                </c:pt>
                <c:pt idx="22">
                  <c:v>0.57291666666666496</c:v>
                </c:pt>
                <c:pt idx="23">
                  <c:v>0.57638888888888695</c:v>
                </c:pt>
                <c:pt idx="24">
                  <c:v>0.57986111111110905</c:v>
                </c:pt>
                <c:pt idx="25">
                  <c:v>0.583321759259257</c:v>
                </c:pt>
                <c:pt idx="26">
                  <c:v>0.58333333333333104</c:v>
                </c:pt>
                <c:pt idx="27">
                  <c:v>0.58680555555555303</c:v>
                </c:pt>
                <c:pt idx="28">
                  <c:v>0.59027777777777501</c:v>
                </c:pt>
                <c:pt idx="29">
                  <c:v>0.593749999999997</c:v>
                </c:pt>
                <c:pt idx="30">
                  <c:v>0.59722222222221899</c:v>
                </c:pt>
                <c:pt idx="31">
                  <c:v>0.60069444444444098</c:v>
                </c:pt>
                <c:pt idx="32">
                  <c:v>0.60416666666666297</c:v>
                </c:pt>
                <c:pt idx="33">
                  <c:v>0.60763888888888495</c:v>
                </c:pt>
                <c:pt idx="34">
                  <c:v>0.61111111111110705</c:v>
                </c:pt>
                <c:pt idx="35">
                  <c:v>0.61458333333332904</c:v>
                </c:pt>
                <c:pt idx="36">
                  <c:v>0.61805555555555103</c:v>
                </c:pt>
                <c:pt idx="37">
                  <c:v>0.62152777777777302</c:v>
                </c:pt>
                <c:pt idx="38">
                  <c:v>0.62498842592592097</c:v>
                </c:pt>
                <c:pt idx="39">
                  <c:v>0.624999999999995</c:v>
                </c:pt>
              </c:numCache>
            </c:numRef>
          </c:xVal>
          <c:yVal>
            <c:numRef>
              <c:f>NonSpin!$B$11:$AO$11</c:f>
              <c:numCache>
                <c:formatCode>General</c:formatCode>
                <c:ptCount val="40"/>
                <c:pt idx="0">
                  <c:v>20</c:v>
                </c:pt>
                <c:pt idx="1">
                  <c:v>20</c:v>
                </c:pt>
                <c:pt idx="2">
                  <c:v>20</c:v>
                </c:pt>
                <c:pt idx="3">
                  <c:v>20</c:v>
                </c:pt>
                <c:pt idx="4">
                  <c:v>20</c:v>
                </c:pt>
                <c:pt idx="5">
                  <c:v>20</c:v>
                </c:pt>
                <c:pt idx="6">
                  <c:v>20</c:v>
                </c:pt>
                <c:pt idx="7">
                  <c:v>20</c:v>
                </c:pt>
                <c:pt idx="8">
                  <c:v>20</c:v>
                </c:pt>
                <c:pt idx="9">
                  <c:v>20</c:v>
                </c:pt>
                <c:pt idx="10">
                  <c:v>20</c:v>
                </c:pt>
                <c:pt idx="11">
                  <c:v>20</c:v>
                </c:pt>
                <c:pt idx="12">
                  <c:v>20</c:v>
                </c:pt>
                <c:pt idx="13">
                  <c:v>20</c:v>
                </c:pt>
                <c:pt idx="14">
                  <c:v>20</c:v>
                </c:pt>
                <c:pt idx="15">
                  <c:v>20</c:v>
                </c:pt>
                <c:pt idx="16">
                  <c:v>20</c:v>
                </c:pt>
                <c:pt idx="17">
                  <c:v>20</c:v>
                </c:pt>
                <c:pt idx="18">
                  <c:v>20</c:v>
                </c:pt>
                <c:pt idx="19">
                  <c:v>20</c:v>
                </c:pt>
                <c:pt idx="20">
                  <c:v>20</c:v>
                </c:pt>
                <c:pt idx="21">
                  <c:v>20</c:v>
                </c:pt>
                <c:pt idx="22">
                  <c:v>20</c:v>
                </c:pt>
                <c:pt idx="23">
                  <c:v>20</c:v>
                </c:pt>
                <c:pt idx="24">
                  <c:v>20</c:v>
                </c:pt>
                <c:pt idx="25">
                  <c:v>20</c:v>
                </c:pt>
                <c:pt idx="26">
                  <c:v>20</c:v>
                </c:pt>
                <c:pt idx="27">
                  <c:v>20</c:v>
                </c:pt>
                <c:pt idx="28">
                  <c:v>20</c:v>
                </c:pt>
                <c:pt idx="29">
                  <c:v>20</c:v>
                </c:pt>
                <c:pt idx="30">
                  <c:v>20</c:v>
                </c:pt>
                <c:pt idx="31">
                  <c:v>20</c:v>
                </c:pt>
                <c:pt idx="32">
                  <c:v>20</c:v>
                </c:pt>
                <c:pt idx="33">
                  <c:v>20</c:v>
                </c:pt>
                <c:pt idx="34">
                  <c:v>20</c:v>
                </c:pt>
                <c:pt idx="35">
                  <c:v>20</c:v>
                </c:pt>
                <c:pt idx="36">
                  <c:v>20</c:v>
                </c:pt>
                <c:pt idx="37">
                  <c:v>20</c:v>
                </c:pt>
                <c:pt idx="38">
                  <c:v>20</c:v>
                </c:pt>
                <c:pt idx="39">
                  <c:v>20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C8A-4BCA-842E-1E55F852893F}"/>
            </c:ext>
          </c:extLst>
        </c:ser>
        <c:ser>
          <c:idx val="2"/>
          <c:order val="2"/>
          <c:tx>
            <c:strRef>
              <c:f>NonSpin!$A$12</c:f>
              <c:strCache>
                <c:ptCount val="1"/>
                <c:pt idx="0">
                  <c:v>NonSpin Sched.</c:v>
                </c:pt>
              </c:strCache>
            </c:strRef>
          </c:tx>
          <c:spPr>
            <a:ln w="19050" cap="rnd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NonSpin!$B$8:$AO$8</c:f>
              <c:numCache>
                <c:formatCode>h:mm</c:formatCode>
                <c:ptCount val="40"/>
                <c:pt idx="0">
                  <c:v>0.5</c:v>
                </c:pt>
                <c:pt idx="1">
                  <c:v>0.50347222222222221</c:v>
                </c:pt>
                <c:pt idx="2">
                  <c:v>0.50694444444444398</c:v>
                </c:pt>
                <c:pt idx="3">
                  <c:v>0.51041666666666696</c:v>
                </c:pt>
                <c:pt idx="4">
                  <c:v>0.51388888888888895</c:v>
                </c:pt>
                <c:pt idx="5">
                  <c:v>0.51736111111111105</c:v>
                </c:pt>
                <c:pt idx="6">
                  <c:v>0.52083333333333304</c:v>
                </c:pt>
                <c:pt idx="7">
                  <c:v>0.52430555555555503</c:v>
                </c:pt>
                <c:pt idx="8">
                  <c:v>0.52777777777777801</c:v>
                </c:pt>
                <c:pt idx="9">
                  <c:v>0.53125</c:v>
                </c:pt>
                <c:pt idx="10">
                  <c:v>0.53472222222222199</c:v>
                </c:pt>
                <c:pt idx="11">
                  <c:v>0.53819444444444398</c:v>
                </c:pt>
                <c:pt idx="12">
                  <c:v>0.54165509259259292</c:v>
                </c:pt>
                <c:pt idx="13">
                  <c:v>0.54166666666666696</c:v>
                </c:pt>
                <c:pt idx="14">
                  <c:v>0.54513888888888895</c:v>
                </c:pt>
                <c:pt idx="15">
                  <c:v>0.54861111111111105</c:v>
                </c:pt>
                <c:pt idx="16">
                  <c:v>0.55208333333333304</c:v>
                </c:pt>
                <c:pt idx="17">
                  <c:v>0.55555555555555503</c:v>
                </c:pt>
                <c:pt idx="18">
                  <c:v>0.55902777777777701</c:v>
                </c:pt>
                <c:pt idx="19">
                  <c:v>0.562499999999999</c:v>
                </c:pt>
                <c:pt idx="20">
                  <c:v>0.56597222222222099</c:v>
                </c:pt>
                <c:pt idx="21">
                  <c:v>0.56944444444444298</c:v>
                </c:pt>
                <c:pt idx="22">
                  <c:v>0.57291666666666496</c:v>
                </c:pt>
                <c:pt idx="23">
                  <c:v>0.57638888888888695</c:v>
                </c:pt>
                <c:pt idx="24">
                  <c:v>0.57986111111110905</c:v>
                </c:pt>
                <c:pt idx="25">
                  <c:v>0.583321759259257</c:v>
                </c:pt>
                <c:pt idx="26">
                  <c:v>0.58333333333333104</c:v>
                </c:pt>
                <c:pt idx="27">
                  <c:v>0.58680555555555303</c:v>
                </c:pt>
                <c:pt idx="28">
                  <c:v>0.59027777777777501</c:v>
                </c:pt>
                <c:pt idx="29">
                  <c:v>0.593749999999997</c:v>
                </c:pt>
                <c:pt idx="30">
                  <c:v>0.59722222222221899</c:v>
                </c:pt>
                <c:pt idx="31">
                  <c:v>0.60069444444444098</c:v>
                </c:pt>
                <c:pt idx="32">
                  <c:v>0.60416666666666297</c:v>
                </c:pt>
                <c:pt idx="33">
                  <c:v>0.60763888888888495</c:v>
                </c:pt>
                <c:pt idx="34">
                  <c:v>0.61111111111110705</c:v>
                </c:pt>
                <c:pt idx="35">
                  <c:v>0.61458333333332904</c:v>
                </c:pt>
                <c:pt idx="36">
                  <c:v>0.61805555555555103</c:v>
                </c:pt>
                <c:pt idx="37">
                  <c:v>0.62152777777777302</c:v>
                </c:pt>
                <c:pt idx="38">
                  <c:v>0.62498842592592097</c:v>
                </c:pt>
                <c:pt idx="39">
                  <c:v>0.624999999999995</c:v>
                </c:pt>
              </c:numCache>
            </c:numRef>
          </c:xVal>
          <c:yVal>
            <c:numRef>
              <c:f>NonSpin!$B$12:$AO$12</c:f>
              <c:numCache>
                <c:formatCode>General</c:formatCode>
                <c:ptCount val="40"/>
                <c:pt idx="0">
                  <c:v>20</c:v>
                </c:pt>
                <c:pt idx="1">
                  <c:v>20</c:v>
                </c:pt>
                <c:pt idx="2">
                  <c:v>20</c:v>
                </c:pt>
                <c:pt idx="3">
                  <c:v>20</c:v>
                </c:pt>
                <c:pt idx="4">
                  <c:v>20</c:v>
                </c:pt>
                <c:pt idx="5">
                  <c:v>20</c:v>
                </c:pt>
                <c:pt idx="6">
                  <c:v>20</c:v>
                </c:pt>
                <c:pt idx="7">
                  <c:v>20</c:v>
                </c:pt>
                <c:pt idx="8">
                  <c:v>20</c:v>
                </c:pt>
                <c:pt idx="9">
                  <c:v>20</c:v>
                </c:pt>
                <c:pt idx="10">
                  <c:v>20</c:v>
                </c:pt>
                <c:pt idx="11">
                  <c:v>20</c:v>
                </c:pt>
                <c:pt idx="12">
                  <c:v>20</c:v>
                </c:pt>
                <c:pt idx="13">
                  <c:v>20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20</c:v>
                </c:pt>
                <c:pt idx="21">
                  <c:v>20</c:v>
                </c:pt>
                <c:pt idx="22">
                  <c:v>20</c:v>
                </c:pt>
                <c:pt idx="23">
                  <c:v>20</c:v>
                </c:pt>
                <c:pt idx="24">
                  <c:v>20</c:v>
                </c:pt>
                <c:pt idx="25">
                  <c:v>20</c:v>
                </c:pt>
                <c:pt idx="26">
                  <c:v>20</c:v>
                </c:pt>
                <c:pt idx="27">
                  <c:v>20</c:v>
                </c:pt>
                <c:pt idx="28">
                  <c:v>20</c:v>
                </c:pt>
                <c:pt idx="29">
                  <c:v>20</c:v>
                </c:pt>
                <c:pt idx="30">
                  <c:v>20</c:v>
                </c:pt>
                <c:pt idx="31">
                  <c:v>20</c:v>
                </c:pt>
                <c:pt idx="32">
                  <c:v>20</c:v>
                </c:pt>
                <c:pt idx="33">
                  <c:v>20</c:v>
                </c:pt>
                <c:pt idx="34">
                  <c:v>20</c:v>
                </c:pt>
                <c:pt idx="35">
                  <c:v>20</c:v>
                </c:pt>
                <c:pt idx="36">
                  <c:v>20</c:v>
                </c:pt>
                <c:pt idx="37">
                  <c:v>20</c:v>
                </c:pt>
                <c:pt idx="38">
                  <c:v>20</c:v>
                </c:pt>
                <c:pt idx="39">
                  <c:v>20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C8A-4BCA-842E-1E55F852893F}"/>
            </c:ext>
          </c:extLst>
        </c:ser>
        <c:ser>
          <c:idx val="7"/>
          <c:order val="7"/>
          <c:tx>
            <c:strRef>
              <c:f>NonSpin!$A$17</c:f>
              <c:strCache>
                <c:ptCount val="1"/>
                <c:pt idx="0">
                  <c:v>HASL-GR Post 1186</c:v>
                </c:pt>
              </c:strCache>
            </c:strRef>
          </c:tx>
          <c:spPr>
            <a:ln w="19050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NonSpin!$B$8:$AO$8</c:f>
              <c:numCache>
                <c:formatCode>h:mm</c:formatCode>
                <c:ptCount val="40"/>
                <c:pt idx="0">
                  <c:v>0.5</c:v>
                </c:pt>
                <c:pt idx="1">
                  <c:v>0.50347222222222221</c:v>
                </c:pt>
                <c:pt idx="2">
                  <c:v>0.50694444444444398</c:v>
                </c:pt>
                <c:pt idx="3">
                  <c:v>0.51041666666666696</c:v>
                </c:pt>
                <c:pt idx="4">
                  <c:v>0.51388888888888895</c:v>
                </c:pt>
                <c:pt idx="5">
                  <c:v>0.51736111111111105</c:v>
                </c:pt>
                <c:pt idx="6">
                  <c:v>0.52083333333333304</c:v>
                </c:pt>
                <c:pt idx="7">
                  <c:v>0.52430555555555503</c:v>
                </c:pt>
                <c:pt idx="8">
                  <c:v>0.52777777777777801</c:v>
                </c:pt>
                <c:pt idx="9">
                  <c:v>0.53125</c:v>
                </c:pt>
                <c:pt idx="10">
                  <c:v>0.53472222222222199</c:v>
                </c:pt>
                <c:pt idx="11">
                  <c:v>0.53819444444444398</c:v>
                </c:pt>
                <c:pt idx="12">
                  <c:v>0.54165509259259292</c:v>
                </c:pt>
                <c:pt idx="13">
                  <c:v>0.54166666666666696</c:v>
                </c:pt>
                <c:pt idx="14">
                  <c:v>0.54513888888888895</c:v>
                </c:pt>
                <c:pt idx="15">
                  <c:v>0.54861111111111105</c:v>
                </c:pt>
                <c:pt idx="16">
                  <c:v>0.55208333333333304</c:v>
                </c:pt>
                <c:pt idx="17">
                  <c:v>0.55555555555555503</c:v>
                </c:pt>
                <c:pt idx="18">
                  <c:v>0.55902777777777701</c:v>
                </c:pt>
                <c:pt idx="19">
                  <c:v>0.562499999999999</c:v>
                </c:pt>
                <c:pt idx="20">
                  <c:v>0.56597222222222099</c:v>
                </c:pt>
                <c:pt idx="21">
                  <c:v>0.56944444444444298</c:v>
                </c:pt>
                <c:pt idx="22">
                  <c:v>0.57291666666666496</c:v>
                </c:pt>
                <c:pt idx="23">
                  <c:v>0.57638888888888695</c:v>
                </c:pt>
                <c:pt idx="24">
                  <c:v>0.57986111111110905</c:v>
                </c:pt>
                <c:pt idx="25">
                  <c:v>0.583321759259257</c:v>
                </c:pt>
                <c:pt idx="26">
                  <c:v>0.58333333333333104</c:v>
                </c:pt>
                <c:pt idx="27">
                  <c:v>0.58680555555555303</c:v>
                </c:pt>
                <c:pt idx="28">
                  <c:v>0.59027777777777501</c:v>
                </c:pt>
                <c:pt idx="29">
                  <c:v>0.593749999999997</c:v>
                </c:pt>
                <c:pt idx="30">
                  <c:v>0.59722222222221899</c:v>
                </c:pt>
                <c:pt idx="31">
                  <c:v>0.60069444444444098</c:v>
                </c:pt>
                <c:pt idx="32">
                  <c:v>0.60416666666666297</c:v>
                </c:pt>
                <c:pt idx="33">
                  <c:v>0.60763888888888495</c:v>
                </c:pt>
                <c:pt idx="34">
                  <c:v>0.61111111111110705</c:v>
                </c:pt>
                <c:pt idx="35">
                  <c:v>0.61458333333332904</c:v>
                </c:pt>
                <c:pt idx="36">
                  <c:v>0.61805555555555103</c:v>
                </c:pt>
                <c:pt idx="37">
                  <c:v>0.62152777777777302</c:v>
                </c:pt>
                <c:pt idx="38">
                  <c:v>0.62498842592592097</c:v>
                </c:pt>
                <c:pt idx="39">
                  <c:v>0.624999999999995</c:v>
                </c:pt>
              </c:numCache>
            </c:numRef>
          </c:xVal>
          <c:yVal>
            <c:numRef>
              <c:f>NonSpin!$B$17:$AO$17</c:f>
              <c:numCache>
                <c:formatCode>General</c:formatCode>
                <c:ptCount val="40"/>
                <c:pt idx="0">
                  <c:v>80</c:v>
                </c:pt>
                <c:pt idx="1">
                  <c:v>80</c:v>
                </c:pt>
                <c:pt idx="2">
                  <c:v>80</c:v>
                </c:pt>
                <c:pt idx="3">
                  <c:v>80</c:v>
                </c:pt>
                <c:pt idx="4">
                  <c:v>80</c:v>
                </c:pt>
                <c:pt idx="5">
                  <c:v>80</c:v>
                </c:pt>
                <c:pt idx="6">
                  <c:v>80</c:v>
                </c:pt>
                <c:pt idx="7">
                  <c:v>80</c:v>
                </c:pt>
                <c:pt idx="8">
                  <c:v>80</c:v>
                </c:pt>
                <c:pt idx="9">
                  <c:v>80</c:v>
                </c:pt>
                <c:pt idx="10">
                  <c:v>80</c:v>
                </c:pt>
                <c:pt idx="11">
                  <c:v>80</c:v>
                </c:pt>
                <c:pt idx="12">
                  <c:v>80</c:v>
                </c:pt>
                <c:pt idx="13">
                  <c:v>80</c:v>
                </c:pt>
                <c:pt idx="14">
                  <c:v>100</c:v>
                </c:pt>
                <c:pt idx="15">
                  <c:v>100</c:v>
                </c:pt>
                <c:pt idx="16">
                  <c:v>99.999999999999943</c:v>
                </c:pt>
                <c:pt idx="17">
                  <c:v>20.000000000000057</c:v>
                </c:pt>
                <c:pt idx="18">
                  <c:v>19.999999999999886</c:v>
                </c:pt>
                <c:pt idx="19">
                  <c:v>19.999999999999886</c:v>
                </c:pt>
                <c:pt idx="20">
                  <c:v>19.999999999999886</c:v>
                </c:pt>
                <c:pt idx="21">
                  <c:v>19.999999999999716</c:v>
                </c:pt>
                <c:pt idx="22">
                  <c:v>19.999999999999716</c:v>
                </c:pt>
                <c:pt idx="23">
                  <c:v>19.999999999999716</c:v>
                </c:pt>
                <c:pt idx="24">
                  <c:v>80</c:v>
                </c:pt>
                <c:pt idx="25">
                  <c:v>80</c:v>
                </c:pt>
                <c:pt idx="26">
                  <c:v>80</c:v>
                </c:pt>
                <c:pt idx="27">
                  <c:v>80</c:v>
                </c:pt>
                <c:pt idx="28">
                  <c:v>80</c:v>
                </c:pt>
                <c:pt idx="29">
                  <c:v>80</c:v>
                </c:pt>
                <c:pt idx="30">
                  <c:v>80</c:v>
                </c:pt>
                <c:pt idx="31">
                  <c:v>80</c:v>
                </c:pt>
                <c:pt idx="32">
                  <c:v>80</c:v>
                </c:pt>
                <c:pt idx="33">
                  <c:v>80</c:v>
                </c:pt>
                <c:pt idx="34">
                  <c:v>80</c:v>
                </c:pt>
                <c:pt idx="35">
                  <c:v>80</c:v>
                </c:pt>
                <c:pt idx="36">
                  <c:v>80</c:v>
                </c:pt>
                <c:pt idx="37">
                  <c:v>80</c:v>
                </c:pt>
                <c:pt idx="38">
                  <c:v>59.999999999999659</c:v>
                </c:pt>
                <c:pt idx="39">
                  <c:v>59.999999999999659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2C8A-4BCA-842E-1E55F852893F}"/>
            </c:ext>
          </c:extLst>
        </c:ser>
        <c:ser>
          <c:idx val="11"/>
          <c:order val="11"/>
          <c:tx>
            <c:strRef>
              <c:f>NonSpin!$A$24</c:f>
              <c:strCache>
                <c:ptCount val="1"/>
                <c:pt idx="0">
                  <c:v>Net MW</c:v>
                </c:pt>
              </c:strCache>
              <c:extLst xmlns:c15="http://schemas.microsoft.com/office/drawing/2012/chart"/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NonSpin!$B$8:$AO$8</c:f>
              <c:numCache>
                <c:formatCode>h:mm</c:formatCode>
                <c:ptCount val="40"/>
                <c:pt idx="0">
                  <c:v>0.5</c:v>
                </c:pt>
                <c:pt idx="1">
                  <c:v>0.50347222222222221</c:v>
                </c:pt>
                <c:pt idx="2">
                  <c:v>0.50694444444444398</c:v>
                </c:pt>
                <c:pt idx="3">
                  <c:v>0.51041666666666696</c:v>
                </c:pt>
                <c:pt idx="4">
                  <c:v>0.51388888888888895</c:v>
                </c:pt>
                <c:pt idx="5">
                  <c:v>0.51736111111111105</c:v>
                </c:pt>
                <c:pt idx="6">
                  <c:v>0.52083333333333304</c:v>
                </c:pt>
                <c:pt idx="7">
                  <c:v>0.52430555555555503</c:v>
                </c:pt>
                <c:pt idx="8">
                  <c:v>0.52777777777777801</c:v>
                </c:pt>
                <c:pt idx="9">
                  <c:v>0.53125</c:v>
                </c:pt>
                <c:pt idx="10">
                  <c:v>0.53472222222222199</c:v>
                </c:pt>
                <c:pt idx="11">
                  <c:v>0.53819444444444398</c:v>
                </c:pt>
                <c:pt idx="12">
                  <c:v>0.54165509259259292</c:v>
                </c:pt>
                <c:pt idx="13">
                  <c:v>0.54166666666666696</c:v>
                </c:pt>
                <c:pt idx="14">
                  <c:v>0.54513888888888895</c:v>
                </c:pt>
                <c:pt idx="15">
                  <c:v>0.54861111111111105</c:v>
                </c:pt>
                <c:pt idx="16">
                  <c:v>0.55208333333333304</c:v>
                </c:pt>
                <c:pt idx="17">
                  <c:v>0.55555555555555503</c:v>
                </c:pt>
                <c:pt idx="18">
                  <c:v>0.55902777777777701</c:v>
                </c:pt>
                <c:pt idx="19">
                  <c:v>0.562499999999999</c:v>
                </c:pt>
                <c:pt idx="20">
                  <c:v>0.56597222222222099</c:v>
                </c:pt>
                <c:pt idx="21">
                  <c:v>0.56944444444444298</c:v>
                </c:pt>
                <c:pt idx="22">
                  <c:v>0.57291666666666496</c:v>
                </c:pt>
                <c:pt idx="23">
                  <c:v>0.57638888888888695</c:v>
                </c:pt>
                <c:pt idx="24">
                  <c:v>0.57986111111110905</c:v>
                </c:pt>
                <c:pt idx="25">
                  <c:v>0.583321759259257</c:v>
                </c:pt>
                <c:pt idx="26">
                  <c:v>0.58333333333333104</c:v>
                </c:pt>
                <c:pt idx="27">
                  <c:v>0.58680555555555303</c:v>
                </c:pt>
                <c:pt idx="28">
                  <c:v>0.59027777777777501</c:v>
                </c:pt>
                <c:pt idx="29">
                  <c:v>0.593749999999997</c:v>
                </c:pt>
                <c:pt idx="30">
                  <c:v>0.59722222222221899</c:v>
                </c:pt>
                <c:pt idx="31">
                  <c:v>0.60069444444444098</c:v>
                </c:pt>
                <c:pt idx="32">
                  <c:v>0.60416666666666297</c:v>
                </c:pt>
                <c:pt idx="33">
                  <c:v>0.60763888888888495</c:v>
                </c:pt>
                <c:pt idx="34">
                  <c:v>0.61111111111110705</c:v>
                </c:pt>
                <c:pt idx="35">
                  <c:v>0.61458333333332904</c:v>
                </c:pt>
                <c:pt idx="36">
                  <c:v>0.61805555555555103</c:v>
                </c:pt>
                <c:pt idx="37">
                  <c:v>0.62152777777777302</c:v>
                </c:pt>
                <c:pt idx="38">
                  <c:v>0.62498842592592097</c:v>
                </c:pt>
                <c:pt idx="39">
                  <c:v>0.624999999999995</c:v>
                </c:pt>
              </c:numCache>
              <c:extLst xmlns:c15="http://schemas.microsoft.com/office/drawing/2012/chart"/>
            </c:numRef>
          </c:xVal>
          <c:yVal>
            <c:numRef>
              <c:f>NonSpin!$B$24:$AO$24</c:f>
              <c:numCache>
                <c:formatCode>General</c:formatCode>
                <c:ptCount val="40"/>
                <c:pt idx="0">
                  <c:v>0</c:v>
                </c:pt>
                <c:pt idx="1">
                  <c:v>20</c:v>
                </c:pt>
                <c:pt idx="2">
                  <c:v>20</c:v>
                </c:pt>
                <c:pt idx="3">
                  <c:v>20</c:v>
                </c:pt>
                <c:pt idx="4">
                  <c:v>20</c:v>
                </c:pt>
                <c:pt idx="5">
                  <c:v>20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-50</c:v>
                </c:pt>
                <c:pt idx="11">
                  <c:v>-50</c:v>
                </c:pt>
                <c:pt idx="12">
                  <c:v>0</c:v>
                </c:pt>
                <c:pt idx="13">
                  <c:v>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20</c:v>
                </c:pt>
                <c:pt idx="18">
                  <c:v>20</c:v>
                </c:pt>
                <c:pt idx="19">
                  <c:v>20</c:v>
                </c:pt>
                <c:pt idx="20">
                  <c:v>20</c:v>
                </c:pt>
                <c:pt idx="21">
                  <c:v>20</c:v>
                </c:pt>
                <c:pt idx="22">
                  <c:v>20</c:v>
                </c:pt>
                <c:pt idx="23">
                  <c:v>0</c:v>
                </c:pt>
                <c:pt idx="24">
                  <c:v>-60</c:v>
                </c:pt>
                <c:pt idx="25">
                  <c:v>-60</c:v>
                </c:pt>
                <c:pt idx="26">
                  <c:v>-60</c:v>
                </c:pt>
                <c:pt idx="27">
                  <c:v>-60</c:v>
                </c:pt>
                <c:pt idx="28">
                  <c:v>-60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</c:numCache>
              <c:extLst xmlns:c15="http://schemas.microsoft.com/office/drawing/2012/chart"/>
            </c:numRef>
          </c:y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10-2C8A-4BCA-842E-1E55F852893F}"/>
            </c:ext>
          </c:extLst>
        </c:ser>
        <c:ser>
          <c:idx val="12"/>
          <c:order val="12"/>
          <c:tx>
            <c:strRef>
              <c:f>NonSpin!$A$25</c:f>
              <c:strCache>
                <c:ptCount val="1"/>
                <c:pt idx="0">
                  <c:v>SOC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NonSpin!$B$8:$AO$8</c:f>
              <c:numCache>
                <c:formatCode>h:mm</c:formatCode>
                <c:ptCount val="40"/>
                <c:pt idx="0">
                  <c:v>0.5</c:v>
                </c:pt>
                <c:pt idx="1">
                  <c:v>0.50347222222222221</c:v>
                </c:pt>
                <c:pt idx="2">
                  <c:v>0.50694444444444398</c:v>
                </c:pt>
                <c:pt idx="3">
                  <c:v>0.51041666666666696</c:v>
                </c:pt>
                <c:pt idx="4">
                  <c:v>0.51388888888888895</c:v>
                </c:pt>
                <c:pt idx="5">
                  <c:v>0.51736111111111105</c:v>
                </c:pt>
                <c:pt idx="6">
                  <c:v>0.52083333333333304</c:v>
                </c:pt>
                <c:pt idx="7">
                  <c:v>0.52430555555555503</c:v>
                </c:pt>
                <c:pt idx="8">
                  <c:v>0.52777777777777801</c:v>
                </c:pt>
                <c:pt idx="9">
                  <c:v>0.53125</c:v>
                </c:pt>
                <c:pt idx="10">
                  <c:v>0.53472222222222199</c:v>
                </c:pt>
                <c:pt idx="11">
                  <c:v>0.53819444444444398</c:v>
                </c:pt>
                <c:pt idx="12">
                  <c:v>0.54165509259259292</c:v>
                </c:pt>
                <c:pt idx="13">
                  <c:v>0.54166666666666696</c:v>
                </c:pt>
                <c:pt idx="14">
                  <c:v>0.54513888888888895</c:v>
                </c:pt>
                <c:pt idx="15">
                  <c:v>0.54861111111111105</c:v>
                </c:pt>
                <c:pt idx="16">
                  <c:v>0.55208333333333304</c:v>
                </c:pt>
                <c:pt idx="17">
                  <c:v>0.55555555555555503</c:v>
                </c:pt>
                <c:pt idx="18">
                  <c:v>0.55902777777777701</c:v>
                </c:pt>
                <c:pt idx="19">
                  <c:v>0.562499999999999</c:v>
                </c:pt>
                <c:pt idx="20">
                  <c:v>0.56597222222222099</c:v>
                </c:pt>
                <c:pt idx="21">
                  <c:v>0.56944444444444298</c:v>
                </c:pt>
                <c:pt idx="22">
                  <c:v>0.57291666666666496</c:v>
                </c:pt>
                <c:pt idx="23">
                  <c:v>0.57638888888888695</c:v>
                </c:pt>
                <c:pt idx="24">
                  <c:v>0.57986111111110905</c:v>
                </c:pt>
                <c:pt idx="25">
                  <c:v>0.583321759259257</c:v>
                </c:pt>
                <c:pt idx="26">
                  <c:v>0.58333333333333104</c:v>
                </c:pt>
                <c:pt idx="27">
                  <c:v>0.58680555555555303</c:v>
                </c:pt>
                <c:pt idx="28">
                  <c:v>0.59027777777777501</c:v>
                </c:pt>
                <c:pt idx="29">
                  <c:v>0.593749999999997</c:v>
                </c:pt>
                <c:pt idx="30">
                  <c:v>0.59722222222221899</c:v>
                </c:pt>
                <c:pt idx="31">
                  <c:v>0.60069444444444098</c:v>
                </c:pt>
                <c:pt idx="32">
                  <c:v>0.60416666666666297</c:v>
                </c:pt>
                <c:pt idx="33">
                  <c:v>0.60763888888888495</c:v>
                </c:pt>
                <c:pt idx="34">
                  <c:v>0.61111111111110705</c:v>
                </c:pt>
                <c:pt idx="35">
                  <c:v>0.61458333333332904</c:v>
                </c:pt>
                <c:pt idx="36">
                  <c:v>0.61805555555555103</c:v>
                </c:pt>
                <c:pt idx="37">
                  <c:v>0.62152777777777302</c:v>
                </c:pt>
                <c:pt idx="38">
                  <c:v>0.62498842592592097</c:v>
                </c:pt>
                <c:pt idx="39">
                  <c:v>0.624999999999995</c:v>
                </c:pt>
              </c:numCache>
            </c:numRef>
          </c:xVal>
          <c:yVal>
            <c:numRef>
              <c:f>NonSpin!$B$25:$AO$25</c:f>
              <c:numCache>
                <c:formatCode>General</c:formatCode>
                <c:ptCount val="40"/>
                <c:pt idx="0">
                  <c:v>100</c:v>
                </c:pt>
                <c:pt idx="1">
                  <c:v>100</c:v>
                </c:pt>
                <c:pt idx="2">
                  <c:v>98.333333333333329</c:v>
                </c:pt>
                <c:pt idx="3">
                  <c:v>96.666666666666657</c:v>
                </c:pt>
                <c:pt idx="4">
                  <c:v>94.999999999999986</c:v>
                </c:pt>
                <c:pt idx="5">
                  <c:v>93.333333333333314</c:v>
                </c:pt>
                <c:pt idx="6">
                  <c:v>91.666666666666643</c:v>
                </c:pt>
                <c:pt idx="7">
                  <c:v>91.666666666666643</c:v>
                </c:pt>
                <c:pt idx="8">
                  <c:v>91.666666666666643</c:v>
                </c:pt>
                <c:pt idx="9">
                  <c:v>91.666666666666643</c:v>
                </c:pt>
                <c:pt idx="10">
                  <c:v>91.666666666666643</c:v>
                </c:pt>
                <c:pt idx="11">
                  <c:v>95.833333333333314</c:v>
                </c:pt>
                <c:pt idx="12">
                  <c:v>99.999999999999986</c:v>
                </c:pt>
                <c:pt idx="13">
                  <c:v>99.999999999999986</c:v>
                </c:pt>
                <c:pt idx="14">
                  <c:v>99.999999999999986</c:v>
                </c:pt>
                <c:pt idx="15">
                  <c:v>91.666666666666657</c:v>
                </c:pt>
                <c:pt idx="16">
                  <c:v>83.333333333333329</c:v>
                </c:pt>
                <c:pt idx="17">
                  <c:v>75</c:v>
                </c:pt>
                <c:pt idx="18">
                  <c:v>73.333333333333329</c:v>
                </c:pt>
                <c:pt idx="19">
                  <c:v>71.666666666666657</c:v>
                </c:pt>
                <c:pt idx="20">
                  <c:v>69.999999999999986</c:v>
                </c:pt>
                <c:pt idx="21">
                  <c:v>68.333333333333314</c:v>
                </c:pt>
                <c:pt idx="22">
                  <c:v>66.666666666666643</c:v>
                </c:pt>
                <c:pt idx="23">
                  <c:v>64.999999999999972</c:v>
                </c:pt>
                <c:pt idx="24">
                  <c:v>64.999999999999972</c:v>
                </c:pt>
                <c:pt idx="25">
                  <c:v>69.999999999999972</c:v>
                </c:pt>
                <c:pt idx="26">
                  <c:v>69.999999999999972</c:v>
                </c:pt>
                <c:pt idx="27">
                  <c:v>74.999999999999972</c:v>
                </c:pt>
                <c:pt idx="28">
                  <c:v>79.999999999999972</c:v>
                </c:pt>
                <c:pt idx="29">
                  <c:v>84.999999999999972</c:v>
                </c:pt>
                <c:pt idx="30">
                  <c:v>84.999999999999972</c:v>
                </c:pt>
                <c:pt idx="31">
                  <c:v>84.999999999999972</c:v>
                </c:pt>
                <c:pt idx="32">
                  <c:v>84.999999999999972</c:v>
                </c:pt>
                <c:pt idx="33">
                  <c:v>84.999999999999972</c:v>
                </c:pt>
                <c:pt idx="34">
                  <c:v>84.999999999999972</c:v>
                </c:pt>
                <c:pt idx="35">
                  <c:v>84.999999999999972</c:v>
                </c:pt>
                <c:pt idx="36">
                  <c:v>84.999999999999972</c:v>
                </c:pt>
                <c:pt idx="37">
                  <c:v>84.999999999999972</c:v>
                </c:pt>
                <c:pt idx="38">
                  <c:v>84.999999999999972</c:v>
                </c:pt>
                <c:pt idx="39">
                  <c:v>84.999999999999972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2C8A-4BCA-842E-1E55F852893F}"/>
            </c:ext>
          </c:extLst>
        </c:ser>
        <c:ser>
          <c:idx val="13"/>
          <c:order val="13"/>
          <c:tx>
            <c:strRef>
              <c:f>NonSpin!$A$26</c:f>
              <c:strCache>
                <c:ptCount val="1"/>
                <c:pt idx="0">
                  <c:v>SOCReq-Compliance</c:v>
                </c:pt>
              </c:strCache>
            </c:strRef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NonSpin!$B$8:$AO$8</c:f>
              <c:numCache>
                <c:formatCode>h:mm</c:formatCode>
                <c:ptCount val="40"/>
                <c:pt idx="0">
                  <c:v>0.5</c:v>
                </c:pt>
                <c:pt idx="1">
                  <c:v>0.50347222222222221</c:v>
                </c:pt>
                <c:pt idx="2">
                  <c:v>0.50694444444444398</c:v>
                </c:pt>
                <c:pt idx="3">
                  <c:v>0.51041666666666696</c:v>
                </c:pt>
                <c:pt idx="4">
                  <c:v>0.51388888888888895</c:v>
                </c:pt>
                <c:pt idx="5">
                  <c:v>0.51736111111111105</c:v>
                </c:pt>
                <c:pt idx="6">
                  <c:v>0.52083333333333304</c:v>
                </c:pt>
                <c:pt idx="7">
                  <c:v>0.52430555555555503</c:v>
                </c:pt>
                <c:pt idx="8">
                  <c:v>0.52777777777777801</c:v>
                </c:pt>
                <c:pt idx="9">
                  <c:v>0.53125</c:v>
                </c:pt>
                <c:pt idx="10">
                  <c:v>0.53472222222222199</c:v>
                </c:pt>
                <c:pt idx="11">
                  <c:v>0.53819444444444398</c:v>
                </c:pt>
                <c:pt idx="12">
                  <c:v>0.54165509259259292</c:v>
                </c:pt>
                <c:pt idx="13">
                  <c:v>0.54166666666666696</c:v>
                </c:pt>
                <c:pt idx="14">
                  <c:v>0.54513888888888895</c:v>
                </c:pt>
                <c:pt idx="15">
                  <c:v>0.54861111111111105</c:v>
                </c:pt>
                <c:pt idx="16">
                  <c:v>0.55208333333333304</c:v>
                </c:pt>
                <c:pt idx="17">
                  <c:v>0.55555555555555503</c:v>
                </c:pt>
                <c:pt idx="18">
                  <c:v>0.55902777777777701</c:v>
                </c:pt>
                <c:pt idx="19">
                  <c:v>0.562499999999999</c:v>
                </c:pt>
                <c:pt idx="20">
                  <c:v>0.56597222222222099</c:v>
                </c:pt>
                <c:pt idx="21">
                  <c:v>0.56944444444444298</c:v>
                </c:pt>
                <c:pt idx="22">
                  <c:v>0.57291666666666496</c:v>
                </c:pt>
                <c:pt idx="23">
                  <c:v>0.57638888888888695</c:v>
                </c:pt>
                <c:pt idx="24">
                  <c:v>0.57986111111110905</c:v>
                </c:pt>
                <c:pt idx="25">
                  <c:v>0.583321759259257</c:v>
                </c:pt>
                <c:pt idx="26">
                  <c:v>0.58333333333333104</c:v>
                </c:pt>
                <c:pt idx="27">
                  <c:v>0.58680555555555303</c:v>
                </c:pt>
                <c:pt idx="28">
                  <c:v>0.59027777777777501</c:v>
                </c:pt>
                <c:pt idx="29">
                  <c:v>0.593749999999997</c:v>
                </c:pt>
                <c:pt idx="30">
                  <c:v>0.59722222222221899</c:v>
                </c:pt>
                <c:pt idx="31">
                  <c:v>0.60069444444444098</c:v>
                </c:pt>
                <c:pt idx="32">
                  <c:v>0.60416666666666297</c:v>
                </c:pt>
                <c:pt idx="33">
                  <c:v>0.60763888888888495</c:v>
                </c:pt>
                <c:pt idx="34">
                  <c:v>0.61111111111110705</c:v>
                </c:pt>
                <c:pt idx="35">
                  <c:v>0.61458333333332904</c:v>
                </c:pt>
                <c:pt idx="36">
                  <c:v>0.61805555555555103</c:v>
                </c:pt>
                <c:pt idx="37">
                  <c:v>0.62152777777777302</c:v>
                </c:pt>
                <c:pt idx="38">
                  <c:v>0.62498842592592097</c:v>
                </c:pt>
                <c:pt idx="39">
                  <c:v>0.624999999999995</c:v>
                </c:pt>
              </c:numCache>
            </c:numRef>
          </c:xVal>
          <c:yVal>
            <c:numRef>
              <c:f>NonSpin!$B$26:$AO$26</c:f>
              <c:numCache>
                <c:formatCode>General</c:formatCode>
                <c:ptCount val="40"/>
                <c:pt idx="0">
                  <c:v>80</c:v>
                </c:pt>
                <c:pt idx="1">
                  <c:v>78.333333333333329</c:v>
                </c:pt>
                <c:pt idx="2">
                  <c:v>76.666666666666671</c:v>
                </c:pt>
                <c:pt idx="3">
                  <c:v>75</c:v>
                </c:pt>
                <c:pt idx="4">
                  <c:v>73.333333333333329</c:v>
                </c:pt>
                <c:pt idx="5">
                  <c:v>71.666666666666671</c:v>
                </c:pt>
                <c:pt idx="6">
                  <c:v>70</c:v>
                </c:pt>
                <c:pt idx="7">
                  <c:v>68.333333333333329</c:v>
                </c:pt>
                <c:pt idx="8">
                  <c:v>66.666666666666671</c:v>
                </c:pt>
                <c:pt idx="9">
                  <c:v>65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80</c:v>
                </c:pt>
                <c:pt idx="14">
                  <c:v>78.333333333333329</c:v>
                </c:pt>
                <c:pt idx="15">
                  <c:v>76.666666666666671</c:v>
                </c:pt>
                <c:pt idx="16">
                  <c:v>75</c:v>
                </c:pt>
                <c:pt idx="17">
                  <c:v>73.333333333333329</c:v>
                </c:pt>
                <c:pt idx="18">
                  <c:v>71.666666666666671</c:v>
                </c:pt>
                <c:pt idx="19">
                  <c:v>70</c:v>
                </c:pt>
                <c:pt idx="20">
                  <c:v>68.333333333333329</c:v>
                </c:pt>
                <c:pt idx="21">
                  <c:v>66.666666666666671</c:v>
                </c:pt>
                <c:pt idx="22">
                  <c:v>65</c:v>
                </c:pt>
                <c:pt idx="23">
                  <c:v>63.333333333333329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75</c:v>
                </c:pt>
                <c:pt idx="30">
                  <c:v>73.333333333333329</c:v>
                </c:pt>
                <c:pt idx="31">
                  <c:v>71.666666666666671</c:v>
                </c:pt>
                <c:pt idx="32">
                  <c:v>70</c:v>
                </c:pt>
                <c:pt idx="33">
                  <c:v>68.333333333333329</c:v>
                </c:pt>
                <c:pt idx="34">
                  <c:v>66.666666666666671</c:v>
                </c:pt>
                <c:pt idx="35">
                  <c:v>65</c:v>
                </c:pt>
                <c:pt idx="36">
                  <c:v>63.333333333333329</c:v>
                </c:pt>
                <c:pt idx="37">
                  <c:v>61.666666666666671</c:v>
                </c:pt>
                <c:pt idx="38">
                  <c:v>60</c:v>
                </c:pt>
                <c:pt idx="39">
                  <c:v>80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2C8A-4BCA-842E-1E55F852893F}"/>
            </c:ext>
          </c:extLst>
        </c:ser>
        <c:ser>
          <c:idx val="16"/>
          <c:order val="14"/>
          <c:tx>
            <c:strRef>
              <c:f>NonSpin!$A$27</c:f>
              <c:strCache>
                <c:ptCount val="1"/>
                <c:pt idx="0">
                  <c:v>SoCReq-Compliance minus charging credit</c:v>
                </c:pt>
              </c:strCache>
            </c:strRef>
          </c:tx>
          <c:spPr>
            <a:ln w="12700" cap="rnd">
              <a:solidFill>
                <a:srgbClr val="FF0000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NonSpin!$B$8:$AO$8</c:f>
              <c:numCache>
                <c:formatCode>h:mm</c:formatCode>
                <c:ptCount val="40"/>
                <c:pt idx="0">
                  <c:v>0.5</c:v>
                </c:pt>
                <c:pt idx="1">
                  <c:v>0.50347222222222221</c:v>
                </c:pt>
                <c:pt idx="2">
                  <c:v>0.50694444444444398</c:v>
                </c:pt>
                <c:pt idx="3">
                  <c:v>0.51041666666666696</c:v>
                </c:pt>
                <c:pt idx="4">
                  <c:v>0.51388888888888895</c:v>
                </c:pt>
                <c:pt idx="5">
                  <c:v>0.51736111111111105</c:v>
                </c:pt>
                <c:pt idx="6">
                  <c:v>0.52083333333333304</c:v>
                </c:pt>
                <c:pt idx="7">
                  <c:v>0.52430555555555503</c:v>
                </c:pt>
                <c:pt idx="8">
                  <c:v>0.52777777777777801</c:v>
                </c:pt>
                <c:pt idx="9">
                  <c:v>0.53125</c:v>
                </c:pt>
                <c:pt idx="10">
                  <c:v>0.53472222222222199</c:v>
                </c:pt>
                <c:pt idx="11">
                  <c:v>0.53819444444444398</c:v>
                </c:pt>
                <c:pt idx="12">
                  <c:v>0.54165509259259292</c:v>
                </c:pt>
                <c:pt idx="13">
                  <c:v>0.54166666666666696</c:v>
                </c:pt>
                <c:pt idx="14">
                  <c:v>0.54513888888888895</c:v>
                </c:pt>
                <c:pt idx="15">
                  <c:v>0.54861111111111105</c:v>
                </c:pt>
                <c:pt idx="16">
                  <c:v>0.55208333333333304</c:v>
                </c:pt>
                <c:pt idx="17">
                  <c:v>0.55555555555555503</c:v>
                </c:pt>
                <c:pt idx="18">
                  <c:v>0.55902777777777701</c:v>
                </c:pt>
                <c:pt idx="19">
                  <c:v>0.562499999999999</c:v>
                </c:pt>
                <c:pt idx="20">
                  <c:v>0.56597222222222099</c:v>
                </c:pt>
                <c:pt idx="21">
                  <c:v>0.56944444444444298</c:v>
                </c:pt>
                <c:pt idx="22">
                  <c:v>0.57291666666666496</c:v>
                </c:pt>
                <c:pt idx="23">
                  <c:v>0.57638888888888695</c:v>
                </c:pt>
                <c:pt idx="24">
                  <c:v>0.57986111111110905</c:v>
                </c:pt>
                <c:pt idx="25">
                  <c:v>0.583321759259257</c:v>
                </c:pt>
                <c:pt idx="26">
                  <c:v>0.58333333333333104</c:v>
                </c:pt>
                <c:pt idx="27">
                  <c:v>0.58680555555555303</c:v>
                </c:pt>
                <c:pt idx="28">
                  <c:v>0.59027777777777501</c:v>
                </c:pt>
                <c:pt idx="29">
                  <c:v>0.593749999999997</c:v>
                </c:pt>
                <c:pt idx="30">
                  <c:v>0.59722222222221899</c:v>
                </c:pt>
                <c:pt idx="31">
                  <c:v>0.60069444444444098</c:v>
                </c:pt>
                <c:pt idx="32">
                  <c:v>0.60416666666666297</c:v>
                </c:pt>
                <c:pt idx="33">
                  <c:v>0.60763888888888495</c:v>
                </c:pt>
                <c:pt idx="34">
                  <c:v>0.61111111111110705</c:v>
                </c:pt>
                <c:pt idx="35">
                  <c:v>0.61458333333332904</c:v>
                </c:pt>
                <c:pt idx="36">
                  <c:v>0.61805555555555103</c:v>
                </c:pt>
                <c:pt idx="37">
                  <c:v>0.62152777777777302</c:v>
                </c:pt>
                <c:pt idx="38">
                  <c:v>0.62498842592592097</c:v>
                </c:pt>
                <c:pt idx="39">
                  <c:v>0.624999999999995</c:v>
                </c:pt>
              </c:numCache>
            </c:numRef>
          </c:xVal>
          <c:yVal>
            <c:numRef>
              <c:f>NonSpin!$B$27:$AO$27</c:f>
              <c:numCache>
                <c:formatCode>General</c:formatCode>
                <c:ptCount val="40"/>
                <c:pt idx="0">
                  <c:v>80</c:v>
                </c:pt>
                <c:pt idx="1">
                  <c:v>78.333333333333329</c:v>
                </c:pt>
                <c:pt idx="2">
                  <c:v>76.666666666666671</c:v>
                </c:pt>
                <c:pt idx="3">
                  <c:v>75</c:v>
                </c:pt>
                <c:pt idx="4">
                  <c:v>73.333333333333329</c:v>
                </c:pt>
                <c:pt idx="5">
                  <c:v>71.666666666666671</c:v>
                </c:pt>
                <c:pt idx="6">
                  <c:v>70</c:v>
                </c:pt>
                <c:pt idx="7">
                  <c:v>68.333333333333329</c:v>
                </c:pt>
                <c:pt idx="8">
                  <c:v>66.666666666666671</c:v>
                </c:pt>
                <c:pt idx="9">
                  <c:v>65</c:v>
                </c:pt>
                <c:pt idx="10">
                  <c:v>63.333333333333329</c:v>
                </c:pt>
                <c:pt idx="11">
                  <c:v>61.666666666666671</c:v>
                </c:pt>
                <c:pt idx="12">
                  <c:v>60</c:v>
                </c:pt>
                <c:pt idx="13">
                  <c:v>80</c:v>
                </c:pt>
                <c:pt idx="14">
                  <c:v>78.333333333333329</c:v>
                </c:pt>
                <c:pt idx="15">
                  <c:v>76.666666666666671</c:v>
                </c:pt>
                <c:pt idx="16">
                  <c:v>75</c:v>
                </c:pt>
                <c:pt idx="17">
                  <c:v>73.333333333333329</c:v>
                </c:pt>
                <c:pt idx="18">
                  <c:v>71.666666666666671</c:v>
                </c:pt>
                <c:pt idx="19">
                  <c:v>70</c:v>
                </c:pt>
                <c:pt idx="20">
                  <c:v>68.333333333333329</c:v>
                </c:pt>
                <c:pt idx="21">
                  <c:v>66.666666666666671</c:v>
                </c:pt>
                <c:pt idx="22">
                  <c:v>65</c:v>
                </c:pt>
                <c:pt idx="23">
                  <c:v>63.333333333333329</c:v>
                </c:pt>
                <c:pt idx="24">
                  <c:v>61.666666666666671</c:v>
                </c:pt>
                <c:pt idx="25">
                  <c:v>60</c:v>
                </c:pt>
                <c:pt idx="26">
                  <c:v>80</c:v>
                </c:pt>
                <c:pt idx="27">
                  <c:v>78.333333333333329</c:v>
                </c:pt>
                <c:pt idx="28">
                  <c:v>76.666666666666671</c:v>
                </c:pt>
                <c:pt idx="29">
                  <c:v>75</c:v>
                </c:pt>
                <c:pt idx="30">
                  <c:v>73.333333333333329</c:v>
                </c:pt>
                <c:pt idx="31">
                  <c:v>71.666666666666671</c:v>
                </c:pt>
                <c:pt idx="32">
                  <c:v>70</c:v>
                </c:pt>
                <c:pt idx="33">
                  <c:v>68.333333333333329</c:v>
                </c:pt>
                <c:pt idx="34">
                  <c:v>66.666666666666671</c:v>
                </c:pt>
                <c:pt idx="35">
                  <c:v>65</c:v>
                </c:pt>
                <c:pt idx="36">
                  <c:v>63.333333333333329</c:v>
                </c:pt>
                <c:pt idx="37">
                  <c:v>61.666666666666671</c:v>
                </c:pt>
                <c:pt idx="38">
                  <c:v>60</c:v>
                </c:pt>
                <c:pt idx="39">
                  <c:v>80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2C8A-4BCA-842E-1E55F852893F}"/>
            </c:ext>
          </c:extLst>
        </c:ser>
        <c:ser>
          <c:idx val="17"/>
          <c:order val="15"/>
          <c:tx>
            <c:strRef>
              <c:f>NonSpin!$A$10</c:f>
              <c:strCache>
                <c:ptCount val="1"/>
                <c:pt idx="0">
                  <c:v>MPC</c:v>
                </c:pt>
              </c:strCache>
            </c:strRef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NonSpin!$B$8:$AO$8</c:f>
              <c:numCache>
                <c:formatCode>h:mm</c:formatCode>
                <c:ptCount val="40"/>
                <c:pt idx="0">
                  <c:v>0.5</c:v>
                </c:pt>
                <c:pt idx="1">
                  <c:v>0.50347222222222221</c:v>
                </c:pt>
                <c:pt idx="2">
                  <c:v>0.50694444444444398</c:v>
                </c:pt>
                <c:pt idx="3">
                  <c:v>0.51041666666666696</c:v>
                </c:pt>
                <c:pt idx="4">
                  <c:v>0.51388888888888895</c:v>
                </c:pt>
                <c:pt idx="5">
                  <c:v>0.51736111111111105</c:v>
                </c:pt>
                <c:pt idx="6">
                  <c:v>0.52083333333333304</c:v>
                </c:pt>
                <c:pt idx="7">
                  <c:v>0.52430555555555503</c:v>
                </c:pt>
                <c:pt idx="8">
                  <c:v>0.52777777777777801</c:v>
                </c:pt>
                <c:pt idx="9">
                  <c:v>0.53125</c:v>
                </c:pt>
                <c:pt idx="10">
                  <c:v>0.53472222222222199</c:v>
                </c:pt>
                <c:pt idx="11">
                  <c:v>0.53819444444444398</c:v>
                </c:pt>
                <c:pt idx="12">
                  <c:v>0.54165509259259292</c:v>
                </c:pt>
                <c:pt idx="13">
                  <c:v>0.54166666666666696</c:v>
                </c:pt>
                <c:pt idx="14">
                  <c:v>0.54513888888888895</c:v>
                </c:pt>
                <c:pt idx="15">
                  <c:v>0.54861111111111105</c:v>
                </c:pt>
                <c:pt idx="16">
                  <c:v>0.55208333333333304</c:v>
                </c:pt>
                <c:pt idx="17">
                  <c:v>0.55555555555555503</c:v>
                </c:pt>
                <c:pt idx="18">
                  <c:v>0.55902777777777701</c:v>
                </c:pt>
                <c:pt idx="19">
                  <c:v>0.562499999999999</c:v>
                </c:pt>
                <c:pt idx="20">
                  <c:v>0.56597222222222099</c:v>
                </c:pt>
                <c:pt idx="21">
                  <c:v>0.56944444444444298</c:v>
                </c:pt>
                <c:pt idx="22">
                  <c:v>0.57291666666666496</c:v>
                </c:pt>
                <c:pt idx="23">
                  <c:v>0.57638888888888695</c:v>
                </c:pt>
                <c:pt idx="24">
                  <c:v>0.57986111111110905</c:v>
                </c:pt>
                <c:pt idx="25">
                  <c:v>0.583321759259257</c:v>
                </c:pt>
                <c:pt idx="26">
                  <c:v>0.58333333333333104</c:v>
                </c:pt>
                <c:pt idx="27">
                  <c:v>0.58680555555555303</c:v>
                </c:pt>
                <c:pt idx="28">
                  <c:v>0.59027777777777501</c:v>
                </c:pt>
                <c:pt idx="29">
                  <c:v>0.593749999999997</c:v>
                </c:pt>
                <c:pt idx="30">
                  <c:v>0.59722222222221899</c:v>
                </c:pt>
                <c:pt idx="31">
                  <c:v>0.60069444444444098</c:v>
                </c:pt>
                <c:pt idx="32">
                  <c:v>0.60416666666666297</c:v>
                </c:pt>
                <c:pt idx="33">
                  <c:v>0.60763888888888495</c:v>
                </c:pt>
                <c:pt idx="34">
                  <c:v>0.61111111111110705</c:v>
                </c:pt>
                <c:pt idx="35">
                  <c:v>0.61458333333332904</c:v>
                </c:pt>
                <c:pt idx="36">
                  <c:v>0.61805555555555103</c:v>
                </c:pt>
                <c:pt idx="37">
                  <c:v>0.62152777777777302</c:v>
                </c:pt>
                <c:pt idx="38">
                  <c:v>0.62498842592592097</c:v>
                </c:pt>
                <c:pt idx="39">
                  <c:v>0.624999999999995</c:v>
                </c:pt>
              </c:numCache>
            </c:numRef>
          </c:xVal>
          <c:yVal>
            <c:numRef>
              <c:f>NonSpin!$B$10:$AO$10</c:f>
              <c:numCache>
                <c:formatCode>General</c:formatCode>
                <c:ptCount val="40"/>
                <c:pt idx="0">
                  <c:v>-100</c:v>
                </c:pt>
                <c:pt idx="1">
                  <c:v>-100</c:v>
                </c:pt>
                <c:pt idx="2">
                  <c:v>-100</c:v>
                </c:pt>
                <c:pt idx="3">
                  <c:v>-100</c:v>
                </c:pt>
                <c:pt idx="4">
                  <c:v>-100</c:v>
                </c:pt>
                <c:pt idx="5">
                  <c:v>-100</c:v>
                </c:pt>
                <c:pt idx="6">
                  <c:v>-100</c:v>
                </c:pt>
                <c:pt idx="7">
                  <c:v>-100</c:v>
                </c:pt>
                <c:pt idx="8">
                  <c:v>-100</c:v>
                </c:pt>
                <c:pt idx="9">
                  <c:v>-100</c:v>
                </c:pt>
                <c:pt idx="10">
                  <c:v>-100</c:v>
                </c:pt>
                <c:pt idx="11">
                  <c:v>-100</c:v>
                </c:pt>
                <c:pt idx="12">
                  <c:v>-100</c:v>
                </c:pt>
                <c:pt idx="13">
                  <c:v>-100</c:v>
                </c:pt>
                <c:pt idx="14">
                  <c:v>-100</c:v>
                </c:pt>
                <c:pt idx="15">
                  <c:v>-100</c:v>
                </c:pt>
                <c:pt idx="16">
                  <c:v>-100</c:v>
                </c:pt>
                <c:pt idx="17">
                  <c:v>-100</c:v>
                </c:pt>
                <c:pt idx="18">
                  <c:v>-100</c:v>
                </c:pt>
                <c:pt idx="19">
                  <c:v>-100</c:v>
                </c:pt>
                <c:pt idx="20">
                  <c:v>-100</c:v>
                </c:pt>
                <c:pt idx="21">
                  <c:v>-100</c:v>
                </c:pt>
                <c:pt idx="22">
                  <c:v>-100</c:v>
                </c:pt>
                <c:pt idx="23">
                  <c:v>-100</c:v>
                </c:pt>
                <c:pt idx="24">
                  <c:v>-100</c:v>
                </c:pt>
                <c:pt idx="25">
                  <c:v>-100</c:v>
                </c:pt>
                <c:pt idx="26">
                  <c:v>-100</c:v>
                </c:pt>
                <c:pt idx="27">
                  <c:v>-100</c:v>
                </c:pt>
                <c:pt idx="28">
                  <c:v>-100</c:v>
                </c:pt>
                <c:pt idx="29">
                  <c:v>-100</c:v>
                </c:pt>
                <c:pt idx="30">
                  <c:v>-100</c:v>
                </c:pt>
                <c:pt idx="31">
                  <c:v>-100</c:v>
                </c:pt>
                <c:pt idx="32">
                  <c:v>-100</c:v>
                </c:pt>
                <c:pt idx="33">
                  <c:v>-100</c:v>
                </c:pt>
                <c:pt idx="34">
                  <c:v>-100</c:v>
                </c:pt>
                <c:pt idx="35">
                  <c:v>-100</c:v>
                </c:pt>
                <c:pt idx="36">
                  <c:v>-100</c:v>
                </c:pt>
                <c:pt idx="37">
                  <c:v>-100</c:v>
                </c:pt>
                <c:pt idx="38">
                  <c:v>-100</c:v>
                </c:pt>
                <c:pt idx="39">
                  <c:v>-100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3F1-4E38-8A2B-9FECA8505522}"/>
            </c:ext>
          </c:extLst>
        </c:ser>
        <c:ser>
          <c:idx val="18"/>
          <c:order val="16"/>
          <c:tx>
            <c:strRef>
              <c:f>NonSpin!$A$19</c:f>
              <c:strCache>
                <c:ptCount val="1"/>
                <c:pt idx="0">
                  <c:v>HASL-CLR Post 1186</c:v>
                </c:pt>
              </c:strCache>
            </c:strRef>
          </c:tx>
          <c:spPr>
            <a:ln w="19050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NonSpin!$B$8:$AO$8</c:f>
              <c:numCache>
                <c:formatCode>h:mm</c:formatCode>
                <c:ptCount val="40"/>
                <c:pt idx="0">
                  <c:v>0.5</c:v>
                </c:pt>
                <c:pt idx="1">
                  <c:v>0.50347222222222221</c:v>
                </c:pt>
                <c:pt idx="2">
                  <c:v>0.50694444444444398</c:v>
                </c:pt>
                <c:pt idx="3">
                  <c:v>0.51041666666666696</c:v>
                </c:pt>
                <c:pt idx="4">
                  <c:v>0.51388888888888895</c:v>
                </c:pt>
                <c:pt idx="5">
                  <c:v>0.51736111111111105</c:v>
                </c:pt>
                <c:pt idx="6">
                  <c:v>0.52083333333333304</c:v>
                </c:pt>
                <c:pt idx="7">
                  <c:v>0.52430555555555503</c:v>
                </c:pt>
                <c:pt idx="8">
                  <c:v>0.52777777777777801</c:v>
                </c:pt>
                <c:pt idx="9">
                  <c:v>0.53125</c:v>
                </c:pt>
                <c:pt idx="10">
                  <c:v>0.53472222222222199</c:v>
                </c:pt>
                <c:pt idx="11">
                  <c:v>0.53819444444444398</c:v>
                </c:pt>
                <c:pt idx="12">
                  <c:v>0.54165509259259292</c:v>
                </c:pt>
                <c:pt idx="13">
                  <c:v>0.54166666666666696</c:v>
                </c:pt>
                <c:pt idx="14">
                  <c:v>0.54513888888888895</c:v>
                </c:pt>
                <c:pt idx="15">
                  <c:v>0.54861111111111105</c:v>
                </c:pt>
                <c:pt idx="16">
                  <c:v>0.55208333333333304</c:v>
                </c:pt>
                <c:pt idx="17">
                  <c:v>0.55555555555555503</c:v>
                </c:pt>
                <c:pt idx="18">
                  <c:v>0.55902777777777701</c:v>
                </c:pt>
                <c:pt idx="19">
                  <c:v>0.562499999999999</c:v>
                </c:pt>
                <c:pt idx="20">
                  <c:v>0.56597222222222099</c:v>
                </c:pt>
                <c:pt idx="21">
                  <c:v>0.56944444444444298</c:v>
                </c:pt>
                <c:pt idx="22">
                  <c:v>0.57291666666666496</c:v>
                </c:pt>
                <c:pt idx="23">
                  <c:v>0.57638888888888695</c:v>
                </c:pt>
                <c:pt idx="24">
                  <c:v>0.57986111111110905</c:v>
                </c:pt>
                <c:pt idx="25">
                  <c:v>0.583321759259257</c:v>
                </c:pt>
                <c:pt idx="26">
                  <c:v>0.58333333333333104</c:v>
                </c:pt>
                <c:pt idx="27">
                  <c:v>0.58680555555555303</c:v>
                </c:pt>
                <c:pt idx="28">
                  <c:v>0.59027777777777501</c:v>
                </c:pt>
                <c:pt idx="29">
                  <c:v>0.593749999999997</c:v>
                </c:pt>
                <c:pt idx="30">
                  <c:v>0.59722222222221899</c:v>
                </c:pt>
                <c:pt idx="31">
                  <c:v>0.60069444444444098</c:v>
                </c:pt>
                <c:pt idx="32">
                  <c:v>0.60416666666666297</c:v>
                </c:pt>
                <c:pt idx="33">
                  <c:v>0.60763888888888495</c:v>
                </c:pt>
                <c:pt idx="34">
                  <c:v>0.61111111111110705</c:v>
                </c:pt>
                <c:pt idx="35">
                  <c:v>0.61458333333332904</c:v>
                </c:pt>
                <c:pt idx="36">
                  <c:v>0.61805555555555103</c:v>
                </c:pt>
                <c:pt idx="37">
                  <c:v>0.62152777777777302</c:v>
                </c:pt>
                <c:pt idx="38">
                  <c:v>0.62498842592592097</c:v>
                </c:pt>
                <c:pt idx="39">
                  <c:v>0.624999999999995</c:v>
                </c:pt>
              </c:numCache>
            </c:numRef>
          </c:xVal>
          <c:yVal>
            <c:numRef>
              <c:f>NonSpin!$B$19:$AO$19</c:f>
              <c:numCache>
                <c:formatCode>0</c:formatCode>
                <c:ptCount val="40"/>
                <c:pt idx="0">
                  <c:v>0</c:v>
                </c:pt>
                <c:pt idx="1">
                  <c:v>0</c:v>
                </c:pt>
                <c:pt idx="2">
                  <c:v>-20.000000000000057</c:v>
                </c:pt>
                <c:pt idx="3">
                  <c:v>-40.000000000000114</c:v>
                </c:pt>
                <c:pt idx="4">
                  <c:v>-60.000000000000171</c:v>
                </c:pt>
                <c:pt idx="5">
                  <c:v>-80.000000000000227</c:v>
                </c:pt>
                <c:pt idx="6">
                  <c:v>-100</c:v>
                </c:pt>
                <c:pt idx="7">
                  <c:v>-100</c:v>
                </c:pt>
                <c:pt idx="8">
                  <c:v>-100</c:v>
                </c:pt>
                <c:pt idx="9">
                  <c:v>-100</c:v>
                </c:pt>
                <c:pt idx="10">
                  <c:v>-100</c:v>
                </c:pt>
                <c:pt idx="11">
                  <c:v>-50.000000000000227</c:v>
                </c:pt>
                <c:pt idx="12" formatCode="General">
                  <c:v>-1.7053025658242404E-13</c:v>
                </c:pt>
                <c:pt idx="13">
                  <c:v>-1.7053025658242404E-13</c:v>
                </c:pt>
                <c:pt idx="14">
                  <c:v>-1.7053025658242404E-13</c:v>
                </c:pt>
                <c:pt idx="15">
                  <c:v>-100</c:v>
                </c:pt>
                <c:pt idx="16">
                  <c:v>-100</c:v>
                </c:pt>
                <c:pt idx="17">
                  <c:v>-100</c:v>
                </c:pt>
                <c:pt idx="18">
                  <c:v>-100</c:v>
                </c:pt>
                <c:pt idx="19">
                  <c:v>-100</c:v>
                </c:pt>
                <c:pt idx="20">
                  <c:v>-100</c:v>
                </c:pt>
                <c:pt idx="21">
                  <c:v>-100</c:v>
                </c:pt>
                <c:pt idx="22">
                  <c:v>-100</c:v>
                </c:pt>
                <c:pt idx="23">
                  <c:v>-100</c:v>
                </c:pt>
                <c:pt idx="24">
                  <c:v>-100</c:v>
                </c:pt>
                <c:pt idx="25" formatCode="General">
                  <c:v>-100</c:v>
                </c:pt>
                <c:pt idx="26">
                  <c:v>-100</c:v>
                </c:pt>
                <c:pt idx="27">
                  <c:v>-100</c:v>
                </c:pt>
                <c:pt idx="28">
                  <c:v>-100</c:v>
                </c:pt>
                <c:pt idx="29">
                  <c:v>-100</c:v>
                </c:pt>
                <c:pt idx="30">
                  <c:v>-100</c:v>
                </c:pt>
                <c:pt idx="31">
                  <c:v>-100</c:v>
                </c:pt>
                <c:pt idx="32">
                  <c:v>-100</c:v>
                </c:pt>
                <c:pt idx="33">
                  <c:v>-100</c:v>
                </c:pt>
                <c:pt idx="34">
                  <c:v>-100</c:v>
                </c:pt>
                <c:pt idx="35">
                  <c:v>-100</c:v>
                </c:pt>
                <c:pt idx="36">
                  <c:v>-100</c:v>
                </c:pt>
                <c:pt idx="37">
                  <c:v>-100</c:v>
                </c:pt>
                <c:pt idx="38" formatCode="General">
                  <c:v>-100</c:v>
                </c:pt>
                <c:pt idx="39">
                  <c:v>-100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3F1-4E38-8A2B-9FECA85055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04801071"/>
        <c:axId val="2104779023"/>
        <c:extLst>
          <c:ext xmlns:c15="http://schemas.microsoft.com/office/drawing/2012/chart" uri="{02D57815-91ED-43cb-92C2-25804820EDAC}">
            <c15:filteredScatterSeries>
              <c15:ser>
                <c:idx val="3"/>
                <c:order val="3"/>
                <c:tx>
                  <c:strRef>
                    <c:extLst>
                      <c:ext uri="{02D57815-91ED-43cb-92C2-25804820EDAC}">
                        <c15:formulaRef>
                          <c15:sqref>NonSpin!$A$13</c15:sqref>
                        </c15:formulaRef>
                      </c:ext>
                    </c:extLst>
                    <c:strCache>
                      <c:ptCount val="1"/>
                      <c:pt idx="0">
                        <c:v>HASL-GR Curr.</c:v>
                      </c:pt>
                    </c:strCache>
                  </c:strRef>
                </c:tx>
                <c:spPr>
                  <a:ln w="19050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none"/>
                </c:marker>
                <c:xVal>
                  <c:numRef>
                    <c:extLst>
                      <c:ext uri="{02D57815-91ED-43cb-92C2-25804820EDAC}">
                        <c15:formulaRef>
                          <c15:sqref>NonSpin!$B$8:$AO$8</c15:sqref>
                        </c15:formulaRef>
                      </c:ext>
                    </c:extLst>
                    <c:numCache>
                      <c:formatCode>h:mm</c:formatCode>
                      <c:ptCount val="40"/>
                      <c:pt idx="0">
                        <c:v>0.5</c:v>
                      </c:pt>
                      <c:pt idx="1">
                        <c:v>0.50347222222222221</c:v>
                      </c:pt>
                      <c:pt idx="2">
                        <c:v>0.50694444444444398</c:v>
                      </c:pt>
                      <c:pt idx="3">
                        <c:v>0.51041666666666696</c:v>
                      </c:pt>
                      <c:pt idx="4">
                        <c:v>0.51388888888888895</c:v>
                      </c:pt>
                      <c:pt idx="5">
                        <c:v>0.51736111111111105</c:v>
                      </c:pt>
                      <c:pt idx="6">
                        <c:v>0.52083333333333304</c:v>
                      </c:pt>
                      <c:pt idx="7">
                        <c:v>0.52430555555555503</c:v>
                      </c:pt>
                      <c:pt idx="8">
                        <c:v>0.52777777777777801</c:v>
                      </c:pt>
                      <c:pt idx="9">
                        <c:v>0.53125</c:v>
                      </c:pt>
                      <c:pt idx="10">
                        <c:v>0.53472222222222199</c:v>
                      </c:pt>
                      <c:pt idx="11">
                        <c:v>0.53819444444444398</c:v>
                      </c:pt>
                      <c:pt idx="12">
                        <c:v>0.54165509259259292</c:v>
                      </c:pt>
                      <c:pt idx="13">
                        <c:v>0.54166666666666696</c:v>
                      </c:pt>
                      <c:pt idx="14">
                        <c:v>0.54513888888888895</c:v>
                      </c:pt>
                      <c:pt idx="15">
                        <c:v>0.54861111111111105</c:v>
                      </c:pt>
                      <c:pt idx="16">
                        <c:v>0.55208333333333304</c:v>
                      </c:pt>
                      <c:pt idx="17">
                        <c:v>0.55555555555555503</c:v>
                      </c:pt>
                      <c:pt idx="18">
                        <c:v>0.55902777777777701</c:v>
                      </c:pt>
                      <c:pt idx="19">
                        <c:v>0.562499999999999</c:v>
                      </c:pt>
                      <c:pt idx="20">
                        <c:v>0.56597222222222099</c:v>
                      </c:pt>
                      <c:pt idx="21">
                        <c:v>0.56944444444444298</c:v>
                      </c:pt>
                      <c:pt idx="22">
                        <c:v>0.57291666666666496</c:v>
                      </c:pt>
                      <c:pt idx="23">
                        <c:v>0.57638888888888695</c:v>
                      </c:pt>
                      <c:pt idx="24">
                        <c:v>0.57986111111110905</c:v>
                      </c:pt>
                      <c:pt idx="25">
                        <c:v>0.583321759259257</c:v>
                      </c:pt>
                      <c:pt idx="26">
                        <c:v>0.58333333333333104</c:v>
                      </c:pt>
                      <c:pt idx="27">
                        <c:v>0.58680555555555303</c:v>
                      </c:pt>
                      <c:pt idx="28">
                        <c:v>0.59027777777777501</c:v>
                      </c:pt>
                      <c:pt idx="29">
                        <c:v>0.593749999999997</c:v>
                      </c:pt>
                      <c:pt idx="30">
                        <c:v>0.59722222222221899</c:v>
                      </c:pt>
                      <c:pt idx="31">
                        <c:v>0.60069444444444098</c:v>
                      </c:pt>
                      <c:pt idx="32">
                        <c:v>0.60416666666666297</c:v>
                      </c:pt>
                      <c:pt idx="33">
                        <c:v>0.60763888888888495</c:v>
                      </c:pt>
                      <c:pt idx="34">
                        <c:v>0.61111111111110705</c:v>
                      </c:pt>
                      <c:pt idx="35">
                        <c:v>0.61458333333332904</c:v>
                      </c:pt>
                      <c:pt idx="36">
                        <c:v>0.61805555555555103</c:v>
                      </c:pt>
                      <c:pt idx="37">
                        <c:v>0.62152777777777302</c:v>
                      </c:pt>
                      <c:pt idx="38">
                        <c:v>0.62498842592592097</c:v>
                      </c:pt>
                      <c:pt idx="39">
                        <c:v>0.624999999999995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NonSpin!$B$13:$AO$13</c15:sqref>
                        </c15:formulaRef>
                      </c:ext>
                    </c:extLst>
                    <c:numCache>
                      <c:formatCode>General</c:formatCode>
                      <c:ptCount val="40"/>
                      <c:pt idx="0">
                        <c:v>80</c:v>
                      </c:pt>
                      <c:pt idx="1">
                        <c:v>80</c:v>
                      </c:pt>
                      <c:pt idx="2">
                        <c:v>80</c:v>
                      </c:pt>
                      <c:pt idx="3">
                        <c:v>80</c:v>
                      </c:pt>
                      <c:pt idx="4">
                        <c:v>80</c:v>
                      </c:pt>
                      <c:pt idx="5">
                        <c:v>80</c:v>
                      </c:pt>
                      <c:pt idx="6">
                        <c:v>80</c:v>
                      </c:pt>
                      <c:pt idx="7">
                        <c:v>80</c:v>
                      </c:pt>
                      <c:pt idx="8">
                        <c:v>80</c:v>
                      </c:pt>
                      <c:pt idx="9">
                        <c:v>80</c:v>
                      </c:pt>
                      <c:pt idx="10">
                        <c:v>80</c:v>
                      </c:pt>
                      <c:pt idx="11">
                        <c:v>80</c:v>
                      </c:pt>
                      <c:pt idx="12">
                        <c:v>80</c:v>
                      </c:pt>
                      <c:pt idx="13">
                        <c:v>80</c:v>
                      </c:pt>
                      <c:pt idx="14">
                        <c:v>100</c:v>
                      </c:pt>
                      <c:pt idx="15">
                        <c:v>100</c:v>
                      </c:pt>
                      <c:pt idx="16">
                        <c:v>100</c:v>
                      </c:pt>
                      <c:pt idx="17">
                        <c:v>100</c:v>
                      </c:pt>
                      <c:pt idx="18">
                        <c:v>100</c:v>
                      </c:pt>
                      <c:pt idx="19">
                        <c:v>100</c:v>
                      </c:pt>
                      <c:pt idx="20">
                        <c:v>80</c:v>
                      </c:pt>
                      <c:pt idx="21">
                        <c:v>80</c:v>
                      </c:pt>
                      <c:pt idx="22">
                        <c:v>80</c:v>
                      </c:pt>
                      <c:pt idx="23">
                        <c:v>80</c:v>
                      </c:pt>
                      <c:pt idx="24">
                        <c:v>80</c:v>
                      </c:pt>
                      <c:pt idx="25">
                        <c:v>80</c:v>
                      </c:pt>
                      <c:pt idx="26">
                        <c:v>80</c:v>
                      </c:pt>
                      <c:pt idx="27">
                        <c:v>80</c:v>
                      </c:pt>
                      <c:pt idx="28">
                        <c:v>80</c:v>
                      </c:pt>
                      <c:pt idx="29">
                        <c:v>80</c:v>
                      </c:pt>
                      <c:pt idx="30">
                        <c:v>80</c:v>
                      </c:pt>
                      <c:pt idx="31">
                        <c:v>80</c:v>
                      </c:pt>
                      <c:pt idx="32">
                        <c:v>80</c:v>
                      </c:pt>
                      <c:pt idx="33">
                        <c:v>80</c:v>
                      </c:pt>
                      <c:pt idx="34">
                        <c:v>80</c:v>
                      </c:pt>
                      <c:pt idx="35">
                        <c:v>80</c:v>
                      </c:pt>
                      <c:pt idx="36">
                        <c:v>80</c:v>
                      </c:pt>
                      <c:pt idx="37">
                        <c:v>80</c:v>
                      </c:pt>
                      <c:pt idx="38">
                        <c:v>80</c:v>
                      </c:pt>
                      <c:pt idx="39">
                        <c:v>80</c:v>
                      </c:pt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D-2C8A-4BCA-842E-1E55F852893F}"/>
                  </c:ext>
                </c:extLst>
              </c15:ser>
            </c15:filteredScatterSeries>
            <c15:filteredScatte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NonSpin!$A$14</c15:sqref>
                        </c15:formulaRef>
                      </c:ext>
                    </c:extLst>
                    <c:strCache>
                      <c:ptCount val="1"/>
                      <c:pt idx="0">
                        <c:v>SOCReq1</c:v>
                      </c:pt>
                    </c:strCache>
                  </c:strRef>
                </c:tx>
                <c:spPr>
                  <a:ln w="19050" cap="rnd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none"/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NonSpin!$B$8:$AO$8</c15:sqref>
                        </c15:formulaRef>
                      </c:ext>
                    </c:extLst>
                    <c:numCache>
                      <c:formatCode>h:mm</c:formatCode>
                      <c:ptCount val="40"/>
                      <c:pt idx="0">
                        <c:v>0.5</c:v>
                      </c:pt>
                      <c:pt idx="1">
                        <c:v>0.50347222222222221</c:v>
                      </c:pt>
                      <c:pt idx="2">
                        <c:v>0.50694444444444398</c:v>
                      </c:pt>
                      <c:pt idx="3">
                        <c:v>0.51041666666666696</c:v>
                      </c:pt>
                      <c:pt idx="4">
                        <c:v>0.51388888888888895</c:v>
                      </c:pt>
                      <c:pt idx="5">
                        <c:v>0.51736111111111105</c:v>
                      </c:pt>
                      <c:pt idx="6">
                        <c:v>0.52083333333333304</c:v>
                      </c:pt>
                      <c:pt idx="7">
                        <c:v>0.52430555555555503</c:v>
                      </c:pt>
                      <c:pt idx="8">
                        <c:v>0.52777777777777801</c:v>
                      </c:pt>
                      <c:pt idx="9">
                        <c:v>0.53125</c:v>
                      </c:pt>
                      <c:pt idx="10">
                        <c:v>0.53472222222222199</c:v>
                      </c:pt>
                      <c:pt idx="11">
                        <c:v>0.53819444444444398</c:v>
                      </c:pt>
                      <c:pt idx="12">
                        <c:v>0.54165509259259292</c:v>
                      </c:pt>
                      <c:pt idx="13">
                        <c:v>0.54166666666666696</c:v>
                      </c:pt>
                      <c:pt idx="14">
                        <c:v>0.54513888888888895</c:v>
                      </c:pt>
                      <c:pt idx="15">
                        <c:v>0.54861111111111105</c:v>
                      </c:pt>
                      <c:pt idx="16">
                        <c:v>0.55208333333333304</c:v>
                      </c:pt>
                      <c:pt idx="17">
                        <c:v>0.55555555555555503</c:v>
                      </c:pt>
                      <c:pt idx="18">
                        <c:v>0.55902777777777701</c:v>
                      </c:pt>
                      <c:pt idx="19">
                        <c:v>0.562499999999999</c:v>
                      </c:pt>
                      <c:pt idx="20">
                        <c:v>0.56597222222222099</c:v>
                      </c:pt>
                      <c:pt idx="21">
                        <c:v>0.56944444444444298</c:v>
                      </c:pt>
                      <c:pt idx="22">
                        <c:v>0.57291666666666496</c:v>
                      </c:pt>
                      <c:pt idx="23">
                        <c:v>0.57638888888888695</c:v>
                      </c:pt>
                      <c:pt idx="24">
                        <c:v>0.57986111111110905</c:v>
                      </c:pt>
                      <c:pt idx="25">
                        <c:v>0.583321759259257</c:v>
                      </c:pt>
                      <c:pt idx="26">
                        <c:v>0.58333333333333104</c:v>
                      </c:pt>
                      <c:pt idx="27">
                        <c:v>0.58680555555555303</c:v>
                      </c:pt>
                      <c:pt idx="28">
                        <c:v>0.59027777777777501</c:v>
                      </c:pt>
                      <c:pt idx="29">
                        <c:v>0.593749999999997</c:v>
                      </c:pt>
                      <c:pt idx="30">
                        <c:v>0.59722222222221899</c:v>
                      </c:pt>
                      <c:pt idx="31">
                        <c:v>0.60069444444444098</c:v>
                      </c:pt>
                      <c:pt idx="32">
                        <c:v>0.60416666666666297</c:v>
                      </c:pt>
                      <c:pt idx="33">
                        <c:v>0.60763888888888495</c:v>
                      </c:pt>
                      <c:pt idx="34">
                        <c:v>0.61111111111110705</c:v>
                      </c:pt>
                      <c:pt idx="35">
                        <c:v>0.61458333333332904</c:v>
                      </c:pt>
                      <c:pt idx="36">
                        <c:v>0.61805555555555103</c:v>
                      </c:pt>
                      <c:pt idx="37">
                        <c:v>0.62152777777777302</c:v>
                      </c:pt>
                      <c:pt idx="38">
                        <c:v>0.62498842592592097</c:v>
                      </c:pt>
                      <c:pt idx="39">
                        <c:v>0.624999999999995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NonSpin!$B$14:$AO$14</c15:sqref>
                        </c15:formulaRef>
                      </c:ext>
                    </c:extLst>
                    <c:numCache>
                      <c:formatCode>General</c:formatCode>
                      <c:ptCount val="40"/>
                      <c:pt idx="0">
                        <c:v>80</c:v>
                      </c:pt>
                      <c:pt idx="1">
                        <c:v>78.333333333333329</c:v>
                      </c:pt>
                      <c:pt idx="2">
                        <c:v>76.666666666666671</c:v>
                      </c:pt>
                      <c:pt idx="3">
                        <c:v>75</c:v>
                      </c:pt>
                      <c:pt idx="4">
                        <c:v>73.333333333333329</c:v>
                      </c:pt>
                      <c:pt idx="5">
                        <c:v>71.666666666666671</c:v>
                      </c:pt>
                      <c:pt idx="6">
                        <c:v>70</c:v>
                      </c:pt>
                      <c:pt idx="7">
                        <c:v>68.333333333333329</c:v>
                      </c:pt>
                      <c:pt idx="8">
                        <c:v>66.666666666666671</c:v>
                      </c:pt>
                      <c:pt idx="9">
                        <c:v>65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80</c:v>
                      </c:pt>
                      <c:pt idx="13">
                        <c:v>80</c:v>
                      </c:pt>
                      <c:pt idx="14">
                        <c:v>78.333333333333329</c:v>
                      </c:pt>
                      <c:pt idx="15">
                        <c:v>76.666666666666671</c:v>
                      </c:pt>
                      <c:pt idx="16">
                        <c:v>75</c:v>
                      </c:pt>
                      <c:pt idx="17">
                        <c:v>73.333333333333329</c:v>
                      </c:pt>
                      <c:pt idx="18">
                        <c:v>71.666666666666671</c:v>
                      </c:pt>
                      <c:pt idx="19">
                        <c:v>70</c:v>
                      </c:pt>
                      <c:pt idx="20">
                        <c:v>68.333333333333329</c:v>
                      </c:pt>
                      <c:pt idx="21">
                        <c:v>66.666666666666671</c:v>
                      </c:pt>
                      <c:pt idx="22">
                        <c:v>65</c:v>
                      </c:pt>
                      <c:pt idx="23">
                        <c:v>63.333333333333329</c:v>
                      </c:pt>
                      <c:pt idx="24">
                        <c:v>0</c:v>
                      </c:pt>
                      <c:pt idx="25">
                        <c:v>0</c:v>
                      </c:pt>
                      <c:pt idx="26">
                        <c:v>0</c:v>
                      </c:pt>
                      <c:pt idx="27">
                        <c:v>0</c:v>
                      </c:pt>
                      <c:pt idx="28">
                        <c:v>0</c:v>
                      </c:pt>
                      <c:pt idx="29">
                        <c:v>75</c:v>
                      </c:pt>
                      <c:pt idx="30">
                        <c:v>73.333333333333329</c:v>
                      </c:pt>
                      <c:pt idx="31">
                        <c:v>71.666666666666671</c:v>
                      </c:pt>
                      <c:pt idx="32">
                        <c:v>70</c:v>
                      </c:pt>
                      <c:pt idx="33">
                        <c:v>68.333333333333329</c:v>
                      </c:pt>
                      <c:pt idx="34">
                        <c:v>66.666666666666671</c:v>
                      </c:pt>
                      <c:pt idx="35">
                        <c:v>65</c:v>
                      </c:pt>
                      <c:pt idx="36">
                        <c:v>63.333333333333329</c:v>
                      </c:pt>
                      <c:pt idx="37">
                        <c:v>61.666666666666671</c:v>
                      </c:pt>
                      <c:pt idx="38">
                        <c:v>80</c:v>
                      </c:pt>
                      <c:pt idx="39">
                        <c:v>80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2C8A-4BCA-842E-1E55F852893F}"/>
                  </c:ext>
                </c:extLst>
              </c15:ser>
            </c15:filteredScatterSeries>
            <c15:filteredScatte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NonSpin!$A$15</c15:sqref>
                        </c15:formulaRef>
                      </c:ext>
                    </c:extLst>
                    <c:strCache>
                      <c:ptCount val="1"/>
                      <c:pt idx="0">
                        <c:v>SOCReq2</c:v>
                      </c:pt>
                    </c:strCache>
                  </c:strRef>
                </c:tx>
                <c:spPr>
                  <a:ln w="19050" cap="rnd">
                    <a:solidFill>
                      <a:schemeClr val="accent6"/>
                    </a:solidFill>
                    <a:round/>
                  </a:ln>
                  <a:effectLst/>
                </c:spPr>
                <c:marker>
                  <c:symbol val="none"/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NonSpin!$B$8:$AO$8</c15:sqref>
                        </c15:formulaRef>
                      </c:ext>
                    </c:extLst>
                    <c:numCache>
                      <c:formatCode>h:mm</c:formatCode>
                      <c:ptCount val="40"/>
                      <c:pt idx="0">
                        <c:v>0.5</c:v>
                      </c:pt>
                      <c:pt idx="1">
                        <c:v>0.50347222222222221</c:v>
                      </c:pt>
                      <c:pt idx="2">
                        <c:v>0.50694444444444398</c:v>
                      </c:pt>
                      <c:pt idx="3">
                        <c:v>0.51041666666666696</c:v>
                      </c:pt>
                      <c:pt idx="4">
                        <c:v>0.51388888888888895</c:v>
                      </c:pt>
                      <c:pt idx="5">
                        <c:v>0.51736111111111105</c:v>
                      </c:pt>
                      <c:pt idx="6">
                        <c:v>0.52083333333333304</c:v>
                      </c:pt>
                      <c:pt idx="7">
                        <c:v>0.52430555555555503</c:v>
                      </c:pt>
                      <c:pt idx="8">
                        <c:v>0.52777777777777801</c:v>
                      </c:pt>
                      <c:pt idx="9">
                        <c:v>0.53125</c:v>
                      </c:pt>
                      <c:pt idx="10">
                        <c:v>0.53472222222222199</c:v>
                      </c:pt>
                      <c:pt idx="11">
                        <c:v>0.53819444444444398</c:v>
                      </c:pt>
                      <c:pt idx="12">
                        <c:v>0.54165509259259292</c:v>
                      </c:pt>
                      <c:pt idx="13">
                        <c:v>0.54166666666666696</c:v>
                      </c:pt>
                      <c:pt idx="14">
                        <c:v>0.54513888888888895</c:v>
                      </c:pt>
                      <c:pt idx="15">
                        <c:v>0.54861111111111105</c:v>
                      </c:pt>
                      <c:pt idx="16">
                        <c:v>0.55208333333333304</c:v>
                      </c:pt>
                      <c:pt idx="17">
                        <c:v>0.55555555555555503</c:v>
                      </c:pt>
                      <c:pt idx="18">
                        <c:v>0.55902777777777701</c:v>
                      </c:pt>
                      <c:pt idx="19">
                        <c:v>0.562499999999999</c:v>
                      </c:pt>
                      <c:pt idx="20">
                        <c:v>0.56597222222222099</c:v>
                      </c:pt>
                      <c:pt idx="21">
                        <c:v>0.56944444444444298</c:v>
                      </c:pt>
                      <c:pt idx="22">
                        <c:v>0.57291666666666496</c:v>
                      </c:pt>
                      <c:pt idx="23">
                        <c:v>0.57638888888888695</c:v>
                      </c:pt>
                      <c:pt idx="24">
                        <c:v>0.57986111111110905</c:v>
                      </c:pt>
                      <c:pt idx="25">
                        <c:v>0.583321759259257</c:v>
                      </c:pt>
                      <c:pt idx="26">
                        <c:v>0.58333333333333104</c:v>
                      </c:pt>
                      <c:pt idx="27">
                        <c:v>0.58680555555555303</c:v>
                      </c:pt>
                      <c:pt idx="28">
                        <c:v>0.59027777777777501</c:v>
                      </c:pt>
                      <c:pt idx="29">
                        <c:v>0.593749999999997</c:v>
                      </c:pt>
                      <c:pt idx="30">
                        <c:v>0.59722222222221899</c:v>
                      </c:pt>
                      <c:pt idx="31">
                        <c:v>0.60069444444444098</c:v>
                      </c:pt>
                      <c:pt idx="32">
                        <c:v>0.60416666666666297</c:v>
                      </c:pt>
                      <c:pt idx="33">
                        <c:v>0.60763888888888495</c:v>
                      </c:pt>
                      <c:pt idx="34">
                        <c:v>0.61111111111110705</c:v>
                      </c:pt>
                      <c:pt idx="35">
                        <c:v>0.61458333333332904</c:v>
                      </c:pt>
                      <c:pt idx="36">
                        <c:v>0.61805555555555103</c:v>
                      </c:pt>
                      <c:pt idx="37">
                        <c:v>0.62152777777777302</c:v>
                      </c:pt>
                      <c:pt idx="38">
                        <c:v>0.62498842592592097</c:v>
                      </c:pt>
                      <c:pt idx="39">
                        <c:v>0.624999999999995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NonSpin!$B$15:$AO$15</c15:sqref>
                        </c15:formulaRef>
                      </c:ext>
                    </c:extLst>
                    <c:numCache>
                      <c:formatCode>General</c:formatCode>
                      <c:ptCount val="40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0</c:v>
                      </c:pt>
                      <c:pt idx="14">
                        <c:v>0</c:v>
                      </c:pt>
                      <c:pt idx="15">
                        <c:v>0</c:v>
                      </c:pt>
                      <c:pt idx="16">
                        <c:v>0</c:v>
                      </c:pt>
                      <c:pt idx="17">
                        <c:v>0</c:v>
                      </c:pt>
                      <c:pt idx="18">
                        <c:v>0</c:v>
                      </c:pt>
                      <c:pt idx="19">
                        <c:v>0</c:v>
                      </c:pt>
                      <c:pt idx="20">
                        <c:v>0</c:v>
                      </c:pt>
                      <c:pt idx="21">
                        <c:v>0</c:v>
                      </c:pt>
                      <c:pt idx="22">
                        <c:v>0</c:v>
                      </c:pt>
                      <c:pt idx="23">
                        <c:v>0</c:v>
                      </c:pt>
                      <c:pt idx="24">
                        <c:v>0</c:v>
                      </c:pt>
                      <c:pt idx="25">
                        <c:v>0</c:v>
                      </c:pt>
                      <c:pt idx="26">
                        <c:v>0</c:v>
                      </c:pt>
                      <c:pt idx="27">
                        <c:v>0</c:v>
                      </c:pt>
                      <c:pt idx="28">
                        <c:v>0</c:v>
                      </c:pt>
                      <c:pt idx="29">
                        <c:v>0</c:v>
                      </c:pt>
                      <c:pt idx="30">
                        <c:v>0</c:v>
                      </c:pt>
                      <c:pt idx="31">
                        <c:v>0</c:v>
                      </c:pt>
                      <c:pt idx="32">
                        <c:v>0</c:v>
                      </c:pt>
                      <c:pt idx="33">
                        <c:v>0</c:v>
                      </c:pt>
                      <c:pt idx="34">
                        <c:v>0</c:v>
                      </c:pt>
                      <c:pt idx="35">
                        <c:v>0</c:v>
                      </c:pt>
                      <c:pt idx="36">
                        <c:v>0</c:v>
                      </c:pt>
                      <c:pt idx="37">
                        <c:v>0</c:v>
                      </c:pt>
                      <c:pt idx="38">
                        <c:v>0</c:v>
                      </c:pt>
                      <c:pt idx="39">
                        <c:v>0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2C8A-4BCA-842E-1E55F852893F}"/>
                  </c:ext>
                </c:extLst>
              </c15:ser>
            </c15:filteredScatterSeries>
            <c15:filteredScatte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NonSpin!$A$16</c15:sqref>
                        </c15:formulaRef>
                      </c:ext>
                    </c:extLst>
                    <c:strCache>
                      <c:ptCount val="1"/>
                      <c:pt idx="0">
                        <c:v>SOCReq</c:v>
                      </c:pt>
                    </c:strCache>
                  </c:strRef>
                </c:tx>
                <c:spPr>
                  <a:ln w="19050" cap="rnd">
                    <a:solidFill>
                      <a:schemeClr val="accent1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NonSpin!$B$8:$AO$8</c15:sqref>
                        </c15:formulaRef>
                      </c:ext>
                    </c:extLst>
                    <c:numCache>
                      <c:formatCode>h:mm</c:formatCode>
                      <c:ptCount val="40"/>
                      <c:pt idx="0">
                        <c:v>0.5</c:v>
                      </c:pt>
                      <c:pt idx="1">
                        <c:v>0.50347222222222221</c:v>
                      </c:pt>
                      <c:pt idx="2">
                        <c:v>0.50694444444444398</c:v>
                      </c:pt>
                      <c:pt idx="3">
                        <c:v>0.51041666666666696</c:v>
                      </c:pt>
                      <c:pt idx="4">
                        <c:v>0.51388888888888895</c:v>
                      </c:pt>
                      <c:pt idx="5">
                        <c:v>0.51736111111111105</c:v>
                      </c:pt>
                      <c:pt idx="6">
                        <c:v>0.52083333333333304</c:v>
                      </c:pt>
                      <c:pt idx="7">
                        <c:v>0.52430555555555503</c:v>
                      </c:pt>
                      <c:pt idx="8">
                        <c:v>0.52777777777777801</c:v>
                      </c:pt>
                      <c:pt idx="9">
                        <c:v>0.53125</c:v>
                      </c:pt>
                      <c:pt idx="10">
                        <c:v>0.53472222222222199</c:v>
                      </c:pt>
                      <c:pt idx="11">
                        <c:v>0.53819444444444398</c:v>
                      </c:pt>
                      <c:pt idx="12">
                        <c:v>0.54165509259259292</c:v>
                      </c:pt>
                      <c:pt idx="13">
                        <c:v>0.54166666666666696</c:v>
                      </c:pt>
                      <c:pt idx="14">
                        <c:v>0.54513888888888895</c:v>
                      </c:pt>
                      <c:pt idx="15">
                        <c:v>0.54861111111111105</c:v>
                      </c:pt>
                      <c:pt idx="16">
                        <c:v>0.55208333333333304</c:v>
                      </c:pt>
                      <c:pt idx="17">
                        <c:v>0.55555555555555503</c:v>
                      </c:pt>
                      <c:pt idx="18">
                        <c:v>0.55902777777777701</c:v>
                      </c:pt>
                      <c:pt idx="19">
                        <c:v>0.562499999999999</c:v>
                      </c:pt>
                      <c:pt idx="20">
                        <c:v>0.56597222222222099</c:v>
                      </c:pt>
                      <c:pt idx="21">
                        <c:v>0.56944444444444298</c:v>
                      </c:pt>
                      <c:pt idx="22">
                        <c:v>0.57291666666666496</c:v>
                      </c:pt>
                      <c:pt idx="23">
                        <c:v>0.57638888888888695</c:v>
                      </c:pt>
                      <c:pt idx="24">
                        <c:v>0.57986111111110905</c:v>
                      </c:pt>
                      <c:pt idx="25">
                        <c:v>0.583321759259257</c:v>
                      </c:pt>
                      <c:pt idx="26">
                        <c:v>0.58333333333333104</c:v>
                      </c:pt>
                      <c:pt idx="27">
                        <c:v>0.58680555555555303</c:v>
                      </c:pt>
                      <c:pt idx="28">
                        <c:v>0.59027777777777501</c:v>
                      </c:pt>
                      <c:pt idx="29">
                        <c:v>0.593749999999997</c:v>
                      </c:pt>
                      <c:pt idx="30">
                        <c:v>0.59722222222221899</c:v>
                      </c:pt>
                      <c:pt idx="31">
                        <c:v>0.60069444444444098</c:v>
                      </c:pt>
                      <c:pt idx="32">
                        <c:v>0.60416666666666297</c:v>
                      </c:pt>
                      <c:pt idx="33">
                        <c:v>0.60763888888888495</c:v>
                      </c:pt>
                      <c:pt idx="34">
                        <c:v>0.61111111111110705</c:v>
                      </c:pt>
                      <c:pt idx="35">
                        <c:v>0.61458333333332904</c:v>
                      </c:pt>
                      <c:pt idx="36">
                        <c:v>0.61805555555555103</c:v>
                      </c:pt>
                      <c:pt idx="37">
                        <c:v>0.62152777777777302</c:v>
                      </c:pt>
                      <c:pt idx="38">
                        <c:v>0.62498842592592097</c:v>
                      </c:pt>
                      <c:pt idx="39">
                        <c:v>0.624999999999995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NonSpin!$B$16:$AO$16</c15:sqref>
                        </c15:formulaRef>
                      </c:ext>
                    </c:extLst>
                    <c:numCache>
                      <c:formatCode>General</c:formatCode>
                      <c:ptCount val="40"/>
                      <c:pt idx="0">
                        <c:v>80</c:v>
                      </c:pt>
                      <c:pt idx="1">
                        <c:v>78.333333333333329</c:v>
                      </c:pt>
                      <c:pt idx="2">
                        <c:v>76.666666666666671</c:v>
                      </c:pt>
                      <c:pt idx="3">
                        <c:v>75</c:v>
                      </c:pt>
                      <c:pt idx="4">
                        <c:v>73.333333333333329</c:v>
                      </c:pt>
                      <c:pt idx="5">
                        <c:v>71.666666666666671</c:v>
                      </c:pt>
                      <c:pt idx="6">
                        <c:v>70</c:v>
                      </c:pt>
                      <c:pt idx="7">
                        <c:v>68.333333333333329</c:v>
                      </c:pt>
                      <c:pt idx="8">
                        <c:v>66.666666666666671</c:v>
                      </c:pt>
                      <c:pt idx="9">
                        <c:v>65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80</c:v>
                      </c:pt>
                      <c:pt idx="13">
                        <c:v>80</c:v>
                      </c:pt>
                      <c:pt idx="14">
                        <c:v>78.333333333333329</c:v>
                      </c:pt>
                      <c:pt idx="15">
                        <c:v>76.666666666666671</c:v>
                      </c:pt>
                      <c:pt idx="16">
                        <c:v>75</c:v>
                      </c:pt>
                      <c:pt idx="17">
                        <c:v>73.333333333333329</c:v>
                      </c:pt>
                      <c:pt idx="18">
                        <c:v>71.666666666666671</c:v>
                      </c:pt>
                      <c:pt idx="19">
                        <c:v>70</c:v>
                      </c:pt>
                      <c:pt idx="20">
                        <c:v>68.333333333333329</c:v>
                      </c:pt>
                      <c:pt idx="21">
                        <c:v>66.666666666666671</c:v>
                      </c:pt>
                      <c:pt idx="22">
                        <c:v>65</c:v>
                      </c:pt>
                      <c:pt idx="23">
                        <c:v>63.333333333333329</c:v>
                      </c:pt>
                      <c:pt idx="24">
                        <c:v>0</c:v>
                      </c:pt>
                      <c:pt idx="25">
                        <c:v>0</c:v>
                      </c:pt>
                      <c:pt idx="26">
                        <c:v>0</c:v>
                      </c:pt>
                      <c:pt idx="27">
                        <c:v>0</c:v>
                      </c:pt>
                      <c:pt idx="28">
                        <c:v>0</c:v>
                      </c:pt>
                      <c:pt idx="29">
                        <c:v>75</c:v>
                      </c:pt>
                      <c:pt idx="30">
                        <c:v>73.333333333333329</c:v>
                      </c:pt>
                      <c:pt idx="31">
                        <c:v>71.666666666666671</c:v>
                      </c:pt>
                      <c:pt idx="32">
                        <c:v>70</c:v>
                      </c:pt>
                      <c:pt idx="33">
                        <c:v>68.333333333333329</c:v>
                      </c:pt>
                      <c:pt idx="34">
                        <c:v>66.666666666666671</c:v>
                      </c:pt>
                      <c:pt idx="35">
                        <c:v>65</c:v>
                      </c:pt>
                      <c:pt idx="36">
                        <c:v>63.333333333333329</c:v>
                      </c:pt>
                      <c:pt idx="37">
                        <c:v>61.666666666666671</c:v>
                      </c:pt>
                      <c:pt idx="38">
                        <c:v>80</c:v>
                      </c:pt>
                      <c:pt idx="39">
                        <c:v>80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2C8A-4BCA-842E-1E55F852893F}"/>
                  </c:ext>
                </c:extLst>
              </c15:ser>
            </c15:filteredScatterSeries>
            <c15:filteredScatte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NonSpin!$A$20</c15:sqref>
                        </c15:formulaRef>
                      </c:ext>
                    </c:extLst>
                    <c:strCache>
                      <c:ptCount val="1"/>
                      <c:pt idx="0">
                        <c:v>BP-GR</c:v>
                      </c:pt>
                    </c:strCache>
                  </c:strRef>
                </c:tx>
                <c:spPr>
                  <a:ln w="19050" cap="rnd">
                    <a:solidFill>
                      <a:schemeClr val="accent3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NonSpin!$B$8:$AO$8</c15:sqref>
                        </c15:formulaRef>
                      </c:ext>
                    </c:extLst>
                    <c:numCache>
                      <c:formatCode>h:mm</c:formatCode>
                      <c:ptCount val="40"/>
                      <c:pt idx="0">
                        <c:v>0.5</c:v>
                      </c:pt>
                      <c:pt idx="1">
                        <c:v>0.50347222222222221</c:v>
                      </c:pt>
                      <c:pt idx="2">
                        <c:v>0.50694444444444398</c:v>
                      </c:pt>
                      <c:pt idx="3">
                        <c:v>0.51041666666666696</c:v>
                      </c:pt>
                      <c:pt idx="4">
                        <c:v>0.51388888888888895</c:v>
                      </c:pt>
                      <c:pt idx="5">
                        <c:v>0.51736111111111105</c:v>
                      </c:pt>
                      <c:pt idx="6">
                        <c:v>0.52083333333333304</c:v>
                      </c:pt>
                      <c:pt idx="7">
                        <c:v>0.52430555555555503</c:v>
                      </c:pt>
                      <c:pt idx="8">
                        <c:v>0.52777777777777801</c:v>
                      </c:pt>
                      <c:pt idx="9">
                        <c:v>0.53125</c:v>
                      </c:pt>
                      <c:pt idx="10">
                        <c:v>0.53472222222222199</c:v>
                      </c:pt>
                      <c:pt idx="11">
                        <c:v>0.53819444444444398</c:v>
                      </c:pt>
                      <c:pt idx="12">
                        <c:v>0.54165509259259292</c:v>
                      </c:pt>
                      <c:pt idx="13">
                        <c:v>0.54166666666666696</c:v>
                      </c:pt>
                      <c:pt idx="14">
                        <c:v>0.54513888888888895</c:v>
                      </c:pt>
                      <c:pt idx="15">
                        <c:v>0.54861111111111105</c:v>
                      </c:pt>
                      <c:pt idx="16">
                        <c:v>0.55208333333333304</c:v>
                      </c:pt>
                      <c:pt idx="17">
                        <c:v>0.55555555555555503</c:v>
                      </c:pt>
                      <c:pt idx="18">
                        <c:v>0.55902777777777701</c:v>
                      </c:pt>
                      <c:pt idx="19">
                        <c:v>0.562499999999999</c:v>
                      </c:pt>
                      <c:pt idx="20">
                        <c:v>0.56597222222222099</c:v>
                      </c:pt>
                      <c:pt idx="21">
                        <c:v>0.56944444444444298</c:v>
                      </c:pt>
                      <c:pt idx="22">
                        <c:v>0.57291666666666496</c:v>
                      </c:pt>
                      <c:pt idx="23">
                        <c:v>0.57638888888888695</c:v>
                      </c:pt>
                      <c:pt idx="24">
                        <c:v>0.57986111111110905</c:v>
                      </c:pt>
                      <c:pt idx="25">
                        <c:v>0.583321759259257</c:v>
                      </c:pt>
                      <c:pt idx="26">
                        <c:v>0.58333333333333104</c:v>
                      </c:pt>
                      <c:pt idx="27">
                        <c:v>0.58680555555555303</c:v>
                      </c:pt>
                      <c:pt idx="28">
                        <c:v>0.59027777777777501</c:v>
                      </c:pt>
                      <c:pt idx="29">
                        <c:v>0.593749999999997</c:v>
                      </c:pt>
                      <c:pt idx="30">
                        <c:v>0.59722222222221899</c:v>
                      </c:pt>
                      <c:pt idx="31">
                        <c:v>0.60069444444444098</c:v>
                      </c:pt>
                      <c:pt idx="32">
                        <c:v>0.60416666666666297</c:v>
                      </c:pt>
                      <c:pt idx="33">
                        <c:v>0.60763888888888495</c:v>
                      </c:pt>
                      <c:pt idx="34">
                        <c:v>0.61111111111110705</c:v>
                      </c:pt>
                      <c:pt idx="35">
                        <c:v>0.61458333333332904</c:v>
                      </c:pt>
                      <c:pt idx="36">
                        <c:v>0.61805555555555103</c:v>
                      </c:pt>
                      <c:pt idx="37">
                        <c:v>0.62152777777777302</c:v>
                      </c:pt>
                      <c:pt idx="38">
                        <c:v>0.62498842592592097</c:v>
                      </c:pt>
                      <c:pt idx="39">
                        <c:v>0.624999999999995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NonSpin!$B$20:$AO$20</c15:sqref>
                        </c15:formulaRef>
                      </c:ext>
                    </c:extLst>
                    <c:numCache>
                      <c:formatCode>General</c:formatCode>
                      <c:ptCount val="40"/>
                      <c:pt idx="0">
                        <c:v>0</c:v>
                      </c:pt>
                      <c:pt idx="1">
                        <c:v>20</c:v>
                      </c:pt>
                      <c:pt idx="2">
                        <c:v>20</c:v>
                      </c:pt>
                      <c:pt idx="3">
                        <c:v>20</c:v>
                      </c:pt>
                      <c:pt idx="4">
                        <c:v>20</c:v>
                      </c:pt>
                      <c:pt idx="5">
                        <c:v>20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0</c:v>
                      </c:pt>
                      <c:pt idx="14">
                        <c:v>100</c:v>
                      </c:pt>
                      <c:pt idx="15">
                        <c:v>100</c:v>
                      </c:pt>
                      <c:pt idx="16">
                        <c:v>100</c:v>
                      </c:pt>
                      <c:pt idx="17">
                        <c:v>20</c:v>
                      </c:pt>
                      <c:pt idx="18">
                        <c:v>20</c:v>
                      </c:pt>
                      <c:pt idx="19">
                        <c:v>20</c:v>
                      </c:pt>
                      <c:pt idx="20">
                        <c:v>20</c:v>
                      </c:pt>
                      <c:pt idx="21">
                        <c:v>20</c:v>
                      </c:pt>
                      <c:pt idx="22">
                        <c:v>20</c:v>
                      </c:pt>
                      <c:pt idx="23">
                        <c:v>0</c:v>
                      </c:pt>
                      <c:pt idx="24">
                        <c:v>0</c:v>
                      </c:pt>
                      <c:pt idx="25">
                        <c:v>0</c:v>
                      </c:pt>
                      <c:pt idx="26">
                        <c:v>0</c:v>
                      </c:pt>
                      <c:pt idx="27">
                        <c:v>0</c:v>
                      </c:pt>
                      <c:pt idx="28">
                        <c:v>0</c:v>
                      </c:pt>
                      <c:pt idx="29">
                        <c:v>0</c:v>
                      </c:pt>
                      <c:pt idx="30">
                        <c:v>0</c:v>
                      </c:pt>
                      <c:pt idx="31">
                        <c:v>0</c:v>
                      </c:pt>
                      <c:pt idx="32">
                        <c:v>0</c:v>
                      </c:pt>
                      <c:pt idx="33">
                        <c:v>0</c:v>
                      </c:pt>
                      <c:pt idx="34">
                        <c:v>0</c:v>
                      </c:pt>
                      <c:pt idx="35">
                        <c:v>0</c:v>
                      </c:pt>
                      <c:pt idx="36">
                        <c:v>0</c:v>
                      </c:pt>
                      <c:pt idx="37">
                        <c:v>0</c:v>
                      </c:pt>
                      <c:pt idx="38">
                        <c:v>0</c:v>
                      </c:pt>
                      <c:pt idx="39">
                        <c:v>0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2C8A-4BCA-842E-1E55F852893F}"/>
                  </c:ext>
                </c:extLst>
              </c15:ser>
            </c15:filteredScatterSeries>
            <c15:filteredScatte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NonSpin!$A$21</c15:sqref>
                        </c15:formulaRef>
                      </c:ext>
                    </c:extLst>
                    <c:strCache>
                      <c:ptCount val="1"/>
                      <c:pt idx="0">
                        <c:v>BP-CLR</c:v>
                      </c:pt>
                    </c:strCache>
                  </c:strRef>
                </c:tx>
                <c:spPr>
                  <a:ln w="19050" cap="rnd">
                    <a:solidFill>
                      <a:schemeClr val="accent4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NonSpin!$B$8:$AO$8</c15:sqref>
                        </c15:formulaRef>
                      </c:ext>
                    </c:extLst>
                    <c:numCache>
                      <c:formatCode>h:mm</c:formatCode>
                      <c:ptCount val="40"/>
                      <c:pt idx="0">
                        <c:v>0.5</c:v>
                      </c:pt>
                      <c:pt idx="1">
                        <c:v>0.50347222222222221</c:v>
                      </c:pt>
                      <c:pt idx="2">
                        <c:v>0.50694444444444398</c:v>
                      </c:pt>
                      <c:pt idx="3">
                        <c:v>0.51041666666666696</c:v>
                      </c:pt>
                      <c:pt idx="4">
                        <c:v>0.51388888888888895</c:v>
                      </c:pt>
                      <c:pt idx="5">
                        <c:v>0.51736111111111105</c:v>
                      </c:pt>
                      <c:pt idx="6">
                        <c:v>0.52083333333333304</c:v>
                      </c:pt>
                      <c:pt idx="7">
                        <c:v>0.52430555555555503</c:v>
                      </c:pt>
                      <c:pt idx="8">
                        <c:v>0.52777777777777801</c:v>
                      </c:pt>
                      <c:pt idx="9">
                        <c:v>0.53125</c:v>
                      </c:pt>
                      <c:pt idx="10">
                        <c:v>0.53472222222222199</c:v>
                      </c:pt>
                      <c:pt idx="11">
                        <c:v>0.53819444444444398</c:v>
                      </c:pt>
                      <c:pt idx="12">
                        <c:v>0.54165509259259292</c:v>
                      </c:pt>
                      <c:pt idx="13">
                        <c:v>0.54166666666666696</c:v>
                      </c:pt>
                      <c:pt idx="14">
                        <c:v>0.54513888888888895</c:v>
                      </c:pt>
                      <c:pt idx="15">
                        <c:v>0.54861111111111105</c:v>
                      </c:pt>
                      <c:pt idx="16">
                        <c:v>0.55208333333333304</c:v>
                      </c:pt>
                      <c:pt idx="17">
                        <c:v>0.55555555555555503</c:v>
                      </c:pt>
                      <c:pt idx="18">
                        <c:v>0.55902777777777701</c:v>
                      </c:pt>
                      <c:pt idx="19">
                        <c:v>0.562499999999999</c:v>
                      </c:pt>
                      <c:pt idx="20">
                        <c:v>0.56597222222222099</c:v>
                      </c:pt>
                      <c:pt idx="21">
                        <c:v>0.56944444444444298</c:v>
                      </c:pt>
                      <c:pt idx="22">
                        <c:v>0.57291666666666496</c:v>
                      </c:pt>
                      <c:pt idx="23">
                        <c:v>0.57638888888888695</c:v>
                      </c:pt>
                      <c:pt idx="24">
                        <c:v>0.57986111111110905</c:v>
                      </c:pt>
                      <c:pt idx="25">
                        <c:v>0.583321759259257</c:v>
                      </c:pt>
                      <c:pt idx="26">
                        <c:v>0.58333333333333104</c:v>
                      </c:pt>
                      <c:pt idx="27">
                        <c:v>0.58680555555555303</c:v>
                      </c:pt>
                      <c:pt idx="28">
                        <c:v>0.59027777777777501</c:v>
                      </c:pt>
                      <c:pt idx="29">
                        <c:v>0.593749999999997</c:v>
                      </c:pt>
                      <c:pt idx="30">
                        <c:v>0.59722222222221899</c:v>
                      </c:pt>
                      <c:pt idx="31">
                        <c:v>0.60069444444444098</c:v>
                      </c:pt>
                      <c:pt idx="32">
                        <c:v>0.60416666666666297</c:v>
                      </c:pt>
                      <c:pt idx="33">
                        <c:v>0.60763888888888495</c:v>
                      </c:pt>
                      <c:pt idx="34">
                        <c:v>0.61111111111110705</c:v>
                      </c:pt>
                      <c:pt idx="35">
                        <c:v>0.61458333333332904</c:v>
                      </c:pt>
                      <c:pt idx="36">
                        <c:v>0.61805555555555103</c:v>
                      </c:pt>
                      <c:pt idx="37">
                        <c:v>0.62152777777777302</c:v>
                      </c:pt>
                      <c:pt idx="38">
                        <c:v>0.62498842592592097</c:v>
                      </c:pt>
                      <c:pt idx="39">
                        <c:v>0.624999999999995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NonSpin!$B$21:$AO$21</c15:sqref>
                        </c15:formulaRef>
                      </c:ext>
                    </c:extLst>
                    <c:numCache>
                      <c:formatCode>General</c:formatCode>
                      <c:ptCount val="40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-50</c:v>
                      </c:pt>
                      <c:pt idx="11">
                        <c:v>-50</c:v>
                      </c:pt>
                      <c:pt idx="12">
                        <c:v>0</c:v>
                      </c:pt>
                      <c:pt idx="13">
                        <c:v>0</c:v>
                      </c:pt>
                      <c:pt idx="14">
                        <c:v>0</c:v>
                      </c:pt>
                      <c:pt idx="15">
                        <c:v>0</c:v>
                      </c:pt>
                      <c:pt idx="16">
                        <c:v>0</c:v>
                      </c:pt>
                      <c:pt idx="17">
                        <c:v>0</c:v>
                      </c:pt>
                      <c:pt idx="18">
                        <c:v>0</c:v>
                      </c:pt>
                      <c:pt idx="19">
                        <c:v>0</c:v>
                      </c:pt>
                      <c:pt idx="20">
                        <c:v>0</c:v>
                      </c:pt>
                      <c:pt idx="21">
                        <c:v>0</c:v>
                      </c:pt>
                      <c:pt idx="22">
                        <c:v>0</c:v>
                      </c:pt>
                      <c:pt idx="23">
                        <c:v>0</c:v>
                      </c:pt>
                      <c:pt idx="24">
                        <c:v>-60</c:v>
                      </c:pt>
                      <c:pt idx="25">
                        <c:v>-60</c:v>
                      </c:pt>
                      <c:pt idx="26">
                        <c:v>-60</c:v>
                      </c:pt>
                      <c:pt idx="27">
                        <c:v>-60</c:v>
                      </c:pt>
                      <c:pt idx="28">
                        <c:v>-60</c:v>
                      </c:pt>
                      <c:pt idx="29">
                        <c:v>0</c:v>
                      </c:pt>
                      <c:pt idx="30">
                        <c:v>0</c:v>
                      </c:pt>
                      <c:pt idx="31">
                        <c:v>0</c:v>
                      </c:pt>
                      <c:pt idx="32">
                        <c:v>0</c:v>
                      </c:pt>
                      <c:pt idx="33">
                        <c:v>0</c:v>
                      </c:pt>
                      <c:pt idx="34">
                        <c:v>0</c:v>
                      </c:pt>
                      <c:pt idx="35">
                        <c:v>0</c:v>
                      </c:pt>
                      <c:pt idx="36">
                        <c:v>0</c:v>
                      </c:pt>
                      <c:pt idx="37">
                        <c:v>0</c:v>
                      </c:pt>
                      <c:pt idx="38">
                        <c:v>0</c:v>
                      </c:pt>
                      <c:pt idx="39">
                        <c:v>0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2C8A-4BCA-842E-1E55F852893F}"/>
                  </c:ext>
                </c:extLst>
              </c15:ser>
            </c15:filteredScatterSeries>
            <c15:filteredScatte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NonSpin!$A$22</c15:sqref>
                        </c15:formulaRef>
                      </c:ext>
                    </c:extLst>
                    <c:strCache>
                      <c:ptCount val="1"/>
                      <c:pt idx="0">
                        <c:v>Net BP</c:v>
                      </c:pt>
                    </c:strCache>
                  </c:strRef>
                </c:tx>
                <c:spPr>
                  <a:ln w="19050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NonSpin!$B$8:$AO$8</c15:sqref>
                        </c15:formulaRef>
                      </c:ext>
                    </c:extLst>
                    <c:numCache>
                      <c:formatCode>h:mm</c:formatCode>
                      <c:ptCount val="40"/>
                      <c:pt idx="0">
                        <c:v>0.5</c:v>
                      </c:pt>
                      <c:pt idx="1">
                        <c:v>0.50347222222222221</c:v>
                      </c:pt>
                      <c:pt idx="2">
                        <c:v>0.50694444444444398</c:v>
                      </c:pt>
                      <c:pt idx="3">
                        <c:v>0.51041666666666696</c:v>
                      </c:pt>
                      <c:pt idx="4">
                        <c:v>0.51388888888888895</c:v>
                      </c:pt>
                      <c:pt idx="5">
                        <c:v>0.51736111111111105</c:v>
                      </c:pt>
                      <c:pt idx="6">
                        <c:v>0.52083333333333304</c:v>
                      </c:pt>
                      <c:pt idx="7">
                        <c:v>0.52430555555555503</c:v>
                      </c:pt>
                      <c:pt idx="8">
                        <c:v>0.52777777777777801</c:v>
                      </c:pt>
                      <c:pt idx="9">
                        <c:v>0.53125</c:v>
                      </c:pt>
                      <c:pt idx="10">
                        <c:v>0.53472222222222199</c:v>
                      </c:pt>
                      <c:pt idx="11">
                        <c:v>0.53819444444444398</c:v>
                      </c:pt>
                      <c:pt idx="12">
                        <c:v>0.54165509259259292</c:v>
                      </c:pt>
                      <c:pt idx="13">
                        <c:v>0.54166666666666696</c:v>
                      </c:pt>
                      <c:pt idx="14">
                        <c:v>0.54513888888888895</c:v>
                      </c:pt>
                      <c:pt idx="15">
                        <c:v>0.54861111111111105</c:v>
                      </c:pt>
                      <c:pt idx="16">
                        <c:v>0.55208333333333304</c:v>
                      </c:pt>
                      <c:pt idx="17">
                        <c:v>0.55555555555555503</c:v>
                      </c:pt>
                      <c:pt idx="18">
                        <c:v>0.55902777777777701</c:v>
                      </c:pt>
                      <c:pt idx="19">
                        <c:v>0.562499999999999</c:v>
                      </c:pt>
                      <c:pt idx="20">
                        <c:v>0.56597222222222099</c:v>
                      </c:pt>
                      <c:pt idx="21">
                        <c:v>0.56944444444444298</c:v>
                      </c:pt>
                      <c:pt idx="22">
                        <c:v>0.57291666666666496</c:v>
                      </c:pt>
                      <c:pt idx="23">
                        <c:v>0.57638888888888695</c:v>
                      </c:pt>
                      <c:pt idx="24">
                        <c:v>0.57986111111110905</c:v>
                      </c:pt>
                      <c:pt idx="25">
                        <c:v>0.583321759259257</c:v>
                      </c:pt>
                      <c:pt idx="26">
                        <c:v>0.58333333333333104</c:v>
                      </c:pt>
                      <c:pt idx="27">
                        <c:v>0.58680555555555303</c:v>
                      </c:pt>
                      <c:pt idx="28">
                        <c:v>0.59027777777777501</c:v>
                      </c:pt>
                      <c:pt idx="29">
                        <c:v>0.593749999999997</c:v>
                      </c:pt>
                      <c:pt idx="30">
                        <c:v>0.59722222222221899</c:v>
                      </c:pt>
                      <c:pt idx="31">
                        <c:v>0.60069444444444098</c:v>
                      </c:pt>
                      <c:pt idx="32">
                        <c:v>0.60416666666666297</c:v>
                      </c:pt>
                      <c:pt idx="33">
                        <c:v>0.60763888888888495</c:v>
                      </c:pt>
                      <c:pt idx="34">
                        <c:v>0.61111111111110705</c:v>
                      </c:pt>
                      <c:pt idx="35">
                        <c:v>0.61458333333332904</c:v>
                      </c:pt>
                      <c:pt idx="36">
                        <c:v>0.61805555555555103</c:v>
                      </c:pt>
                      <c:pt idx="37">
                        <c:v>0.62152777777777302</c:v>
                      </c:pt>
                      <c:pt idx="38">
                        <c:v>0.62498842592592097</c:v>
                      </c:pt>
                      <c:pt idx="39">
                        <c:v>0.624999999999995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NonSpin!$B$22:$AO$22</c15:sqref>
                        </c15:formulaRef>
                      </c:ext>
                    </c:extLst>
                    <c:numCache>
                      <c:formatCode>General</c:formatCode>
                      <c:ptCount val="40"/>
                      <c:pt idx="0">
                        <c:v>0</c:v>
                      </c:pt>
                      <c:pt idx="1">
                        <c:v>20</c:v>
                      </c:pt>
                      <c:pt idx="2">
                        <c:v>20</c:v>
                      </c:pt>
                      <c:pt idx="3">
                        <c:v>20</c:v>
                      </c:pt>
                      <c:pt idx="4">
                        <c:v>20</c:v>
                      </c:pt>
                      <c:pt idx="5">
                        <c:v>20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-50</c:v>
                      </c:pt>
                      <c:pt idx="11">
                        <c:v>-50</c:v>
                      </c:pt>
                      <c:pt idx="12">
                        <c:v>0</c:v>
                      </c:pt>
                      <c:pt idx="13">
                        <c:v>0</c:v>
                      </c:pt>
                      <c:pt idx="14">
                        <c:v>100</c:v>
                      </c:pt>
                      <c:pt idx="15">
                        <c:v>100</c:v>
                      </c:pt>
                      <c:pt idx="16">
                        <c:v>100</c:v>
                      </c:pt>
                      <c:pt idx="17">
                        <c:v>20</c:v>
                      </c:pt>
                      <c:pt idx="18">
                        <c:v>20</c:v>
                      </c:pt>
                      <c:pt idx="19">
                        <c:v>20</c:v>
                      </c:pt>
                      <c:pt idx="20">
                        <c:v>20</c:v>
                      </c:pt>
                      <c:pt idx="21">
                        <c:v>20</c:v>
                      </c:pt>
                      <c:pt idx="22">
                        <c:v>20</c:v>
                      </c:pt>
                      <c:pt idx="23">
                        <c:v>0</c:v>
                      </c:pt>
                      <c:pt idx="24">
                        <c:v>-60</c:v>
                      </c:pt>
                      <c:pt idx="25">
                        <c:v>-60</c:v>
                      </c:pt>
                      <c:pt idx="26">
                        <c:v>-60</c:v>
                      </c:pt>
                      <c:pt idx="27">
                        <c:v>-60</c:v>
                      </c:pt>
                      <c:pt idx="28">
                        <c:v>-60</c:v>
                      </c:pt>
                      <c:pt idx="29">
                        <c:v>0</c:v>
                      </c:pt>
                      <c:pt idx="30">
                        <c:v>0</c:v>
                      </c:pt>
                      <c:pt idx="31">
                        <c:v>0</c:v>
                      </c:pt>
                      <c:pt idx="32">
                        <c:v>0</c:v>
                      </c:pt>
                      <c:pt idx="33">
                        <c:v>0</c:v>
                      </c:pt>
                      <c:pt idx="34">
                        <c:v>0</c:v>
                      </c:pt>
                      <c:pt idx="35">
                        <c:v>0</c:v>
                      </c:pt>
                      <c:pt idx="36">
                        <c:v>0</c:v>
                      </c:pt>
                      <c:pt idx="37">
                        <c:v>0</c:v>
                      </c:pt>
                      <c:pt idx="38">
                        <c:v>0</c:v>
                      </c:pt>
                      <c:pt idx="39">
                        <c:v>0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2C8A-4BCA-842E-1E55F852893F}"/>
                  </c:ext>
                </c:extLst>
              </c15:ser>
            </c15:filteredScatterSeries>
          </c:ext>
        </c:extLst>
      </c:scatterChart>
      <c:valAx>
        <c:axId val="2104801071"/>
        <c:scaling>
          <c:orientation val="minMax"/>
          <c:max val="0.6251000000000001"/>
          <c:min val="0.5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h: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4779023"/>
        <c:crosses val="autoZero"/>
        <c:crossBetween val="midCat"/>
        <c:majorUnit val="6.9450000000000024E-3"/>
      </c:valAx>
      <c:valAx>
        <c:axId val="21047790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4801071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0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2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Regulation Up + RRS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'Reg+RRS'!$A$9</c:f>
              <c:strCache>
                <c:ptCount val="1"/>
                <c:pt idx="0">
                  <c:v>HSL</c:v>
                </c:pt>
              </c:strCache>
            </c:strRef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'Reg+RRS'!$B$8:$AO$8</c:f>
              <c:numCache>
                <c:formatCode>h:mm</c:formatCode>
                <c:ptCount val="40"/>
                <c:pt idx="0">
                  <c:v>0.5</c:v>
                </c:pt>
                <c:pt idx="1">
                  <c:v>0.50347222222222221</c:v>
                </c:pt>
                <c:pt idx="2">
                  <c:v>0.50694444444444398</c:v>
                </c:pt>
                <c:pt idx="3">
                  <c:v>0.51041666666666696</c:v>
                </c:pt>
                <c:pt idx="4">
                  <c:v>0.51388888888888895</c:v>
                </c:pt>
                <c:pt idx="5">
                  <c:v>0.51736111111111105</c:v>
                </c:pt>
                <c:pt idx="6">
                  <c:v>0.52083333333333304</c:v>
                </c:pt>
                <c:pt idx="7">
                  <c:v>0.52430555555555503</c:v>
                </c:pt>
                <c:pt idx="8">
                  <c:v>0.52777777777777801</c:v>
                </c:pt>
                <c:pt idx="9">
                  <c:v>0.53125</c:v>
                </c:pt>
                <c:pt idx="10">
                  <c:v>0.53472222222222199</c:v>
                </c:pt>
                <c:pt idx="11">
                  <c:v>0.53819444444444398</c:v>
                </c:pt>
                <c:pt idx="12">
                  <c:v>0.54165509259259292</c:v>
                </c:pt>
                <c:pt idx="13">
                  <c:v>0.54166666666666696</c:v>
                </c:pt>
                <c:pt idx="14">
                  <c:v>0.54513888888888895</c:v>
                </c:pt>
                <c:pt idx="15">
                  <c:v>0.54861111111111105</c:v>
                </c:pt>
                <c:pt idx="16">
                  <c:v>0.55208333333333304</c:v>
                </c:pt>
                <c:pt idx="17">
                  <c:v>0.55555555555555503</c:v>
                </c:pt>
                <c:pt idx="18">
                  <c:v>0.55902777777777701</c:v>
                </c:pt>
                <c:pt idx="19">
                  <c:v>0.562499999999999</c:v>
                </c:pt>
                <c:pt idx="20">
                  <c:v>0.56597222222222099</c:v>
                </c:pt>
                <c:pt idx="21">
                  <c:v>0.56944444444444298</c:v>
                </c:pt>
                <c:pt idx="22">
                  <c:v>0.57291666666666496</c:v>
                </c:pt>
                <c:pt idx="23">
                  <c:v>0.57638888888888695</c:v>
                </c:pt>
                <c:pt idx="24">
                  <c:v>0.57986111111110905</c:v>
                </c:pt>
                <c:pt idx="25">
                  <c:v>0.583321759259257</c:v>
                </c:pt>
                <c:pt idx="26">
                  <c:v>0.58333333333333104</c:v>
                </c:pt>
                <c:pt idx="27">
                  <c:v>0.58680555555555303</c:v>
                </c:pt>
                <c:pt idx="28">
                  <c:v>0.59027777777777501</c:v>
                </c:pt>
                <c:pt idx="29">
                  <c:v>0.593749999999997</c:v>
                </c:pt>
                <c:pt idx="30">
                  <c:v>0.59722222222221899</c:v>
                </c:pt>
                <c:pt idx="31">
                  <c:v>0.60069444444444098</c:v>
                </c:pt>
                <c:pt idx="32">
                  <c:v>0.60416666666666297</c:v>
                </c:pt>
                <c:pt idx="33">
                  <c:v>0.60763888888888495</c:v>
                </c:pt>
                <c:pt idx="34">
                  <c:v>0.61111111111110705</c:v>
                </c:pt>
                <c:pt idx="35">
                  <c:v>0.61458333333332904</c:v>
                </c:pt>
                <c:pt idx="36">
                  <c:v>0.61805555555555103</c:v>
                </c:pt>
                <c:pt idx="37">
                  <c:v>0.62152777777777302</c:v>
                </c:pt>
                <c:pt idx="38">
                  <c:v>0.62498842592592097</c:v>
                </c:pt>
                <c:pt idx="39">
                  <c:v>0.624999999999995</c:v>
                </c:pt>
              </c:numCache>
            </c:numRef>
          </c:xVal>
          <c:yVal>
            <c:numRef>
              <c:f>'Reg+RRS'!$B$9:$AO$9</c:f>
              <c:numCache>
                <c:formatCode>General</c:formatCode>
                <c:ptCount val="40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  <c:pt idx="22">
                  <c:v>100</c:v>
                </c:pt>
                <c:pt idx="23">
                  <c:v>100</c:v>
                </c:pt>
                <c:pt idx="24">
                  <c:v>100</c:v>
                </c:pt>
                <c:pt idx="25">
                  <c:v>100</c:v>
                </c:pt>
                <c:pt idx="26">
                  <c:v>100</c:v>
                </c:pt>
                <c:pt idx="27">
                  <c:v>100</c:v>
                </c:pt>
                <c:pt idx="28">
                  <c:v>100</c:v>
                </c:pt>
                <c:pt idx="29">
                  <c:v>100</c:v>
                </c:pt>
                <c:pt idx="30">
                  <c:v>100</c:v>
                </c:pt>
                <c:pt idx="31">
                  <c:v>100</c:v>
                </c:pt>
                <c:pt idx="32">
                  <c:v>100</c:v>
                </c:pt>
                <c:pt idx="33">
                  <c:v>100</c:v>
                </c:pt>
                <c:pt idx="34">
                  <c:v>100</c:v>
                </c:pt>
                <c:pt idx="35">
                  <c:v>100</c:v>
                </c:pt>
                <c:pt idx="36">
                  <c:v>100</c:v>
                </c:pt>
                <c:pt idx="37">
                  <c:v>100</c:v>
                </c:pt>
                <c:pt idx="38">
                  <c:v>100</c:v>
                </c:pt>
                <c:pt idx="39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8D7-4720-BE7A-13E0E0713A73}"/>
            </c:ext>
          </c:extLst>
        </c:ser>
        <c:ser>
          <c:idx val="1"/>
          <c:order val="1"/>
          <c:tx>
            <c:strRef>
              <c:f>'Reg+RRS'!$A$11</c:f>
              <c:strCache>
                <c:ptCount val="1"/>
                <c:pt idx="0">
                  <c:v>RegUp Resp.</c:v>
                </c:pt>
              </c:strCache>
            </c:strRef>
          </c:tx>
          <c:spPr>
            <a:ln w="19050" cap="rnd">
              <a:solidFill>
                <a:schemeClr val="tx2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'Reg+RRS'!$B$8:$AO$8</c:f>
              <c:numCache>
                <c:formatCode>h:mm</c:formatCode>
                <c:ptCount val="40"/>
                <c:pt idx="0">
                  <c:v>0.5</c:v>
                </c:pt>
                <c:pt idx="1">
                  <c:v>0.50347222222222221</c:v>
                </c:pt>
                <c:pt idx="2">
                  <c:v>0.50694444444444398</c:v>
                </c:pt>
                <c:pt idx="3">
                  <c:v>0.51041666666666696</c:v>
                </c:pt>
                <c:pt idx="4">
                  <c:v>0.51388888888888895</c:v>
                </c:pt>
                <c:pt idx="5">
                  <c:v>0.51736111111111105</c:v>
                </c:pt>
                <c:pt idx="6">
                  <c:v>0.52083333333333304</c:v>
                </c:pt>
                <c:pt idx="7">
                  <c:v>0.52430555555555503</c:v>
                </c:pt>
                <c:pt idx="8">
                  <c:v>0.52777777777777801</c:v>
                </c:pt>
                <c:pt idx="9">
                  <c:v>0.53125</c:v>
                </c:pt>
                <c:pt idx="10">
                  <c:v>0.53472222222222199</c:v>
                </c:pt>
                <c:pt idx="11">
                  <c:v>0.53819444444444398</c:v>
                </c:pt>
                <c:pt idx="12">
                  <c:v>0.54165509259259292</c:v>
                </c:pt>
                <c:pt idx="13">
                  <c:v>0.54166666666666696</c:v>
                </c:pt>
                <c:pt idx="14">
                  <c:v>0.54513888888888895</c:v>
                </c:pt>
                <c:pt idx="15">
                  <c:v>0.54861111111111105</c:v>
                </c:pt>
                <c:pt idx="16">
                  <c:v>0.55208333333333304</c:v>
                </c:pt>
                <c:pt idx="17">
                  <c:v>0.55555555555555503</c:v>
                </c:pt>
                <c:pt idx="18">
                  <c:v>0.55902777777777701</c:v>
                </c:pt>
                <c:pt idx="19">
                  <c:v>0.562499999999999</c:v>
                </c:pt>
                <c:pt idx="20">
                  <c:v>0.56597222222222099</c:v>
                </c:pt>
                <c:pt idx="21">
                  <c:v>0.56944444444444298</c:v>
                </c:pt>
                <c:pt idx="22">
                  <c:v>0.57291666666666496</c:v>
                </c:pt>
                <c:pt idx="23">
                  <c:v>0.57638888888888695</c:v>
                </c:pt>
                <c:pt idx="24">
                  <c:v>0.57986111111110905</c:v>
                </c:pt>
                <c:pt idx="25">
                  <c:v>0.583321759259257</c:v>
                </c:pt>
                <c:pt idx="26">
                  <c:v>0.58333333333333104</c:v>
                </c:pt>
                <c:pt idx="27">
                  <c:v>0.58680555555555303</c:v>
                </c:pt>
                <c:pt idx="28">
                  <c:v>0.59027777777777501</c:v>
                </c:pt>
                <c:pt idx="29">
                  <c:v>0.593749999999997</c:v>
                </c:pt>
                <c:pt idx="30">
                  <c:v>0.59722222222221899</c:v>
                </c:pt>
                <c:pt idx="31">
                  <c:v>0.60069444444444098</c:v>
                </c:pt>
                <c:pt idx="32">
                  <c:v>0.60416666666666297</c:v>
                </c:pt>
                <c:pt idx="33">
                  <c:v>0.60763888888888495</c:v>
                </c:pt>
                <c:pt idx="34">
                  <c:v>0.61111111111110705</c:v>
                </c:pt>
                <c:pt idx="35">
                  <c:v>0.61458333333332904</c:v>
                </c:pt>
                <c:pt idx="36">
                  <c:v>0.61805555555555103</c:v>
                </c:pt>
                <c:pt idx="37">
                  <c:v>0.62152777777777302</c:v>
                </c:pt>
                <c:pt idx="38">
                  <c:v>0.62498842592592097</c:v>
                </c:pt>
                <c:pt idx="39">
                  <c:v>0.624999999999995</c:v>
                </c:pt>
              </c:numCache>
            </c:numRef>
          </c:xVal>
          <c:yVal>
            <c:numRef>
              <c:f>'Reg+RRS'!$B$11:$AO$11</c:f>
              <c:numCache>
                <c:formatCode>General</c:formatCode>
                <c:ptCount val="40"/>
                <c:pt idx="0">
                  <c:v>40</c:v>
                </c:pt>
                <c:pt idx="1">
                  <c:v>40</c:v>
                </c:pt>
                <c:pt idx="2">
                  <c:v>40</c:v>
                </c:pt>
                <c:pt idx="3">
                  <c:v>40</c:v>
                </c:pt>
                <c:pt idx="4">
                  <c:v>40</c:v>
                </c:pt>
                <c:pt idx="5">
                  <c:v>40</c:v>
                </c:pt>
                <c:pt idx="6">
                  <c:v>40</c:v>
                </c:pt>
                <c:pt idx="7">
                  <c:v>40</c:v>
                </c:pt>
                <c:pt idx="8">
                  <c:v>40</c:v>
                </c:pt>
                <c:pt idx="9">
                  <c:v>40</c:v>
                </c:pt>
                <c:pt idx="10">
                  <c:v>40</c:v>
                </c:pt>
                <c:pt idx="11">
                  <c:v>40</c:v>
                </c:pt>
                <c:pt idx="12">
                  <c:v>40</c:v>
                </c:pt>
                <c:pt idx="13">
                  <c:v>40</c:v>
                </c:pt>
                <c:pt idx="14">
                  <c:v>40</c:v>
                </c:pt>
                <c:pt idx="15">
                  <c:v>40</c:v>
                </c:pt>
                <c:pt idx="16">
                  <c:v>40</c:v>
                </c:pt>
                <c:pt idx="17">
                  <c:v>40</c:v>
                </c:pt>
                <c:pt idx="18">
                  <c:v>40</c:v>
                </c:pt>
                <c:pt idx="19">
                  <c:v>40</c:v>
                </c:pt>
                <c:pt idx="20">
                  <c:v>40</c:v>
                </c:pt>
                <c:pt idx="21">
                  <c:v>40</c:v>
                </c:pt>
                <c:pt idx="22">
                  <c:v>40</c:v>
                </c:pt>
                <c:pt idx="23">
                  <c:v>40</c:v>
                </c:pt>
                <c:pt idx="24">
                  <c:v>40</c:v>
                </c:pt>
                <c:pt idx="25">
                  <c:v>40</c:v>
                </c:pt>
                <c:pt idx="26">
                  <c:v>40</c:v>
                </c:pt>
                <c:pt idx="27">
                  <c:v>40</c:v>
                </c:pt>
                <c:pt idx="28">
                  <c:v>40</c:v>
                </c:pt>
                <c:pt idx="29">
                  <c:v>40</c:v>
                </c:pt>
                <c:pt idx="30">
                  <c:v>40</c:v>
                </c:pt>
                <c:pt idx="31">
                  <c:v>40</c:v>
                </c:pt>
                <c:pt idx="32">
                  <c:v>40</c:v>
                </c:pt>
                <c:pt idx="33">
                  <c:v>40</c:v>
                </c:pt>
                <c:pt idx="34">
                  <c:v>40</c:v>
                </c:pt>
                <c:pt idx="35">
                  <c:v>40</c:v>
                </c:pt>
                <c:pt idx="36">
                  <c:v>40</c:v>
                </c:pt>
                <c:pt idx="37">
                  <c:v>40</c:v>
                </c:pt>
                <c:pt idx="38">
                  <c:v>40</c:v>
                </c:pt>
                <c:pt idx="39">
                  <c:v>40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8D7-4720-BE7A-13E0E0713A73}"/>
            </c:ext>
          </c:extLst>
        </c:ser>
        <c:ser>
          <c:idx val="2"/>
          <c:order val="2"/>
          <c:tx>
            <c:strRef>
              <c:f>'Reg+RRS'!$A$12</c:f>
              <c:strCache>
                <c:ptCount val="1"/>
                <c:pt idx="0">
                  <c:v>RegUp Deployed</c:v>
                </c:pt>
              </c:strCache>
            </c:strRef>
          </c:tx>
          <c:spPr>
            <a:ln w="19050" cap="rnd">
              <a:solidFill>
                <a:schemeClr val="tx2"/>
              </a:solidFill>
              <a:round/>
            </a:ln>
            <a:effectLst/>
          </c:spPr>
          <c:marker>
            <c:symbol val="none"/>
          </c:marker>
          <c:xVal>
            <c:numRef>
              <c:f>'Reg+RRS'!$B$8:$AO$8</c:f>
              <c:numCache>
                <c:formatCode>h:mm</c:formatCode>
                <c:ptCount val="40"/>
                <c:pt idx="0">
                  <c:v>0.5</c:v>
                </c:pt>
                <c:pt idx="1">
                  <c:v>0.50347222222222221</c:v>
                </c:pt>
                <c:pt idx="2">
                  <c:v>0.50694444444444398</c:v>
                </c:pt>
                <c:pt idx="3">
                  <c:v>0.51041666666666696</c:v>
                </c:pt>
                <c:pt idx="4">
                  <c:v>0.51388888888888895</c:v>
                </c:pt>
                <c:pt idx="5">
                  <c:v>0.51736111111111105</c:v>
                </c:pt>
                <c:pt idx="6">
                  <c:v>0.52083333333333304</c:v>
                </c:pt>
                <c:pt idx="7">
                  <c:v>0.52430555555555503</c:v>
                </c:pt>
                <c:pt idx="8">
                  <c:v>0.52777777777777801</c:v>
                </c:pt>
                <c:pt idx="9">
                  <c:v>0.53125</c:v>
                </c:pt>
                <c:pt idx="10">
                  <c:v>0.53472222222222199</c:v>
                </c:pt>
                <c:pt idx="11">
                  <c:v>0.53819444444444398</c:v>
                </c:pt>
                <c:pt idx="12">
                  <c:v>0.54165509259259292</c:v>
                </c:pt>
                <c:pt idx="13">
                  <c:v>0.54166666666666696</c:v>
                </c:pt>
                <c:pt idx="14">
                  <c:v>0.54513888888888895</c:v>
                </c:pt>
                <c:pt idx="15">
                  <c:v>0.54861111111111105</c:v>
                </c:pt>
                <c:pt idx="16">
                  <c:v>0.55208333333333304</c:v>
                </c:pt>
                <c:pt idx="17">
                  <c:v>0.55555555555555503</c:v>
                </c:pt>
                <c:pt idx="18">
                  <c:v>0.55902777777777701</c:v>
                </c:pt>
                <c:pt idx="19">
                  <c:v>0.562499999999999</c:v>
                </c:pt>
                <c:pt idx="20">
                  <c:v>0.56597222222222099</c:v>
                </c:pt>
                <c:pt idx="21">
                  <c:v>0.56944444444444298</c:v>
                </c:pt>
                <c:pt idx="22">
                  <c:v>0.57291666666666496</c:v>
                </c:pt>
                <c:pt idx="23">
                  <c:v>0.57638888888888695</c:v>
                </c:pt>
                <c:pt idx="24">
                  <c:v>0.57986111111110905</c:v>
                </c:pt>
                <c:pt idx="25">
                  <c:v>0.583321759259257</c:v>
                </c:pt>
                <c:pt idx="26">
                  <c:v>0.58333333333333104</c:v>
                </c:pt>
                <c:pt idx="27">
                  <c:v>0.58680555555555303</c:v>
                </c:pt>
                <c:pt idx="28">
                  <c:v>0.59027777777777501</c:v>
                </c:pt>
                <c:pt idx="29">
                  <c:v>0.593749999999997</c:v>
                </c:pt>
                <c:pt idx="30">
                  <c:v>0.59722222222221899</c:v>
                </c:pt>
                <c:pt idx="31">
                  <c:v>0.60069444444444098</c:v>
                </c:pt>
                <c:pt idx="32">
                  <c:v>0.60416666666666297</c:v>
                </c:pt>
                <c:pt idx="33">
                  <c:v>0.60763888888888495</c:v>
                </c:pt>
                <c:pt idx="34">
                  <c:v>0.61111111111110705</c:v>
                </c:pt>
                <c:pt idx="35">
                  <c:v>0.61458333333332904</c:v>
                </c:pt>
                <c:pt idx="36">
                  <c:v>0.61805555555555103</c:v>
                </c:pt>
                <c:pt idx="37">
                  <c:v>0.62152777777777302</c:v>
                </c:pt>
                <c:pt idx="38">
                  <c:v>0.62498842592592097</c:v>
                </c:pt>
                <c:pt idx="39">
                  <c:v>0.624999999999995</c:v>
                </c:pt>
              </c:numCache>
            </c:numRef>
          </c:xVal>
          <c:yVal>
            <c:numRef>
              <c:f>'Reg+RRS'!$B$12:$AO$12</c:f>
              <c:numCache>
                <c:formatCode>General</c:formatCode>
                <c:ptCount val="40"/>
                <c:pt idx="0">
                  <c:v>40</c:v>
                </c:pt>
                <c:pt idx="1">
                  <c:v>40</c:v>
                </c:pt>
                <c:pt idx="2">
                  <c:v>40</c:v>
                </c:pt>
                <c:pt idx="3">
                  <c:v>40</c:v>
                </c:pt>
                <c:pt idx="4">
                  <c:v>40</c:v>
                </c:pt>
                <c:pt idx="5">
                  <c:v>40</c:v>
                </c:pt>
                <c:pt idx="6">
                  <c:v>40</c:v>
                </c:pt>
                <c:pt idx="7">
                  <c:v>40</c:v>
                </c:pt>
                <c:pt idx="8">
                  <c:v>40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20</c:v>
                </c:pt>
                <c:pt idx="19">
                  <c:v>40</c:v>
                </c:pt>
                <c:pt idx="20">
                  <c:v>40</c:v>
                </c:pt>
                <c:pt idx="21">
                  <c:v>30</c:v>
                </c:pt>
                <c:pt idx="22">
                  <c:v>20</c:v>
                </c:pt>
                <c:pt idx="23">
                  <c:v>40</c:v>
                </c:pt>
                <c:pt idx="24">
                  <c:v>40</c:v>
                </c:pt>
                <c:pt idx="25">
                  <c:v>40</c:v>
                </c:pt>
                <c:pt idx="26">
                  <c:v>40</c:v>
                </c:pt>
                <c:pt idx="27">
                  <c:v>30</c:v>
                </c:pt>
                <c:pt idx="28">
                  <c:v>10</c:v>
                </c:pt>
                <c:pt idx="29">
                  <c:v>20</c:v>
                </c:pt>
                <c:pt idx="30">
                  <c:v>20</c:v>
                </c:pt>
                <c:pt idx="31">
                  <c:v>10</c:v>
                </c:pt>
                <c:pt idx="32">
                  <c:v>5</c:v>
                </c:pt>
                <c:pt idx="33">
                  <c:v>5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8D7-4720-BE7A-13E0E0713A73}"/>
            </c:ext>
          </c:extLst>
        </c:ser>
        <c:ser>
          <c:idx val="3"/>
          <c:order val="3"/>
          <c:tx>
            <c:strRef>
              <c:f>'Reg+RRS'!$A$13</c:f>
              <c:strCache>
                <c:ptCount val="1"/>
                <c:pt idx="0">
                  <c:v>RRS Resp.</c:v>
                </c:pt>
              </c:strCache>
            </c:strRef>
          </c:tx>
          <c:spPr>
            <a:ln w="19050" cap="rnd">
              <a:solidFill>
                <a:schemeClr val="bg1">
                  <a:lumMod val="50000"/>
                </a:schemeClr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'Reg+RRS'!$B$8:$AO$8</c:f>
              <c:numCache>
                <c:formatCode>h:mm</c:formatCode>
                <c:ptCount val="40"/>
                <c:pt idx="0">
                  <c:v>0.5</c:v>
                </c:pt>
                <c:pt idx="1">
                  <c:v>0.50347222222222221</c:v>
                </c:pt>
                <c:pt idx="2">
                  <c:v>0.50694444444444398</c:v>
                </c:pt>
                <c:pt idx="3">
                  <c:v>0.51041666666666696</c:v>
                </c:pt>
                <c:pt idx="4">
                  <c:v>0.51388888888888895</c:v>
                </c:pt>
                <c:pt idx="5">
                  <c:v>0.51736111111111105</c:v>
                </c:pt>
                <c:pt idx="6">
                  <c:v>0.52083333333333304</c:v>
                </c:pt>
                <c:pt idx="7">
                  <c:v>0.52430555555555503</c:v>
                </c:pt>
                <c:pt idx="8">
                  <c:v>0.52777777777777801</c:v>
                </c:pt>
                <c:pt idx="9">
                  <c:v>0.53125</c:v>
                </c:pt>
                <c:pt idx="10">
                  <c:v>0.53472222222222199</c:v>
                </c:pt>
                <c:pt idx="11">
                  <c:v>0.53819444444444398</c:v>
                </c:pt>
                <c:pt idx="12">
                  <c:v>0.54165509259259292</c:v>
                </c:pt>
                <c:pt idx="13">
                  <c:v>0.54166666666666696</c:v>
                </c:pt>
                <c:pt idx="14">
                  <c:v>0.54513888888888895</c:v>
                </c:pt>
                <c:pt idx="15">
                  <c:v>0.54861111111111105</c:v>
                </c:pt>
                <c:pt idx="16">
                  <c:v>0.55208333333333304</c:v>
                </c:pt>
                <c:pt idx="17">
                  <c:v>0.55555555555555503</c:v>
                </c:pt>
                <c:pt idx="18">
                  <c:v>0.55902777777777701</c:v>
                </c:pt>
                <c:pt idx="19">
                  <c:v>0.562499999999999</c:v>
                </c:pt>
                <c:pt idx="20">
                  <c:v>0.56597222222222099</c:v>
                </c:pt>
                <c:pt idx="21">
                  <c:v>0.56944444444444298</c:v>
                </c:pt>
                <c:pt idx="22">
                  <c:v>0.57291666666666496</c:v>
                </c:pt>
                <c:pt idx="23">
                  <c:v>0.57638888888888695</c:v>
                </c:pt>
                <c:pt idx="24">
                  <c:v>0.57986111111110905</c:v>
                </c:pt>
                <c:pt idx="25">
                  <c:v>0.583321759259257</c:v>
                </c:pt>
                <c:pt idx="26">
                  <c:v>0.58333333333333104</c:v>
                </c:pt>
                <c:pt idx="27">
                  <c:v>0.58680555555555303</c:v>
                </c:pt>
                <c:pt idx="28">
                  <c:v>0.59027777777777501</c:v>
                </c:pt>
                <c:pt idx="29">
                  <c:v>0.593749999999997</c:v>
                </c:pt>
                <c:pt idx="30">
                  <c:v>0.59722222222221899</c:v>
                </c:pt>
                <c:pt idx="31">
                  <c:v>0.60069444444444098</c:v>
                </c:pt>
                <c:pt idx="32">
                  <c:v>0.60416666666666297</c:v>
                </c:pt>
                <c:pt idx="33">
                  <c:v>0.60763888888888495</c:v>
                </c:pt>
                <c:pt idx="34">
                  <c:v>0.61111111111110705</c:v>
                </c:pt>
                <c:pt idx="35">
                  <c:v>0.61458333333332904</c:v>
                </c:pt>
                <c:pt idx="36">
                  <c:v>0.61805555555555103</c:v>
                </c:pt>
                <c:pt idx="37">
                  <c:v>0.62152777777777302</c:v>
                </c:pt>
                <c:pt idx="38">
                  <c:v>0.62498842592592097</c:v>
                </c:pt>
                <c:pt idx="39">
                  <c:v>0.624999999999995</c:v>
                </c:pt>
              </c:numCache>
            </c:numRef>
          </c:xVal>
          <c:yVal>
            <c:numRef>
              <c:f>'Reg+RRS'!$B$13:$AO$13</c:f>
              <c:numCache>
                <c:formatCode>General</c:formatCode>
                <c:ptCount val="40"/>
                <c:pt idx="0">
                  <c:v>60</c:v>
                </c:pt>
                <c:pt idx="1">
                  <c:v>60</c:v>
                </c:pt>
                <c:pt idx="2">
                  <c:v>60</c:v>
                </c:pt>
                <c:pt idx="3">
                  <c:v>60</c:v>
                </c:pt>
                <c:pt idx="4">
                  <c:v>60</c:v>
                </c:pt>
                <c:pt idx="5">
                  <c:v>60</c:v>
                </c:pt>
                <c:pt idx="6">
                  <c:v>60</c:v>
                </c:pt>
                <c:pt idx="7">
                  <c:v>60</c:v>
                </c:pt>
                <c:pt idx="8">
                  <c:v>60</c:v>
                </c:pt>
                <c:pt idx="9">
                  <c:v>60</c:v>
                </c:pt>
                <c:pt idx="10">
                  <c:v>60</c:v>
                </c:pt>
                <c:pt idx="11">
                  <c:v>60</c:v>
                </c:pt>
                <c:pt idx="12">
                  <c:v>60</c:v>
                </c:pt>
                <c:pt idx="13">
                  <c:v>60</c:v>
                </c:pt>
                <c:pt idx="14">
                  <c:v>60</c:v>
                </c:pt>
                <c:pt idx="15">
                  <c:v>60</c:v>
                </c:pt>
                <c:pt idx="16">
                  <c:v>60</c:v>
                </c:pt>
                <c:pt idx="17">
                  <c:v>60</c:v>
                </c:pt>
                <c:pt idx="18">
                  <c:v>60</c:v>
                </c:pt>
                <c:pt idx="19">
                  <c:v>60</c:v>
                </c:pt>
                <c:pt idx="20">
                  <c:v>60</c:v>
                </c:pt>
                <c:pt idx="21">
                  <c:v>60</c:v>
                </c:pt>
                <c:pt idx="22">
                  <c:v>60</c:v>
                </c:pt>
                <c:pt idx="23">
                  <c:v>60</c:v>
                </c:pt>
                <c:pt idx="24">
                  <c:v>60</c:v>
                </c:pt>
                <c:pt idx="25">
                  <c:v>30</c:v>
                </c:pt>
                <c:pt idx="26">
                  <c:v>30</c:v>
                </c:pt>
                <c:pt idx="27">
                  <c:v>30</c:v>
                </c:pt>
                <c:pt idx="28">
                  <c:v>30</c:v>
                </c:pt>
                <c:pt idx="29">
                  <c:v>30</c:v>
                </c:pt>
                <c:pt idx="30">
                  <c:v>30</c:v>
                </c:pt>
                <c:pt idx="31">
                  <c:v>30</c:v>
                </c:pt>
                <c:pt idx="32">
                  <c:v>30</c:v>
                </c:pt>
                <c:pt idx="33">
                  <c:v>30</c:v>
                </c:pt>
                <c:pt idx="34">
                  <c:v>30</c:v>
                </c:pt>
                <c:pt idx="35">
                  <c:v>30</c:v>
                </c:pt>
                <c:pt idx="36">
                  <c:v>30</c:v>
                </c:pt>
                <c:pt idx="37">
                  <c:v>30</c:v>
                </c:pt>
                <c:pt idx="38">
                  <c:v>0</c:v>
                </c:pt>
                <c:pt idx="39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8D7-4720-BE7A-13E0E0713A73}"/>
            </c:ext>
          </c:extLst>
        </c:ser>
        <c:ser>
          <c:idx val="4"/>
          <c:order val="4"/>
          <c:tx>
            <c:strRef>
              <c:f>'Reg+RRS'!$A$14</c:f>
              <c:strCache>
                <c:ptCount val="1"/>
                <c:pt idx="0">
                  <c:v>RRS Sched.</c:v>
                </c:pt>
              </c:strCache>
            </c:strRef>
          </c:tx>
          <c:spPr>
            <a:ln w="19050" cap="rnd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'Reg+RRS'!$B$8:$AO$8</c:f>
              <c:numCache>
                <c:formatCode>h:mm</c:formatCode>
                <c:ptCount val="40"/>
                <c:pt idx="0">
                  <c:v>0.5</c:v>
                </c:pt>
                <c:pt idx="1">
                  <c:v>0.50347222222222221</c:v>
                </c:pt>
                <c:pt idx="2">
                  <c:v>0.50694444444444398</c:v>
                </c:pt>
                <c:pt idx="3">
                  <c:v>0.51041666666666696</c:v>
                </c:pt>
                <c:pt idx="4">
                  <c:v>0.51388888888888895</c:v>
                </c:pt>
                <c:pt idx="5">
                  <c:v>0.51736111111111105</c:v>
                </c:pt>
                <c:pt idx="6">
                  <c:v>0.52083333333333304</c:v>
                </c:pt>
                <c:pt idx="7">
                  <c:v>0.52430555555555503</c:v>
                </c:pt>
                <c:pt idx="8">
                  <c:v>0.52777777777777801</c:v>
                </c:pt>
                <c:pt idx="9">
                  <c:v>0.53125</c:v>
                </c:pt>
                <c:pt idx="10">
                  <c:v>0.53472222222222199</c:v>
                </c:pt>
                <c:pt idx="11">
                  <c:v>0.53819444444444398</c:v>
                </c:pt>
                <c:pt idx="12">
                  <c:v>0.54165509259259292</c:v>
                </c:pt>
                <c:pt idx="13">
                  <c:v>0.54166666666666696</c:v>
                </c:pt>
                <c:pt idx="14">
                  <c:v>0.54513888888888895</c:v>
                </c:pt>
                <c:pt idx="15">
                  <c:v>0.54861111111111105</c:v>
                </c:pt>
                <c:pt idx="16">
                  <c:v>0.55208333333333304</c:v>
                </c:pt>
                <c:pt idx="17">
                  <c:v>0.55555555555555503</c:v>
                </c:pt>
                <c:pt idx="18">
                  <c:v>0.55902777777777701</c:v>
                </c:pt>
                <c:pt idx="19">
                  <c:v>0.562499999999999</c:v>
                </c:pt>
                <c:pt idx="20">
                  <c:v>0.56597222222222099</c:v>
                </c:pt>
                <c:pt idx="21">
                  <c:v>0.56944444444444298</c:v>
                </c:pt>
                <c:pt idx="22">
                  <c:v>0.57291666666666496</c:v>
                </c:pt>
                <c:pt idx="23">
                  <c:v>0.57638888888888695</c:v>
                </c:pt>
                <c:pt idx="24">
                  <c:v>0.57986111111110905</c:v>
                </c:pt>
                <c:pt idx="25">
                  <c:v>0.583321759259257</c:v>
                </c:pt>
                <c:pt idx="26">
                  <c:v>0.58333333333333104</c:v>
                </c:pt>
                <c:pt idx="27">
                  <c:v>0.58680555555555303</c:v>
                </c:pt>
                <c:pt idx="28">
                  <c:v>0.59027777777777501</c:v>
                </c:pt>
                <c:pt idx="29">
                  <c:v>0.593749999999997</c:v>
                </c:pt>
                <c:pt idx="30">
                  <c:v>0.59722222222221899</c:v>
                </c:pt>
                <c:pt idx="31">
                  <c:v>0.60069444444444098</c:v>
                </c:pt>
                <c:pt idx="32">
                  <c:v>0.60416666666666297</c:v>
                </c:pt>
                <c:pt idx="33">
                  <c:v>0.60763888888888495</c:v>
                </c:pt>
                <c:pt idx="34">
                  <c:v>0.61111111111110705</c:v>
                </c:pt>
                <c:pt idx="35">
                  <c:v>0.61458333333332904</c:v>
                </c:pt>
                <c:pt idx="36">
                  <c:v>0.61805555555555103</c:v>
                </c:pt>
                <c:pt idx="37">
                  <c:v>0.62152777777777302</c:v>
                </c:pt>
                <c:pt idx="38">
                  <c:v>0.62498842592592097</c:v>
                </c:pt>
                <c:pt idx="39">
                  <c:v>0.624999999999995</c:v>
                </c:pt>
              </c:numCache>
            </c:numRef>
          </c:xVal>
          <c:yVal>
            <c:numRef>
              <c:f>'Reg+RRS'!$B$14:$AO$14</c:f>
              <c:numCache>
                <c:formatCode>General</c:formatCode>
                <c:ptCount val="40"/>
                <c:pt idx="0">
                  <c:v>60</c:v>
                </c:pt>
                <c:pt idx="1">
                  <c:v>60</c:v>
                </c:pt>
                <c:pt idx="2">
                  <c:v>60</c:v>
                </c:pt>
                <c:pt idx="3">
                  <c:v>60</c:v>
                </c:pt>
                <c:pt idx="4">
                  <c:v>60</c:v>
                </c:pt>
                <c:pt idx="5">
                  <c:v>60</c:v>
                </c:pt>
                <c:pt idx="6">
                  <c:v>60</c:v>
                </c:pt>
                <c:pt idx="7">
                  <c:v>60</c:v>
                </c:pt>
                <c:pt idx="8">
                  <c:v>60</c:v>
                </c:pt>
                <c:pt idx="9">
                  <c:v>60</c:v>
                </c:pt>
                <c:pt idx="10">
                  <c:v>60</c:v>
                </c:pt>
                <c:pt idx="11">
                  <c:v>60</c:v>
                </c:pt>
                <c:pt idx="12">
                  <c:v>60</c:v>
                </c:pt>
                <c:pt idx="13">
                  <c:v>60</c:v>
                </c:pt>
                <c:pt idx="14">
                  <c:v>60</c:v>
                </c:pt>
                <c:pt idx="15">
                  <c:v>60</c:v>
                </c:pt>
                <c:pt idx="16">
                  <c:v>60</c:v>
                </c:pt>
                <c:pt idx="17">
                  <c:v>60</c:v>
                </c:pt>
                <c:pt idx="18">
                  <c:v>60</c:v>
                </c:pt>
                <c:pt idx="19">
                  <c:v>60</c:v>
                </c:pt>
                <c:pt idx="20">
                  <c:v>60</c:v>
                </c:pt>
                <c:pt idx="21">
                  <c:v>60</c:v>
                </c:pt>
                <c:pt idx="22">
                  <c:v>60</c:v>
                </c:pt>
                <c:pt idx="23">
                  <c:v>60</c:v>
                </c:pt>
                <c:pt idx="24">
                  <c:v>60</c:v>
                </c:pt>
                <c:pt idx="25">
                  <c:v>30</c:v>
                </c:pt>
                <c:pt idx="26">
                  <c:v>30</c:v>
                </c:pt>
                <c:pt idx="27">
                  <c:v>30</c:v>
                </c:pt>
                <c:pt idx="28">
                  <c:v>30</c:v>
                </c:pt>
                <c:pt idx="29">
                  <c:v>30</c:v>
                </c:pt>
                <c:pt idx="30">
                  <c:v>30</c:v>
                </c:pt>
                <c:pt idx="31">
                  <c:v>30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25</c:v>
                </c:pt>
                <c:pt idx="37">
                  <c:v>30</c:v>
                </c:pt>
                <c:pt idx="38">
                  <c:v>0</c:v>
                </c:pt>
                <c:pt idx="39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8D7-4720-BE7A-13E0E0713A73}"/>
            </c:ext>
          </c:extLst>
        </c:ser>
        <c:ser>
          <c:idx val="9"/>
          <c:order val="9"/>
          <c:tx>
            <c:strRef>
              <c:f>'Reg+RRS'!$A$19</c:f>
              <c:strCache>
                <c:ptCount val="1"/>
                <c:pt idx="0">
                  <c:v>HASL-GR Post 1186</c:v>
                </c:pt>
              </c:strCache>
            </c:strRef>
          </c:tx>
          <c:spPr>
            <a:ln w="19050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'Reg+RRS'!$B$8:$AO$8</c:f>
              <c:numCache>
                <c:formatCode>h:mm</c:formatCode>
                <c:ptCount val="40"/>
                <c:pt idx="0">
                  <c:v>0.5</c:v>
                </c:pt>
                <c:pt idx="1">
                  <c:v>0.50347222222222221</c:v>
                </c:pt>
                <c:pt idx="2">
                  <c:v>0.50694444444444398</c:v>
                </c:pt>
                <c:pt idx="3">
                  <c:v>0.51041666666666696</c:v>
                </c:pt>
                <c:pt idx="4">
                  <c:v>0.51388888888888895</c:v>
                </c:pt>
                <c:pt idx="5">
                  <c:v>0.51736111111111105</c:v>
                </c:pt>
                <c:pt idx="6">
                  <c:v>0.52083333333333304</c:v>
                </c:pt>
                <c:pt idx="7">
                  <c:v>0.52430555555555503</c:v>
                </c:pt>
                <c:pt idx="8">
                  <c:v>0.52777777777777801</c:v>
                </c:pt>
                <c:pt idx="9">
                  <c:v>0.53125</c:v>
                </c:pt>
                <c:pt idx="10">
                  <c:v>0.53472222222222199</c:v>
                </c:pt>
                <c:pt idx="11">
                  <c:v>0.53819444444444398</c:v>
                </c:pt>
                <c:pt idx="12">
                  <c:v>0.54165509259259292</c:v>
                </c:pt>
                <c:pt idx="13">
                  <c:v>0.54166666666666696</c:v>
                </c:pt>
                <c:pt idx="14">
                  <c:v>0.54513888888888895</c:v>
                </c:pt>
                <c:pt idx="15">
                  <c:v>0.54861111111111105</c:v>
                </c:pt>
                <c:pt idx="16">
                  <c:v>0.55208333333333304</c:v>
                </c:pt>
                <c:pt idx="17">
                  <c:v>0.55555555555555503</c:v>
                </c:pt>
                <c:pt idx="18">
                  <c:v>0.55902777777777701</c:v>
                </c:pt>
                <c:pt idx="19">
                  <c:v>0.562499999999999</c:v>
                </c:pt>
                <c:pt idx="20">
                  <c:v>0.56597222222222099</c:v>
                </c:pt>
                <c:pt idx="21">
                  <c:v>0.56944444444444298</c:v>
                </c:pt>
                <c:pt idx="22">
                  <c:v>0.57291666666666496</c:v>
                </c:pt>
                <c:pt idx="23">
                  <c:v>0.57638888888888695</c:v>
                </c:pt>
                <c:pt idx="24">
                  <c:v>0.57986111111110905</c:v>
                </c:pt>
                <c:pt idx="25">
                  <c:v>0.583321759259257</c:v>
                </c:pt>
                <c:pt idx="26">
                  <c:v>0.58333333333333104</c:v>
                </c:pt>
                <c:pt idx="27">
                  <c:v>0.58680555555555303</c:v>
                </c:pt>
                <c:pt idx="28">
                  <c:v>0.59027777777777501</c:v>
                </c:pt>
                <c:pt idx="29">
                  <c:v>0.593749999999997</c:v>
                </c:pt>
                <c:pt idx="30">
                  <c:v>0.59722222222221899</c:v>
                </c:pt>
                <c:pt idx="31">
                  <c:v>0.60069444444444098</c:v>
                </c:pt>
                <c:pt idx="32">
                  <c:v>0.60416666666666297</c:v>
                </c:pt>
                <c:pt idx="33">
                  <c:v>0.60763888888888495</c:v>
                </c:pt>
                <c:pt idx="34">
                  <c:v>0.61111111111110705</c:v>
                </c:pt>
                <c:pt idx="35">
                  <c:v>0.61458333333332904</c:v>
                </c:pt>
                <c:pt idx="36">
                  <c:v>0.61805555555555103</c:v>
                </c:pt>
                <c:pt idx="37">
                  <c:v>0.62152777777777302</c:v>
                </c:pt>
                <c:pt idx="38">
                  <c:v>0.62498842592592097</c:v>
                </c:pt>
                <c:pt idx="39">
                  <c:v>0.624999999999995</c:v>
                </c:pt>
              </c:numCache>
            </c:numRef>
          </c:xVal>
          <c:yVal>
            <c:numRef>
              <c:f>'Reg+RRS'!$B$19:$AO$19</c:f>
              <c:numCache>
                <c:formatCode>General</c:formatCode>
                <c:ptCount val="4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30</c:v>
                </c:pt>
                <c:pt idx="26">
                  <c:v>30</c:v>
                </c:pt>
                <c:pt idx="27">
                  <c:v>30</c:v>
                </c:pt>
                <c:pt idx="28">
                  <c:v>30</c:v>
                </c:pt>
                <c:pt idx="29">
                  <c:v>30</c:v>
                </c:pt>
                <c:pt idx="30">
                  <c:v>30</c:v>
                </c:pt>
                <c:pt idx="31">
                  <c:v>30</c:v>
                </c:pt>
                <c:pt idx="32">
                  <c:v>60</c:v>
                </c:pt>
                <c:pt idx="33">
                  <c:v>60</c:v>
                </c:pt>
                <c:pt idx="34">
                  <c:v>60</c:v>
                </c:pt>
                <c:pt idx="35">
                  <c:v>60</c:v>
                </c:pt>
                <c:pt idx="36">
                  <c:v>35</c:v>
                </c:pt>
                <c:pt idx="37">
                  <c:v>30</c:v>
                </c:pt>
                <c:pt idx="38">
                  <c:v>25.000000000000369</c:v>
                </c:pt>
                <c:pt idx="39">
                  <c:v>25.000000000000369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B8D7-4720-BE7A-13E0E0713A73}"/>
            </c:ext>
          </c:extLst>
        </c:ser>
        <c:ser>
          <c:idx val="13"/>
          <c:order val="13"/>
          <c:tx>
            <c:strRef>
              <c:f>'Reg+RRS'!$A$26</c:f>
              <c:strCache>
                <c:ptCount val="1"/>
                <c:pt idx="0">
                  <c:v>Net MW</c:v>
                </c:pt>
              </c:strCache>
              <c:extLst xmlns:c15="http://schemas.microsoft.com/office/drawing/2012/chart"/>
            </c:strRef>
          </c:tx>
          <c:spPr>
            <a:ln w="19050" cap="rnd">
              <a:solidFill>
                <a:schemeClr val="accent2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'Reg+RRS'!$B$8:$AO$8</c:f>
              <c:numCache>
                <c:formatCode>h:mm</c:formatCode>
                <c:ptCount val="40"/>
                <c:pt idx="0">
                  <c:v>0.5</c:v>
                </c:pt>
                <c:pt idx="1">
                  <c:v>0.50347222222222221</c:v>
                </c:pt>
                <c:pt idx="2">
                  <c:v>0.50694444444444398</c:v>
                </c:pt>
                <c:pt idx="3">
                  <c:v>0.51041666666666696</c:v>
                </c:pt>
                <c:pt idx="4">
                  <c:v>0.51388888888888895</c:v>
                </c:pt>
                <c:pt idx="5">
                  <c:v>0.51736111111111105</c:v>
                </c:pt>
                <c:pt idx="6">
                  <c:v>0.52083333333333304</c:v>
                </c:pt>
                <c:pt idx="7">
                  <c:v>0.52430555555555503</c:v>
                </c:pt>
                <c:pt idx="8">
                  <c:v>0.52777777777777801</c:v>
                </c:pt>
                <c:pt idx="9">
                  <c:v>0.53125</c:v>
                </c:pt>
                <c:pt idx="10">
                  <c:v>0.53472222222222199</c:v>
                </c:pt>
                <c:pt idx="11">
                  <c:v>0.53819444444444398</c:v>
                </c:pt>
                <c:pt idx="12">
                  <c:v>0.54165509259259292</c:v>
                </c:pt>
                <c:pt idx="13">
                  <c:v>0.54166666666666696</c:v>
                </c:pt>
                <c:pt idx="14">
                  <c:v>0.54513888888888895</c:v>
                </c:pt>
                <c:pt idx="15">
                  <c:v>0.54861111111111105</c:v>
                </c:pt>
                <c:pt idx="16">
                  <c:v>0.55208333333333304</c:v>
                </c:pt>
                <c:pt idx="17">
                  <c:v>0.55555555555555503</c:v>
                </c:pt>
                <c:pt idx="18">
                  <c:v>0.55902777777777701</c:v>
                </c:pt>
                <c:pt idx="19">
                  <c:v>0.562499999999999</c:v>
                </c:pt>
                <c:pt idx="20">
                  <c:v>0.56597222222222099</c:v>
                </c:pt>
                <c:pt idx="21">
                  <c:v>0.56944444444444298</c:v>
                </c:pt>
                <c:pt idx="22">
                  <c:v>0.57291666666666496</c:v>
                </c:pt>
                <c:pt idx="23">
                  <c:v>0.57638888888888695</c:v>
                </c:pt>
                <c:pt idx="24">
                  <c:v>0.57986111111110905</c:v>
                </c:pt>
                <c:pt idx="25">
                  <c:v>0.583321759259257</c:v>
                </c:pt>
                <c:pt idx="26">
                  <c:v>0.58333333333333104</c:v>
                </c:pt>
                <c:pt idx="27">
                  <c:v>0.58680555555555303</c:v>
                </c:pt>
                <c:pt idx="28">
                  <c:v>0.59027777777777501</c:v>
                </c:pt>
                <c:pt idx="29">
                  <c:v>0.593749999999997</c:v>
                </c:pt>
                <c:pt idx="30">
                  <c:v>0.59722222222221899</c:v>
                </c:pt>
                <c:pt idx="31">
                  <c:v>0.60069444444444098</c:v>
                </c:pt>
                <c:pt idx="32">
                  <c:v>0.60416666666666297</c:v>
                </c:pt>
                <c:pt idx="33">
                  <c:v>0.60763888888888495</c:v>
                </c:pt>
                <c:pt idx="34">
                  <c:v>0.61111111111110705</c:v>
                </c:pt>
                <c:pt idx="35">
                  <c:v>0.61458333333332904</c:v>
                </c:pt>
                <c:pt idx="36">
                  <c:v>0.61805555555555103</c:v>
                </c:pt>
                <c:pt idx="37">
                  <c:v>0.62152777777777302</c:v>
                </c:pt>
                <c:pt idx="38">
                  <c:v>0.62498842592592097</c:v>
                </c:pt>
                <c:pt idx="39">
                  <c:v>0.624999999999995</c:v>
                </c:pt>
              </c:numCache>
              <c:extLst xmlns:c15="http://schemas.microsoft.com/office/drawing/2012/chart"/>
            </c:numRef>
          </c:xVal>
          <c:yVal>
            <c:numRef>
              <c:f>'Reg+RRS'!$B$26:$AO$26</c:f>
              <c:numCache>
                <c:formatCode>General</c:formatCode>
                <c:ptCount val="40"/>
                <c:pt idx="0">
                  <c:v>40</c:v>
                </c:pt>
                <c:pt idx="1">
                  <c:v>40</c:v>
                </c:pt>
                <c:pt idx="2">
                  <c:v>40</c:v>
                </c:pt>
                <c:pt idx="3">
                  <c:v>40</c:v>
                </c:pt>
                <c:pt idx="4">
                  <c:v>40</c:v>
                </c:pt>
                <c:pt idx="5">
                  <c:v>40</c:v>
                </c:pt>
                <c:pt idx="6">
                  <c:v>40</c:v>
                </c:pt>
                <c:pt idx="7">
                  <c:v>-60</c:v>
                </c:pt>
                <c:pt idx="8">
                  <c:v>-60</c:v>
                </c:pt>
                <c:pt idx="9">
                  <c:v>-100</c:v>
                </c:pt>
                <c:pt idx="10">
                  <c:v>-60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20</c:v>
                </c:pt>
                <c:pt idx="19">
                  <c:v>50</c:v>
                </c:pt>
                <c:pt idx="20">
                  <c:v>50</c:v>
                </c:pt>
                <c:pt idx="21">
                  <c:v>40</c:v>
                </c:pt>
                <c:pt idx="22">
                  <c:v>25</c:v>
                </c:pt>
                <c:pt idx="23">
                  <c:v>45</c:v>
                </c:pt>
                <c:pt idx="24">
                  <c:v>40</c:v>
                </c:pt>
                <c:pt idx="25">
                  <c:v>40</c:v>
                </c:pt>
                <c:pt idx="26">
                  <c:v>40</c:v>
                </c:pt>
                <c:pt idx="27">
                  <c:v>32</c:v>
                </c:pt>
                <c:pt idx="28">
                  <c:v>13</c:v>
                </c:pt>
                <c:pt idx="29">
                  <c:v>30</c:v>
                </c:pt>
                <c:pt idx="30">
                  <c:v>27</c:v>
                </c:pt>
                <c:pt idx="31">
                  <c:v>15</c:v>
                </c:pt>
                <c:pt idx="32">
                  <c:v>63</c:v>
                </c:pt>
                <c:pt idx="33">
                  <c:v>60</c:v>
                </c:pt>
                <c:pt idx="34">
                  <c:v>55</c:v>
                </c:pt>
                <c:pt idx="35">
                  <c:v>52</c:v>
                </c:pt>
                <c:pt idx="36">
                  <c:v>38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</c:numCache>
              <c:extLst xmlns:c15="http://schemas.microsoft.com/office/drawing/2012/chart"/>
            </c:numRef>
          </c:y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D-B8D7-4720-BE7A-13E0E0713A73}"/>
            </c:ext>
          </c:extLst>
        </c:ser>
        <c:ser>
          <c:idx val="14"/>
          <c:order val="14"/>
          <c:tx>
            <c:strRef>
              <c:f>'Reg+RRS'!$A$27</c:f>
              <c:strCache>
                <c:ptCount val="1"/>
                <c:pt idx="0">
                  <c:v>SOC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'Reg+RRS'!$B$8:$AO$8</c:f>
              <c:numCache>
                <c:formatCode>h:mm</c:formatCode>
                <c:ptCount val="40"/>
                <c:pt idx="0">
                  <c:v>0.5</c:v>
                </c:pt>
                <c:pt idx="1">
                  <c:v>0.50347222222222221</c:v>
                </c:pt>
                <c:pt idx="2">
                  <c:v>0.50694444444444398</c:v>
                </c:pt>
                <c:pt idx="3">
                  <c:v>0.51041666666666696</c:v>
                </c:pt>
                <c:pt idx="4">
                  <c:v>0.51388888888888895</c:v>
                </c:pt>
                <c:pt idx="5">
                  <c:v>0.51736111111111105</c:v>
                </c:pt>
                <c:pt idx="6">
                  <c:v>0.52083333333333304</c:v>
                </c:pt>
                <c:pt idx="7">
                  <c:v>0.52430555555555503</c:v>
                </c:pt>
                <c:pt idx="8">
                  <c:v>0.52777777777777801</c:v>
                </c:pt>
                <c:pt idx="9">
                  <c:v>0.53125</c:v>
                </c:pt>
                <c:pt idx="10">
                  <c:v>0.53472222222222199</c:v>
                </c:pt>
                <c:pt idx="11">
                  <c:v>0.53819444444444398</c:v>
                </c:pt>
                <c:pt idx="12">
                  <c:v>0.54165509259259292</c:v>
                </c:pt>
                <c:pt idx="13">
                  <c:v>0.54166666666666696</c:v>
                </c:pt>
                <c:pt idx="14">
                  <c:v>0.54513888888888895</c:v>
                </c:pt>
                <c:pt idx="15">
                  <c:v>0.54861111111111105</c:v>
                </c:pt>
                <c:pt idx="16">
                  <c:v>0.55208333333333304</c:v>
                </c:pt>
                <c:pt idx="17">
                  <c:v>0.55555555555555503</c:v>
                </c:pt>
                <c:pt idx="18">
                  <c:v>0.55902777777777701</c:v>
                </c:pt>
                <c:pt idx="19">
                  <c:v>0.562499999999999</c:v>
                </c:pt>
                <c:pt idx="20">
                  <c:v>0.56597222222222099</c:v>
                </c:pt>
                <c:pt idx="21">
                  <c:v>0.56944444444444298</c:v>
                </c:pt>
                <c:pt idx="22">
                  <c:v>0.57291666666666496</c:v>
                </c:pt>
                <c:pt idx="23">
                  <c:v>0.57638888888888695</c:v>
                </c:pt>
                <c:pt idx="24">
                  <c:v>0.57986111111110905</c:v>
                </c:pt>
                <c:pt idx="25">
                  <c:v>0.583321759259257</c:v>
                </c:pt>
                <c:pt idx="26">
                  <c:v>0.58333333333333104</c:v>
                </c:pt>
                <c:pt idx="27">
                  <c:v>0.58680555555555303</c:v>
                </c:pt>
                <c:pt idx="28">
                  <c:v>0.59027777777777501</c:v>
                </c:pt>
                <c:pt idx="29">
                  <c:v>0.593749999999997</c:v>
                </c:pt>
                <c:pt idx="30">
                  <c:v>0.59722222222221899</c:v>
                </c:pt>
                <c:pt idx="31">
                  <c:v>0.60069444444444098</c:v>
                </c:pt>
                <c:pt idx="32">
                  <c:v>0.60416666666666297</c:v>
                </c:pt>
                <c:pt idx="33">
                  <c:v>0.60763888888888495</c:v>
                </c:pt>
                <c:pt idx="34">
                  <c:v>0.61111111111110705</c:v>
                </c:pt>
                <c:pt idx="35">
                  <c:v>0.61458333333332904</c:v>
                </c:pt>
                <c:pt idx="36">
                  <c:v>0.61805555555555103</c:v>
                </c:pt>
                <c:pt idx="37">
                  <c:v>0.62152777777777302</c:v>
                </c:pt>
                <c:pt idx="38">
                  <c:v>0.62498842592592097</c:v>
                </c:pt>
                <c:pt idx="39">
                  <c:v>0.624999999999995</c:v>
                </c:pt>
              </c:numCache>
            </c:numRef>
          </c:xVal>
          <c:yVal>
            <c:numRef>
              <c:f>'Reg+RRS'!$B$27:$AO$27</c:f>
              <c:numCache>
                <c:formatCode>General</c:formatCode>
                <c:ptCount val="40"/>
                <c:pt idx="0">
                  <c:v>100</c:v>
                </c:pt>
                <c:pt idx="1">
                  <c:v>96.666666666666671</c:v>
                </c:pt>
                <c:pt idx="2">
                  <c:v>93.333333333333343</c:v>
                </c:pt>
                <c:pt idx="3">
                  <c:v>90.000000000000014</c:v>
                </c:pt>
                <c:pt idx="4">
                  <c:v>86.666666666666686</c:v>
                </c:pt>
                <c:pt idx="5">
                  <c:v>83.333333333333357</c:v>
                </c:pt>
                <c:pt idx="6">
                  <c:v>80.000000000000028</c:v>
                </c:pt>
                <c:pt idx="7">
                  <c:v>76.6666666666667</c:v>
                </c:pt>
                <c:pt idx="8">
                  <c:v>81.6666666666667</c:v>
                </c:pt>
                <c:pt idx="9">
                  <c:v>86.6666666666667</c:v>
                </c:pt>
                <c:pt idx="10">
                  <c:v>95.000000000000028</c:v>
                </c:pt>
                <c:pt idx="11">
                  <c:v>100.00000000000003</c:v>
                </c:pt>
                <c:pt idx="12">
                  <c:v>100.00000000000003</c:v>
                </c:pt>
                <c:pt idx="13">
                  <c:v>100.00000000000003</c:v>
                </c:pt>
                <c:pt idx="14">
                  <c:v>100.00000000000003</c:v>
                </c:pt>
                <c:pt idx="15">
                  <c:v>100.00000000000003</c:v>
                </c:pt>
                <c:pt idx="16">
                  <c:v>100.00000000000003</c:v>
                </c:pt>
                <c:pt idx="17">
                  <c:v>100.00000000000003</c:v>
                </c:pt>
                <c:pt idx="18">
                  <c:v>100.00000000000003</c:v>
                </c:pt>
                <c:pt idx="19">
                  <c:v>98.333333333333357</c:v>
                </c:pt>
                <c:pt idx="20">
                  <c:v>94.166666666666686</c:v>
                </c:pt>
                <c:pt idx="21">
                  <c:v>90.000000000000014</c:v>
                </c:pt>
                <c:pt idx="22">
                  <c:v>86.666666666666686</c:v>
                </c:pt>
                <c:pt idx="23">
                  <c:v>84.583333333333357</c:v>
                </c:pt>
                <c:pt idx="24">
                  <c:v>80.833333333333357</c:v>
                </c:pt>
                <c:pt idx="25">
                  <c:v>77.500000000000028</c:v>
                </c:pt>
                <c:pt idx="26">
                  <c:v>77.500000000000028</c:v>
                </c:pt>
                <c:pt idx="27">
                  <c:v>74.1666666666667</c:v>
                </c:pt>
                <c:pt idx="28">
                  <c:v>71.500000000000028</c:v>
                </c:pt>
                <c:pt idx="29">
                  <c:v>70.4166666666667</c:v>
                </c:pt>
                <c:pt idx="30">
                  <c:v>67.9166666666667</c:v>
                </c:pt>
                <c:pt idx="31">
                  <c:v>65.6666666666667</c:v>
                </c:pt>
                <c:pt idx="32">
                  <c:v>64.4166666666667</c:v>
                </c:pt>
                <c:pt idx="33">
                  <c:v>59.1666666666667</c:v>
                </c:pt>
                <c:pt idx="34">
                  <c:v>54.1666666666667</c:v>
                </c:pt>
                <c:pt idx="35">
                  <c:v>49.583333333333364</c:v>
                </c:pt>
                <c:pt idx="36">
                  <c:v>45.250000000000028</c:v>
                </c:pt>
                <c:pt idx="37">
                  <c:v>42.083333333333364</c:v>
                </c:pt>
                <c:pt idx="38">
                  <c:v>42.083333333333364</c:v>
                </c:pt>
                <c:pt idx="39">
                  <c:v>42.083333333333364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B8D7-4720-BE7A-13E0E0713A73}"/>
            </c:ext>
          </c:extLst>
        </c:ser>
        <c:ser>
          <c:idx val="15"/>
          <c:order val="15"/>
          <c:tx>
            <c:strRef>
              <c:f>'Reg+RRS'!$A$28</c:f>
              <c:strCache>
                <c:ptCount val="1"/>
                <c:pt idx="0">
                  <c:v>SOCReq-Compliance</c:v>
                </c:pt>
              </c:strCache>
            </c:strRef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'Reg+RRS'!$B$8:$AO$8</c:f>
              <c:numCache>
                <c:formatCode>h:mm</c:formatCode>
                <c:ptCount val="40"/>
                <c:pt idx="0">
                  <c:v>0.5</c:v>
                </c:pt>
                <c:pt idx="1">
                  <c:v>0.50347222222222221</c:v>
                </c:pt>
                <c:pt idx="2">
                  <c:v>0.50694444444444398</c:v>
                </c:pt>
                <c:pt idx="3">
                  <c:v>0.51041666666666696</c:v>
                </c:pt>
                <c:pt idx="4">
                  <c:v>0.51388888888888895</c:v>
                </c:pt>
                <c:pt idx="5">
                  <c:v>0.51736111111111105</c:v>
                </c:pt>
                <c:pt idx="6">
                  <c:v>0.52083333333333304</c:v>
                </c:pt>
                <c:pt idx="7">
                  <c:v>0.52430555555555503</c:v>
                </c:pt>
                <c:pt idx="8">
                  <c:v>0.52777777777777801</c:v>
                </c:pt>
                <c:pt idx="9">
                  <c:v>0.53125</c:v>
                </c:pt>
                <c:pt idx="10">
                  <c:v>0.53472222222222199</c:v>
                </c:pt>
                <c:pt idx="11">
                  <c:v>0.53819444444444398</c:v>
                </c:pt>
                <c:pt idx="12">
                  <c:v>0.54165509259259292</c:v>
                </c:pt>
                <c:pt idx="13">
                  <c:v>0.54166666666666696</c:v>
                </c:pt>
                <c:pt idx="14">
                  <c:v>0.54513888888888895</c:v>
                </c:pt>
                <c:pt idx="15">
                  <c:v>0.54861111111111105</c:v>
                </c:pt>
                <c:pt idx="16">
                  <c:v>0.55208333333333304</c:v>
                </c:pt>
                <c:pt idx="17">
                  <c:v>0.55555555555555503</c:v>
                </c:pt>
                <c:pt idx="18">
                  <c:v>0.55902777777777701</c:v>
                </c:pt>
                <c:pt idx="19">
                  <c:v>0.562499999999999</c:v>
                </c:pt>
                <c:pt idx="20">
                  <c:v>0.56597222222222099</c:v>
                </c:pt>
                <c:pt idx="21">
                  <c:v>0.56944444444444298</c:v>
                </c:pt>
                <c:pt idx="22">
                  <c:v>0.57291666666666496</c:v>
                </c:pt>
                <c:pt idx="23">
                  <c:v>0.57638888888888695</c:v>
                </c:pt>
                <c:pt idx="24">
                  <c:v>0.57986111111110905</c:v>
                </c:pt>
                <c:pt idx="25">
                  <c:v>0.583321759259257</c:v>
                </c:pt>
                <c:pt idx="26">
                  <c:v>0.58333333333333104</c:v>
                </c:pt>
                <c:pt idx="27">
                  <c:v>0.58680555555555303</c:v>
                </c:pt>
                <c:pt idx="28">
                  <c:v>0.59027777777777501</c:v>
                </c:pt>
                <c:pt idx="29">
                  <c:v>0.593749999999997</c:v>
                </c:pt>
                <c:pt idx="30">
                  <c:v>0.59722222222221899</c:v>
                </c:pt>
                <c:pt idx="31">
                  <c:v>0.60069444444444098</c:v>
                </c:pt>
                <c:pt idx="32">
                  <c:v>0.60416666666666297</c:v>
                </c:pt>
                <c:pt idx="33">
                  <c:v>0.60763888888888495</c:v>
                </c:pt>
                <c:pt idx="34">
                  <c:v>0.61111111111110705</c:v>
                </c:pt>
                <c:pt idx="35">
                  <c:v>0.61458333333332904</c:v>
                </c:pt>
                <c:pt idx="36">
                  <c:v>0.61805555555555103</c:v>
                </c:pt>
                <c:pt idx="37">
                  <c:v>0.62152777777777302</c:v>
                </c:pt>
                <c:pt idx="38">
                  <c:v>0.62498842592592097</c:v>
                </c:pt>
                <c:pt idx="39">
                  <c:v>0.624999999999995</c:v>
                </c:pt>
              </c:numCache>
            </c:numRef>
          </c:xVal>
          <c:yVal>
            <c:numRef>
              <c:f>'Reg+RRS'!$B$28:$AO$28</c:f>
              <c:numCache>
                <c:formatCode>General</c:formatCode>
                <c:ptCount val="40"/>
                <c:pt idx="0">
                  <c:v>100</c:v>
                </c:pt>
                <c:pt idx="1">
                  <c:v>91.666666666666657</c:v>
                </c:pt>
                <c:pt idx="2">
                  <c:v>83.333333333333343</c:v>
                </c:pt>
                <c:pt idx="3">
                  <c:v>75</c:v>
                </c:pt>
                <c:pt idx="4">
                  <c:v>66.666666666666657</c:v>
                </c:pt>
                <c:pt idx="5">
                  <c:v>58.333333333333336</c:v>
                </c:pt>
                <c:pt idx="6">
                  <c:v>50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8.3333333333333321</c:v>
                </c:pt>
                <c:pt idx="12">
                  <c:v>0</c:v>
                </c:pt>
                <c:pt idx="13">
                  <c:v>100</c:v>
                </c:pt>
                <c:pt idx="14">
                  <c:v>91.666666666666657</c:v>
                </c:pt>
                <c:pt idx="15">
                  <c:v>83.333333333333343</c:v>
                </c:pt>
                <c:pt idx="16">
                  <c:v>75</c:v>
                </c:pt>
                <c:pt idx="17">
                  <c:v>66.666666666666657</c:v>
                </c:pt>
                <c:pt idx="18">
                  <c:v>58.333333333333336</c:v>
                </c:pt>
                <c:pt idx="19">
                  <c:v>50</c:v>
                </c:pt>
                <c:pt idx="20">
                  <c:v>41.666666666666671</c:v>
                </c:pt>
                <c:pt idx="21">
                  <c:v>33.333333333333329</c:v>
                </c:pt>
                <c:pt idx="22">
                  <c:v>25</c:v>
                </c:pt>
                <c:pt idx="23">
                  <c:v>16.666666666666664</c:v>
                </c:pt>
                <c:pt idx="24">
                  <c:v>8.3333333333333321</c:v>
                </c:pt>
                <c:pt idx="25">
                  <c:v>0</c:v>
                </c:pt>
                <c:pt idx="26">
                  <c:v>70</c:v>
                </c:pt>
                <c:pt idx="27">
                  <c:v>64.166666666666657</c:v>
                </c:pt>
                <c:pt idx="28">
                  <c:v>58.333333333333336</c:v>
                </c:pt>
                <c:pt idx="29">
                  <c:v>52.5</c:v>
                </c:pt>
                <c:pt idx="30">
                  <c:v>46.666666666666664</c:v>
                </c:pt>
                <c:pt idx="31">
                  <c:v>40.833333333333336</c:v>
                </c:pt>
                <c:pt idx="32">
                  <c:v>35</c:v>
                </c:pt>
                <c:pt idx="33">
                  <c:v>29.166666666666668</c:v>
                </c:pt>
                <c:pt idx="34">
                  <c:v>23.333333333333332</c:v>
                </c:pt>
                <c:pt idx="35">
                  <c:v>17.5</c:v>
                </c:pt>
                <c:pt idx="36">
                  <c:v>11.666666666666666</c:v>
                </c:pt>
                <c:pt idx="37">
                  <c:v>5.833333333333333</c:v>
                </c:pt>
                <c:pt idx="38">
                  <c:v>0</c:v>
                </c:pt>
                <c:pt idx="39">
                  <c:v>40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B8D7-4720-BE7A-13E0E0713A73}"/>
            </c:ext>
          </c:extLst>
        </c:ser>
        <c:ser>
          <c:idx val="18"/>
          <c:order val="16"/>
          <c:tx>
            <c:strRef>
              <c:f>'Reg+RRS'!$A$29</c:f>
              <c:strCache>
                <c:ptCount val="1"/>
                <c:pt idx="0">
                  <c:v>SoCReq-Compliance minus charging credit</c:v>
                </c:pt>
              </c:strCache>
            </c:strRef>
          </c:tx>
          <c:spPr>
            <a:ln w="12700" cap="rnd">
              <a:solidFill>
                <a:srgbClr val="FF0000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'Reg+RRS'!$B$8:$AO$8</c:f>
              <c:numCache>
                <c:formatCode>h:mm</c:formatCode>
                <c:ptCount val="40"/>
                <c:pt idx="0">
                  <c:v>0.5</c:v>
                </c:pt>
                <c:pt idx="1">
                  <c:v>0.50347222222222221</c:v>
                </c:pt>
                <c:pt idx="2">
                  <c:v>0.50694444444444398</c:v>
                </c:pt>
                <c:pt idx="3">
                  <c:v>0.51041666666666696</c:v>
                </c:pt>
                <c:pt idx="4">
                  <c:v>0.51388888888888895</c:v>
                </c:pt>
                <c:pt idx="5">
                  <c:v>0.51736111111111105</c:v>
                </c:pt>
                <c:pt idx="6">
                  <c:v>0.52083333333333304</c:v>
                </c:pt>
                <c:pt idx="7">
                  <c:v>0.52430555555555503</c:v>
                </c:pt>
                <c:pt idx="8">
                  <c:v>0.52777777777777801</c:v>
                </c:pt>
                <c:pt idx="9">
                  <c:v>0.53125</c:v>
                </c:pt>
                <c:pt idx="10">
                  <c:v>0.53472222222222199</c:v>
                </c:pt>
                <c:pt idx="11">
                  <c:v>0.53819444444444398</c:v>
                </c:pt>
                <c:pt idx="12">
                  <c:v>0.54165509259259292</c:v>
                </c:pt>
                <c:pt idx="13">
                  <c:v>0.54166666666666696</c:v>
                </c:pt>
                <c:pt idx="14">
                  <c:v>0.54513888888888895</c:v>
                </c:pt>
                <c:pt idx="15">
                  <c:v>0.54861111111111105</c:v>
                </c:pt>
                <c:pt idx="16">
                  <c:v>0.55208333333333304</c:v>
                </c:pt>
                <c:pt idx="17">
                  <c:v>0.55555555555555503</c:v>
                </c:pt>
                <c:pt idx="18">
                  <c:v>0.55902777777777701</c:v>
                </c:pt>
                <c:pt idx="19">
                  <c:v>0.562499999999999</c:v>
                </c:pt>
                <c:pt idx="20">
                  <c:v>0.56597222222222099</c:v>
                </c:pt>
                <c:pt idx="21">
                  <c:v>0.56944444444444298</c:v>
                </c:pt>
                <c:pt idx="22">
                  <c:v>0.57291666666666496</c:v>
                </c:pt>
                <c:pt idx="23">
                  <c:v>0.57638888888888695</c:v>
                </c:pt>
                <c:pt idx="24">
                  <c:v>0.57986111111110905</c:v>
                </c:pt>
                <c:pt idx="25">
                  <c:v>0.583321759259257</c:v>
                </c:pt>
                <c:pt idx="26">
                  <c:v>0.58333333333333104</c:v>
                </c:pt>
                <c:pt idx="27">
                  <c:v>0.58680555555555303</c:v>
                </c:pt>
                <c:pt idx="28">
                  <c:v>0.59027777777777501</c:v>
                </c:pt>
                <c:pt idx="29">
                  <c:v>0.593749999999997</c:v>
                </c:pt>
                <c:pt idx="30">
                  <c:v>0.59722222222221899</c:v>
                </c:pt>
                <c:pt idx="31">
                  <c:v>0.60069444444444098</c:v>
                </c:pt>
                <c:pt idx="32">
                  <c:v>0.60416666666666297</c:v>
                </c:pt>
                <c:pt idx="33">
                  <c:v>0.60763888888888495</c:v>
                </c:pt>
                <c:pt idx="34">
                  <c:v>0.61111111111110705</c:v>
                </c:pt>
                <c:pt idx="35">
                  <c:v>0.61458333333332904</c:v>
                </c:pt>
                <c:pt idx="36">
                  <c:v>0.61805555555555103</c:v>
                </c:pt>
                <c:pt idx="37">
                  <c:v>0.62152777777777302</c:v>
                </c:pt>
                <c:pt idx="38">
                  <c:v>0.62498842592592097</c:v>
                </c:pt>
                <c:pt idx="39">
                  <c:v>0.624999999999995</c:v>
                </c:pt>
              </c:numCache>
            </c:numRef>
          </c:xVal>
          <c:yVal>
            <c:numRef>
              <c:f>'Reg+RRS'!$B$29:$AO$29</c:f>
              <c:numCache>
                <c:formatCode>General</c:formatCode>
                <c:ptCount val="40"/>
                <c:pt idx="0">
                  <c:v>100</c:v>
                </c:pt>
                <c:pt idx="1">
                  <c:v>91.666666666666657</c:v>
                </c:pt>
                <c:pt idx="2">
                  <c:v>83.333333333333343</c:v>
                </c:pt>
                <c:pt idx="3">
                  <c:v>75</c:v>
                </c:pt>
                <c:pt idx="4">
                  <c:v>66.666666666666657</c:v>
                </c:pt>
                <c:pt idx="5">
                  <c:v>58.333333333333336</c:v>
                </c:pt>
                <c:pt idx="6">
                  <c:v>50</c:v>
                </c:pt>
                <c:pt idx="7">
                  <c:v>41.666666666666671</c:v>
                </c:pt>
                <c:pt idx="8">
                  <c:v>33.333333333333329</c:v>
                </c:pt>
                <c:pt idx="9">
                  <c:v>25</c:v>
                </c:pt>
                <c:pt idx="10">
                  <c:v>16.666666666666664</c:v>
                </c:pt>
                <c:pt idx="11">
                  <c:v>8.3333333333333321</c:v>
                </c:pt>
                <c:pt idx="12">
                  <c:v>0</c:v>
                </c:pt>
                <c:pt idx="13">
                  <c:v>100</c:v>
                </c:pt>
                <c:pt idx="14">
                  <c:v>91.666666666666657</c:v>
                </c:pt>
                <c:pt idx="15">
                  <c:v>83.333333333333343</c:v>
                </c:pt>
                <c:pt idx="16">
                  <c:v>75</c:v>
                </c:pt>
                <c:pt idx="17">
                  <c:v>66.666666666666657</c:v>
                </c:pt>
                <c:pt idx="18">
                  <c:v>58.333333333333336</c:v>
                </c:pt>
                <c:pt idx="19">
                  <c:v>50</c:v>
                </c:pt>
                <c:pt idx="20">
                  <c:v>41.666666666666671</c:v>
                </c:pt>
                <c:pt idx="21">
                  <c:v>33.333333333333329</c:v>
                </c:pt>
                <c:pt idx="22">
                  <c:v>25</c:v>
                </c:pt>
                <c:pt idx="23">
                  <c:v>16.666666666666664</c:v>
                </c:pt>
                <c:pt idx="24">
                  <c:v>8.3333333333333321</c:v>
                </c:pt>
                <c:pt idx="25">
                  <c:v>0</c:v>
                </c:pt>
                <c:pt idx="26">
                  <c:v>70</c:v>
                </c:pt>
                <c:pt idx="27">
                  <c:v>64.166666666666657</c:v>
                </c:pt>
                <c:pt idx="28">
                  <c:v>58.333333333333336</c:v>
                </c:pt>
                <c:pt idx="29">
                  <c:v>52.5</c:v>
                </c:pt>
                <c:pt idx="30">
                  <c:v>46.666666666666664</c:v>
                </c:pt>
                <c:pt idx="31">
                  <c:v>40.833333333333336</c:v>
                </c:pt>
                <c:pt idx="32">
                  <c:v>35</c:v>
                </c:pt>
                <c:pt idx="33">
                  <c:v>29.166666666666668</c:v>
                </c:pt>
                <c:pt idx="34">
                  <c:v>23.333333333333332</c:v>
                </c:pt>
                <c:pt idx="35">
                  <c:v>17.5</c:v>
                </c:pt>
                <c:pt idx="36">
                  <c:v>11.666666666666666</c:v>
                </c:pt>
                <c:pt idx="37">
                  <c:v>5.833333333333333</c:v>
                </c:pt>
                <c:pt idx="38">
                  <c:v>0</c:v>
                </c:pt>
                <c:pt idx="39">
                  <c:v>40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2-B8D7-4720-BE7A-13E0E0713A73}"/>
            </c:ext>
          </c:extLst>
        </c:ser>
        <c:ser>
          <c:idx val="19"/>
          <c:order val="17"/>
          <c:tx>
            <c:strRef>
              <c:f>'Reg+RRS'!$A$10</c:f>
              <c:strCache>
                <c:ptCount val="1"/>
                <c:pt idx="0">
                  <c:v>MPC</c:v>
                </c:pt>
              </c:strCache>
            </c:strRef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'Reg+RRS'!$B$8:$AO$8</c:f>
              <c:numCache>
                <c:formatCode>h:mm</c:formatCode>
                <c:ptCount val="40"/>
                <c:pt idx="0">
                  <c:v>0.5</c:v>
                </c:pt>
                <c:pt idx="1">
                  <c:v>0.50347222222222221</c:v>
                </c:pt>
                <c:pt idx="2">
                  <c:v>0.50694444444444398</c:v>
                </c:pt>
                <c:pt idx="3">
                  <c:v>0.51041666666666696</c:v>
                </c:pt>
                <c:pt idx="4">
                  <c:v>0.51388888888888895</c:v>
                </c:pt>
                <c:pt idx="5">
                  <c:v>0.51736111111111105</c:v>
                </c:pt>
                <c:pt idx="6">
                  <c:v>0.52083333333333304</c:v>
                </c:pt>
                <c:pt idx="7">
                  <c:v>0.52430555555555503</c:v>
                </c:pt>
                <c:pt idx="8">
                  <c:v>0.52777777777777801</c:v>
                </c:pt>
                <c:pt idx="9">
                  <c:v>0.53125</c:v>
                </c:pt>
                <c:pt idx="10">
                  <c:v>0.53472222222222199</c:v>
                </c:pt>
                <c:pt idx="11">
                  <c:v>0.53819444444444398</c:v>
                </c:pt>
                <c:pt idx="12">
                  <c:v>0.54165509259259292</c:v>
                </c:pt>
                <c:pt idx="13">
                  <c:v>0.54166666666666696</c:v>
                </c:pt>
                <c:pt idx="14">
                  <c:v>0.54513888888888895</c:v>
                </c:pt>
                <c:pt idx="15">
                  <c:v>0.54861111111111105</c:v>
                </c:pt>
                <c:pt idx="16">
                  <c:v>0.55208333333333304</c:v>
                </c:pt>
                <c:pt idx="17">
                  <c:v>0.55555555555555503</c:v>
                </c:pt>
                <c:pt idx="18">
                  <c:v>0.55902777777777701</c:v>
                </c:pt>
                <c:pt idx="19">
                  <c:v>0.562499999999999</c:v>
                </c:pt>
                <c:pt idx="20">
                  <c:v>0.56597222222222099</c:v>
                </c:pt>
                <c:pt idx="21">
                  <c:v>0.56944444444444298</c:v>
                </c:pt>
                <c:pt idx="22">
                  <c:v>0.57291666666666496</c:v>
                </c:pt>
                <c:pt idx="23">
                  <c:v>0.57638888888888695</c:v>
                </c:pt>
                <c:pt idx="24">
                  <c:v>0.57986111111110905</c:v>
                </c:pt>
                <c:pt idx="25">
                  <c:v>0.583321759259257</c:v>
                </c:pt>
                <c:pt idx="26">
                  <c:v>0.58333333333333104</c:v>
                </c:pt>
                <c:pt idx="27">
                  <c:v>0.58680555555555303</c:v>
                </c:pt>
                <c:pt idx="28">
                  <c:v>0.59027777777777501</c:v>
                </c:pt>
                <c:pt idx="29">
                  <c:v>0.593749999999997</c:v>
                </c:pt>
                <c:pt idx="30">
                  <c:v>0.59722222222221899</c:v>
                </c:pt>
                <c:pt idx="31">
                  <c:v>0.60069444444444098</c:v>
                </c:pt>
                <c:pt idx="32">
                  <c:v>0.60416666666666297</c:v>
                </c:pt>
                <c:pt idx="33">
                  <c:v>0.60763888888888495</c:v>
                </c:pt>
                <c:pt idx="34">
                  <c:v>0.61111111111110705</c:v>
                </c:pt>
                <c:pt idx="35">
                  <c:v>0.61458333333332904</c:v>
                </c:pt>
                <c:pt idx="36">
                  <c:v>0.61805555555555103</c:v>
                </c:pt>
                <c:pt idx="37">
                  <c:v>0.62152777777777302</c:v>
                </c:pt>
                <c:pt idx="38">
                  <c:v>0.62498842592592097</c:v>
                </c:pt>
                <c:pt idx="39">
                  <c:v>0.624999999999995</c:v>
                </c:pt>
              </c:numCache>
            </c:numRef>
          </c:xVal>
          <c:yVal>
            <c:numRef>
              <c:f>'Reg+RRS'!$B$10:$AO$10</c:f>
              <c:numCache>
                <c:formatCode>General</c:formatCode>
                <c:ptCount val="40"/>
                <c:pt idx="0">
                  <c:v>-100</c:v>
                </c:pt>
                <c:pt idx="1">
                  <c:v>-100</c:v>
                </c:pt>
                <c:pt idx="2">
                  <c:v>-100</c:v>
                </c:pt>
                <c:pt idx="3">
                  <c:v>-100</c:v>
                </c:pt>
                <c:pt idx="4">
                  <c:v>-100</c:v>
                </c:pt>
                <c:pt idx="5">
                  <c:v>-100</c:v>
                </c:pt>
                <c:pt idx="6">
                  <c:v>-100</c:v>
                </c:pt>
                <c:pt idx="7">
                  <c:v>-100</c:v>
                </c:pt>
                <c:pt idx="8">
                  <c:v>-100</c:v>
                </c:pt>
                <c:pt idx="9">
                  <c:v>-100</c:v>
                </c:pt>
                <c:pt idx="10">
                  <c:v>-100</c:v>
                </c:pt>
                <c:pt idx="11">
                  <c:v>-100</c:v>
                </c:pt>
                <c:pt idx="12">
                  <c:v>-100</c:v>
                </c:pt>
                <c:pt idx="13">
                  <c:v>-100</c:v>
                </c:pt>
                <c:pt idx="14">
                  <c:v>-100</c:v>
                </c:pt>
                <c:pt idx="15">
                  <c:v>-100</c:v>
                </c:pt>
                <c:pt idx="16">
                  <c:v>-100</c:v>
                </c:pt>
                <c:pt idx="17">
                  <c:v>-100</c:v>
                </c:pt>
                <c:pt idx="18">
                  <c:v>-100</c:v>
                </c:pt>
                <c:pt idx="19">
                  <c:v>-100</c:v>
                </c:pt>
                <c:pt idx="20">
                  <c:v>-100</c:v>
                </c:pt>
                <c:pt idx="21">
                  <c:v>-100</c:v>
                </c:pt>
                <c:pt idx="22">
                  <c:v>-100</c:v>
                </c:pt>
                <c:pt idx="23">
                  <c:v>-100</c:v>
                </c:pt>
                <c:pt idx="24">
                  <c:v>-100</c:v>
                </c:pt>
                <c:pt idx="25">
                  <c:v>-100</c:v>
                </c:pt>
                <c:pt idx="26">
                  <c:v>-100</c:v>
                </c:pt>
                <c:pt idx="27">
                  <c:v>-100</c:v>
                </c:pt>
                <c:pt idx="28">
                  <c:v>-100</c:v>
                </c:pt>
                <c:pt idx="29">
                  <c:v>-100</c:v>
                </c:pt>
                <c:pt idx="30">
                  <c:v>-100</c:v>
                </c:pt>
                <c:pt idx="31">
                  <c:v>-100</c:v>
                </c:pt>
                <c:pt idx="32">
                  <c:v>-100</c:v>
                </c:pt>
                <c:pt idx="33">
                  <c:v>-100</c:v>
                </c:pt>
                <c:pt idx="34">
                  <c:v>-100</c:v>
                </c:pt>
                <c:pt idx="35">
                  <c:v>-100</c:v>
                </c:pt>
                <c:pt idx="36">
                  <c:v>-100</c:v>
                </c:pt>
                <c:pt idx="37">
                  <c:v>-100</c:v>
                </c:pt>
                <c:pt idx="38">
                  <c:v>-100</c:v>
                </c:pt>
                <c:pt idx="39">
                  <c:v>-100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553-4E14-B85C-E4D4AB5F55C6}"/>
            </c:ext>
          </c:extLst>
        </c:ser>
        <c:ser>
          <c:idx val="20"/>
          <c:order val="18"/>
          <c:tx>
            <c:strRef>
              <c:f>'Reg+RRS'!$A$21</c:f>
              <c:strCache>
                <c:ptCount val="1"/>
                <c:pt idx="0">
                  <c:v>HASL-CLR Post 1186</c:v>
                </c:pt>
              </c:strCache>
            </c:strRef>
          </c:tx>
          <c:spPr>
            <a:ln w="19050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'Reg+RRS'!$B$8:$AO$8</c:f>
              <c:numCache>
                <c:formatCode>h:mm</c:formatCode>
                <c:ptCount val="40"/>
                <c:pt idx="0">
                  <c:v>0.5</c:v>
                </c:pt>
                <c:pt idx="1">
                  <c:v>0.50347222222222221</c:v>
                </c:pt>
                <c:pt idx="2">
                  <c:v>0.50694444444444398</c:v>
                </c:pt>
                <c:pt idx="3">
                  <c:v>0.51041666666666696</c:v>
                </c:pt>
                <c:pt idx="4">
                  <c:v>0.51388888888888895</c:v>
                </c:pt>
                <c:pt idx="5">
                  <c:v>0.51736111111111105</c:v>
                </c:pt>
                <c:pt idx="6">
                  <c:v>0.52083333333333304</c:v>
                </c:pt>
                <c:pt idx="7">
                  <c:v>0.52430555555555503</c:v>
                </c:pt>
                <c:pt idx="8">
                  <c:v>0.52777777777777801</c:v>
                </c:pt>
                <c:pt idx="9">
                  <c:v>0.53125</c:v>
                </c:pt>
                <c:pt idx="10">
                  <c:v>0.53472222222222199</c:v>
                </c:pt>
                <c:pt idx="11">
                  <c:v>0.53819444444444398</c:v>
                </c:pt>
                <c:pt idx="12">
                  <c:v>0.54165509259259292</c:v>
                </c:pt>
                <c:pt idx="13">
                  <c:v>0.54166666666666696</c:v>
                </c:pt>
                <c:pt idx="14">
                  <c:v>0.54513888888888895</c:v>
                </c:pt>
                <c:pt idx="15">
                  <c:v>0.54861111111111105</c:v>
                </c:pt>
                <c:pt idx="16">
                  <c:v>0.55208333333333304</c:v>
                </c:pt>
                <c:pt idx="17">
                  <c:v>0.55555555555555503</c:v>
                </c:pt>
                <c:pt idx="18">
                  <c:v>0.55902777777777701</c:v>
                </c:pt>
                <c:pt idx="19">
                  <c:v>0.562499999999999</c:v>
                </c:pt>
                <c:pt idx="20">
                  <c:v>0.56597222222222099</c:v>
                </c:pt>
                <c:pt idx="21">
                  <c:v>0.56944444444444298</c:v>
                </c:pt>
                <c:pt idx="22">
                  <c:v>0.57291666666666496</c:v>
                </c:pt>
                <c:pt idx="23">
                  <c:v>0.57638888888888695</c:v>
                </c:pt>
                <c:pt idx="24">
                  <c:v>0.57986111111110905</c:v>
                </c:pt>
                <c:pt idx="25">
                  <c:v>0.583321759259257</c:v>
                </c:pt>
                <c:pt idx="26">
                  <c:v>0.58333333333333104</c:v>
                </c:pt>
                <c:pt idx="27">
                  <c:v>0.58680555555555303</c:v>
                </c:pt>
                <c:pt idx="28">
                  <c:v>0.59027777777777501</c:v>
                </c:pt>
                <c:pt idx="29">
                  <c:v>0.593749999999997</c:v>
                </c:pt>
                <c:pt idx="30">
                  <c:v>0.59722222222221899</c:v>
                </c:pt>
                <c:pt idx="31">
                  <c:v>0.60069444444444098</c:v>
                </c:pt>
                <c:pt idx="32">
                  <c:v>0.60416666666666297</c:v>
                </c:pt>
                <c:pt idx="33">
                  <c:v>0.60763888888888495</c:v>
                </c:pt>
                <c:pt idx="34">
                  <c:v>0.61111111111110705</c:v>
                </c:pt>
                <c:pt idx="35">
                  <c:v>0.61458333333332904</c:v>
                </c:pt>
                <c:pt idx="36">
                  <c:v>0.61805555555555103</c:v>
                </c:pt>
                <c:pt idx="37">
                  <c:v>0.62152777777777302</c:v>
                </c:pt>
                <c:pt idx="38">
                  <c:v>0.62498842592592097</c:v>
                </c:pt>
                <c:pt idx="39">
                  <c:v>0.624999999999995</c:v>
                </c:pt>
              </c:numCache>
            </c:numRef>
          </c:xVal>
          <c:yVal>
            <c:numRef>
              <c:f>'Reg+RRS'!$B$21:$AO$21</c:f>
              <c:numCache>
                <c:formatCode>0</c:formatCode>
                <c:ptCount val="40"/>
                <c:pt idx="0">
                  <c:v>0</c:v>
                </c:pt>
                <c:pt idx="1">
                  <c:v>-39.999999999999943</c:v>
                </c:pt>
                <c:pt idx="2">
                  <c:v>-79.999999999999886</c:v>
                </c:pt>
                <c:pt idx="3">
                  <c:v>-100</c:v>
                </c:pt>
                <c:pt idx="4">
                  <c:v>-100</c:v>
                </c:pt>
                <c:pt idx="5">
                  <c:v>-100</c:v>
                </c:pt>
                <c:pt idx="6">
                  <c:v>-100</c:v>
                </c:pt>
                <c:pt idx="7">
                  <c:v>-100</c:v>
                </c:pt>
                <c:pt idx="8">
                  <c:v>-100</c:v>
                </c:pt>
                <c:pt idx="9">
                  <c:v>-100</c:v>
                </c:pt>
                <c:pt idx="10">
                  <c:v>-59.999999999999659</c:v>
                </c:pt>
                <c:pt idx="11">
                  <c:v>0</c:v>
                </c:pt>
                <c:pt idx="12" formatCode="General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-19.999999999999716</c:v>
                </c:pt>
                <c:pt idx="20">
                  <c:v>-69.999999999999773</c:v>
                </c:pt>
                <c:pt idx="21">
                  <c:v>-100</c:v>
                </c:pt>
                <c:pt idx="22">
                  <c:v>-100</c:v>
                </c:pt>
                <c:pt idx="23">
                  <c:v>-100</c:v>
                </c:pt>
                <c:pt idx="24">
                  <c:v>-100</c:v>
                </c:pt>
                <c:pt idx="25" formatCode="General">
                  <c:v>-100</c:v>
                </c:pt>
                <c:pt idx="26">
                  <c:v>-100</c:v>
                </c:pt>
                <c:pt idx="27">
                  <c:v>-100</c:v>
                </c:pt>
                <c:pt idx="28">
                  <c:v>-100</c:v>
                </c:pt>
                <c:pt idx="29">
                  <c:v>-100</c:v>
                </c:pt>
                <c:pt idx="30">
                  <c:v>-100</c:v>
                </c:pt>
                <c:pt idx="31">
                  <c:v>-100</c:v>
                </c:pt>
                <c:pt idx="32">
                  <c:v>-100</c:v>
                </c:pt>
                <c:pt idx="33">
                  <c:v>-100</c:v>
                </c:pt>
                <c:pt idx="34">
                  <c:v>-100</c:v>
                </c:pt>
                <c:pt idx="35">
                  <c:v>-100</c:v>
                </c:pt>
                <c:pt idx="36">
                  <c:v>-100</c:v>
                </c:pt>
                <c:pt idx="37">
                  <c:v>-100</c:v>
                </c:pt>
                <c:pt idx="38" formatCode="General">
                  <c:v>-100</c:v>
                </c:pt>
                <c:pt idx="39">
                  <c:v>-100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553-4E14-B85C-E4D4AB5F55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63365631"/>
        <c:axId val="1063362303"/>
        <c:extLst>
          <c:ext xmlns:c15="http://schemas.microsoft.com/office/drawing/2012/chart" uri="{02D57815-91ED-43cb-92C2-25804820EDAC}">
            <c15:filteredScatterSeries>
              <c15:ser>
                <c:idx val="5"/>
                <c:order val="5"/>
                <c:tx>
                  <c:strRef>
                    <c:extLst>
                      <c:ext uri="{02D57815-91ED-43cb-92C2-25804820EDAC}">
                        <c15:formulaRef>
                          <c15:sqref>'Reg+RRS'!$A$15</c15:sqref>
                        </c15:formulaRef>
                      </c:ext>
                    </c:extLst>
                    <c:strCache>
                      <c:ptCount val="1"/>
                      <c:pt idx="0">
                        <c:v>HASL-GR Curr.</c:v>
                      </c:pt>
                    </c:strCache>
                  </c:strRef>
                </c:tx>
                <c:spPr>
                  <a:ln w="19050" cap="rnd">
                    <a:solidFill>
                      <a:schemeClr val="accent6"/>
                    </a:solidFill>
                    <a:round/>
                  </a:ln>
                  <a:effectLst/>
                </c:spPr>
                <c:marker>
                  <c:symbol val="none"/>
                </c:marker>
                <c:xVal>
                  <c:numRef>
                    <c:extLst>
                      <c:ext uri="{02D57815-91ED-43cb-92C2-25804820EDAC}">
                        <c15:formulaRef>
                          <c15:sqref>'Reg+RRS'!$B$8:$AO$8</c15:sqref>
                        </c15:formulaRef>
                      </c:ext>
                    </c:extLst>
                    <c:numCache>
                      <c:formatCode>h:mm</c:formatCode>
                      <c:ptCount val="40"/>
                      <c:pt idx="0">
                        <c:v>0.5</c:v>
                      </c:pt>
                      <c:pt idx="1">
                        <c:v>0.50347222222222221</c:v>
                      </c:pt>
                      <c:pt idx="2">
                        <c:v>0.50694444444444398</c:v>
                      </c:pt>
                      <c:pt idx="3">
                        <c:v>0.51041666666666696</c:v>
                      </c:pt>
                      <c:pt idx="4">
                        <c:v>0.51388888888888895</c:v>
                      </c:pt>
                      <c:pt idx="5">
                        <c:v>0.51736111111111105</c:v>
                      </c:pt>
                      <c:pt idx="6">
                        <c:v>0.52083333333333304</c:v>
                      </c:pt>
                      <c:pt idx="7">
                        <c:v>0.52430555555555503</c:v>
                      </c:pt>
                      <c:pt idx="8">
                        <c:v>0.52777777777777801</c:v>
                      </c:pt>
                      <c:pt idx="9">
                        <c:v>0.53125</c:v>
                      </c:pt>
                      <c:pt idx="10">
                        <c:v>0.53472222222222199</c:v>
                      </c:pt>
                      <c:pt idx="11">
                        <c:v>0.53819444444444398</c:v>
                      </c:pt>
                      <c:pt idx="12">
                        <c:v>0.54165509259259292</c:v>
                      </c:pt>
                      <c:pt idx="13">
                        <c:v>0.54166666666666696</c:v>
                      </c:pt>
                      <c:pt idx="14">
                        <c:v>0.54513888888888895</c:v>
                      </c:pt>
                      <c:pt idx="15">
                        <c:v>0.54861111111111105</c:v>
                      </c:pt>
                      <c:pt idx="16">
                        <c:v>0.55208333333333304</c:v>
                      </c:pt>
                      <c:pt idx="17">
                        <c:v>0.55555555555555503</c:v>
                      </c:pt>
                      <c:pt idx="18">
                        <c:v>0.55902777777777701</c:v>
                      </c:pt>
                      <c:pt idx="19">
                        <c:v>0.562499999999999</c:v>
                      </c:pt>
                      <c:pt idx="20">
                        <c:v>0.56597222222222099</c:v>
                      </c:pt>
                      <c:pt idx="21">
                        <c:v>0.56944444444444298</c:v>
                      </c:pt>
                      <c:pt idx="22">
                        <c:v>0.57291666666666496</c:v>
                      </c:pt>
                      <c:pt idx="23">
                        <c:v>0.57638888888888695</c:v>
                      </c:pt>
                      <c:pt idx="24">
                        <c:v>0.57986111111110905</c:v>
                      </c:pt>
                      <c:pt idx="25">
                        <c:v>0.583321759259257</c:v>
                      </c:pt>
                      <c:pt idx="26">
                        <c:v>0.58333333333333104</c:v>
                      </c:pt>
                      <c:pt idx="27">
                        <c:v>0.58680555555555303</c:v>
                      </c:pt>
                      <c:pt idx="28">
                        <c:v>0.59027777777777501</c:v>
                      </c:pt>
                      <c:pt idx="29">
                        <c:v>0.593749999999997</c:v>
                      </c:pt>
                      <c:pt idx="30">
                        <c:v>0.59722222222221899</c:v>
                      </c:pt>
                      <c:pt idx="31">
                        <c:v>0.60069444444444098</c:v>
                      </c:pt>
                      <c:pt idx="32">
                        <c:v>0.60416666666666297</c:v>
                      </c:pt>
                      <c:pt idx="33">
                        <c:v>0.60763888888888495</c:v>
                      </c:pt>
                      <c:pt idx="34">
                        <c:v>0.61111111111110705</c:v>
                      </c:pt>
                      <c:pt idx="35">
                        <c:v>0.61458333333332904</c:v>
                      </c:pt>
                      <c:pt idx="36">
                        <c:v>0.61805555555555103</c:v>
                      </c:pt>
                      <c:pt idx="37">
                        <c:v>0.62152777777777302</c:v>
                      </c:pt>
                      <c:pt idx="38">
                        <c:v>0.62498842592592097</c:v>
                      </c:pt>
                      <c:pt idx="39">
                        <c:v>0.624999999999995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'Reg+RRS'!$B$15:$AO$15</c15:sqref>
                        </c15:formulaRef>
                      </c:ext>
                    </c:extLst>
                    <c:numCache>
                      <c:formatCode>General</c:formatCode>
                      <c:ptCount val="40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0</c:v>
                      </c:pt>
                      <c:pt idx="14">
                        <c:v>0</c:v>
                      </c:pt>
                      <c:pt idx="15">
                        <c:v>0</c:v>
                      </c:pt>
                      <c:pt idx="16">
                        <c:v>0</c:v>
                      </c:pt>
                      <c:pt idx="17">
                        <c:v>0</c:v>
                      </c:pt>
                      <c:pt idx="18">
                        <c:v>0</c:v>
                      </c:pt>
                      <c:pt idx="19">
                        <c:v>0</c:v>
                      </c:pt>
                      <c:pt idx="20">
                        <c:v>0</c:v>
                      </c:pt>
                      <c:pt idx="21">
                        <c:v>0</c:v>
                      </c:pt>
                      <c:pt idx="22">
                        <c:v>0</c:v>
                      </c:pt>
                      <c:pt idx="23">
                        <c:v>0</c:v>
                      </c:pt>
                      <c:pt idx="24">
                        <c:v>0</c:v>
                      </c:pt>
                      <c:pt idx="25">
                        <c:v>30</c:v>
                      </c:pt>
                      <c:pt idx="26">
                        <c:v>30</c:v>
                      </c:pt>
                      <c:pt idx="27">
                        <c:v>30</c:v>
                      </c:pt>
                      <c:pt idx="28">
                        <c:v>30</c:v>
                      </c:pt>
                      <c:pt idx="29">
                        <c:v>30</c:v>
                      </c:pt>
                      <c:pt idx="30">
                        <c:v>30</c:v>
                      </c:pt>
                      <c:pt idx="31">
                        <c:v>30</c:v>
                      </c:pt>
                      <c:pt idx="32">
                        <c:v>60</c:v>
                      </c:pt>
                      <c:pt idx="33">
                        <c:v>60</c:v>
                      </c:pt>
                      <c:pt idx="34">
                        <c:v>60</c:v>
                      </c:pt>
                      <c:pt idx="35">
                        <c:v>60</c:v>
                      </c:pt>
                      <c:pt idx="36">
                        <c:v>35</c:v>
                      </c:pt>
                      <c:pt idx="37">
                        <c:v>30</c:v>
                      </c:pt>
                      <c:pt idx="38">
                        <c:v>60</c:v>
                      </c:pt>
                      <c:pt idx="39">
                        <c:v>60</c:v>
                      </c:pt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5-B8D7-4720-BE7A-13E0E0713A73}"/>
                  </c:ext>
                </c:extLst>
              </c15:ser>
            </c15:filteredScatterSeries>
            <c15:filteredScatte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'Reg+RRS'!$A$16</c15:sqref>
                        </c15:formulaRef>
                      </c:ext>
                    </c:extLst>
                    <c:strCache>
                      <c:ptCount val="1"/>
                      <c:pt idx="0">
                        <c:v>SOCReq1</c:v>
                      </c:pt>
                    </c:strCache>
                  </c:strRef>
                </c:tx>
                <c:spPr>
                  <a:ln w="19050" cap="rnd">
                    <a:solidFill>
                      <a:schemeClr val="accent1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'Reg+RRS'!$B$8:$AO$8</c15:sqref>
                        </c15:formulaRef>
                      </c:ext>
                    </c:extLst>
                    <c:numCache>
                      <c:formatCode>h:mm</c:formatCode>
                      <c:ptCount val="40"/>
                      <c:pt idx="0">
                        <c:v>0.5</c:v>
                      </c:pt>
                      <c:pt idx="1">
                        <c:v>0.50347222222222221</c:v>
                      </c:pt>
                      <c:pt idx="2">
                        <c:v>0.50694444444444398</c:v>
                      </c:pt>
                      <c:pt idx="3">
                        <c:v>0.51041666666666696</c:v>
                      </c:pt>
                      <c:pt idx="4">
                        <c:v>0.51388888888888895</c:v>
                      </c:pt>
                      <c:pt idx="5">
                        <c:v>0.51736111111111105</c:v>
                      </c:pt>
                      <c:pt idx="6">
                        <c:v>0.52083333333333304</c:v>
                      </c:pt>
                      <c:pt idx="7">
                        <c:v>0.52430555555555503</c:v>
                      </c:pt>
                      <c:pt idx="8">
                        <c:v>0.52777777777777801</c:v>
                      </c:pt>
                      <c:pt idx="9">
                        <c:v>0.53125</c:v>
                      </c:pt>
                      <c:pt idx="10">
                        <c:v>0.53472222222222199</c:v>
                      </c:pt>
                      <c:pt idx="11">
                        <c:v>0.53819444444444398</c:v>
                      </c:pt>
                      <c:pt idx="12">
                        <c:v>0.54165509259259292</c:v>
                      </c:pt>
                      <c:pt idx="13">
                        <c:v>0.54166666666666696</c:v>
                      </c:pt>
                      <c:pt idx="14">
                        <c:v>0.54513888888888895</c:v>
                      </c:pt>
                      <c:pt idx="15">
                        <c:v>0.54861111111111105</c:v>
                      </c:pt>
                      <c:pt idx="16">
                        <c:v>0.55208333333333304</c:v>
                      </c:pt>
                      <c:pt idx="17">
                        <c:v>0.55555555555555503</c:v>
                      </c:pt>
                      <c:pt idx="18">
                        <c:v>0.55902777777777701</c:v>
                      </c:pt>
                      <c:pt idx="19">
                        <c:v>0.562499999999999</c:v>
                      </c:pt>
                      <c:pt idx="20">
                        <c:v>0.56597222222222099</c:v>
                      </c:pt>
                      <c:pt idx="21">
                        <c:v>0.56944444444444298</c:v>
                      </c:pt>
                      <c:pt idx="22">
                        <c:v>0.57291666666666496</c:v>
                      </c:pt>
                      <c:pt idx="23">
                        <c:v>0.57638888888888695</c:v>
                      </c:pt>
                      <c:pt idx="24">
                        <c:v>0.57986111111110905</c:v>
                      </c:pt>
                      <c:pt idx="25">
                        <c:v>0.583321759259257</c:v>
                      </c:pt>
                      <c:pt idx="26">
                        <c:v>0.58333333333333104</c:v>
                      </c:pt>
                      <c:pt idx="27">
                        <c:v>0.58680555555555303</c:v>
                      </c:pt>
                      <c:pt idx="28">
                        <c:v>0.59027777777777501</c:v>
                      </c:pt>
                      <c:pt idx="29">
                        <c:v>0.593749999999997</c:v>
                      </c:pt>
                      <c:pt idx="30">
                        <c:v>0.59722222222221899</c:v>
                      </c:pt>
                      <c:pt idx="31">
                        <c:v>0.60069444444444098</c:v>
                      </c:pt>
                      <c:pt idx="32">
                        <c:v>0.60416666666666297</c:v>
                      </c:pt>
                      <c:pt idx="33">
                        <c:v>0.60763888888888495</c:v>
                      </c:pt>
                      <c:pt idx="34">
                        <c:v>0.61111111111110705</c:v>
                      </c:pt>
                      <c:pt idx="35">
                        <c:v>0.61458333333332904</c:v>
                      </c:pt>
                      <c:pt idx="36">
                        <c:v>0.61805555555555103</c:v>
                      </c:pt>
                      <c:pt idx="37">
                        <c:v>0.62152777777777302</c:v>
                      </c:pt>
                      <c:pt idx="38">
                        <c:v>0.62498842592592097</c:v>
                      </c:pt>
                      <c:pt idx="39">
                        <c:v>0.624999999999995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'Reg+RRS'!$B$16:$AO$16</c15:sqref>
                        </c15:formulaRef>
                      </c:ext>
                    </c:extLst>
                    <c:numCache>
                      <c:formatCode>General</c:formatCode>
                      <c:ptCount val="40"/>
                      <c:pt idx="0">
                        <c:v>100</c:v>
                      </c:pt>
                      <c:pt idx="1">
                        <c:v>91.666666666666657</c:v>
                      </c:pt>
                      <c:pt idx="2">
                        <c:v>83.333333333333343</c:v>
                      </c:pt>
                      <c:pt idx="3">
                        <c:v>75</c:v>
                      </c:pt>
                      <c:pt idx="4">
                        <c:v>66.666666666666657</c:v>
                      </c:pt>
                      <c:pt idx="5">
                        <c:v>58.333333333333336</c:v>
                      </c:pt>
                      <c:pt idx="6">
                        <c:v>50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6.6666666666666661</c:v>
                      </c:pt>
                      <c:pt idx="11">
                        <c:v>8.3333333333333321</c:v>
                      </c:pt>
                      <c:pt idx="12">
                        <c:v>100</c:v>
                      </c:pt>
                      <c:pt idx="13">
                        <c:v>100</c:v>
                      </c:pt>
                      <c:pt idx="14">
                        <c:v>91.666666666666657</c:v>
                      </c:pt>
                      <c:pt idx="15">
                        <c:v>83.333333333333343</c:v>
                      </c:pt>
                      <c:pt idx="16">
                        <c:v>75</c:v>
                      </c:pt>
                      <c:pt idx="17">
                        <c:v>66.666666666666657</c:v>
                      </c:pt>
                      <c:pt idx="18">
                        <c:v>58.333333333333336</c:v>
                      </c:pt>
                      <c:pt idx="19">
                        <c:v>50</c:v>
                      </c:pt>
                      <c:pt idx="20">
                        <c:v>41.666666666666671</c:v>
                      </c:pt>
                      <c:pt idx="21">
                        <c:v>33.333333333333329</c:v>
                      </c:pt>
                      <c:pt idx="22">
                        <c:v>25</c:v>
                      </c:pt>
                      <c:pt idx="23">
                        <c:v>16.666666666666664</c:v>
                      </c:pt>
                      <c:pt idx="24">
                        <c:v>8.3333333333333321</c:v>
                      </c:pt>
                      <c:pt idx="25">
                        <c:v>70</c:v>
                      </c:pt>
                      <c:pt idx="26">
                        <c:v>70</c:v>
                      </c:pt>
                      <c:pt idx="27">
                        <c:v>64.166666666666657</c:v>
                      </c:pt>
                      <c:pt idx="28">
                        <c:v>58.333333333333336</c:v>
                      </c:pt>
                      <c:pt idx="29">
                        <c:v>52.5</c:v>
                      </c:pt>
                      <c:pt idx="30">
                        <c:v>46.666666666666664</c:v>
                      </c:pt>
                      <c:pt idx="31">
                        <c:v>40.833333333333336</c:v>
                      </c:pt>
                      <c:pt idx="32">
                        <c:v>35</c:v>
                      </c:pt>
                      <c:pt idx="33">
                        <c:v>29.166666666666668</c:v>
                      </c:pt>
                      <c:pt idx="34">
                        <c:v>23.333333333333332</c:v>
                      </c:pt>
                      <c:pt idx="35">
                        <c:v>17.5</c:v>
                      </c:pt>
                      <c:pt idx="36">
                        <c:v>11.666666666666666</c:v>
                      </c:pt>
                      <c:pt idx="37">
                        <c:v>5.833333333333333</c:v>
                      </c:pt>
                      <c:pt idx="38">
                        <c:v>40</c:v>
                      </c:pt>
                      <c:pt idx="39">
                        <c:v>40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B8D7-4720-BE7A-13E0E0713A73}"/>
                  </c:ext>
                </c:extLst>
              </c15:ser>
            </c15:filteredScatterSeries>
            <c15:filteredScatte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'Reg+RRS'!$A$17</c15:sqref>
                        </c15:formulaRef>
                      </c:ext>
                    </c:extLst>
                    <c:strCache>
                      <c:ptCount val="1"/>
                      <c:pt idx="0">
                        <c:v>SOCReq2</c:v>
                      </c:pt>
                    </c:strCache>
                  </c:strRef>
                </c:tx>
                <c:spPr>
                  <a:ln w="19050" cap="rnd">
                    <a:solidFill>
                      <a:schemeClr val="accent2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'Reg+RRS'!$B$8:$AO$8</c15:sqref>
                        </c15:formulaRef>
                      </c:ext>
                    </c:extLst>
                    <c:numCache>
                      <c:formatCode>h:mm</c:formatCode>
                      <c:ptCount val="40"/>
                      <c:pt idx="0">
                        <c:v>0.5</c:v>
                      </c:pt>
                      <c:pt idx="1">
                        <c:v>0.50347222222222221</c:v>
                      </c:pt>
                      <c:pt idx="2">
                        <c:v>0.50694444444444398</c:v>
                      </c:pt>
                      <c:pt idx="3">
                        <c:v>0.51041666666666696</c:v>
                      </c:pt>
                      <c:pt idx="4">
                        <c:v>0.51388888888888895</c:v>
                      </c:pt>
                      <c:pt idx="5">
                        <c:v>0.51736111111111105</c:v>
                      </c:pt>
                      <c:pt idx="6">
                        <c:v>0.52083333333333304</c:v>
                      </c:pt>
                      <c:pt idx="7">
                        <c:v>0.52430555555555503</c:v>
                      </c:pt>
                      <c:pt idx="8">
                        <c:v>0.52777777777777801</c:v>
                      </c:pt>
                      <c:pt idx="9">
                        <c:v>0.53125</c:v>
                      </c:pt>
                      <c:pt idx="10">
                        <c:v>0.53472222222222199</c:v>
                      </c:pt>
                      <c:pt idx="11">
                        <c:v>0.53819444444444398</c:v>
                      </c:pt>
                      <c:pt idx="12">
                        <c:v>0.54165509259259292</c:v>
                      </c:pt>
                      <c:pt idx="13">
                        <c:v>0.54166666666666696</c:v>
                      </c:pt>
                      <c:pt idx="14">
                        <c:v>0.54513888888888895</c:v>
                      </c:pt>
                      <c:pt idx="15">
                        <c:v>0.54861111111111105</c:v>
                      </c:pt>
                      <c:pt idx="16">
                        <c:v>0.55208333333333304</c:v>
                      </c:pt>
                      <c:pt idx="17">
                        <c:v>0.55555555555555503</c:v>
                      </c:pt>
                      <c:pt idx="18">
                        <c:v>0.55902777777777701</c:v>
                      </c:pt>
                      <c:pt idx="19">
                        <c:v>0.562499999999999</c:v>
                      </c:pt>
                      <c:pt idx="20">
                        <c:v>0.56597222222222099</c:v>
                      </c:pt>
                      <c:pt idx="21">
                        <c:v>0.56944444444444298</c:v>
                      </c:pt>
                      <c:pt idx="22">
                        <c:v>0.57291666666666496</c:v>
                      </c:pt>
                      <c:pt idx="23">
                        <c:v>0.57638888888888695</c:v>
                      </c:pt>
                      <c:pt idx="24">
                        <c:v>0.57986111111110905</c:v>
                      </c:pt>
                      <c:pt idx="25">
                        <c:v>0.583321759259257</c:v>
                      </c:pt>
                      <c:pt idx="26">
                        <c:v>0.58333333333333104</c:v>
                      </c:pt>
                      <c:pt idx="27">
                        <c:v>0.58680555555555303</c:v>
                      </c:pt>
                      <c:pt idx="28">
                        <c:v>0.59027777777777501</c:v>
                      </c:pt>
                      <c:pt idx="29">
                        <c:v>0.593749999999997</c:v>
                      </c:pt>
                      <c:pt idx="30">
                        <c:v>0.59722222222221899</c:v>
                      </c:pt>
                      <c:pt idx="31">
                        <c:v>0.60069444444444098</c:v>
                      </c:pt>
                      <c:pt idx="32">
                        <c:v>0.60416666666666297</c:v>
                      </c:pt>
                      <c:pt idx="33">
                        <c:v>0.60763888888888495</c:v>
                      </c:pt>
                      <c:pt idx="34">
                        <c:v>0.61111111111110705</c:v>
                      </c:pt>
                      <c:pt idx="35">
                        <c:v>0.61458333333332904</c:v>
                      </c:pt>
                      <c:pt idx="36">
                        <c:v>0.61805555555555103</c:v>
                      </c:pt>
                      <c:pt idx="37">
                        <c:v>0.62152777777777302</c:v>
                      </c:pt>
                      <c:pt idx="38">
                        <c:v>0.62498842592592097</c:v>
                      </c:pt>
                      <c:pt idx="39">
                        <c:v>0.624999999999995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'Reg+RRS'!$B$17:$AO$17</c15:sqref>
                        </c15:formulaRef>
                      </c:ext>
                    </c:extLst>
                    <c:numCache>
                      <c:formatCode>General</c:formatCode>
                      <c:ptCount val="40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0</c:v>
                      </c:pt>
                      <c:pt idx="14">
                        <c:v>0</c:v>
                      </c:pt>
                      <c:pt idx="15">
                        <c:v>0</c:v>
                      </c:pt>
                      <c:pt idx="16">
                        <c:v>0</c:v>
                      </c:pt>
                      <c:pt idx="17">
                        <c:v>0</c:v>
                      </c:pt>
                      <c:pt idx="18">
                        <c:v>0</c:v>
                      </c:pt>
                      <c:pt idx="19">
                        <c:v>0</c:v>
                      </c:pt>
                      <c:pt idx="20">
                        <c:v>0</c:v>
                      </c:pt>
                      <c:pt idx="21">
                        <c:v>0</c:v>
                      </c:pt>
                      <c:pt idx="22">
                        <c:v>0</c:v>
                      </c:pt>
                      <c:pt idx="23">
                        <c:v>0</c:v>
                      </c:pt>
                      <c:pt idx="24">
                        <c:v>0</c:v>
                      </c:pt>
                      <c:pt idx="25">
                        <c:v>0</c:v>
                      </c:pt>
                      <c:pt idx="26">
                        <c:v>0</c:v>
                      </c:pt>
                      <c:pt idx="27">
                        <c:v>0</c:v>
                      </c:pt>
                      <c:pt idx="28">
                        <c:v>0</c:v>
                      </c:pt>
                      <c:pt idx="29">
                        <c:v>0</c:v>
                      </c:pt>
                      <c:pt idx="30">
                        <c:v>0</c:v>
                      </c:pt>
                      <c:pt idx="31">
                        <c:v>0</c:v>
                      </c:pt>
                      <c:pt idx="32">
                        <c:v>0</c:v>
                      </c:pt>
                      <c:pt idx="33">
                        <c:v>0</c:v>
                      </c:pt>
                      <c:pt idx="34">
                        <c:v>0</c:v>
                      </c:pt>
                      <c:pt idx="35">
                        <c:v>0</c:v>
                      </c:pt>
                      <c:pt idx="36">
                        <c:v>0</c:v>
                      </c:pt>
                      <c:pt idx="37">
                        <c:v>0</c:v>
                      </c:pt>
                      <c:pt idx="38">
                        <c:v>0</c:v>
                      </c:pt>
                      <c:pt idx="39">
                        <c:v>0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B8D7-4720-BE7A-13E0E0713A73}"/>
                  </c:ext>
                </c:extLst>
              </c15:ser>
            </c15:filteredScatterSeries>
            <c15:filteredScatte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'Reg+RRS'!$A$18</c15:sqref>
                        </c15:formulaRef>
                      </c:ext>
                    </c:extLst>
                    <c:strCache>
                      <c:ptCount val="1"/>
                      <c:pt idx="0">
                        <c:v>SOCReq</c:v>
                      </c:pt>
                    </c:strCache>
                  </c:strRef>
                </c:tx>
                <c:spPr>
                  <a:ln w="19050" cap="rnd">
                    <a:solidFill>
                      <a:schemeClr val="accent3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'Reg+RRS'!$B$8:$AO$8</c15:sqref>
                        </c15:formulaRef>
                      </c:ext>
                    </c:extLst>
                    <c:numCache>
                      <c:formatCode>h:mm</c:formatCode>
                      <c:ptCount val="40"/>
                      <c:pt idx="0">
                        <c:v>0.5</c:v>
                      </c:pt>
                      <c:pt idx="1">
                        <c:v>0.50347222222222221</c:v>
                      </c:pt>
                      <c:pt idx="2">
                        <c:v>0.50694444444444398</c:v>
                      </c:pt>
                      <c:pt idx="3">
                        <c:v>0.51041666666666696</c:v>
                      </c:pt>
                      <c:pt idx="4">
                        <c:v>0.51388888888888895</c:v>
                      </c:pt>
                      <c:pt idx="5">
                        <c:v>0.51736111111111105</c:v>
                      </c:pt>
                      <c:pt idx="6">
                        <c:v>0.52083333333333304</c:v>
                      </c:pt>
                      <c:pt idx="7">
                        <c:v>0.52430555555555503</c:v>
                      </c:pt>
                      <c:pt idx="8">
                        <c:v>0.52777777777777801</c:v>
                      </c:pt>
                      <c:pt idx="9">
                        <c:v>0.53125</c:v>
                      </c:pt>
                      <c:pt idx="10">
                        <c:v>0.53472222222222199</c:v>
                      </c:pt>
                      <c:pt idx="11">
                        <c:v>0.53819444444444398</c:v>
                      </c:pt>
                      <c:pt idx="12">
                        <c:v>0.54165509259259292</c:v>
                      </c:pt>
                      <c:pt idx="13">
                        <c:v>0.54166666666666696</c:v>
                      </c:pt>
                      <c:pt idx="14">
                        <c:v>0.54513888888888895</c:v>
                      </c:pt>
                      <c:pt idx="15">
                        <c:v>0.54861111111111105</c:v>
                      </c:pt>
                      <c:pt idx="16">
                        <c:v>0.55208333333333304</c:v>
                      </c:pt>
                      <c:pt idx="17">
                        <c:v>0.55555555555555503</c:v>
                      </c:pt>
                      <c:pt idx="18">
                        <c:v>0.55902777777777701</c:v>
                      </c:pt>
                      <c:pt idx="19">
                        <c:v>0.562499999999999</c:v>
                      </c:pt>
                      <c:pt idx="20">
                        <c:v>0.56597222222222099</c:v>
                      </c:pt>
                      <c:pt idx="21">
                        <c:v>0.56944444444444298</c:v>
                      </c:pt>
                      <c:pt idx="22">
                        <c:v>0.57291666666666496</c:v>
                      </c:pt>
                      <c:pt idx="23">
                        <c:v>0.57638888888888695</c:v>
                      </c:pt>
                      <c:pt idx="24">
                        <c:v>0.57986111111110905</c:v>
                      </c:pt>
                      <c:pt idx="25">
                        <c:v>0.583321759259257</c:v>
                      </c:pt>
                      <c:pt idx="26">
                        <c:v>0.58333333333333104</c:v>
                      </c:pt>
                      <c:pt idx="27">
                        <c:v>0.58680555555555303</c:v>
                      </c:pt>
                      <c:pt idx="28">
                        <c:v>0.59027777777777501</c:v>
                      </c:pt>
                      <c:pt idx="29">
                        <c:v>0.593749999999997</c:v>
                      </c:pt>
                      <c:pt idx="30">
                        <c:v>0.59722222222221899</c:v>
                      </c:pt>
                      <c:pt idx="31">
                        <c:v>0.60069444444444098</c:v>
                      </c:pt>
                      <c:pt idx="32">
                        <c:v>0.60416666666666297</c:v>
                      </c:pt>
                      <c:pt idx="33">
                        <c:v>0.60763888888888495</c:v>
                      </c:pt>
                      <c:pt idx="34">
                        <c:v>0.61111111111110705</c:v>
                      </c:pt>
                      <c:pt idx="35">
                        <c:v>0.61458333333332904</c:v>
                      </c:pt>
                      <c:pt idx="36">
                        <c:v>0.61805555555555103</c:v>
                      </c:pt>
                      <c:pt idx="37">
                        <c:v>0.62152777777777302</c:v>
                      </c:pt>
                      <c:pt idx="38">
                        <c:v>0.62498842592592097</c:v>
                      </c:pt>
                      <c:pt idx="39">
                        <c:v>0.624999999999995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'Reg+RRS'!$B$18:$AO$18</c15:sqref>
                        </c15:formulaRef>
                      </c:ext>
                    </c:extLst>
                    <c:numCache>
                      <c:formatCode>General</c:formatCode>
                      <c:ptCount val="40"/>
                      <c:pt idx="0">
                        <c:v>100</c:v>
                      </c:pt>
                      <c:pt idx="1">
                        <c:v>91.666666666666657</c:v>
                      </c:pt>
                      <c:pt idx="2">
                        <c:v>83.333333333333343</c:v>
                      </c:pt>
                      <c:pt idx="3">
                        <c:v>75</c:v>
                      </c:pt>
                      <c:pt idx="4">
                        <c:v>66.666666666666657</c:v>
                      </c:pt>
                      <c:pt idx="5">
                        <c:v>58.333333333333336</c:v>
                      </c:pt>
                      <c:pt idx="6">
                        <c:v>50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6.6666666666666661</c:v>
                      </c:pt>
                      <c:pt idx="11">
                        <c:v>8.3333333333333321</c:v>
                      </c:pt>
                      <c:pt idx="12">
                        <c:v>100</c:v>
                      </c:pt>
                      <c:pt idx="13">
                        <c:v>100</c:v>
                      </c:pt>
                      <c:pt idx="14">
                        <c:v>91.666666666666657</c:v>
                      </c:pt>
                      <c:pt idx="15">
                        <c:v>83.333333333333343</c:v>
                      </c:pt>
                      <c:pt idx="16">
                        <c:v>75</c:v>
                      </c:pt>
                      <c:pt idx="17">
                        <c:v>66.666666666666657</c:v>
                      </c:pt>
                      <c:pt idx="18">
                        <c:v>58.333333333333336</c:v>
                      </c:pt>
                      <c:pt idx="19">
                        <c:v>50</c:v>
                      </c:pt>
                      <c:pt idx="20">
                        <c:v>41.666666666666671</c:v>
                      </c:pt>
                      <c:pt idx="21">
                        <c:v>33.333333333333329</c:v>
                      </c:pt>
                      <c:pt idx="22">
                        <c:v>25</c:v>
                      </c:pt>
                      <c:pt idx="23">
                        <c:v>16.666666666666664</c:v>
                      </c:pt>
                      <c:pt idx="24">
                        <c:v>8.3333333333333321</c:v>
                      </c:pt>
                      <c:pt idx="25">
                        <c:v>70</c:v>
                      </c:pt>
                      <c:pt idx="26">
                        <c:v>70</c:v>
                      </c:pt>
                      <c:pt idx="27">
                        <c:v>64.166666666666657</c:v>
                      </c:pt>
                      <c:pt idx="28">
                        <c:v>58.333333333333336</c:v>
                      </c:pt>
                      <c:pt idx="29">
                        <c:v>52.5</c:v>
                      </c:pt>
                      <c:pt idx="30">
                        <c:v>46.666666666666664</c:v>
                      </c:pt>
                      <c:pt idx="31">
                        <c:v>40.833333333333336</c:v>
                      </c:pt>
                      <c:pt idx="32">
                        <c:v>35</c:v>
                      </c:pt>
                      <c:pt idx="33">
                        <c:v>29.166666666666668</c:v>
                      </c:pt>
                      <c:pt idx="34">
                        <c:v>23.333333333333332</c:v>
                      </c:pt>
                      <c:pt idx="35">
                        <c:v>17.5</c:v>
                      </c:pt>
                      <c:pt idx="36">
                        <c:v>11.666666666666666</c:v>
                      </c:pt>
                      <c:pt idx="37">
                        <c:v>5.833333333333333</c:v>
                      </c:pt>
                      <c:pt idx="38">
                        <c:v>40</c:v>
                      </c:pt>
                      <c:pt idx="39">
                        <c:v>40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B8D7-4720-BE7A-13E0E0713A73}"/>
                  </c:ext>
                </c:extLst>
              </c15:ser>
            </c15:filteredScatterSeries>
            <c15:filteredScatte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'Reg+RRS'!$A$22</c15:sqref>
                        </c15:formulaRef>
                      </c:ext>
                    </c:extLst>
                    <c:strCache>
                      <c:ptCount val="1"/>
                      <c:pt idx="0">
                        <c:v>BP-GR</c:v>
                      </c:pt>
                    </c:strCache>
                  </c:strRef>
                </c:tx>
                <c:spPr>
                  <a:ln w="19050" cap="rnd">
                    <a:solidFill>
                      <a:schemeClr val="accent5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'Reg+RRS'!$B$8:$AO$8</c15:sqref>
                        </c15:formulaRef>
                      </c:ext>
                    </c:extLst>
                    <c:numCache>
                      <c:formatCode>h:mm</c:formatCode>
                      <c:ptCount val="40"/>
                      <c:pt idx="0">
                        <c:v>0.5</c:v>
                      </c:pt>
                      <c:pt idx="1">
                        <c:v>0.50347222222222221</c:v>
                      </c:pt>
                      <c:pt idx="2">
                        <c:v>0.50694444444444398</c:v>
                      </c:pt>
                      <c:pt idx="3">
                        <c:v>0.51041666666666696</c:v>
                      </c:pt>
                      <c:pt idx="4">
                        <c:v>0.51388888888888895</c:v>
                      </c:pt>
                      <c:pt idx="5">
                        <c:v>0.51736111111111105</c:v>
                      </c:pt>
                      <c:pt idx="6">
                        <c:v>0.52083333333333304</c:v>
                      </c:pt>
                      <c:pt idx="7">
                        <c:v>0.52430555555555503</c:v>
                      </c:pt>
                      <c:pt idx="8">
                        <c:v>0.52777777777777801</c:v>
                      </c:pt>
                      <c:pt idx="9">
                        <c:v>0.53125</c:v>
                      </c:pt>
                      <c:pt idx="10">
                        <c:v>0.53472222222222199</c:v>
                      </c:pt>
                      <c:pt idx="11">
                        <c:v>0.53819444444444398</c:v>
                      </c:pt>
                      <c:pt idx="12">
                        <c:v>0.54165509259259292</c:v>
                      </c:pt>
                      <c:pt idx="13">
                        <c:v>0.54166666666666696</c:v>
                      </c:pt>
                      <c:pt idx="14">
                        <c:v>0.54513888888888895</c:v>
                      </c:pt>
                      <c:pt idx="15">
                        <c:v>0.54861111111111105</c:v>
                      </c:pt>
                      <c:pt idx="16">
                        <c:v>0.55208333333333304</c:v>
                      </c:pt>
                      <c:pt idx="17">
                        <c:v>0.55555555555555503</c:v>
                      </c:pt>
                      <c:pt idx="18">
                        <c:v>0.55902777777777701</c:v>
                      </c:pt>
                      <c:pt idx="19">
                        <c:v>0.562499999999999</c:v>
                      </c:pt>
                      <c:pt idx="20">
                        <c:v>0.56597222222222099</c:v>
                      </c:pt>
                      <c:pt idx="21">
                        <c:v>0.56944444444444298</c:v>
                      </c:pt>
                      <c:pt idx="22">
                        <c:v>0.57291666666666496</c:v>
                      </c:pt>
                      <c:pt idx="23">
                        <c:v>0.57638888888888695</c:v>
                      </c:pt>
                      <c:pt idx="24">
                        <c:v>0.57986111111110905</c:v>
                      </c:pt>
                      <c:pt idx="25">
                        <c:v>0.583321759259257</c:v>
                      </c:pt>
                      <c:pt idx="26">
                        <c:v>0.58333333333333104</c:v>
                      </c:pt>
                      <c:pt idx="27">
                        <c:v>0.58680555555555303</c:v>
                      </c:pt>
                      <c:pt idx="28">
                        <c:v>0.59027777777777501</c:v>
                      </c:pt>
                      <c:pt idx="29">
                        <c:v>0.593749999999997</c:v>
                      </c:pt>
                      <c:pt idx="30">
                        <c:v>0.59722222222221899</c:v>
                      </c:pt>
                      <c:pt idx="31">
                        <c:v>0.60069444444444098</c:v>
                      </c:pt>
                      <c:pt idx="32">
                        <c:v>0.60416666666666297</c:v>
                      </c:pt>
                      <c:pt idx="33">
                        <c:v>0.60763888888888495</c:v>
                      </c:pt>
                      <c:pt idx="34">
                        <c:v>0.61111111111110705</c:v>
                      </c:pt>
                      <c:pt idx="35">
                        <c:v>0.61458333333332904</c:v>
                      </c:pt>
                      <c:pt idx="36">
                        <c:v>0.61805555555555103</c:v>
                      </c:pt>
                      <c:pt idx="37">
                        <c:v>0.62152777777777302</c:v>
                      </c:pt>
                      <c:pt idx="38">
                        <c:v>0.62498842592592097</c:v>
                      </c:pt>
                      <c:pt idx="39">
                        <c:v>0.624999999999995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'Reg+RRS'!$B$22:$AO$22</c15:sqref>
                        </c15:formulaRef>
                      </c:ext>
                    </c:extLst>
                    <c:numCache>
                      <c:formatCode>General</c:formatCode>
                      <c:ptCount val="40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0</c:v>
                      </c:pt>
                      <c:pt idx="14">
                        <c:v>0</c:v>
                      </c:pt>
                      <c:pt idx="15">
                        <c:v>0</c:v>
                      </c:pt>
                      <c:pt idx="16">
                        <c:v>0</c:v>
                      </c:pt>
                      <c:pt idx="17">
                        <c:v>0</c:v>
                      </c:pt>
                      <c:pt idx="18">
                        <c:v>0</c:v>
                      </c:pt>
                      <c:pt idx="19">
                        <c:v>0</c:v>
                      </c:pt>
                      <c:pt idx="20">
                        <c:v>0</c:v>
                      </c:pt>
                      <c:pt idx="21">
                        <c:v>0</c:v>
                      </c:pt>
                      <c:pt idx="22">
                        <c:v>0</c:v>
                      </c:pt>
                      <c:pt idx="23">
                        <c:v>0</c:v>
                      </c:pt>
                      <c:pt idx="24">
                        <c:v>0</c:v>
                      </c:pt>
                      <c:pt idx="25">
                        <c:v>0</c:v>
                      </c:pt>
                      <c:pt idx="26">
                        <c:v>0</c:v>
                      </c:pt>
                      <c:pt idx="27">
                        <c:v>0</c:v>
                      </c:pt>
                      <c:pt idx="28">
                        <c:v>0</c:v>
                      </c:pt>
                      <c:pt idx="29">
                        <c:v>0</c:v>
                      </c:pt>
                      <c:pt idx="30">
                        <c:v>0</c:v>
                      </c:pt>
                      <c:pt idx="31">
                        <c:v>0</c:v>
                      </c:pt>
                      <c:pt idx="32">
                        <c:v>50</c:v>
                      </c:pt>
                      <c:pt idx="33">
                        <c:v>50</c:v>
                      </c:pt>
                      <c:pt idx="34">
                        <c:v>50</c:v>
                      </c:pt>
                      <c:pt idx="35">
                        <c:v>50</c:v>
                      </c:pt>
                      <c:pt idx="36">
                        <c:v>35</c:v>
                      </c:pt>
                      <c:pt idx="37">
                        <c:v>0</c:v>
                      </c:pt>
                      <c:pt idx="38">
                        <c:v>0</c:v>
                      </c:pt>
                      <c:pt idx="39">
                        <c:v>0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B8D7-4720-BE7A-13E0E0713A73}"/>
                  </c:ext>
                </c:extLst>
              </c15:ser>
            </c15:filteredScatterSeries>
            <c15:filteredScatte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'Reg+RRS'!$A$23</c15:sqref>
                        </c15:formulaRef>
                      </c:ext>
                    </c:extLst>
                    <c:strCache>
                      <c:ptCount val="1"/>
                      <c:pt idx="0">
                        <c:v>BP-CLR</c:v>
                      </c:pt>
                    </c:strCache>
                  </c:strRef>
                </c:tx>
                <c:spPr>
                  <a:ln w="19050" cap="rnd">
                    <a:solidFill>
                      <a:schemeClr val="accent6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'Reg+RRS'!$B$8:$AO$8</c15:sqref>
                        </c15:formulaRef>
                      </c:ext>
                    </c:extLst>
                    <c:numCache>
                      <c:formatCode>h:mm</c:formatCode>
                      <c:ptCount val="40"/>
                      <c:pt idx="0">
                        <c:v>0.5</c:v>
                      </c:pt>
                      <c:pt idx="1">
                        <c:v>0.50347222222222221</c:v>
                      </c:pt>
                      <c:pt idx="2">
                        <c:v>0.50694444444444398</c:v>
                      </c:pt>
                      <c:pt idx="3">
                        <c:v>0.51041666666666696</c:v>
                      </c:pt>
                      <c:pt idx="4">
                        <c:v>0.51388888888888895</c:v>
                      </c:pt>
                      <c:pt idx="5">
                        <c:v>0.51736111111111105</c:v>
                      </c:pt>
                      <c:pt idx="6">
                        <c:v>0.52083333333333304</c:v>
                      </c:pt>
                      <c:pt idx="7">
                        <c:v>0.52430555555555503</c:v>
                      </c:pt>
                      <c:pt idx="8">
                        <c:v>0.52777777777777801</c:v>
                      </c:pt>
                      <c:pt idx="9">
                        <c:v>0.53125</c:v>
                      </c:pt>
                      <c:pt idx="10">
                        <c:v>0.53472222222222199</c:v>
                      </c:pt>
                      <c:pt idx="11">
                        <c:v>0.53819444444444398</c:v>
                      </c:pt>
                      <c:pt idx="12">
                        <c:v>0.54165509259259292</c:v>
                      </c:pt>
                      <c:pt idx="13">
                        <c:v>0.54166666666666696</c:v>
                      </c:pt>
                      <c:pt idx="14">
                        <c:v>0.54513888888888895</c:v>
                      </c:pt>
                      <c:pt idx="15">
                        <c:v>0.54861111111111105</c:v>
                      </c:pt>
                      <c:pt idx="16">
                        <c:v>0.55208333333333304</c:v>
                      </c:pt>
                      <c:pt idx="17">
                        <c:v>0.55555555555555503</c:v>
                      </c:pt>
                      <c:pt idx="18">
                        <c:v>0.55902777777777701</c:v>
                      </c:pt>
                      <c:pt idx="19">
                        <c:v>0.562499999999999</c:v>
                      </c:pt>
                      <c:pt idx="20">
                        <c:v>0.56597222222222099</c:v>
                      </c:pt>
                      <c:pt idx="21">
                        <c:v>0.56944444444444298</c:v>
                      </c:pt>
                      <c:pt idx="22">
                        <c:v>0.57291666666666496</c:v>
                      </c:pt>
                      <c:pt idx="23">
                        <c:v>0.57638888888888695</c:v>
                      </c:pt>
                      <c:pt idx="24">
                        <c:v>0.57986111111110905</c:v>
                      </c:pt>
                      <c:pt idx="25">
                        <c:v>0.583321759259257</c:v>
                      </c:pt>
                      <c:pt idx="26">
                        <c:v>0.58333333333333104</c:v>
                      </c:pt>
                      <c:pt idx="27">
                        <c:v>0.58680555555555303</c:v>
                      </c:pt>
                      <c:pt idx="28">
                        <c:v>0.59027777777777501</c:v>
                      </c:pt>
                      <c:pt idx="29">
                        <c:v>0.593749999999997</c:v>
                      </c:pt>
                      <c:pt idx="30">
                        <c:v>0.59722222222221899</c:v>
                      </c:pt>
                      <c:pt idx="31">
                        <c:v>0.60069444444444098</c:v>
                      </c:pt>
                      <c:pt idx="32">
                        <c:v>0.60416666666666297</c:v>
                      </c:pt>
                      <c:pt idx="33">
                        <c:v>0.60763888888888495</c:v>
                      </c:pt>
                      <c:pt idx="34">
                        <c:v>0.61111111111110705</c:v>
                      </c:pt>
                      <c:pt idx="35">
                        <c:v>0.61458333333332904</c:v>
                      </c:pt>
                      <c:pt idx="36">
                        <c:v>0.61805555555555103</c:v>
                      </c:pt>
                      <c:pt idx="37">
                        <c:v>0.62152777777777302</c:v>
                      </c:pt>
                      <c:pt idx="38">
                        <c:v>0.62498842592592097</c:v>
                      </c:pt>
                      <c:pt idx="39">
                        <c:v>0.624999999999995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'Reg+RRS'!$B$23:$AO$23</c15:sqref>
                        </c15:formulaRef>
                      </c:ext>
                    </c:extLst>
                    <c:numCache>
                      <c:formatCode>General</c:formatCode>
                      <c:ptCount val="40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-100</c:v>
                      </c:pt>
                      <c:pt idx="8">
                        <c:v>-100</c:v>
                      </c:pt>
                      <c:pt idx="9">
                        <c:v>-100</c:v>
                      </c:pt>
                      <c:pt idx="10">
                        <c:v>-60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0</c:v>
                      </c:pt>
                      <c:pt idx="14">
                        <c:v>0</c:v>
                      </c:pt>
                      <c:pt idx="15">
                        <c:v>0</c:v>
                      </c:pt>
                      <c:pt idx="16">
                        <c:v>0</c:v>
                      </c:pt>
                      <c:pt idx="17">
                        <c:v>0</c:v>
                      </c:pt>
                      <c:pt idx="18">
                        <c:v>0</c:v>
                      </c:pt>
                      <c:pt idx="19">
                        <c:v>0</c:v>
                      </c:pt>
                      <c:pt idx="20">
                        <c:v>0</c:v>
                      </c:pt>
                      <c:pt idx="21">
                        <c:v>0</c:v>
                      </c:pt>
                      <c:pt idx="22">
                        <c:v>0</c:v>
                      </c:pt>
                      <c:pt idx="23">
                        <c:v>0</c:v>
                      </c:pt>
                      <c:pt idx="24">
                        <c:v>0</c:v>
                      </c:pt>
                      <c:pt idx="25">
                        <c:v>0</c:v>
                      </c:pt>
                      <c:pt idx="26">
                        <c:v>0</c:v>
                      </c:pt>
                      <c:pt idx="27">
                        <c:v>0</c:v>
                      </c:pt>
                      <c:pt idx="28">
                        <c:v>0</c:v>
                      </c:pt>
                      <c:pt idx="29">
                        <c:v>0</c:v>
                      </c:pt>
                      <c:pt idx="30">
                        <c:v>0</c:v>
                      </c:pt>
                      <c:pt idx="31">
                        <c:v>0</c:v>
                      </c:pt>
                      <c:pt idx="32">
                        <c:v>0</c:v>
                      </c:pt>
                      <c:pt idx="33">
                        <c:v>0</c:v>
                      </c:pt>
                      <c:pt idx="34">
                        <c:v>0</c:v>
                      </c:pt>
                      <c:pt idx="35">
                        <c:v>0</c:v>
                      </c:pt>
                      <c:pt idx="36">
                        <c:v>0</c:v>
                      </c:pt>
                      <c:pt idx="37">
                        <c:v>0</c:v>
                      </c:pt>
                      <c:pt idx="38">
                        <c:v>0</c:v>
                      </c:pt>
                      <c:pt idx="39">
                        <c:v>0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B8D7-4720-BE7A-13E0E0713A73}"/>
                  </c:ext>
                </c:extLst>
              </c15:ser>
            </c15:filteredScatterSeries>
            <c15:filteredScatter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'Reg+RRS'!$A$24</c15:sqref>
                        </c15:formulaRef>
                      </c:ext>
                    </c:extLst>
                    <c:strCache>
                      <c:ptCount val="1"/>
                      <c:pt idx="0">
                        <c:v>Net BP</c:v>
                      </c:pt>
                    </c:strCache>
                  </c:strRef>
                </c:tx>
                <c:spPr>
                  <a:ln w="19050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'Reg+RRS'!$B$8:$AO$8</c15:sqref>
                        </c15:formulaRef>
                      </c:ext>
                    </c:extLst>
                    <c:numCache>
                      <c:formatCode>h:mm</c:formatCode>
                      <c:ptCount val="40"/>
                      <c:pt idx="0">
                        <c:v>0.5</c:v>
                      </c:pt>
                      <c:pt idx="1">
                        <c:v>0.50347222222222221</c:v>
                      </c:pt>
                      <c:pt idx="2">
                        <c:v>0.50694444444444398</c:v>
                      </c:pt>
                      <c:pt idx="3">
                        <c:v>0.51041666666666696</c:v>
                      </c:pt>
                      <c:pt idx="4">
                        <c:v>0.51388888888888895</c:v>
                      </c:pt>
                      <c:pt idx="5">
                        <c:v>0.51736111111111105</c:v>
                      </c:pt>
                      <c:pt idx="6">
                        <c:v>0.52083333333333304</c:v>
                      </c:pt>
                      <c:pt idx="7">
                        <c:v>0.52430555555555503</c:v>
                      </c:pt>
                      <c:pt idx="8">
                        <c:v>0.52777777777777801</c:v>
                      </c:pt>
                      <c:pt idx="9">
                        <c:v>0.53125</c:v>
                      </c:pt>
                      <c:pt idx="10">
                        <c:v>0.53472222222222199</c:v>
                      </c:pt>
                      <c:pt idx="11">
                        <c:v>0.53819444444444398</c:v>
                      </c:pt>
                      <c:pt idx="12">
                        <c:v>0.54165509259259292</c:v>
                      </c:pt>
                      <c:pt idx="13">
                        <c:v>0.54166666666666696</c:v>
                      </c:pt>
                      <c:pt idx="14">
                        <c:v>0.54513888888888895</c:v>
                      </c:pt>
                      <c:pt idx="15">
                        <c:v>0.54861111111111105</c:v>
                      </c:pt>
                      <c:pt idx="16">
                        <c:v>0.55208333333333304</c:v>
                      </c:pt>
                      <c:pt idx="17">
                        <c:v>0.55555555555555503</c:v>
                      </c:pt>
                      <c:pt idx="18">
                        <c:v>0.55902777777777701</c:v>
                      </c:pt>
                      <c:pt idx="19">
                        <c:v>0.562499999999999</c:v>
                      </c:pt>
                      <c:pt idx="20">
                        <c:v>0.56597222222222099</c:v>
                      </c:pt>
                      <c:pt idx="21">
                        <c:v>0.56944444444444298</c:v>
                      </c:pt>
                      <c:pt idx="22">
                        <c:v>0.57291666666666496</c:v>
                      </c:pt>
                      <c:pt idx="23">
                        <c:v>0.57638888888888695</c:v>
                      </c:pt>
                      <c:pt idx="24">
                        <c:v>0.57986111111110905</c:v>
                      </c:pt>
                      <c:pt idx="25">
                        <c:v>0.583321759259257</c:v>
                      </c:pt>
                      <c:pt idx="26">
                        <c:v>0.58333333333333104</c:v>
                      </c:pt>
                      <c:pt idx="27">
                        <c:v>0.58680555555555303</c:v>
                      </c:pt>
                      <c:pt idx="28">
                        <c:v>0.59027777777777501</c:v>
                      </c:pt>
                      <c:pt idx="29">
                        <c:v>0.593749999999997</c:v>
                      </c:pt>
                      <c:pt idx="30">
                        <c:v>0.59722222222221899</c:v>
                      </c:pt>
                      <c:pt idx="31">
                        <c:v>0.60069444444444098</c:v>
                      </c:pt>
                      <c:pt idx="32">
                        <c:v>0.60416666666666297</c:v>
                      </c:pt>
                      <c:pt idx="33">
                        <c:v>0.60763888888888495</c:v>
                      </c:pt>
                      <c:pt idx="34">
                        <c:v>0.61111111111110705</c:v>
                      </c:pt>
                      <c:pt idx="35">
                        <c:v>0.61458333333332904</c:v>
                      </c:pt>
                      <c:pt idx="36">
                        <c:v>0.61805555555555103</c:v>
                      </c:pt>
                      <c:pt idx="37">
                        <c:v>0.62152777777777302</c:v>
                      </c:pt>
                      <c:pt idx="38">
                        <c:v>0.62498842592592097</c:v>
                      </c:pt>
                      <c:pt idx="39">
                        <c:v>0.624999999999995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'Reg+RRS'!$B$24:$AO$24</c15:sqref>
                        </c15:formulaRef>
                      </c:ext>
                    </c:extLst>
                    <c:numCache>
                      <c:formatCode>General</c:formatCode>
                      <c:ptCount val="40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-100</c:v>
                      </c:pt>
                      <c:pt idx="8">
                        <c:v>-100</c:v>
                      </c:pt>
                      <c:pt idx="9">
                        <c:v>-100</c:v>
                      </c:pt>
                      <c:pt idx="10">
                        <c:v>-60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0</c:v>
                      </c:pt>
                      <c:pt idx="14">
                        <c:v>0</c:v>
                      </c:pt>
                      <c:pt idx="15">
                        <c:v>0</c:v>
                      </c:pt>
                      <c:pt idx="16">
                        <c:v>0</c:v>
                      </c:pt>
                      <c:pt idx="17">
                        <c:v>0</c:v>
                      </c:pt>
                      <c:pt idx="18">
                        <c:v>0</c:v>
                      </c:pt>
                      <c:pt idx="19">
                        <c:v>0</c:v>
                      </c:pt>
                      <c:pt idx="20">
                        <c:v>0</c:v>
                      </c:pt>
                      <c:pt idx="21">
                        <c:v>0</c:v>
                      </c:pt>
                      <c:pt idx="22">
                        <c:v>0</c:v>
                      </c:pt>
                      <c:pt idx="23">
                        <c:v>0</c:v>
                      </c:pt>
                      <c:pt idx="24">
                        <c:v>0</c:v>
                      </c:pt>
                      <c:pt idx="25">
                        <c:v>0</c:v>
                      </c:pt>
                      <c:pt idx="26">
                        <c:v>0</c:v>
                      </c:pt>
                      <c:pt idx="27">
                        <c:v>0</c:v>
                      </c:pt>
                      <c:pt idx="28">
                        <c:v>0</c:v>
                      </c:pt>
                      <c:pt idx="29">
                        <c:v>0</c:v>
                      </c:pt>
                      <c:pt idx="30">
                        <c:v>0</c:v>
                      </c:pt>
                      <c:pt idx="31">
                        <c:v>0</c:v>
                      </c:pt>
                      <c:pt idx="32">
                        <c:v>50</c:v>
                      </c:pt>
                      <c:pt idx="33">
                        <c:v>50</c:v>
                      </c:pt>
                      <c:pt idx="34">
                        <c:v>50</c:v>
                      </c:pt>
                      <c:pt idx="35">
                        <c:v>50</c:v>
                      </c:pt>
                      <c:pt idx="36">
                        <c:v>35</c:v>
                      </c:pt>
                      <c:pt idx="37">
                        <c:v>0</c:v>
                      </c:pt>
                      <c:pt idx="38">
                        <c:v>0</c:v>
                      </c:pt>
                      <c:pt idx="39">
                        <c:v>0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B8D7-4720-BE7A-13E0E0713A73}"/>
                  </c:ext>
                </c:extLst>
              </c15:ser>
            </c15:filteredScatterSeries>
          </c:ext>
        </c:extLst>
      </c:scatterChart>
      <c:valAx>
        <c:axId val="1063365631"/>
        <c:scaling>
          <c:orientation val="minMax"/>
          <c:max val="0.6251000000000001"/>
          <c:min val="0.5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h: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63362303"/>
        <c:crosses val="autoZero"/>
        <c:crossBetween val="midCat"/>
        <c:majorUnit val="6.9450000000000024E-3"/>
      </c:valAx>
      <c:valAx>
        <c:axId val="1063362303"/>
        <c:scaling>
          <c:orientation val="minMax"/>
          <c:max val="125"/>
          <c:min val="-12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63365631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0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2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RRS + ECRS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1"/>
          <c:order val="0"/>
          <c:tx>
            <c:strRef>
              <c:f>'RRS+ECRS'!$A$9</c:f>
              <c:strCache>
                <c:ptCount val="1"/>
                <c:pt idx="0">
                  <c:v>HSL</c:v>
                </c:pt>
              </c:strCache>
            </c:strRef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'RRS+ECRS'!$B$8:$AO$8</c:f>
              <c:numCache>
                <c:formatCode>h:mm</c:formatCode>
                <c:ptCount val="40"/>
                <c:pt idx="0">
                  <c:v>0.5</c:v>
                </c:pt>
                <c:pt idx="1">
                  <c:v>0.50347222222222221</c:v>
                </c:pt>
                <c:pt idx="2">
                  <c:v>0.50694444444444398</c:v>
                </c:pt>
                <c:pt idx="3">
                  <c:v>0.51041666666666696</c:v>
                </c:pt>
                <c:pt idx="4">
                  <c:v>0.51388888888888895</c:v>
                </c:pt>
                <c:pt idx="5">
                  <c:v>0.51736111111111105</c:v>
                </c:pt>
                <c:pt idx="6">
                  <c:v>0.52083333333333304</c:v>
                </c:pt>
                <c:pt idx="7">
                  <c:v>0.52430555555555503</c:v>
                </c:pt>
                <c:pt idx="8">
                  <c:v>0.52777777777777801</c:v>
                </c:pt>
                <c:pt idx="9">
                  <c:v>0.53125</c:v>
                </c:pt>
                <c:pt idx="10">
                  <c:v>0.53472222222222199</c:v>
                </c:pt>
                <c:pt idx="11">
                  <c:v>0.53819444444444398</c:v>
                </c:pt>
                <c:pt idx="12">
                  <c:v>0.54165509259259292</c:v>
                </c:pt>
                <c:pt idx="13">
                  <c:v>0.54166666666666696</c:v>
                </c:pt>
                <c:pt idx="14">
                  <c:v>0.54513888888888895</c:v>
                </c:pt>
                <c:pt idx="15">
                  <c:v>0.54861111111111105</c:v>
                </c:pt>
                <c:pt idx="16">
                  <c:v>0.55208333333333304</c:v>
                </c:pt>
                <c:pt idx="17">
                  <c:v>0.55555555555555503</c:v>
                </c:pt>
                <c:pt idx="18">
                  <c:v>0.55902777777777701</c:v>
                </c:pt>
                <c:pt idx="19">
                  <c:v>0.562499999999999</c:v>
                </c:pt>
                <c:pt idx="20">
                  <c:v>0.56597222222222099</c:v>
                </c:pt>
                <c:pt idx="21">
                  <c:v>0.56944444444444298</c:v>
                </c:pt>
                <c:pt idx="22">
                  <c:v>0.57291666666666496</c:v>
                </c:pt>
                <c:pt idx="23">
                  <c:v>0.57638888888888695</c:v>
                </c:pt>
                <c:pt idx="24">
                  <c:v>0.57986111111110905</c:v>
                </c:pt>
                <c:pt idx="25">
                  <c:v>0.583321759259257</c:v>
                </c:pt>
                <c:pt idx="26">
                  <c:v>0.58333333333333104</c:v>
                </c:pt>
                <c:pt idx="27">
                  <c:v>0.58680555555555303</c:v>
                </c:pt>
                <c:pt idx="28">
                  <c:v>0.59027777777777501</c:v>
                </c:pt>
                <c:pt idx="29">
                  <c:v>0.593749999999997</c:v>
                </c:pt>
                <c:pt idx="30">
                  <c:v>0.59722222222221899</c:v>
                </c:pt>
                <c:pt idx="31">
                  <c:v>0.60069444444444098</c:v>
                </c:pt>
                <c:pt idx="32">
                  <c:v>0.60416666666666297</c:v>
                </c:pt>
                <c:pt idx="33">
                  <c:v>0.60763888888888495</c:v>
                </c:pt>
                <c:pt idx="34">
                  <c:v>0.61111111111110705</c:v>
                </c:pt>
                <c:pt idx="35">
                  <c:v>0.61458333333332904</c:v>
                </c:pt>
                <c:pt idx="36">
                  <c:v>0.61805555555555103</c:v>
                </c:pt>
                <c:pt idx="37">
                  <c:v>0.62152777777777302</c:v>
                </c:pt>
                <c:pt idx="38">
                  <c:v>0.62498842592592097</c:v>
                </c:pt>
                <c:pt idx="39">
                  <c:v>0.624999999999995</c:v>
                </c:pt>
              </c:numCache>
            </c:numRef>
          </c:xVal>
          <c:yVal>
            <c:numRef>
              <c:f>'RRS+ECRS'!$B$9:$AO$9</c:f>
              <c:numCache>
                <c:formatCode>General</c:formatCode>
                <c:ptCount val="40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  <c:pt idx="22">
                  <c:v>100</c:v>
                </c:pt>
                <c:pt idx="23">
                  <c:v>100</c:v>
                </c:pt>
                <c:pt idx="24">
                  <c:v>100</c:v>
                </c:pt>
                <c:pt idx="25">
                  <c:v>100</c:v>
                </c:pt>
                <c:pt idx="26">
                  <c:v>100</c:v>
                </c:pt>
                <c:pt idx="27">
                  <c:v>100</c:v>
                </c:pt>
                <c:pt idx="28">
                  <c:v>100</c:v>
                </c:pt>
                <c:pt idx="29">
                  <c:v>100</c:v>
                </c:pt>
                <c:pt idx="30">
                  <c:v>100</c:v>
                </c:pt>
                <c:pt idx="31">
                  <c:v>100</c:v>
                </c:pt>
                <c:pt idx="32">
                  <c:v>100</c:v>
                </c:pt>
                <c:pt idx="33">
                  <c:v>100</c:v>
                </c:pt>
                <c:pt idx="34">
                  <c:v>100</c:v>
                </c:pt>
                <c:pt idx="35">
                  <c:v>100</c:v>
                </c:pt>
                <c:pt idx="36">
                  <c:v>100</c:v>
                </c:pt>
                <c:pt idx="37">
                  <c:v>100</c:v>
                </c:pt>
                <c:pt idx="38">
                  <c:v>100</c:v>
                </c:pt>
                <c:pt idx="39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6F5-4AD9-97A0-C84138E2F75B}"/>
            </c:ext>
          </c:extLst>
        </c:ser>
        <c:ser>
          <c:idx val="2"/>
          <c:order val="1"/>
          <c:tx>
            <c:strRef>
              <c:f>'RRS+ECRS'!$A$11</c:f>
              <c:strCache>
                <c:ptCount val="1"/>
                <c:pt idx="0">
                  <c:v>RRS Resp.</c:v>
                </c:pt>
              </c:strCache>
            </c:strRef>
          </c:tx>
          <c:spPr>
            <a:ln w="19050" cap="rnd">
              <a:solidFill>
                <a:schemeClr val="bg1">
                  <a:lumMod val="50000"/>
                </a:schemeClr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'RRS+ECRS'!$B$8:$AO$8</c:f>
              <c:numCache>
                <c:formatCode>h:mm</c:formatCode>
                <c:ptCount val="40"/>
                <c:pt idx="0">
                  <c:v>0.5</c:v>
                </c:pt>
                <c:pt idx="1">
                  <c:v>0.50347222222222221</c:v>
                </c:pt>
                <c:pt idx="2">
                  <c:v>0.50694444444444398</c:v>
                </c:pt>
                <c:pt idx="3">
                  <c:v>0.51041666666666696</c:v>
                </c:pt>
                <c:pt idx="4">
                  <c:v>0.51388888888888895</c:v>
                </c:pt>
                <c:pt idx="5">
                  <c:v>0.51736111111111105</c:v>
                </c:pt>
                <c:pt idx="6">
                  <c:v>0.52083333333333304</c:v>
                </c:pt>
                <c:pt idx="7">
                  <c:v>0.52430555555555503</c:v>
                </c:pt>
                <c:pt idx="8">
                  <c:v>0.52777777777777801</c:v>
                </c:pt>
                <c:pt idx="9">
                  <c:v>0.53125</c:v>
                </c:pt>
                <c:pt idx="10">
                  <c:v>0.53472222222222199</c:v>
                </c:pt>
                <c:pt idx="11">
                  <c:v>0.53819444444444398</c:v>
                </c:pt>
                <c:pt idx="12">
                  <c:v>0.54165509259259292</c:v>
                </c:pt>
                <c:pt idx="13">
                  <c:v>0.54166666666666696</c:v>
                </c:pt>
                <c:pt idx="14">
                  <c:v>0.54513888888888895</c:v>
                </c:pt>
                <c:pt idx="15">
                  <c:v>0.54861111111111105</c:v>
                </c:pt>
                <c:pt idx="16">
                  <c:v>0.55208333333333304</c:v>
                </c:pt>
                <c:pt idx="17">
                  <c:v>0.55555555555555503</c:v>
                </c:pt>
                <c:pt idx="18">
                  <c:v>0.55902777777777701</c:v>
                </c:pt>
                <c:pt idx="19">
                  <c:v>0.562499999999999</c:v>
                </c:pt>
                <c:pt idx="20">
                  <c:v>0.56597222222222099</c:v>
                </c:pt>
                <c:pt idx="21">
                  <c:v>0.56944444444444298</c:v>
                </c:pt>
                <c:pt idx="22">
                  <c:v>0.57291666666666496</c:v>
                </c:pt>
                <c:pt idx="23">
                  <c:v>0.57638888888888695</c:v>
                </c:pt>
                <c:pt idx="24">
                  <c:v>0.57986111111110905</c:v>
                </c:pt>
                <c:pt idx="25">
                  <c:v>0.583321759259257</c:v>
                </c:pt>
                <c:pt idx="26">
                  <c:v>0.58333333333333104</c:v>
                </c:pt>
                <c:pt idx="27">
                  <c:v>0.58680555555555303</c:v>
                </c:pt>
                <c:pt idx="28">
                  <c:v>0.59027777777777501</c:v>
                </c:pt>
                <c:pt idx="29">
                  <c:v>0.593749999999997</c:v>
                </c:pt>
                <c:pt idx="30">
                  <c:v>0.59722222222221899</c:v>
                </c:pt>
                <c:pt idx="31">
                  <c:v>0.60069444444444098</c:v>
                </c:pt>
                <c:pt idx="32">
                  <c:v>0.60416666666666297</c:v>
                </c:pt>
                <c:pt idx="33">
                  <c:v>0.60763888888888495</c:v>
                </c:pt>
                <c:pt idx="34">
                  <c:v>0.61111111111110705</c:v>
                </c:pt>
                <c:pt idx="35">
                  <c:v>0.61458333333332904</c:v>
                </c:pt>
                <c:pt idx="36">
                  <c:v>0.61805555555555103</c:v>
                </c:pt>
                <c:pt idx="37">
                  <c:v>0.62152777777777302</c:v>
                </c:pt>
                <c:pt idx="38">
                  <c:v>0.62498842592592097</c:v>
                </c:pt>
                <c:pt idx="39">
                  <c:v>0.624999999999995</c:v>
                </c:pt>
              </c:numCache>
            </c:numRef>
          </c:xVal>
          <c:yVal>
            <c:numRef>
              <c:f>'RRS+ECRS'!$B$11:$AO$11</c:f>
              <c:numCache>
                <c:formatCode>General</c:formatCode>
                <c:ptCount val="40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  <c:pt idx="8">
                  <c:v>50</c:v>
                </c:pt>
                <c:pt idx="9">
                  <c:v>50</c:v>
                </c:pt>
                <c:pt idx="10">
                  <c:v>50</c:v>
                </c:pt>
                <c:pt idx="11">
                  <c:v>50</c:v>
                </c:pt>
                <c:pt idx="12">
                  <c:v>50</c:v>
                </c:pt>
                <c:pt idx="13">
                  <c:v>50</c:v>
                </c:pt>
                <c:pt idx="14">
                  <c:v>50</c:v>
                </c:pt>
                <c:pt idx="15">
                  <c:v>50</c:v>
                </c:pt>
                <c:pt idx="16">
                  <c:v>50</c:v>
                </c:pt>
                <c:pt idx="17">
                  <c:v>50</c:v>
                </c:pt>
                <c:pt idx="18">
                  <c:v>50</c:v>
                </c:pt>
                <c:pt idx="19">
                  <c:v>50</c:v>
                </c:pt>
                <c:pt idx="20">
                  <c:v>50</c:v>
                </c:pt>
                <c:pt idx="21">
                  <c:v>50</c:v>
                </c:pt>
                <c:pt idx="22">
                  <c:v>50</c:v>
                </c:pt>
                <c:pt idx="23">
                  <c:v>50</c:v>
                </c:pt>
                <c:pt idx="24">
                  <c:v>50</c:v>
                </c:pt>
                <c:pt idx="25">
                  <c:v>50</c:v>
                </c:pt>
                <c:pt idx="26">
                  <c:v>50</c:v>
                </c:pt>
                <c:pt idx="27">
                  <c:v>50</c:v>
                </c:pt>
                <c:pt idx="28">
                  <c:v>50</c:v>
                </c:pt>
                <c:pt idx="29">
                  <c:v>50</c:v>
                </c:pt>
                <c:pt idx="30">
                  <c:v>50</c:v>
                </c:pt>
                <c:pt idx="31">
                  <c:v>50</c:v>
                </c:pt>
                <c:pt idx="32">
                  <c:v>50</c:v>
                </c:pt>
                <c:pt idx="33">
                  <c:v>50</c:v>
                </c:pt>
                <c:pt idx="34">
                  <c:v>50</c:v>
                </c:pt>
                <c:pt idx="35">
                  <c:v>50</c:v>
                </c:pt>
                <c:pt idx="36">
                  <c:v>50</c:v>
                </c:pt>
                <c:pt idx="37">
                  <c:v>50</c:v>
                </c:pt>
                <c:pt idx="38">
                  <c:v>50</c:v>
                </c:pt>
                <c:pt idx="39">
                  <c:v>50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6F5-4AD9-97A0-C84138E2F75B}"/>
            </c:ext>
          </c:extLst>
        </c:ser>
        <c:ser>
          <c:idx val="3"/>
          <c:order val="2"/>
          <c:tx>
            <c:strRef>
              <c:f>'RRS+ECRS'!$A$12</c:f>
              <c:strCache>
                <c:ptCount val="1"/>
                <c:pt idx="0">
                  <c:v>RRS Sched.</c:v>
                </c:pt>
              </c:strCache>
            </c:strRef>
          </c:tx>
          <c:spPr>
            <a:ln w="19050" cap="rnd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'RRS+ECRS'!$B$8:$AO$8</c:f>
              <c:numCache>
                <c:formatCode>h:mm</c:formatCode>
                <c:ptCount val="40"/>
                <c:pt idx="0">
                  <c:v>0.5</c:v>
                </c:pt>
                <c:pt idx="1">
                  <c:v>0.50347222222222221</c:v>
                </c:pt>
                <c:pt idx="2">
                  <c:v>0.50694444444444398</c:v>
                </c:pt>
                <c:pt idx="3">
                  <c:v>0.51041666666666696</c:v>
                </c:pt>
                <c:pt idx="4">
                  <c:v>0.51388888888888895</c:v>
                </c:pt>
                <c:pt idx="5">
                  <c:v>0.51736111111111105</c:v>
                </c:pt>
                <c:pt idx="6">
                  <c:v>0.52083333333333304</c:v>
                </c:pt>
                <c:pt idx="7">
                  <c:v>0.52430555555555503</c:v>
                </c:pt>
                <c:pt idx="8">
                  <c:v>0.52777777777777801</c:v>
                </c:pt>
                <c:pt idx="9">
                  <c:v>0.53125</c:v>
                </c:pt>
                <c:pt idx="10">
                  <c:v>0.53472222222222199</c:v>
                </c:pt>
                <c:pt idx="11">
                  <c:v>0.53819444444444398</c:v>
                </c:pt>
                <c:pt idx="12">
                  <c:v>0.54165509259259292</c:v>
                </c:pt>
                <c:pt idx="13">
                  <c:v>0.54166666666666696</c:v>
                </c:pt>
                <c:pt idx="14">
                  <c:v>0.54513888888888895</c:v>
                </c:pt>
                <c:pt idx="15">
                  <c:v>0.54861111111111105</c:v>
                </c:pt>
                <c:pt idx="16">
                  <c:v>0.55208333333333304</c:v>
                </c:pt>
                <c:pt idx="17">
                  <c:v>0.55555555555555503</c:v>
                </c:pt>
                <c:pt idx="18">
                  <c:v>0.55902777777777701</c:v>
                </c:pt>
                <c:pt idx="19">
                  <c:v>0.562499999999999</c:v>
                </c:pt>
                <c:pt idx="20">
                  <c:v>0.56597222222222099</c:v>
                </c:pt>
                <c:pt idx="21">
                  <c:v>0.56944444444444298</c:v>
                </c:pt>
                <c:pt idx="22">
                  <c:v>0.57291666666666496</c:v>
                </c:pt>
                <c:pt idx="23">
                  <c:v>0.57638888888888695</c:v>
                </c:pt>
                <c:pt idx="24">
                  <c:v>0.57986111111110905</c:v>
                </c:pt>
                <c:pt idx="25">
                  <c:v>0.583321759259257</c:v>
                </c:pt>
                <c:pt idx="26">
                  <c:v>0.58333333333333104</c:v>
                </c:pt>
                <c:pt idx="27">
                  <c:v>0.58680555555555303</c:v>
                </c:pt>
                <c:pt idx="28">
                  <c:v>0.59027777777777501</c:v>
                </c:pt>
                <c:pt idx="29">
                  <c:v>0.593749999999997</c:v>
                </c:pt>
                <c:pt idx="30">
                  <c:v>0.59722222222221899</c:v>
                </c:pt>
                <c:pt idx="31">
                  <c:v>0.60069444444444098</c:v>
                </c:pt>
                <c:pt idx="32">
                  <c:v>0.60416666666666297</c:v>
                </c:pt>
                <c:pt idx="33">
                  <c:v>0.60763888888888495</c:v>
                </c:pt>
                <c:pt idx="34">
                  <c:v>0.61111111111110705</c:v>
                </c:pt>
                <c:pt idx="35">
                  <c:v>0.61458333333332904</c:v>
                </c:pt>
                <c:pt idx="36">
                  <c:v>0.61805555555555103</c:v>
                </c:pt>
                <c:pt idx="37">
                  <c:v>0.62152777777777302</c:v>
                </c:pt>
                <c:pt idx="38">
                  <c:v>0.62498842592592097</c:v>
                </c:pt>
                <c:pt idx="39">
                  <c:v>0.624999999999995</c:v>
                </c:pt>
              </c:numCache>
            </c:numRef>
          </c:xVal>
          <c:yVal>
            <c:numRef>
              <c:f>'RRS+ECRS'!$B$12:$AO$12</c:f>
              <c:numCache>
                <c:formatCode>General</c:formatCode>
                <c:ptCount val="40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  <c:pt idx="8">
                  <c:v>50</c:v>
                </c:pt>
                <c:pt idx="9">
                  <c:v>50</c:v>
                </c:pt>
                <c:pt idx="10">
                  <c:v>50</c:v>
                </c:pt>
                <c:pt idx="11">
                  <c:v>50</c:v>
                </c:pt>
                <c:pt idx="12">
                  <c:v>50</c:v>
                </c:pt>
                <c:pt idx="13">
                  <c:v>50</c:v>
                </c:pt>
                <c:pt idx="14">
                  <c:v>50</c:v>
                </c:pt>
                <c:pt idx="15">
                  <c:v>50</c:v>
                </c:pt>
                <c:pt idx="16">
                  <c:v>50</c:v>
                </c:pt>
                <c:pt idx="17">
                  <c:v>50</c:v>
                </c:pt>
                <c:pt idx="18">
                  <c:v>50</c:v>
                </c:pt>
                <c:pt idx="19">
                  <c:v>50</c:v>
                </c:pt>
                <c:pt idx="20">
                  <c:v>50</c:v>
                </c:pt>
                <c:pt idx="21">
                  <c:v>50</c:v>
                </c:pt>
                <c:pt idx="22">
                  <c:v>50</c:v>
                </c:pt>
                <c:pt idx="23">
                  <c:v>50</c:v>
                </c:pt>
                <c:pt idx="24">
                  <c:v>50</c:v>
                </c:pt>
                <c:pt idx="25">
                  <c:v>50</c:v>
                </c:pt>
                <c:pt idx="26">
                  <c:v>50</c:v>
                </c:pt>
                <c:pt idx="27">
                  <c:v>50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50</c:v>
                </c:pt>
                <c:pt idx="33">
                  <c:v>50</c:v>
                </c:pt>
                <c:pt idx="34">
                  <c:v>50</c:v>
                </c:pt>
                <c:pt idx="35">
                  <c:v>50</c:v>
                </c:pt>
                <c:pt idx="36">
                  <c:v>50</c:v>
                </c:pt>
                <c:pt idx="37">
                  <c:v>50</c:v>
                </c:pt>
                <c:pt idx="38">
                  <c:v>50</c:v>
                </c:pt>
                <c:pt idx="39">
                  <c:v>50</c:v>
                </c:pt>
              </c:numCache>
            </c:numRef>
          </c:y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D-36F5-4AD9-97A0-C84138E2F75B}"/>
            </c:ext>
          </c:extLst>
        </c:ser>
        <c:ser>
          <c:idx val="4"/>
          <c:order val="3"/>
          <c:tx>
            <c:strRef>
              <c:f>'RRS+ECRS'!$A$13</c:f>
              <c:strCache>
                <c:ptCount val="1"/>
                <c:pt idx="0">
                  <c:v>ECRS Resp.</c:v>
                </c:pt>
              </c:strCache>
            </c:strRef>
          </c:tx>
          <c:spPr>
            <a:ln w="19050" cap="rnd">
              <a:solidFill>
                <a:schemeClr val="tx2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'RRS+ECRS'!$B$8:$AO$8</c:f>
              <c:numCache>
                <c:formatCode>h:mm</c:formatCode>
                <c:ptCount val="40"/>
                <c:pt idx="0">
                  <c:v>0.5</c:v>
                </c:pt>
                <c:pt idx="1">
                  <c:v>0.50347222222222221</c:v>
                </c:pt>
                <c:pt idx="2">
                  <c:v>0.50694444444444398</c:v>
                </c:pt>
                <c:pt idx="3">
                  <c:v>0.51041666666666696</c:v>
                </c:pt>
                <c:pt idx="4">
                  <c:v>0.51388888888888895</c:v>
                </c:pt>
                <c:pt idx="5">
                  <c:v>0.51736111111111105</c:v>
                </c:pt>
                <c:pt idx="6">
                  <c:v>0.52083333333333304</c:v>
                </c:pt>
                <c:pt idx="7">
                  <c:v>0.52430555555555503</c:v>
                </c:pt>
                <c:pt idx="8">
                  <c:v>0.52777777777777801</c:v>
                </c:pt>
                <c:pt idx="9">
                  <c:v>0.53125</c:v>
                </c:pt>
                <c:pt idx="10">
                  <c:v>0.53472222222222199</c:v>
                </c:pt>
                <c:pt idx="11">
                  <c:v>0.53819444444444398</c:v>
                </c:pt>
                <c:pt idx="12">
                  <c:v>0.54165509259259292</c:v>
                </c:pt>
                <c:pt idx="13">
                  <c:v>0.54166666666666696</c:v>
                </c:pt>
                <c:pt idx="14">
                  <c:v>0.54513888888888895</c:v>
                </c:pt>
                <c:pt idx="15">
                  <c:v>0.54861111111111105</c:v>
                </c:pt>
                <c:pt idx="16">
                  <c:v>0.55208333333333304</c:v>
                </c:pt>
                <c:pt idx="17">
                  <c:v>0.55555555555555503</c:v>
                </c:pt>
                <c:pt idx="18">
                  <c:v>0.55902777777777701</c:v>
                </c:pt>
                <c:pt idx="19">
                  <c:v>0.562499999999999</c:v>
                </c:pt>
                <c:pt idx="20">
                  <c:v>0.56597222222222099</c:v>
                </c:pt>
                <c:pt idx="21">
                  <c:v>0.56944444444444298</c:v>
                </c:pt>
                <c:pt idx="22">
                  <c:v>0.57291666666666496</c:v>
                </c:pt>
                <c:pt idx="23">
                  <c:v>0.57638888888888695</c:v>
                </c:pt>
                <c:pt idx="24">
                  <c:v>0.57986111111110905</c:v>
                </c:pt>
                <c:pt idx="25">
                  <c:v>0.583321759259257</c:v>
                </c:pt>
                <c:pt idx="26">
                  <c:v>0.58333333333333104</c:v>
                </c:pt>
                <c:pt idx="27">
                  <c:v>0.58680555555555303</c:v>
                </c:pt>
                <c:pt idx="28">
                  <c:v>0.59027777777777501</c:v>
                </c:pt>
                <c:pt idx="29">
                  <c:v>0.593749999999997</c:v>
                </c:pt>
                <c:pt idx="30">
                  <c:v>0.59722222222221899</c:v>
                </c:pt>
                <c:pt idx="31">
                  <c:v>0.60069444444444098</c:v>
                </c:pt>
                <c:pt idx="32">
                  <c:v>0.60416666666666297</c:v>
                </c:pt>
                <c:pt idx="33">
                  <c:v>0.60763888888888495</c:v>
                </c:pt>
                <c:pt idx="34">
                  <c:v>0.61111111111110705</c:v>
                </c:pt>
                <c:pt idx="35">
                  <c:v>0.61458333333332904</c:v>
                </c:pt>
                <c:pt idx="36">
                  <c:v>0.61805555555555103</c:v>
                </c:pt>
                <c:pt idx="37">
                  <c:v>0.62152777777777302</c:v>
                </c:pt>
                <c:pt idx="38">
                  <c:v>0.62498842592592097</c:v>
                </c:pt>
                <c:pt idx="39">
                  <c:v>0.624999999999995</c:v>
                </c:pt>
              </c:numCache>
            </c:numRef>
          </c:xVal>
          <c:yVal>
            <c:numRef>
              <c:f>'RRS+ECRS'!$B$13:$AO$13</c:f>
              <c:numCache>
                <c:formatCode>General</c:formatCode>
                <c:ptCount val="40"/>
                <c:pt idx="0">
                  <c:v>20</c:v>
                </c:pt>
                <c:pt idx="1">
                  <c:v>20</c:v>
                </c:pt>
                <c:pt idx="2">
                  <c:v>20</c:v>
                </c:pt>
                <c:pt idx="3">
                  <c:v>20</c:v>
                </c:pt>
                <c:pt idx="4">
                  <c:v>20</c:v>
                </c:pt>
                <c:pt idx="5">
                  <c:v>20</c:v>
                </c:pt>
                <c:pt idx="6">
                  <c:v>20</c:v>
                </c:pt>
                <c:pt idx="7">
                  <c:v>20</c:v>
                </c:pt>
                <c:pt idx="8">
                  <c:v>20</c:v>
                </c:pt>
                <c:pt idx="9">
                  <c:v>20</c:v>
                </c:pt>
                <c:pt idx="10">
                  <c:v>20</c:v>
                </c:pt>
                <c:pt idx="11">
                  <c:v>20</c:v>
                </c:pt>
                <c:pt idx="12">
                  <c:v>20</c:v>
                </c:pt>
                <c:pt idx="13">
                  <c:v>20</c:v>
                </c:pt>
                <c:pt idx="14">
                  <c:v>20</c:v>
                </c:pt>
                <c:pt idx="15">
                  <c:v>20</c:v>
                </c:pt>
                <c:pt idx="16">
                  <c:v>20</c:v>
                </c:pt>
                <c:pt idx="17">
                  <c:v>20</c:v>
                </c:pt>
                <c:pt idx="18">
                  <c:v>20</c:v>
                </c:pt>
                <c:pt idx="19">
                  <c:v>20</c:v>
                </c:pt>
                <c:pt idx="20">
                  <c:v>20</c:v>
                </c:pt>
                <c:pt idx="21">
                  <c:v>20</c:v>
                </c:pt>
                <c:pt idx="22">
                  <c:v>20</c:v>
                </c:pt>
                <c:pt idx="23">
                  <c:v>20</c:v>
                </c:pt>
                <c:pt idx="24">
                  <c:v>20</c:v>
                </c:pt>
                <c:pt idx="25">
                  <c:v>20</c:v>
                </c:pt>
                <c:pt idx="26">
                  <c:v>20</c:v>
                </c:pt>
                <c:pt idx="27">
                  <c:v>20</c:v>
                </c:pt>
                <c:pt idx="28">
                  <c:v>20</c:v>
                </c:pt>
                <c:pt idx="29">
                  <c:v>20</c:v>
                </c:pt>
                <c:pt idx="30">
                  <c:v>20</c:v>
                </c:pt>
                <c:pt idx="31">
                  <c:v>20</c:v>
                </c:pt>
                <c:pt idx="32">
                  <c:v>20</c:v>
                </c:pt>
                <c:pt idx="33">
                  <c:v>20</c:v>
                </c:pt>
                <c:pt idx="34">
                  <c:v>20</c:v>
                </c:pt>
                <c:pt idx="35">
                  <c:v>20</c:v>
                </c:pt>
                <c:pt idx="36">
                  <c:v>20</c:v>
                </c:pt>
                <c:pt idx="37">
                  <c:v>20</c:v>
                </c:pt>
                <c:pt idx="38">
                  <c:v>20</c:v>
                </c:pt>
                <c:pt idx="39">
                  <c:v>20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6F5-4AD9-97A0-C84138E2F75B}"/>
            </c:ext>
          </c:extLst>
        </c:ser>
        <c:ser>
          <c:idx val="5"/>
          <c:order val="4"/>
          <c:tx>
            <c:strRef>
              <c:f>'RRS+ECRS'!$A$14</c:f>
              <c:strCache>
                <c:ptCount val="1"/>
                <c:pt idx="0">
                  <c:v>ECRS Sched.</c:v>
                </c:pt>
              </c:strCache>
            </c:strRef>
          </c:tx>
          <c:spPr>
            <a:ln w="19050" cap="rnd">
              <a:solidFill>
                <a:schemeClr val="tx2"/>
              </a:solidFill>
              <a:prstDash val="solid"/>
              <a:round/>
            </a:ln>
            <a:effectLst/>
          </c:spPr>
          <c:marker>
            <c:symbol val="none"/>
          </c:marker>
          <c:xVal>
            <c:numRef>
              <c:f>'RRS+ECRS'!$B$8:$AO$8</c:f>
              <c:numCache>
                <c:formatCode>h:mm</c:formatCode>
                <c:ptCount val="40"/>
                <c:pt idx="0">
                  <c:v>0.5</c:v>
                </c:pt>
                <c:pt idx="1">
                  <c:v>0.50347222222222221</c:v>
                </c:pt>
                <c:pt idx="2">
                  <c:v>0.50694444444444398</c:v>
                </c:pt>
                <c:pt idx="3">
                  <c:v>0.51041666666666696</c:v>
                </c:pt>
                <c:pt idx="4">
                  <c:v>0.51388888888888895</c:v>
                </c:pt>
                <c:pt idx="5">
                  <c:v>0.51736111111111105</c:v>
                </c:pt>
                <c:pt idx="6">
                  <c:v>0.52083333333333304</c:v>
                </c:pt>
                <c:pt idx="7">
                  <c:v>0.52430555555555503</c:v>
                </c:pt>
                <c:pt idx="8">
                  <c:v>0.52777777777777801</c:v>
                </c:pt>
                <c:pt idx="9">
                  <c:v>0.53125</c:v>
                </c:pt>
                <c:pt idx="10">
                  <c:v>0.53472222222222199</c:v>
                </c:pt>
                <c:pt idx="11">
                  <c:v>0.53819444444444398</c:v>
                </c:pt>
                <c:pt idx="12">
                  <c:v>0.54165509259259292</c:v>
                </c:pt>
                <c:pt idx="13">
                  <c:v>0.54166666666666696</c:v>
                </c:pt>
                <c:pt idx="14">
                  <c:v>0.54513888888888895</c:v>
                </c:pt>
                <c:pt idx="15">
                  <c:v>0.54861111111111105</c:v>
                </c:pt>
                <c:pt idx="16">
                  <c:v>0.55208333333333304</c:v>
                </c:pt>
                <c:pt idx="17">
                  <c:v>0.55555555555555503</c:v>
                </c:pt>
                <c:pt idx="18">
                  <c:v>0.55902777777777701</c:v>
                </c:pt>
                <c:pt idx="19">
                  <c:v>0.562499999999999</c:v>
                </c:pt>
                <c:pt idx="20">
                  <c:v>0.56597222222222099</c:v>
                </c:pt>
                <c:pt idx="21">
                  <c:v>0.56944444444444298</c:v>
                </c:pt>
                <c:pt idx="22">
                  <c:v>0.57291666666666496</c:v>
                </c:pt>
                <c:pt idx="23">
                  <c:v>0.57638888888888695</c:v>
                </c:pt>
                <c:pt idx="24">
                  <c:v>0.57986111111110905</c:v>
                </c:pt>
                <c:pt idx="25">
                  <c:v>0.583321759259257</c:v>
                </c:pt>
                <c:pt idx="26">
                  <c:v>0.58333333333333104</c:v>
                </c:pt>
                <c:pt idx="27">
                  <c:v>0.58680555555555303</c:v>
                </c:pt>
                <c:pt idx="28">
                  <c:v>0.59027777777777501</c:v>
                </c:pt>
                <c:pt idx="29">
                  <c:v>0.593749999999997</c:v>
                </c:pt>
                <c:pt idx="30">
                  <c:v>0.59722222222221899</c:v>
                </c:pt>
                <c:pt idx="31">
                  <c:v>0.60069444444444098</c:v>
                </c:pt>
                <c:pt idx="32">
                  <c:v>0.60416666666666297</c:v>
                </c:pt>
                <c:pt idx="33">
                  <c:v>0.60763888888888495</c:v>
                </c:pt>
                <c:pt idx="34">
                  <c:v>0.61111111111110705</c:v>
                </c:pt>
                <c:pt idx="35">
                  <c:v>0.61458333333332904</c:v>
                </c:pt>
                <c:pt idx="36">
                  <c:v>0.61805555555555103</c:v>
                </c:pt>
                <c:pt idx="37">
                  <c:v>0.62152777777777302</c:v>
                </c:pt>
                <c:pt idx="38">
                  <c:v>0.62498842592592097</c:v>
                </c:pt>
                <c:pt idx="39">
                  <c:v>0.624999999999995</c:v>
                </c:pt>
              </c:numCache>
            </c:numRef>
          </c:xVal>
          <c:yVal>
            <c:numRef>
              <c:f>'RRS+ECRS'!$B$14:$AO$14</c:f>
              <c:numCache>
                <c:formatCode>General</c:formatCode>
                <c:ptCount val="40"/>
                <c:pt idx="0">
                  <c:v>20</c:v>
                </c:pt>
                <c:pt idx="1">
                  <c:v>20</c:v>
                </c:pt>
                <c:pt idx="2">
                  <c:v>20</c:v>
                </c:pt>
                <c:pt idx="3">
                  <c:v>20</c:v>
                </c:pt>
                <c:pt idx="4">
                  <c:v>20</c:v>
                </c:pt>
                <c:pt idx="5">
                  <c:v>20</c:v>
                </c:pt>
                <c:pt idx="6">
                  <c:v>20</c:v>
                </c:pt>
                <c:pt idx="7">
                  <c:v>20</c:v>
                </c:pt>
                <c:pt idx="8">
                  <c:v>20</c:v>
                </c:pt>
                <c:pt idx="9">
                  <c:v>20</c:v>
                </c:pt>
                <c:pt idx="10">
                  <c:v>20</c:v>
                </c:pt>
                <c:pt idx="11">
                  <c:v>20</c:v>
                </c:pt>
                <c:pt idx="12">
                  <c:v>20</c:v>
                </c:pt>
                <c:pt idx="13">
                  <c:v>20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20</c:v>
                </c:pt>
                <c:pt idx="19">
                  <c:v>20</c:v>
                </c:pt>
                <c:pt idx="20">
                  <c:v>20</c:v>
                </c:pt>
                <c:pt idx="21">
                  <c:v>20</c:v>
                </c:pt>
                <c:pt idx="22">
                  <c:v>20</c:v>
                </c:pt>
                <c:pt idx="23">
                  <c:v>20</c:v>
                </c:pt>
                <c:pt idx="24">
                  <c:v>20</c:v>
                </c:pt>
                <c:pt idx="25">
                  <c:v>20</c:v>
                </c:pt>
                <c:pt idx="26">
                  <c:v>20</c:v>
                </c:pt>
                <c:pt idx="27">
                  <c:v>20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20</c:v>
                </c:pt>
                <c:pt idx="35">
                  <c:v>20</c:v>
                </c:pt>
                <c:pt idx="36">
                  <c:v>20</c:v>
                </c:pt>
                <c:pt idx="37">
                  <c:v>20</c:v>
                </c:pt>
                <c:pt idx="38">
                  <c:v>20</c:v>
                </c:pt>
                <c:pt idx="39">
                  <c:v>20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6F5-4AD9-97A0-C84138E2F75B}"/>
            </c:ext>
          </c:extLst>
        </c:ser>
        <c:ser>
          <c:idx val="10"/>
          <c:order val="9"/>
          <c:tx>
            <c:strRef>
              <c:f>'RRS+ECRS'!$A$19</c:f>
              <c:strCache>
                <c:ptCount val="1"/>
                <c:pt idx="0">
                  <c:v>HASL-GR Post 1186</c:v>
                </c:pt>
              </c:strCache>
            </c:strRef>
          </c:tx>
          <c:spPr>
            <a:ln w="19050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'RRS+ECRS'!$B$8:$AO$8</c:f>
              <c:numCache>
                <c:formatCode>h:mm</c:formatCode>
                <c:ptCount val="40"/>
                <c:pt idx="0">
                  <c:v>0.5</c:v>
                </c:pt>
                <c:pt idx="1">
                  <c:v>0.50347222222222221</c:v>
                </c:pt>
                <c:pt idx="2">
                  <c:v>0.50694444444444398</c:v>
                </c:pt>
                <c:pt idx="3">
                  <c:v>0.51041666666666696</c:v>
                </c:pt>
                <c:pt idx="4">
                  <c:v>0.51388888888888895</c:v>
                </c:pt>
                <c:pt idx="5">
                  <c:v>0.51736111111111105</c:v>
                </c:pt>
                <c:pt idx="6">
                  <c:v>0.52083333333333304</c:v>
                </c:pt>
                <c:pt idx="7">
                  <c:v>0.52430555555555503</c:v>
                </c:pt>
                <c:pt idx="8">
                  <c:v>0.52777777777777801</c:v>
                </c:pt>
                <c:pt idx="9">
                  <c:v>0.53125</c:v>
                </c:pt>
                <c:pt idx="10">
                  <c:v>0.53472222222222199</c:v>
                </c:pt>
                <c:pt idx="11">
                  <c:v>0.53819444444444398</c:v>
                </c:pt>
                <c:pt idx="12">
                  <c:v>0.54165509259259292</c:v>
                </c:pt>
                <c:pt idx="13">
                  <c:v>0.54166666666666696</c:v>
                </c:pt>
                <c:pt idx="14">
                  <c:v>0.54513888888888895</c:v>
                </c:pt>
                <c:pt idx="15">
                  <c:v>0.54861111111111105</c:v>
                </c:pt>
                <c:pt idx="16">
                  <c:v>0.55208333333333304</c:v>
                </c:pt>
                <c:pt idx="17">
                  <c:v>0.55555555555555503</c:v>
                </c:pt>
                <c:pt idx="18">
                  <c:v>0.55902777777777701</c:v>
                </c:pt>
                <c:pt idx="19">
                  <c:v>0.562499999999999</c:v>
                </c:pt>
                <c:pt idx="20">
                  <c:v>0.56597222222222099</c:v>
                </c:pt>
                <c:pt idx="21">
                  <c:v>0.56944444444444298</c:v>
                </c:pt>
                <c:pt idx="22">
                  <c:v>0.57291666666666496</c:v>
                </c:pt>
                <c:pt idx="23">
                  <c:v>0.57638888888888695</c:v>
                </c:pt>
                <c:pt idx="24">
                  <c:v>0.57986111111110905</c:v>
                </c:pt>
                <c:pt idx="25">
                  <c:v>0.583321759259257</c:v>
                </c:pt>
                <c:pt idx="26">
                  <c:v>0.58333333333333104</c:v>
                </c:pt>
                <c:pt idx="27">
                  <c:v>0.58680555555555303</c:v>
                </c:pt>
                <c:pt idx="28">
                  <c:v>0.59027777777777501</c:v>
                </c:pt>
                <c:pt idx="29">
                  <c:v>0.593749999999997</c:v>
                </c:pt>
                <c:pt idx="30">
                  <c:v>0.59722222222221899</c:v>
                </c:pt>
                <c:pt idx="31">
                  <c:v>0.60069444444444098</c:v>
                </c:pt>
                <c:pt idx="32">
                  <c:v>0.60416666666666297</c:v>
                </c:pt>
                <c:pt idx="33">
                  <c:v>0.60763888888888495</c:v>
                </c:pt>
                <c:pt idx="34">
                  <c:v>0.61111111111110705</c:v>
                </c:pt>
                <c:pt idx="35">
                  <c:v>0.61458333333332904</c:v>
                </c:pt>
                <c:pt idx="36">
                  <c:v>0.61805555555555103</c:v>
                </c:pt>
                <c:pt idx="37">
                  <c:v>0.62152777777777302</c:v>
                </c:pt>
                <c:pt idx="38">
                  <c:v>0.62498842592592097</c:v>
                </c:pt>
                <c:pt idx="39">
                  <c:v>0.624999999999995</c:v>
                </c:pt>
              </c:numCache>
            </c:numRef>
          </c:xVal>
          <c:yVal>
            <c:numRef>
              <c:f>'RRS+ECRS'!$B$19:$AO$19</c:f>
              <c:numCache>
                <c:formatCode>General</c:formatCode>
                <c:ptCount val="40"/>
                <c:pt idx="0">
                  <c:v>30</c:v>
                </c:pt>
                <c:pt idx="1">
                  <c:v>30</c:v>
                </c:pt>
                <c:pt idx="2">
                  <c:v>30</c:v>
                </c:pt>
                <c:pt idx="3">
                  <c:v>30</c:v>
                </c:pt>
                <c:pt idx="4">
                  <c:v>30</c:v>
                </c:pt>
                <c:pt idx="5">
                  <c:v>30</c:v>
                </c:pt>
                <c:pt idx="6">
                  <c:v>30</c:v>
                </c:pt>
                <c:pt idx="7">
                  <c:v>30</c:v>
                </c:pt>
                <c:pt idx="8">
                  <c:v>30</c:v>
                </c:pt>
                <c:pt idx="9">
                  <c:v>30</c:v>
                </c:pt>
                <c:pt idx="10">
                  <c:v>30</c:v>
                </c:pt>
                <c:pt idx="11">
                  <c:v>30</c:v>
                </c:pt>
                <c:pt idx="12">
                  <c:v>30</c:v>
                </c:pt>
                <c:pt idx="13">
                  <c:v>30</c:v>
                </c:pt>
                <c:pt idx="14">
                  <c:v>50</c:v>
                </c:pt>
                <c:pt idx="15">
                  <c:v>50</c:v>
                </c:pt>
                <c:pt idx="16">
                  <c:v>50</c:v>
                </c:pt>
                <c:pt idx="17">
                  <c:v>50</c:v>
                </c:pt>
                <c:pt idx="18">
                  <c:v>30</c:v>
                </c:pt>
                <c:pt idx="19">
                  <c:v>30</c:v>
                </c:pt>
                <c:pt idx="20">
                  <c:v>30</c:v>
                </c:pt>
                <c:pt idx="21">
                  <c:v>30</c:v>
                </c:pt>
                <c:pt idx="22">
                  <c:v>30</c:v>
                </c:pt>
                <c:pt idx="23">
                  <c:v>30</c:v>
                </c:pt>
                <c:pt idx="24">
                  <c:v>30</c:v>
                </c:pt>
                <c:pt idx="25">
                  <c:v>0</c:v>
                </c:pt>
                <c:pt idx="26">
                  <c:v>0</c:v>
                </c:pt>
                <c:pt idx="27">
                  <c:v>30</c:v>
                </c:pt>
                <c:pt idx="28">
                  <c:v>100</c:v>
                </c:pt>
                <c:pt idx="29">
                  <c:v>100</c:v>
                </c:pt>
                <c:pt idx="30">
                  <c:v>79.999999999999886</c:v>
                </c:pt>
                <c:pt idx="31">
                  <c:v>69.999999999999773</c:v>
                </c:pt>
                <c:pt idx="32">
                  <c:v>50</c:v>
                </c:pt>
                <c:pt idx="33">
                  <c:v>50</c:v>
                </c:pt>
                <c:pt idx="34">
                  <c:v>30</c:v>
                </c:pt>
                <c:pt idx="35">
                  <c:v>30</c:v>
                </c:pt>
                <c:pt idx="36">
                  <c:v>30</c:v>
                </c:pt>
                <c:pt idx="37">
                  <c:v>30</c:v>
                </c:pt>
                <c:pt idx="38">
                  <c:v>30</c:v>
                </c:pt>
                <c:pt idx="39">
                  <c:v>30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36F5-4AD9-97A0-C84138E2F75B}"/>
            </c:ext>
          </c:extLst>
        </c:ser>
        <c:ser>
          <c:idx val="14"/>
          <c:order val="13"/>
          <c:tx>
            <c:strRef>
              <c:f>'RRS+ECRS'!$A$26</c:f>
              <c:strCache>
                <c:ptCount val="1"/>
                <c:pt idx="0">
                  <c:v>Net MW</c:v>
                </c:pt>
              </c:strCache>
              <c:extLst xmlns:c15="http://schemas.microsoft.com/office/drawing/2012/chart"/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'RRS+ECRS'!$B$8:$AO$8</c:f>
              <c:numCache>
                <c:formatCode>h:mm</c:formatCode>
                <c:ptCount val="40"/>
                <c:pt idx="0">
                  <c:v>0.5</c:v>
                </c:pt>
                <c:pt idx="1">
                  <c:v>0.50347222222222221</c:v>
                </c:pt>
                <c:pt idx="2">
                  <c:v>0.50694444444444398</c:v>
                </c:pt>
                <c:pt idx="3">
                  <c:v>0.51041666666666696</c:v>
                </c:pt>
                <c:pt idx="4">
                  <c:v>0.51388888888888895</c:v>
                </c:pt>
                <c:pt idx="5">
                  <c:v>0.51736111111111105</c:v>
                </c:pt>
                <c:pt idx="6">
                  <c:v>0.52083333333333304</c:v>
                </c:pt>
                <c:pt idx="7">
                  <c:v>0.52430555555555503</c:v>
                </c:pt>
                <c:pt idx="8">
                  <c:v>0.52777777777777801</c:v>
                </c:pt>
                <c:pt idx="9">
                  <c:v>0.53125</c:v>
                </c:pt>
                <c:pt idx="10">
                  <c:v>0.53472222222222199</c:v>
                </c:pt>
                <c:pt idx="11">
                  <c:v>0.53819444444444398</c:v>
                </c:pt>
                <c:pt idx="12">
                  <c:v>0.54165509259259292</c:v>
                </c:pt>
                <c:pt idx="13">
                  <c:v>0.54166666666666696</c:v>
                </c:pt>
                <c:pt idx="14">
                  <c:v>0.54513888888888895</c:v>
                </c:pt>
                <c:pt idx="15">
                  <c:v>0.54861111111111105</c:v>
                </c:pt>
                <c:pt idx="16">
                  <c:v>0.55208333333333304</c:v>
                </c:pt>
                <c:pt idx="17">
                  <c:v>0.55555555555555503</c:v>
                </c:pt>
                <c:pt idx="18">
                  <c:v>0.55902777777777701</c:v>
                </c:pt>
                <c:pt idx="19">
                  <c:v>0.562499999999999</c:v>
                </c:pt>
                <c:pt idx="20">
                  <c:v>0.56597222222222099</c:v>
                </c:pt>
                <c:pt idx="21">
                  <c:v>0.56944444444444298</c:v>
                </c:pt>
                <c:pt idx="22">
                  <c:v>0.57291666666666496</c:v>
                </c:pt>
                <c:pt idx="23">
                  <c:v>0.57638888888888695</c:v>
                </c:pt>
                <c:pt idx="24">
                  <c:v>0.57986111111110905</c:v>
                </c:pt>
                <c:pt idx="25">
                  <c:v>0.583321759259257</c:v>
                </c:pt>
                <c:pt idx="26">
                  <c:v>0.58333333333333104</c:v>
                </c:pt>
                <c:pt idx="27">
                  <c:v>0.58680555555555303</c:v>
                </c:pt>
                <c:pt idx="28">
                  <c:v>0.59027777777777501</c:v>
                </c:pt>
                <c:pt idx="29">
                  <c:v>0.593749999999997</c:v>
                </c:pt>
                <c:pt idx="30">
                  <c:v>0.59722222222221899</c:v>
                </c:pt>
                <c:pt idx="31">
                  <c:v>0.60069444444444098</c:v>
                </c:pt>
                <c:pt idx="32">
                  <c:v>0.60416666666666297</c:v>
                </c:pt>
                <c:pt idx="33">
                  <c:v>0.60763888888888495</c:v>
                </c:pt>
                <c:pt idx="34">
                  <c:v>0.61111111111110705</c:v>
                </c:pt>
                <c:pt idx="35">
                  <c:v>0.61458333333332904</c:v>
                </c:pt>
                <c:pt idx="36">
                  <c:v>0.61805555555555103</c:v>
                </c:pt>
                <c:pt idx="37">
                  <c:v>0.62152777777777302</c:v>
                </c:pt>
                <c:pt idx="38">
                  <c:v>0.62498842592592097</c:v>
                </c:pt>
                <c:pt idx="39">
                  <c:v>0.624999999999995</c:v>
                </c:pt>
              </c:numCache>
              <c:extLst xmlns:c15="http://schemas.microsoft.com/office/drawing/2012/chart"/>
            </c:numRef>
          </c:xVal>
          <c:yVal>
            <c:numRef>
              <c:f>'RRS+ECRS'!$B$26:$AO$26</c:f>
              <c:numCache>
                <c:formatCode>General</c:formatCode>
                <c:ptCount val="40"/>
                <c:pt idx="0">
                  <c:v>0</c:v>
                </c:pt>
                <c:pt idx="1">
                  <c:v>0</c:v>
                </c:pt>
                <c:pt idx="2">
                  <c:v>30</c:v>
                </c:pt>
                <c:pt idx="3">
                  <c:v>30</c:v>
                </c:pt>
                <c:pt idx="4">
                  <c:v>30</c:v>
                </c:pt>
                <c:pt idx="5">
                  <c:v>30</c:v>
                </c:pt>
                <c:pt idx="6">
                  <c:v>0</c:v>
                </c:pt>
                <c:pt idx="7">
                  <c:v>0</c:v>
                </c:pt>
                <c:pt idx="8">
                  <c:v>-30</c:v>
                </c:pt>
                <c:pt idx="9">
                  <c:v>-30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2</c:v>
                </c:pt>
                <c:pt idx="14">
                  <c:v>55</c:v>
                </c:pt>
                <c:pt idx="15">
                  <c:v>60</c:v>
                </c:pt>
                <c:pt idx="16">
                  <c:v>60</c:v>
                </c:pt>
                <c:pt idx="17">
                  <c:v>53</c:v>
                </c:pt>
                <c:pt idx="18">
                  <c:v>20</c:v>
                </c:pt>
                <c:pt idx="19">
                  <c:v>20</c:v>
                </c:pt>
                <c:pt idx="20">
                  <c:v>0</c:v>
                </c:pt>
                <c:pt idx="21">
                  <c:v>0</c:v>
                </c:pt>
                <c:pt idx="22">
                  <c:v>-100</c:v>
                </c:pt>
                <c:pt idx="23">
                  <c:v>-100</c:v>
                </c:pt>
                <c:pt idx="24">
                  <c:v>-10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100</c:v>
                </c:pt>
                <c:pt idx="29">
                  <c:v>100</c:v>
                </c:pt>
                <c:pt idx="30">
                  <c:v>80</c:v>
                </c:pt>
                <c:pt idx="31">
                  <c:v>70</c:v>
                </c:pt>
                <c:pt idx="32">
                  <c:v>50</c:v>
                </c:pt>
                <c:pt idx="33">
                  <c:v>50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-100</c:v>
                </c:pt>
                <c:pt idx="38">
                  <c:v>-100</c:v>
                </c:pt>
                <c:pt idx="39">
                  <c:v>-100</c:v>
                </c:pt>
              </c:numCache>
              <c:extLst xmlns:c15="http://schemas.microsoft.com/office/drawing/2012/chart"/>
            </c:numRef>
          </c:y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A-36F5-4AD9-97A0-C84138E2F75B}"/>
            </c:ext>
          </c:extLst>
        </c:ser>
        <c:ser>
          <c:idx val="15"/>
          <c:order val="14"/>
          <c:tx>
            <c:strRef>
              <c:f>'RRS+ECRS'!$A$27</c:f>
              <c:strCache>
                <c:ptCount val="1"/>
                <c:pt idx="0">
                  <c:v>SOC</c:v>
                </c:pt>
              </c:strCache>
            </c:strRef>
          </c:tx>
          <c:spPr>
            <a:ln w="19050" cap="rnd">
              <a:solidFill>
                <a:schemeClr val="accent3"/>
              </a:solidFill>
              <a:prstDash val="solid"/>
              <a:round/>
            </a:ln>
            <a:effectLst/>
          </c:spPr>
          <c:marker>
            <c:symbol val="none"/>
          </c:marker>
          <c:xVal>
            <c:numRef>
              <c:f>'RRS+ECRS'!$B$8:$AO$8</c:f>
              <c:numCache>
                <c:formatCode>h:mm</c:formatCode>
                <c:ptCount val="40"/>
                <c:pt idx="0">
                  <c:v>0.5</c:v>
                </c:pt>
                <c:pt idx="1">
                  <c:v>0.50347222222222221</c:v>
                </c:pt>
                <c:pt idx="2">
                  <c:v>0.50694444444444398</c:v>
                </c:pt>
                <c:pt idx="3">
                  <c:v>0.51041666666666696</c:v>
                </c:pt>
                <c:pt idx="4">
                  <c:v>0.51388888888888895</c:v>
                </c:pt>
                <c:pt idx="5">
                  <c:v>0.51736111111111105</c:v>
                </c:pt>
                <c:pt idx="6">
                  <c:v>0.52083333333333304</c:v>
                </c:pt>
                <c:pt idx="7">
                  <c:v>0.52430555555555503</c:v>
                </c:pt>
                <c:pt idx="8">
                  <c:v>0.52777777777777801</c:v>
                </c:pt>
                <c:pt idx="9">
                  <c:v>0.53125</c:v>
                </c:pt>
                <c:pt idx="10">
                  <c:v>0.53472222222222199</c:v>
                </c:pt>
                <c:pt idx="11">
                  <c:v>0.53819444444444398</c:v>
                </c:pt>
                <c:pt idx="12">
                  <c:v>0.54165509259259292</c:v>
                </c:pt>
                <c:pt idx="13">
                  <c:v>0.54166666666666696</c:v>
                </c:pt>
                <c:pt idx="14">
                  <c:v>0.54513888888888895</c:v>
                </c:pt>
                <c:pt idx="15">
                  <c:v>0.54861111111111105</c:v>
                </c:pt>
                <c:pt idx="16">
                  <c:v>0.55208333333333304</c:v>
                </c:pt>
                <c:pt idx="17">
                  <c:v>0.55555555555555503</c:v>
                </c:pt>
                <c:pt idx="18">
                  <c:v>0.55902777777777701</c:v>
                </c:pt>
                <c:pt idx="19">
                  <c:v>0.562499999999999</c:v>
                </c:pt>
                <c:pt idx="20">
                  <c:v>0.56597222222222099</c:v>
                </c:pt>
                <c:pt idx="21">
                  <c:v>0.56944444444444298</c:v>
                </c:pt>
                <c:pt idx="22">
                  <c:v>0.57291666666666496</c:v>
                </c:pt>
                <c:pt idx="23">
                  <c:v>0.57638888888888695</c:v>
                </c:pt>
                <c:pt idx="24">
                  <c:v>0.57986111111110905</c:v>
                </c:pt>
                <c:pt idx="25">
                  <c:v>0.583321759259257</c:v>
                </c:pt>
                <c:pt idx="26">
                  <c:v>0.58333333333333104</c:v>
                </c:pt>
                <c:pt idx="27">
                  <c:v>0.58680555555555303</c:v>
                </c:pt>
                <c:pt idx="28">
                  <c:v>0.59027777777777501</c:v>
                </c:pt>
                <c:pt idx="29">
                  <c:v>0.593749999999997</c:v>
                </c:pt>
                <c:pt idx="30">
                  <c:v>0.59722222222221899</c:v>
                </c:pt>
                <c:pt idx="31">
                  <c:v>0.60069444444444098</c:v>
                </c:pt>
                <c:pt idx="32">
                  <c:v>0.60416666666666297</c:v>
                </c:pt>
                <c:pt idx="33">
                  <c:v>0.60763888888888495</c:v>
                </c:pt>
                <c:pt idx="34">
                  <c:v>0.61111111111110705</c:v>
                </c:pt>
                <c:pt idx="35">
                  <c:v>0.61458333333332904</c:v>
                </c:pt>
                <c:pt idx="36">
                  <c:v>0.61805555555555103</c:v>
                </c:pt>
                <c:pt idx="37">
                  <c:v>0.62152777777777302</c:v>
                </c:pt>
                <c:pt idx="38">
                  <c:v>0.62498842592592097</c:v>
                </c:pt>
                <c:pt idx="39">
                  <c:v>0.624999999999995</c:v>
                </c:pt>
              </c:numCache>
            </c:numRef>
          </c:xVal>
          <c:yVal>
            <c:numRef>
              <c:f>'RRS+ECRS'!$B$27:$AO$27</c:f>
              <c:numCache>
                <c:formatCode>General</c:formatCode>
                <c:ptCount val="40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97.5</c:v>
                </c:pt>
                <c:pt idx="4">
                  <c:v>95</c:v>
                </c:pt>
                <c:pt idx="5">
                  <c:v>92.5</c:v>
                </c:pt>
                <c:pt idx="6">
                  <c:v>90</c:v>
                </c:pt>
                <c:pt idx="7">
                  <c:v>90</c:v>
                </c:pt>
                <c:pt idx="8">
                  <c:v>90</c:v>
                </c:pt>
                <c:pt idx="9">
                  <c:v>92.5</c:v>
                </c:pt>
                <c:pt idx="10">
                  <c:v>95</c:v>
                </c:pt>
                <c:pt idx="11">
                  <c:v>95</c:v>
                </c:pt>
                <c:pt idx="12">
                  <c:v>95</c:v>
                </c:pt>
                <c:pt idx="13">
                  <c:v>95</c:v>
                </c:pt>
                <c:pt idx="14">
                  <c:v>94.833333333333329</c:v>
                </c:pt>
                <c:pt idx="15">
                  <c:v>90.25</c:v>
                </c:pt>
                <c:pt idx="16">
                  <c:v>85.25</c:v>
                </c:pt>
                <c:pt idx="17">
                  <c:v>80.25</c:v>
                </c:pt>
                <c:pt idx="18">
                  <c:v>75.833333333333329</c:v>
                </c:pt>
                <c:pt idx="19">
                  <c:v>74.166666666666657</c:v>
                </c:pt>
                <c:pt idx="20">
                  <c:v>72.499999999999986</c:v>
                </c:pt>
                <c:pt idx="21">
                  <c:v>72.499999999999986</c:v>
                </c:pt>
                <c:pt idx="22">
                  <c:v>72.499999999999986</c:v>
                </c:pt>
                <c:pt idx="23">
                  <c:v>80.833333333333314</c:v>
                </c:pt>
                <c:pt idx="24">
                  <c:v>89.166666666666643</c:v>
                </c:pt>
                <c:pt idx="25">
                  <c:v>89.999999999999972</c:v>
                </c:pt>
                <c:pt idx="26">
                  <c:v>89.999999999999972</c:v>
                </c:pt>
                <c:pt idx="27">
                  <c:v>89.999999999999972</c:v>
                </c:pt>
                <c:pt idx="28">
                  <c:v>89.999999999999972</c:v>
                </c:pt>
                <c:pt idx="29">
                  <c:v>81.666666666666643</c:v>
                </c:pt>
                <c:pt idx="30">
                  <c:v>73.333333333333314</c:v>
                </c:pt>
                <c:pt idx="31">
                  <c:v>66.666666666666643</c:v>
                </c:pt>
                <c:pt idx="32">
                  <c:v>60.833333333333307</c:v>
                </c:pt>
                <c:pt idx="33">
                  <c:v>56.666666666666643</c:v>
                </c:pt>
                <c:pt idx="34">
                  <c:v>52.499999999999979</c:v>
                </c:pt>
                <c:pt idx="35">
                  <c:v>52.499999999999979</c:v>
                </c:pt>
                <c:pt idx="36">
                  <c:v>52.499999999999979</c:v>
                </c:pt>
                <c:pt idx="37">
                  <c:v>52.499999999999979</c:v>
                </c:pt>
                <c:pt idx="38">
                  <c:v>60.833333333333314</c:v>
                </c:pt>
                <c:pt idx="39">
                  <c:v>60.833333333333314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36F5-4AD9-97A0-C84138E2F75B}"/>
            </c:ext>
          </c:extLst>
        </c:ser>
        <c:ser>
          <c:idx val="16"/>
          <c:order val="15"/>
          <c:tx>
            <c:strRef>
              <c:f>'RRS+ECRS'!$A$28</c:f>
              <c:strCache>
                <c:ptCount val="1"/>
                <c:pt idx="0">
                  <c:v>SOCReq-Compliance</c:v>
                </c:pt>
              </c:strCache>
            </c:strRef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'RRS+ECRS'!$B$8:$AO$8</c:f>
              <c:numCache>
                <c:formatCode>h:mm</c:formatCode>
                <c:ptCount val="40"/>
                <c:pt idx="0">
                  <c:v>0.5</c:v>
                </c:pt>
                <c:pt idx="1">
                  <c:v>0.50347222222222221</c:v>
                </c:pt>
                <c:pt idx="2">
                  <c:v>0.50694444444444398</c:v>
                </c:pt>
                <c:pt idx="3">
                  <c:v>0.51041666666666696</c:v>
                </c:pt>
                <c:pt idx="4">
                  <c:v>0.51388888888888895</c:v>
                </c:pt>
                <c:pt idx="5">
                  <c:v>0.51736111111111105</c:v>
                </c:pt>
                <c:pt idx="6">
                  <c:v>0.52083333333333304</c:v>
                </c:pt>
                <c:pt idx="7">
                  <c:v>0.52430555555555503</c:v>
                </c:pt>
                <c:pt idx="8">
                  <c:v>0.52777777777777801</c:v>
                </c:pt>
                <c:pt idx="9">
                  <c:v>0.53125</c:v>
                </c:pt>
                <c:pt idx="10">
                  <c:v>0.53472222222222199</c:v>
                </c:pt>
                <c:pt idx="11">
                  <c:v>0.53819444444444398</c:v>
                </c:pt>
                <c:pt idx="12">
                  <c:v>0.54165509259259292</c:v>
                </c:pt>
                <c:pt idx="13">
                  <c:v>0.54166666666666696</c:v>
                </c:pt>
                <c:pt idx="14">
                  <c:v>0.54513888888888895</c:v>
                </c:pt>
                <c:pt idx="15">
                  <c:v>0.54861111111111105</c:v>
                </c:pt>
                <c:pt idx="16">
                  <c:v>0.55208333333333304</c:v>
                </c:pt>
                <c:pt idx="17">
                  <c:v>0.55555555555555503</c:v>
                </c:pt>
                <c:pt idx="18">
                  <c:v>0.55902777777777701</c:v>
                </c:pt>
                <c:pt idx="19">
                  <c:v>0.562499999999999</c:v>
                </c:pt>
                <c:pt idx="20">
                  <c:v>0.56597222222222099</c:v>
                </c:pt>
                <c:pt idx="21">
                  <c:v>0.56944444444444298</c:v>
                </c:pt>
                <c:pt idx="22">
                  <c:v>0.57291666666666496</c:v>
                </c:pt>
                <c:pt idx="23">
                  <c:v>0.57638888888888695</c:v>
                </c:pt>
                <c:pt idx="24">
                  <c:v>0.57986111111110905</c:v>
                </c:pt>
                <c:pt idx="25">
                  <c:v>0.583321759259257</c:v>
                </c:pt>
                <c:pt idx="26">
                  <c:v>0.58333333333333104</c:v>
                </c:pt>
                <c:pt idx="27">
                  <c:v>0.58680555555555303</c:v>
                </c:pt>
                <c:pt idx="28">
                  <c:v>0.59027777777777501</c:v>
                </c:pt>
                <c:pt idx="29">
                  <c:v>0.593749999999997</c:v>
                </c:pt>
                <c:pt idx="30">
                  <c:v>0.59722222222221899</c:v>
                </c:pt>
                <c:pt idx="31">
                  <c:v>0.60069444444444098</c:v>
                </c:pt>
                <c:pt idx="32">
                  <c:v>0.60416666666666297</c:v>
                </c:pt>
                <c:pt idx="33">
                  <c:v>0.60763888888888495</c:v>
                </c:pt>
                <c:pt idx="34">
                  <c:v>0.61111111111110705</c:v>
                </c:pt>
                <c:pt idx="35">
                  <c:v>0.61458333333332904</c:v>
                </c:pt>
                <c:pt idx="36">
                  <c:v>0.61805555555555103</c:v>
                </c:pt>
                <c:pt idx="37">
                  <c:v>0.62152777777777302</c:v>
                </c:pt>
                <c:pt idx="38">
                  <c:v>0.62498842592592097</c:v>
                </c:pt>
                <c:pt idx="39">
                  <c:v>0.624999999999995</c:v>
                </c:pt>
              </c:numCache>
            </c:numRef>
          </c:xVal>
          <c:yVal>
            <c:numRef>
              <c:f>'RRS+ECRS'!$B$28:$AO$28</c:f>
              <c:numCache>
                <c:formatCode>General</c:formatCode>
                <c:ptCount val="40"/>
                <c:pt idx="0">
                  <c:v>90</c:v>
                </c:pt>
                <c:pt idx="1">
                  <c:v>84.166666666666657</c:v>
                </c:pt>
                <c:pt idx="2">
                  <c:v>78.333333333333343</c:v>
                </c:pt>
                <c:pt idx="3">
                  <c:v>72.5</c:v>
                </c:pt>
                <c:pt idx="4">
                  <c:v>66.666666666666657</c:v>
                </c:pt>
                <c:pt idx="5">
                  <c:v>60.833333333333329</c:v>
                </c:pt>
                <c:pt idx="6">
                  <c:v>55</c:v>
                </c:pt>
                <c:pt idx="7">
                  <c:v>49.166666666666671</c:v>
                </c:pt>
                <c:pt idx="8">
                  <c:v>33.333333333333329</c:v>
                </c:pt>
                <c:pt idx="9">
                  <c:v>30</c:v>
                </c:pt>
                <c:pt idx="10">
                  <c:v>31.666666666666668</c:v>
                </c:pt>
                <c:pt idx="11">
                  <c:v>25.833333333333329</c:v>
                </c:pt>
                <c:pt idx="12">
                  <c:v>20</c:v>
                </c:pt>
                <c:pt idx="13">
                  <c:v>90</c:v>
                </c:pt>
                <c:pt idx="14">
                  <c:v>84.166666666666657</c:v>
                </c:pt>
                <c:pt idx="15">
                  <c:v>78.333333333333343</c:v>
                </c:pt>
                <c:pt idx="16">
                  <c:v>72.5</c:v>
                </c:pt>
                <c:pt idx="17">
                  <c:v>66.666666666666657</c:v>
                </c:pt>
                <c:pt idx="18">
                  <c:v>60.833333333333329</c:v>
                </c:pt>
                <c:pt idx="19">
                  <c:v>55</c:v>
                </c:pt>
                <c:pt idx="20">
                  <c:v>49.166666666666671</c:v>
                </c:pt>
                <c:pt idx="21">
                  <c:v>43.333333333333329</c:v>
                </c:pt>
                <c:pt idx="22">
                  <c:v>0</c:v>
                </c:pt>
                <c:pt idx="23">
                  <c:v>0</c:v>
                </c:pt>
                <c:pt idx="24">
                  <c:v>24.999999999999996</c:v>
                </c:pt>
                <c:pt idx="25">
                  <c:v>20</c:v>
                </c:pt>
                <c:pt idx="26">
                  <c:v>90</c:v>
                </c:pt>
                <c:pt idx="27">
                  <c:v>84.166666666666657</c:v>
                </c:pt>
                <c:pt idx="28">
                  <c:v>78.333333333333343</c:v>
                </c:pt>
                <c:pt idx="29">
                  <c:v>72.5</c:v>
                </c:pt>
                <c:pt idx="30">
                  <c:v>66.666666666666657</c:v>
                </c:pt>
                <c:pt idx="31">
                  <c:v>60.833333333333329</c:v>
                </c:pt>
                <c:pt idx="32">
                  <c:v>55</c:v>
                </c:pt>
                <c:pt idx="33">
                  <c:v>49.166666666666671</c:v>
                </c:pt>
                <c:pt idx="34">
                  <c:v>43.333333333333329</c:v>
                </c:pt>
                <c:pt idx="35">
                  <c:v>37.5</c:v>
                </c:pt>
                <c:pt idx="36">
                  <c:v>31.666666666666668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36F5-4AD9-97A0-C84138E2F75B}"/>
            </c:ext>
          </c:extLst>
        </c:ser>
        <c:ser>
          <c:idx val="19"/>
          <c:order val="16"/>
          <c:tx>
            <c:strRef>
              <c:f>'RRS+ECRS'!$A$29</c:f>
              <c:strCache>
                <c:ptCount val="1"/>
                <c:pt idx="0">
                  <c:v>SoCReq-Compliance minus charging credit</c:v>
                </c:pt>
              </c:strCache>
            </c:strRef>
          </c:tx>
          <c:spPr>
            <a:ln w="12700" cap="rnd">
              <a:solidFill>
                <a:srgbClr val="FF0000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'RRS+ECRS'!$B$8:$AO$8</c:f>
              <c:numCache>
                <c:formatCode>h:mm</c:formatCode>
                <c:ptCount val="40"/>
                <c:pt idx="0">
                  <c:v>0.5</c:v>
                </c:pt>
                <c:pt idx="1">
                  <c:v>0.50347222222222221</c:v>
                </c:pt>
                <c:pt idx="2">
                  <c:v>0.50694444444444398</c:v>
                </c:pt>
                <c:pt idx="3">
                  <c:v>0.51041666666666696</c:v>
                </c:pt>
                <c:pt idx="4">
                  <c:v>0.51388888888888895</c:v>
                </c:pt>
                <c:pt idx="5">
                  <c:v>0.51736111111111105</c:v>
                </c:pt>
                <c:pt idx="6">
                  <c:v>0.52083333333333304</c:v>
                </c:pt>
                <c:pt idx="7">
                  <c:v>0.52430555555555503</c:v>
                </c:pt>
                <c:pt idx="8">
                  <c:v>0.52777777777777801</c:v>
                </c:pt>
                <c:pt idx="9">
                  <c:v>0.53125</c:v>
                </c:pt>
                <c:pt idx="10">
                  <c:v>0.53472222222222199</c:v>
                </c:pt>
                <c:pt idx="11">
                  <c:v>0.53819444444444398</c:v>
                </c:pt>
                <c:pt idx="12">
                  <c:v>0.54165509259259292</c:v>
                </c:pt>
                <c:pt idx="13">
                  <c:v>0.54166666666666696</c:v>
                </c:pt>
                <c:pt idx="14">
                  <c:v>0.54513888888888895</c:v>
                </c:pt>
                <c:pt idx="15">
                  <c:v>0.54861111111111105</c:v>
                </c:pt>
                <c:pt idx="16">
                  <c:v>0.55208333333333304</c:v>
                </c:pt>
                <c:pt idx="17">
                  <c:v>0.55555555555555503</c:v>
                </c:pt>
                <c:pt idx="18">
                  <c:v>0.55902777777777701</c:v>
                </c:pt>
                <c:pt idx="19">
                  <c:v>0.562499999999999</c:v>
                </c:pt>
                <c:pt idx="20">
                  <c:v>0.56597222222222099</c:v>
                </c:pt>
                <c:pt idx="21">
                  <c:v>0.56944444444444298</c:v>
                </c:pt>
                <c:pt idx="22">
                  <c:v>0.57291666666666496</c:v>
                </c:pt>
                <c:pt idx="23">
                  <c:v>0.57638888888888695</c:v>
                </c:pt>
                <c:pt idx="24">
                  <c:v>0.57986111111110905</c:v>
                </c:pt>
                <c:pt idx="25">
                  <c:v>0.583321759259257</c:v>
                </c:pt>
                <c:pt idx="26">
                  <c:v>0.58333333333333104</c:v>
                </c:pt>
                <c:pt idx="27">
                  <c:v>0.58680555555555303</c:v>
                </c:pt>
                <c:pt idx="28">
                  <c:v>0.59027777777777501</c:v>
                </c:pt>
                <c:pt idx="29">
                  <c:v>0.593749999999997</c:v>
                </c:pt>
                <c:pt idx="30">
                  <c:v>0.59722222222221899</c:v>
                </c:pt>
                <c:pt idx="31">
                  <c:v>0.60069444444444098</c:v>
                </c:pt>
                <c:pt idx="32">
                  <c:v>0.60416666666666297</c:v>
                </c:pt>
                <c:pt idx="33">
                  <c:v>0.60763888888888495</c:v>
                </c:pt>
                <c:pt idx="34">
                  <c:v>0.61111111111110705</c:v>
                </c:pt>
                <c:pt idx="35">
                  <c:v>0.61458333333332904</c:v>
                </c:pt>
                <c:pt idx="36">
                  <c:v>0.61805555555555103</c:v>
                </c:pt>
                <c:pt idx="37">
                  <c:v>0.62152777777777302</c:v>
                </c:pt>
                <c:pt idx="38">
                  <c:v>0.62498842592592097</c:v>
                </c:pt>
                <c:pt idx="39">
                  <c:v>0.624999999999995</c:v>
                </c:pt>
              </c:numCache>
            </c:numRef>
          </c:xVal>
          <c:yVal>
            <c:numRef>
              <c:f>'RRS+ECRS'!$B$29:$AO$29</c:f>
              <c:numCache>
                <c:formatCode>General</c:formatCode>
                <c:ptCount val="40"/>
                <c:pt idx="0">
                  <c:v>90</c:v>
                </c:pt>
                <c:pt idx="1">
                  <c:v>84.166666666666657</c:v>
                </c:pt>
                <c:pt idx="2">
                  <c:v>78.333333333333343</c:v>
                </c:pt>
                <c:pt idx="3">
                  <c:v>72.5</c:v>
                </c:pt>
                <c:pt idx="4">
                  <c:v>66.666666666666657</c:v>
                </c:pt>
                <c:pt idx="5">
                  <c:v>60.833333333333329</c:v>
                </c:pt>
                <c:pt idx="6">
                  <c:v>55</c:v>
                </c:pt>
                <c:pt idx="7">
                  <c:v>49.166666666666671</c:v>
                </c:pt>
                <c:pt idx="8">
                  <c:v>43.333333333333329</c:v>
                </c:pt>
                <c:pt idx="9">
                  <c:v>37.5</c:v>
                </c:pt>
                <c:pt idx="10">
                  <c:v>31.666666666666668</c:v>
                </c:pt>
                <c:pt idx="11">
                  <c:v>25.833333333333329</c:v>
                </c:pt>
                <c:pt idx="12">
                  <c:v>20</c:v>
                </c:pt>
                <c:pt idx="13">
                  <c:v>90</c:v>
                </c:pt>
                <c:pt idx="14">
                  <c:v>84.166666666666657</c:v>
                </c:pt>
                <c:pt idx="15">
                  <c:v>78.333333333333343</c:v>
                </c:pt>
                <c:pt idx="16">
                  <c:v>72.5</c:v>
                </c:pt>
                <c:pt idx="17">
                  <c:v>66.666666666666657</c:v>
                </c:pt>
                <c:pt idx="18">
                  <c:v>60.833333333333329</c:v>
                </c:pt>
                <c:pt idx="19">
                  <c:v>55</c:v>
                </c:pt>
                <c:pt idx="20">
                  <c:v>49.166666666666671</c:v>
                </c:pt>
                <c:pt idx="21">
                  <c:v>43.333333333333329</c:v>
                </c:pt>
                <c:pt idx="22">
                  <c:v>37.5</c:v>
                </c:pt>
                <c:pt idx="23">
                  <c:v>31.666666666666668</c:v>
                </c:pt>
                <c:pt idx="24">
                  <c:v>25.833333333333329</c:v>
                </c:pt>
                <c:pt idx="25">
                  <c:v>20</c:v>
                </c:pt>
                <c:pt idx="26">
                  <c:v>90</c:v>
                </c:pt>
                <c:pt idx="27">
                  <c:v>84.166666666666657</c:v>
                </c:pt>
                <c:pt idx="28">
                  <c:v>78.333333333333343</c:v>
                </c:pt>
                <c:pt idx="29">
                  <c:v>72.5</c:v>
                </c:pt>
                <c:pt idx="30">
                  <c:v>66.666666666666657</c:v>
                </c:pt>
                <c:pt idx="31">
                  <c:v>60.833333333333329</c:v>
                </c:pt>
                <c:pt idx="32">
                  <c:v>55</c:v>
                </c:pt>
                <c:pt idx="33">
                  <c:v>49.166666666666671</c:v>
                </c:pt>
                <c:pt idx="34">
                  <c:v>43.333333333333329</c:v>
                </c:pt>
                <c:pt idx="35">
                  <c:v>37.5</c:v>
                </c:pt>
                <c:pt idx="36">
                  <c:v>31.666666666666668</c:v>
                </c:pt>
                <c:pt idx="37">
                  <c:v>25.833333333333329</c:v>
                </c:pt>
                <c:pt idx="38">
                  <c:v>20</c:v>
                </c:pt>
                <c:pt idx="39">
                  <c:v>90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3-36F5-4AD9-97A0-C84138E2F75B}"/>
            </c:ext>
          </c:extLst>
        </c:ser>
        <c:ser>
          <c:idx val="20"/>
          <c:order val="17"/>
          <c:tx>
            <c:strRef>
              <c:f>'RRS+ECRS'!$A$10</c:f>
              <c:strCache>
                <c:ptCount val="1"/>
                <c:pt idx="0">
                  <c:v>MPC</c:v>
                </c:pt>
              </c:strCache>
            </c:strRef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'RRS+ECRS'!$B$8:$AO$8</c:f>
              <c:numCache>
                <c:formatCode>h:mm</c:formatCode>
                <c:ptCount val="40"/>
                <c:pt idx="0">
                  <c:v>0.5</c:v>
                </c:pt>
                <c:pt idx="1">
                  <c:v>0.50347222222222221</c:v>
                </c:pt>
                <c:pt idx="2">
                  <c:v>0.50694444444444398</c:v>
                </c:pt>
                <c:pt idx="3">
                  <c:v>0.51041666666666696</c:v>
                </c:pt>
                <c:pt idx="4">
                  <c:v>0.51388888888888895</c:v>
                </c:pt>
                <c:pt idx="5">
                  <c:v>0.51736111111111105</c:v>
                </c:pt>
                <c:pt idx="6">
                  <c:v>0.52083333333333304</c:v>
                </c:pt>
                <c:pt idx="7">
                  <c:v>0.52430555555555503</c:v>
                </c:pt>
                <c:pt idx="8">
                  <c:v>0.52777777777777801</c:v>
                </c:pt>
                <c:pt idx="9">
                  <c:v>0.53125</c:v>
                </c:pt>
                <c:pt idx="10">
                  <c:v>0.53472222222222199</c:v>
                </c:pt>
                <c:pt idx="11">
                  <c:v>0.53819444444444398</c:v>
                </c:pt>
                <c:pt idx="12">
                  <c:v>0.54165509259259292</c:v>
                </c:pt>
                <c:pt idx="13">
                  <c:v>0.54166666666666696</c:v>
                </c:pt>
                <c:pt idx="14">
                  <c:v>0.54513888888888895</c:v>
                </c:pt>
                <c:pt idx="15">
                  <c:v>0.54861111111111105</c:v>
                </c:pt>
                <c:pt idx="16">
                  <c:v>0.55208333333333304</c:v>
                </c:pt>
                <c:pt idx="17">
                  <c:v>0.55555555555555503</c:v>
                </c:pt>
                <c:pt idx="18">
                  <c:v>0.55902777777777701</c:v>
                </c:pt>
                <c:pt idx="19">
                  <c:v>0.562499999999999</c:v>
                </c:pt>
                <c:pt idx="20">
                  <c:v>0.56597222222222099</c:v>
                </c:pt>
                <c:pt idx="21">
                  <c:v>0.56944444444444298</c:v>
                </c:pt>
                <c:pt idx="22">
                  <c:v>0.57291666666666496</c:v>
                </c:pt>
                <c:pt idx="23">
                  <c:v>0.57638888888888695</c:v>
                </c:pt>
                <c:pt idx="24">
                  <c:v>0.57986111111110905</c:v>
                </c:pt>
                <c:pt idx="25">
                  <c:v>0.583321759259257</c:v>
                </c:pt>
                <c:pt idx="26">
                  <c:v>0.58333333333333104</c:v>
                </c:pt>
                <c:pt idx="27">
                  <c:v>0.58680555555555303</c:v>
                </c:pt>
                <c:pt idx="28">
                  <c:v>0.59027777777777501</c:v>
                </c:pt>
                <c:pt idx="29">
                  <c:v>0.593749999999997</c:v>
                </c:pt>
                <c:pt idx="30">
                  <c:v>0.59722222222221899</c:v>
                </c:pt>
                <c:pt idx="31">
                  <c:v>0.60069444444444098</c:v>
                </c:pt>
                <c:pt idx="32">
                  <c:v>0.60416666666666297</c:v>
                </c:pt>
                <c:pt idx="33">
                  <c:v>0.60763888888888495</c:v>
                </c:pt>
                <c:pt idx="34">
                  <c:v>0.61111111111110705</c:v>
                </c:pt>
                <c:pt idx="35">
                  <c:v>0.61458333333332904</c:v>
                </c:pt>
                <c:pt idx="36">
                  <c:v>0.61805555555555103</c:v>
                </c:pt>
                <c:pt idx="37">
                  <c:v>0.62152777777777302</c:v>
                </c:pt>
                <c:pt idx="38">
                  <c:v>0.62498842592592097</c:v>
                </c:pt>
                <c:pt idx="39">
                  <c:v>0.624999999999995</c:v>
                </c:pt>
              </c:numCache>
            </c:numRef>
          </c:xVal>
          <c:yVal>
            <c:numRef>
              <c:f>'RRS+ECRS'!$B$10:$AO$10</c:f>
              <c:numCache>
                <c:formatCode>General</c:formatCode>
                <c:ptCount val="40"/>
                <c:pt idx="0">
                  <c:v>-100</c:v>
                </c:pt>
                <c:pt idx="1">
                  <c:v>-100</c:v>
                </c:pt>
                <c:pt idx="2">
                  <c:v>-100</c:v>
                </c:pt>
                <c:pt idx="3">
                  <c:v>-100</c:v>
                </c:pt>
                <c:pt idx="4">
                  <c:v>-100</c:v>
                </c:pt>
                <c:pt idx="5">
                  <c:v>-100</c:v>
                </c:pt>
                <c:pt idx="6">
                  <c:v>-100</c:v>
                </c:pt>
                <c:pt idx="7">
                  <c:v>-100</c:v>
                </c:pt>
                <c:pt idx="8">
                  <c:v>-100</c:v>
                </c:pt>
                <c:pt idx="9">
                  <c:v>-100</c:v>
                </c:pt>
                <c:pt idx="10">
                  <c:v>-100</c:v>
                </c:pt>
                <c:pt idx="11">
                  <c:v>-100</c:v>
                </c:pt>
                <c:pt idx="12">
                  <c:v>-100</c:v>
                </c:pt>
                <c:pt idx="13">
                  <c:v>-100</c:v>
                </c:pt>
                <c:pt idx="14">
                  <c:v>-100</c:v>
                </c:pt>
                <c:pt idx="15">
                  <c:v>-100</c:v>
                </c:pt>
                <c:pt idx="16">
                  <c:v>-100</c:v>
                </c:pt>
                <c:pt idx="17">
                  <c:v>-100</c:v>
                </c:pt>
                <c:pt idx="18">
                  <c:v>-100</c:v>
                </c:pt>
                <c:pt idx="19">
                  <c:v>-100</c:v>
                </c:pt>
                <c:pt idx="20">
                  <c:v>-100</c:v>
                </c:pt>
                <c:pt idx="21">
                  <c:v>-100</c:v>
                </c:pt>
                <c:pt idx="22">
                  <c:v>-100</c:v>
                </c:pt>
                <c:pt idx="23">
                  <c:v>-100</c:v>
                </c:pt>
                <c:pt idx="24">
                  <c:v>-100</c:v>
                </c:pt>
                <c:pt idx="25">
                  <c:v>-100</c:v>
                </c:pt>
                <c:pt idx="26">
                  <c:v>-100</c:v>
                </c:pt>
                <c:pt idx="27">
                  <c:v>-100</c:v>
                </c:pt>
                <c:pt idx="28">
                  <c:v>-100</c:v>
                </c:pt>
                <c:pt idx="29">
                  <c:v>-100</c:v>
                </c:pt>
                <c:pt idx="30">
                  <c:v>-100</c:v>
                </c:pt>
                <c:pt idx="31">
                  <c:v>-100</c:v>
                </c:pt>
                <c:pt idx="32">
                  <c:v>-100</c:v>
                </c:pt>
                <c:pt idx="33">
                  <c:v>-100</c:v>
                </c:pt>
                <c:pt idx="34">
                  <c:v>-100</c:v>
                </c:pt>
                <c:pt idx="35">
                  <c:v>-100</c:v>
                </c:pt>
                <c:pt idx="36">
                  <c:v>-100</c:v>
                </c:pt>
                <c:pt idx="37">
                  <c:v>-100</c:v>
                </c:pt>
                <c:pt idx="38">
                  <c:v>-100</c:v>
                </c:pt>
                <c:pt idx="39">
                  <c:v>-100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4-36F5-4AD9-97A0-C84138E2F75B}"/>
            </c:ext>
          </c:extLst>
        </c:ser>
        <c:ser>
          <c:idx val="21"/>
          <c:order val="18"/>
          <c:tx>
            <c:strRef>
              <c:f>'RRS+ECRS'!$A$21</c:f>
              <c:strCache>
                <c:ptCount val="1"/>
                <c:pt idx="0">
                  <c:v>HASL-CLR Post 1186</c:v>
                </c:pt>
              </c:strCache>
            </c:strRef>
          </c:tx>
          <c:spPr>
            <a:ln w="19050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'RRS+ECRS'!$B$8:$AO$8</c:f>
              <c:numCache>
                <c:formatCode>h:mm</c:formatCode>
                <c:ptCount val="40"/>
                <c:pt idx="0">
                  <c:v>0.5</c:v>
                </c:pt>
                <c:pt idx="1">
                  <c:v>0.50347222222222221</c:v>
                </c:pt>
                <c:pt idx="2">
                  <c:v>0.50694444444444398</c:v>
                </c:pt>
                <c:pt idx="3">
                  <c:v>0.51041666666666696</c:v>
                </c:pt>
                <c:pt idx="4">
                  <c:v>0.51388888888888895</c:v>
                </c:pt>
                <c:pt idx="5">
                  <c:v>0.51736111111111105</c:v>
                </c:pt>
                <c:pt idx="6">
                  <c:v>0.52083333333333304</c:v>
                </c:pt>
                <c:pt idx="7">
                  <c:v>0.52430555555555503</c:v>
                </c:pt>
                <c:pt idx="8">
                  <c:v>0.52777777777777801</c:v>
                </c:pt>
                <c:pt idx="9">
                  <c:v>0.53125</c:v>
                </c:pt>
                <c:pt idx="10">
                  <c:v>0.53472222222222199</c:v>
                </c:pt>
                <c:pt idx="11">
                  <c:v>0.53819444444444398</c:v>
                </c:pt>
                <c:pt idx="12">
                  <c:v>0.54165509259259292</c:v>
                </c:pt>
                <c:pt idx="13">
                  <c:v>0.54166666666666696</c:v>
                </c:pt>
                <c:pt idx="14">
                  <c:v>0.54513888888888895</c:v>
                </c:pt>
                <c:pt idx="15">
                  <c:v>0.54861111111111105</c:v>
                </c:pt>
                <c:pt idx="16">
                  <c:v>0.55208333333333304</c:v>
                </c:pt>
                <c:pt idx="17">
                  <c:v>0.55555555555555503</c:v>
                </c:pt>
                <c:pt idx="18">
                  <c:v>0.55902777777777701</c:v>
                </c:pt>
                <c:pt idx="19">
                  <c:v>0.562499999999999</c:v>
                </c:pt>
                <c:pt idx="20">
                  <c:v>0.56597222222222099</c:v>
                </c:pt>
                <c:pt idx="21">
                  <c:v>0.56944444444444298</c:v>
                </c:pt>
                <c:pt idx="22">
                  <c:v>0.57291666666666496</c:v>
                </c:pt>
                <c:pt idx="23">
                  <c:v>0.57638888888888695</c:v>
                </c:pt>
                <c:pt idx="24">
                  <c:v>0.57986111111110905</c:v>
                </c:pt>
                <c:pt idx="25">
                  <c:v>0.583321759259257</c:v>
                </c:pt>
                <c:pt idx="26">
                  <c:v>0.58333333333333104</c:v>
                </c:pt>
                <c:pt idx="27">
                  <c:v>0.58680555555555303</c:v>
                </c:pt>
                <c:pt idx="28">
                  <c:v>0.59027777777777501</c:v>
                </c:pt>
                <c:pt idx="29">
                  <c:v>0.593749999999997</c:v>
                </c:pt>
                <c:pt idx="30">
                  <c:v>0.59722222222221899</c:v>
                </c:pt>
                <c:pt idx="31">
                  <c:v>0.60069444444444098</c:v>
                </c:pt>
                <c:pt idx="32">
                  <c:v>0.60416666666666297</c:v>
                </c:pt>
                <c:pt idx="33">
                  <c:v>0.60763888888888495</c:v>
                </c:pt>
                <c:pt idx="34">
                  <c:v>0.61111111111110705</c:v>
                </c:pt>
                <c:pt idx="35">
                  <c:v>0.61458333333332904</c:v>
                </c:pt>
                <c:pt idx="36">
                  <c:v>0.61805555555555103</c:v>
                </c:pt>
                <c:pt idx="37">
                  <c:v>0.62152777777777302</c:v>
                </c:pt>
                <c:pt idx="38">
                  <c:v>0.62498842592592097</c:v>
                </c:pt>
                <c:pt idx="39">
                  <c:v>0.624999999999995</c:v>
                </c:pt>
              </c:numCache>
            </c:numRef>
          </c:xVal>
          <c:yVal>
            <c:numRef>
              <c:f>'RRS+ECRS'!$B$21:$AO$21</c:f>
              <c:numCache>
                <c:formatCode>0</c:formatCode>
                <c:ptCount val="4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-30</c:v>
                </c:pt>
                <c:pt idx="4">
                  <c:v>-60</c:v>
                </c:pt>
                <c:pt idx="5">
                  <c:v>-90</c:v>
                </c:pt>
                <c:pt idx="6">
                  <c:v>-100</c:v>
                </c:pt>
                <c:pt idx="7">
                  <c:v>-100</c:v>
                </c:pt>
                <c:pt idx="8">
                  <c:v>-100</c:v>
                </c:pt>
                <c:pt idx="9">
                  <c:v>-90</c:v>
                </c:pt>
                <c:pt idx="10">
                  <c:v>-60</c:v>
                </c:pt>
                <c:pt idx="11">
                  <c:v>-60</c:v>
                </c:pt>
                <c:pt idx="12" formatCode="General">
                  <c:v>-60</c:v>
                </c:pt>
                <c:pt idx="13">
                  <c:v>-60</c:v>
                </c:pt>
                <c:pt idx="14">
                  <c:v>-62.000000000000057</c:v>
                </c:pt>
                <c:pt idx="15">
                  <c:v>-100</c:v>
                </c:pt>
                <c:pt idx="16">
                  <c:v>-100</c:v>
                </c:pt>
                <c:pt idx="17">
                  <c:v>-100</c:v>
                </c:pt>
                <c:pt idx="18">
                  <c:v>-100</c:v>
                </c:pt>
                <c:pt idx="19">
                  <c:v>-100</c:v>
                </c:pt>
                <c:pt idx="20">
                  <c:v>-100</c:v>
                </c:pt>
                <c:pt idx="21">
                  <c:v>-100</c:v>
                </c:pt>
                <c:pt idx="22">
                  <c:v>-100</c:v>
                </c:pt>
                <c:pt idx="23">
                  <c:v>-100</c:v>
                </c:pt>
                <c:pt idx="24">
                  <c:v>-100</c:v>
                </c:pt>
                <c:pt idx="25" formatCode="General">
                  <c:v>-100</c:v>
                </c:pt>
                <c:pt idx="26">
                  <c:v>-100</c:v>
                </c:pt>
                <c:pt idx="27">
                  <c:v>-100</c:v>
                </c:pt>
                <c:pt idx="28">
                  <c:v>-100</c:v>
                </c:pt>
                <c:pt idx="29">
                  <c:v>-100</c:v>
                </c:pt>
                <c:pt idx="30">
                  <c:v>-100</c:v>
                </c:pt>
                <c:pt idx="31">
                  <c:v>-100</c:v>
                </c:pt>
                <c:pt idx="32">
                  <c:v>-100</c:v>
                </c:pt>
                <c:pt idx="33">
                  <c:v>-100</c:v>
                </c:pt>
                <c:pt idx="34">
                  <c:v>-100</c:v>
                </c:pt>
                <c:pt idx="35">
                  <c:v>-100</c:v>
                </c:pt>
                <c:pt idx="36">
                  <c:v>-100</c:v>
                </c:pt>
                <c:pt idx="37">
                  <c:v>-100</c:v>
                </c:pt>
                <c:pt idx="38" formatCode="General">
                  <c:v>-100</c:v>
                </c:pt>
                <c:pt idx="39">
                  <c:v>-100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5-36F5-4AD9-97A0-C84138E2F7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04801071"/>
        <c:axId val="2104779023"/>
        <c:extLst>
          <c:ext xmlns:c15="http://schemas.microsoft.com/office/drawing/2012/chart" uri="{02D57815-91ED-43cb-92C2-25804820EDAC}">
            <c15:filteredScatterSeries>
              <c15:ser>
                <c:idx val="6"/>
                <c:order val="5"/>
                <c:tx>
                  <c:strRef>
                    <c:extLst>
                      <c:ext uri="{02D57815-91ED-43cb-92C2-25804820EDAC}">
                        <c15:formulaRef>
                          <c15:sqref>'RRS+ECRS'!$A$15</c15:sqref>
                        </c15:formulaRef>
                      </c:ext>
                    </c:extLst>
                    <c:strCache>
                      <c:ptCount val="1"/>
                      <c:pt idx="0">
                        <c:v>HASL-GR Curr.</c:v>
                      </c:pt>
                    </c:strCache>
                  </c:strRef>
                </c:tx>
                <c:spPr>
                  <a:ln w="19050" cap="rnd">
                    <a:solidFill>
                      <a:schemeClr val="bg1">
                        <a:lumMod val="50000"/>
                      </a:schemeClr>
                    </a:solidFill>
                    <a:prstDash val="dash"/>
                    <a:round/>
                  </a:ln>
                  <a:effectLst/>
                </c:spPr>
                <c:marker>
                  <c:symbol val="none"/>
                </c:marker>
                <c:xVal>
                  <c:numRef>
                    <c:extLst>
                      <c:ext uri="{02D57815-91ED-43cb-92C2-25804820EDAC}">
                        <c15:formulaRef>
                          <c15:sqref>'RRS+ECRS'!$B$8:$AO$8</c15:sqref>
                        </c15:formulaRef>
                      </c:ext>
                    </c:extLst>
                    <c:numCache>
                      <c:formatCode>h:mm</c:formatCode>
                      <c:ptCount val="40"/>
                      <c:pt idx="0">
                        <c:v>0.5</c:v>
                      </c:pt>
                      <c:pt idx="1">
                        <c:v>0.50347222222222221</c:v>
                      </c:pt>
                      <c:pt idx="2">
                        <c:v>0.50694444444444398</c:v>
                      </c:pt>
                      <c:pt idx="3">
                        <c:v>0.51041666666666696</c:v>
                      </c:pt>
                      <c:pt idx="4">
                        <c:v>0.51388888888888895</c:v>
                      </c:pt>
                      <c:pt idx="5">
                        <c:v>0.51736111111111105</c:v>
                      </c:pt>
                      <c:pt idx="6">
                        <c:v>0.52083333333333304</c:v>
                      </c:pt>
                      <c:pt idx="7">
                        <c:v>0.52430555555555503</c:v>
                      </c:pt>
                      <c:pt idx="8">
                        <c:v>0.52777777777777801</c:v>
                      </c:pt>
                      <c:pt idx="9">
                        <c:v>0.53125</c:v>
                      </c:pt>
                      <c:pt idx="10">
                        <c:v>0.53472222222222199</c:v>
                      </c:pt>
                      <c:pt idx="11">
                        <c:v>0.53819444444444398</c:v>
                      </c:pt>
                      <c:pt idx="12">
                        <c:v>0.54165509259259292</c:v>
                      </c:pt>
                      <c:pt idx="13">
                        <c:v>0.54166666666666696</c:v>
                      </c:pt>
                      <c:pt idx="14">
                        <c:v>0.54513888888888895</c:v>
                      </c:pt>
                      <c:pt idx="15">
                        <c:v>0.54861111111111105</c:v>
                      </c:pt>
                      <c:pt idx="16">
                        <c:v>0.55208333333333304</c:v>
                      </c:pt>
                      <c:pt idx="17">
                        <c:v>0.55555555555555503</c:v>
                      </c:pt>
                      <c:pt idx="18">
                        <c:v>0.55902777777777701</c:v>
                      </c:pt>
                      <c:pt idx="19">
                        <c:v>0.562499999999999</c:v>
                      </c:pt>
                      <c:pt idx="20">
                        <c:v>0.56597222222222099</c:v>
                      </c:pt>
                      <c:pt idx="21">
                        <c:v>0.56944444444444298</c:v>
                      </c:pt>
                      <c:pt idx="22">
                        <c:v>0.57291666666666496</c:v>
                      </c:pt>
                      <c:pt idx="23">
                        <c:v>0.57638888888888695</c:v>
                      </c:pt>
                      <c:pt idx="24">
                        <c:v>0.57986111111110905</c:v>
                      </c:pt>
                      <c:pt idx="25">
                        <c:v>0.583321759259257</c:v>
                      </c:pt>
                      <c:pt idx="26">
                        <c:v>0.58333333333333104</c:v>
                      </c:pt>
                      <c:pt idx="27">
                        <c:v>0.58680555555555303</c:v>
                      </c:pt>
                      <c:pt idx="28">
                        <c:v>0.59027777777777501</c:v>
                      </c:pt>
                      <c:pt idx="29">
                        <c:v>0.593749999999997</c:v>
                      </c:pt>
                      <c:pt idx="30">
                        <c:v>0.59722222222221899</c:v>
                      </c:pt>
                      <c:pt idx="31">
                        <c:v>0.60069444444444098</c:v>
                      </c:pt>
                      <c:pt idx="32">
                        <c:v>0.60416666666666297</c:v>
                      </c:pt>
                      <c:pt idx="33">
                        <c:v>0.60763888888888495</c:v>
                      </c:pt>
                      <c:pt idx="34">
                        <c:v>0.61111111111110705</c:v>
                      </c:pt>
                      <c:pt idx="35">
                        <c:v>0.61458333333332904</c:v>
                      </c:pt>
                      <c:pt idx="36">
                        <c:v>0.61805555555555103</c:v>
                      </c:pt>
                      <c:pt idx="37">
                        <c:v>0.62152777777777302</c:v>
                      </c:pt>
                      <c:pt idx="38">
                        <c:v>0.62498842592592097</c:v>
                      </c:pt>
                      <c:pt idx="39">
                        <c:v>0.624999999999995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'RRS+ECRS'!$B$15:$AO$15</c15:sqref>
                        </c15:formulaRef>
                      </c:ext>
                    </c:extLst>
                    <c:numCache>
                      <c:formatCode>General</c:formatCode>
                      <c:ptCount val="40"/>
                      <c:pt idx="0">
                        <c:v>30</c:v>
                      </c:pt>
                      <c:pt idx="1">
                        <c:v>30</c:v>
                      </c:pt>
                      <c:pt idx="2">
                        <c:v>30</c:v>
                      </c:pt>
                      <c:pt idx="3">
                        <c:v>30</c:v>
                      </c:pt>
                      <c:pt idx="4">
                        <c:v>30</c:v>
                      </c:pt>
                      <c:pt idx="5">
                        <c:v>30</c:v>
                      </c:pt>
                      <c:pt idx="6">
                        <c:v>30</c:v>
                      </c:pt>
                      <c:pt idx="7">
                        <c:v>30</c:v>
                      </c:pt>
                      <c:pt idx="8">
                        <c:v>30</c:v>
                      </c:pt>
                      <c:pt idx="9">
                        <c:v>30</c:v>
                      </c:pt>
                      <c:pt idx="10">
                        <c:v>30</c:v>
                      </c:pt>
                      <c:pt idx="11">
                        <c:v>30</c:v>
                      </c:pt>
                      <c:pt idx="12">
                        <c:v>30</c:v>
                      </c:pt>
                      <c:pt idx="13">
                        <c:v>30</c:v>
                      </c:pt>
                      <c:pt idx="14">
                        <c:v>50</c:v>
                      </c:pt>
                      <c:pt idx="15">
                        <c:v>50</c:v>
                      </c:pt>
                      <c:pt idx="16">
                        <c:v>50</c:v>
                      </c:pt>
                      <c:pt idx="17">
                        <c:v>50</c:v>
                      </c:pt>
                      <c:pt idx="18">
                        <c:v>30</c:v>
                      </c:pt>
                      <c:pt idx="19">
                        <c:v>30</c:v>
                      </c:pt>
                      <c:pt idx="20">
                        <c:v>30</c:v>
                      </c:pt>
                      <c:pt idx="21">
                        <c:v>30</c:v>
                      </c:pt>
                      <c:pt idx="22">
                        <c:v>30</c:v>
                      </c:pt>
                      <c:pt idx="23">
                        <c:v>30</c:v>
                      </c:pt>
                      <c:pt idx="24">
                        <c:v>30</c:v>
                      </c:pt>
                      <c:pt idx="25">
                        <c:v>30</c:v>
                      </c:pt>
                      <c:pt idx="26">
                        <c:v>30</c:v>
                      </c:pt>
                      <c:pt idx="27">
                        <c:v>30</c:v>
                      </c:pt>
                      <c:pt idx="28">
                        <c:v>100</c:v>
                      </c:pt>
                      <c:pt idx="29">
                        <c:v>100</c:v>
                      </c:pt>
                      <c:pt idx="30">
                        <c:v>100</c:v>
                      </c:pt>
                      <c:pt idx="31">
                        <c:v>100</c:v>
                      </c:pt>
                      <c:pt idx="32">
                        <c:v>50</c:v>
                      </c:pt>
                      <c:pt idx="33">
                        <c:v>50</c:v>
                      </c:pt>
                      <c:pt idx="34">
                        <c:v>30</c:v>
                      </c:pt>
                      <c:pt idx="35">
                        <c:v>30</c:v>
                      </c:pt>
                      <c:pt idx="36">
                        <c:v>30</c:v>
                      </c:pt>
                      <c:pt idx="37">
                        <c:v>30</c:v>
                      </c:pt>
                      <c:pt idx="38">
                        <c:v>30</c:v>
                      </c:pt>
                      <c:pt idx="39">
                        <c:v>30</c:v>
                      </c:pt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5-36F5-4AD9-97A0-C84138E2F75B}"/>
                  </c:ext>
                </c:extLst>
              </c15:ser>
            </c15:filteredScatterSeries>
            <c15:filteredScatterSeries>
              <c15:ser>
                <c:idx val="7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'RRS+ECRS'!$A$16</c15:sqref>
                        </c15:formulaRef>
                      </c:ext>
                    </c:extLst>
                    <c:strCache>
                      <c:ptCount val="1"/>
                      <c:pt idx="0">
                        <c:v>SOCReq1</c:v>
                      </c:pt>
                    </c:strCache>
                  </c:strRef>
                </c:tx>
                <c:spPr>
                  <a:ln w="19050" cap="rnd">
                    <a:solidFill>
                      <a:schemeClr val="accent2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'RRS+ECRS'!$B$8:$AO$8</c15:sqref>
                        </c15:formulaRef>
                      </c:ext>
                    </c:extLst>
                    <c:numCache>
                      <c:formatCode>h:mm</c:formatCode>
                      <c:ptCount val="40"/>
                      <c:pt idx="0">
                        <c:v>0.5</c:v>
                      </c:pt>
                      <c:pt idx="1">
                        <c:v>0.50347222222222221</c:v>
                      </c:pt>
                      <c:pt idx="2">
                        <c:v>0.50694444444444398</c:v>
                      </c:pt>
                      <c:pt idx="3">
                        <c:v>0.51041666666666696</c:v>
                      </c:pt>
                      <c:pt idx="4">
                        <c:v>0.51388888888888895</c:v>
                      </c:pt>
                      <c:pt idx="5">
                        <c:v>0.51736111111111105</c:v>
                      </c:pt>
                      <c:pt idx="6">
                        <c:v>0.52083333333333304</c:v>
                      </c:pt>
                      <c:pt idx="7">
                        <c:v>0.52430555555555503</c:v>
                      </c:pt>
                      <c:pt idx="8">
                        <c:v>0.52777777777777801</c:v>
                      </c:pt>
                      <c:pt idx="9">
                        <c:v>0.53125</c:v>
                      </c:pt>
                      <c:pt idx="10">
                        <c:v>0.53472222222222199</c:v>
                      </c:pt>
                      <c:pt idx="11">
                        <c:v>0.53819444444444398</c:v>
                      </c:pt>
                      <c:pt idx="12">
                        <c:v>0.54165509259259292</c:v>
                      </c:pt>
                      <c:pt idx="13">
                        <c:v>0.54166666666666696</c:v>
                      </c:pt>
                      <c:pt idx="14">
                        <c:v>0.54513888888888895</c:v>
                      </c:pt>
                      <c:pt idx="15">
                        <c:v>0.54861111111111105</c:v>
                      </c:pt>
                      <c:pt idx="16">
                        <c:v>0.55208333333333304</c:v>
                      </c:pt>
                      <c:pt idx="17">
                        <c:v>0.55555555555555503</c:v>
                      </c:pt>
                      <c:pt idx="18">
                        <c:v>0.55902777777777701</c:v>
                      </c:pt>
                      <c:pt idx="19">
                        <c:v>0.562499999999999</c:v>
                      </c:pt>
                      <c:pt idx="20">
                        <c:v>0.56597222222222099</c:v>
                      </c:pt>
                      <c:pt idx="21">
                        <c:v>0.56944444444444298</c:v>
                      </c:pt>
                      <c:pt idx="22">
                        <c:v>0.57291666666666496</c:v>
                      </c:pt>
                      <c:pt idx="23">
                        <c:v>0.57638888888888695</c:v>
                      </c:pt>
                      <c:pt idx="24">
                        <c:v>0.57986111111110905</c:v>
                      </c:pt>
                      <c:pt idx="25">
                        <c:v>0.583321759259257</c:v>
                      </c:pt>
                      <c:pt idx="26">
                        <c:v>0.58333333333333104</c:v>
                      </c:pt>
                      <c:pt idx="27">
                        <c:v>0.58680555555555303</c:v>
                      </c:pt>
                      <c:pt idx="28">
                        <c:v>0.59027777777777501</c:v>
                      </c:pt>
                      <c:pt idx="29">
                        <c:v>0.593749999999997</c:v>
                      </c:pt>
                      <c:pt idx="30">
                        <c:v>0.59722222222221899</c:v>
                      </c:pt>
                      <c:pt idx="31">
                        <c:v>0.60069444444444098</c:v>
                      </c:pt>
                      <c:pt idx="32">
                        <c:v>0.60416666666666297</c:v>
                      </c:pt>
                      <c:pt idx="33">
                        <c:v>0.60763888888888495</c:v>
                      </c:pt>
                      <c:pt idx="34">
                        <c:v>0.61111111111110705</c:v>
                      </c:pt>
                      <c:pt idx="35">
                        <c:v>0.61458333333332904</c:v>
                      </c:pt>
                      <c:pt idx="36">
                        <c:v>0.61805555555555103</c:v>
                      </c:pt>
                      <c:pt idx="37">
                        <c:v>0.62152777777777302</c:v>
                      </c:pt>
                      <c:pt idx="38">
                        <c:v>0.62498842592592097</c:v>
                      </c:pt>
                      <c:pt idx="39">
                        <c:v>0.624999999999995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'RRS+ECRS'!$B$16:$AO$16</c15:sqref>
                        </c15:formulaRef>
                      </c:ext>
                    </c:extLst>
                    <c:numCache>
                      <c:formatCode>General</c:formatCode>
                      <c:ptCount val="40"/>
                      <c:pt idx="0">
                        <c:v>90</c:v>
                      </c:pt>
                      <c:pt idx="1">
                        <c:v>84.166666666666657</c:v>
                      </c:pt>
                      <c:pt idx="2">
                        <c:v>78.333333333333343</c:v>
                      </c:pt>
                      <c:pt idx="3">
                        <c:v>72.5</c:v>
                      </c:pt>
                      <c:pt idx="4">
                        <c:v>66.666666666666657</c:v>
                      </c:pt>
                      <c:pt idx="5">
                        <c:v>60.833333333333329</c:v>
                      </c:pt>
                      <c:pt idx="6">
                        <c:v>55</c:v>
                      </c:pt>
                      <c:pt idx="7">
                        <c:v>49.166666666666671</c:v>
                      </c:pt>
                      <c:pt idx="8">
                        <c:v>33.333333333333329</c:v>
                      </c:pt>
                      <c:pt idx="9">
                        <c:v>30</c:v>
                      </c:pt>
                      <c:pt idx="10">
                        <c:v>31.666666666666668</c:v>
                      </c:pt>
                      <c:pt idx="11">
                        <c:v>25.833333333333329</c:v>
                      </c:pt>
                      <c:pt idx="12">
                        <c:v>90</c:v>
                      </c:pt>
                      <c:pt idx="13">
                        <c:v>90</c:v>
                      </c:pt>
                      <c:pt idx="14">
                        <c:v>84.166666666666657</c:v>
                      </c:pt>
                      <c:pt idx="15">
                        <c:v>78.333333333333343</c:v>
                      </c:pt>
                      <c:pt idx="16">
                        <c:v>72.5</c:v>
                      </c:pt>
                      <c:pt idx="17">
                        <c:v>66.666666666666657</c:v>
                      </c:pt>
                      <c:pt idx="18">
                        <c:v>60.833333333333329</c:v>
                      </c:pt>
                      <c:pt idx="19">
                        <c:v>55</c:v>
                      </c:pt>
                      <c:pt idx="20">
                        <c:v>49.166666666666671</c:v>
                      </c:pt>
                      <c:pt idx="21">
                        <c:v>43.333333333333329</c:v>
                      </c:pt>
                      <c:pt idx="22">
                        <c:v>0</c:v>
                      </c:pt>
                      <c:pt idx="23">
                        <c:v>0</c:v>
                      </c:pt>
                      <c:pt idx="24">
                        <c:v>24.999999999999996</c:v>
                      </c:pt>
                      <c:pt idx="25">
                        <c:v>90</c:v>
                      </c:pt>
                      <c:pt idx="26">
                        <c:v>90</c:v>
                      </c:pt>
                      <c:pt idx="27">
                        <c:v>84.166666666666657</c:v>
                      </c:pt>
                      <c:pt idx="28">
                        <c:v>78.333333333333343</c:v>
                      </c:pt>
                      <c:pt idx="29">
                        <c:v>72.5</c:v>
                      </c:pt>
                      <c:pt idx="30">
                        <c:v>66.666666666666657</c:v>
                      </c:pt>
                      <c:pt idx="31">
                        <c:v>60.833333333333329</c:v>
                      </c:pt>
                      <c:pt idx="32">
                        <c:v>55</c:v>
                      </c:pt>
                      <c:pt idx="33">
                        <c:v>49.166666666666671</c:v>
                      </c:pt>
                      <c:pt idx="34">
                        <c:v>43.333333333333329</c:v>
                      </c:pt>
                      <c:pt idx="35">
                        <c:v>37.5</c:v>
                      </c:pt>
                      <c:pt idx="36">
                        <c:v>31.666666666666668</c:v>
                      </c:pt>
                      <c:pt idx="37">
                        <c:v>0</c:v>
                      </c:pt>
                      <c:pt idx="38">
                        <c:v>0</c:v>
                      </c:pt>
                      <c:pt idx="39">
                        <c:v>0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36F5-4AD9-97A0-C84138E2F75B}"/>
                  </c:ext>
                </c:extLst>
              </c15:ser>
            </c15:filteredScatterSeries>
            <c15:filteredScatterSeries>
              <c15:ser>
                <c:idx val="8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'RRS+ECRS'!$A$17</c15:sqref>
                        </c15:formulaRef>
                      </c:ext>
                    </c:extLst>
                    <c:strCache>
                      <c:ptCount val="1"/>
                      <c:pt idx="0">
                        <c:v>SOCReq2</c:v>
                      </c:pt>
                    </c:strCache>
                  </c:strRef>
                </c:tx>
                <c:spPr>
                  <a:ln w="19050" cap="rnd">
                    <a:solidFill>
                      <a:schemeClr val="accent3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'RRS+ECRS'!$B$8:$AO$8</c15:sqref>
                        </c15:formulaRef>
                      </c:ext>
                    </c:extLst>
                    <c:numCache>
                      <c:formatCode>h:mm</c:formatCode>
                      <c:ptCount val="40"/>
                      <c:pt idx="0">
                        <c:v>0.5</c:v>
                      </c:pt>
                      <c:pt idx="1">
                        <c:v>0.50347222222222221</c:v>
                      </c:pt>
                      <c:pt idx="2">
                        <c:v>0.50694444444444398</c:v>
                      </c:pt>
                      <c:pt idx="3">
                        <c:v>0.51041666666666696</c:v>
                      </c:pt>
                      <c:pt idx="4">
                        <c:v>0.51388888888888895</c:v>
                      </c:pt>
                      <c:pt idx="5">
                        <c:v>0.51736111111111105</c:v>
                      </c:pt>
                      <c:pt idx="6">
                        <c:v>0.52083333333333304</c:v>
                      </c:pt>
                      <c:pt idx="7">
                        <c:v>0.52430555555555503</c:v>
                      </c:pt>
                      <c:pt idx="8">
                        <c:v>0.52777777777777801</c:v>
                      </c:pt>
                      <c:pt idx="9">
                        <c:v>0.53125</c:v>
                      </c:pt>
                      <c:pt idx="10">
                        <c:v>0.53472222222222199</c:v>
                      </c:pt>
                      <c:pt idx="11">
                        <c:v>0.53819444444444398</c:v>
                      </c:pt>
                      <c:pt idx="12">
                        <c:v>0.54165509259259292</c:v>
                      </c:pt>
                      <c:pt idx="13">
                        <c:v>0.54166666666666696</c:v>
                      </c:pt>
                      <c:pt idx="14">
                        <c:v>0.54513888888888895</c:v>
                      </c:pt>
                      <c:pt idx="15">
                        <c:v>0.54861111111111105</c:v>
                      </c:pt>
                      <c:pt idx="16">
                        <c:v>0.55208333333333304</c:v>
                      </c:pt>
                      <c:pt idx="17">
                        <c:v>0.55555555555555503</c:v>
                      </c:pt>
                      <c:pt idx="18">
                        <c:v>0.55902777777777701</c:v>
                      </c:pt>
                      <c:pt idx="19">
                        <c:v>0.562499999999999</c:v>
                      </c:pt>
                      <c:pt idx="20">
                        <c:v>0.56597222222222099</c:v>
                      </c:pt>
                      <c:pt idx="21">
                        <c:v>0.56944444444444298</c:v>
                      </c:pt>
                      <c:pt idx="22">
                        <c:v>0.57291666666666496</c:v>
                      </c:pt>
                      <c:pt idx="23">
                        <c:v>0.57638888888888695</c:v>
                      </c:pt>
                      <c:pt idx="24">
                        <c:v>0.57986111111110905</c:v>
                      </c:pt>
                      <c:pt idx="25">
                        <c:v>0.583321759259257</c:v>
                      </c:pt>
                      <c:pt idx="26">
                        <c:v>0.58333333333333104</c:v>
                      </c:pt>
                      <c:pt idx="27">
                        <c:v>0.58680555555555303</c:v>
                      </c:pt>
                      <c:pt idx="28">
                        <c:v>0.59027777777777501</c:v>
                      </c:pt>
                      <c:pt idx="29">
                        <c:v>0.593749999999997</c:v>
                      </c:pt>
                      <c:pt idx="30">
                        <c:v>0.59722222222221899</c:v>
                      </c:pt>
                      <c:pt idx="31">
                        <c:v>0.60069444444444098</c:v>
                      </c:pt>
                      <c:pt idx="32">
                        <c:v>0.60416666666666297</c:v>
                      </c:pt>
                      <c:pt idx="33">
                        <c:v>0.60763888888888495</c:v>
                      </c:pt>
                      <c:pt idx="34">
                        <c:v>0.61111111111110705</c:v>
                      </c:pt>
                      <c:pt idx="35">
                        <c:v>0.61458333333332904</c:v>
                      </c:pt>
                      <c:pt idx="36">
                        <c:v>0.61805555555555103</c:v>
                      </c:pt>
                      <c:pt idx="37">
                        <c:v>0.62152777777777302</c:v>
                      </c:pt>
                      <c:pt idx="38">
                        <c:v>0.62498842592592097</c:v>
                      </c:pt>
                      <c:pt idx="39">
                        <c:v>0.624999999999995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'RRS+ECRS'!$B$17:$AO$17</c15:sqref>
                        </c15:formulaRef>
                      </c:ext>
                    </c:extLst>
                    <c:numCache>
                      <c:formatCode>General</c:formatCode>
                      <c:ptCount val="40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0</c:v>
                      </c:pt>
                      <c:pt idx="14">
                        <c:v>0</c:v>
                      </c:pt>
                      <c:pt idx="15">
                        <c:v>0</c:v>
                      </c:pt>
                      <c:pt idx="16">
                        <c:v>0</c:v>
                      </c:pt>
                      <c:pt idx="17">
                        <c:v>0</c:v>
                      </c:pt>
                      <c:pt idx="18">
                        <c:v>0</c:v>
                      </c:pt>
                      <c:pt idx="19">
                        <c:v>0</c:v>
                      </c:pt>
                      <c:pt idx="20">
                        <c:v>0</c:v>
                      </c:pt>
                      <c:pt idx="21">
                        <c:v>0</c:v>
                      </c:pt>
                      <c:pt idx="22">
                        <c:v>0</c:v>
                      </c:pt>
                      <c:pt idx="23">
                        <c:v>0</c:v>
                      </c:pt>
                      <c:pt idx="24">
                        <c:v>0</c:v>
                      </c:pt>
                      <c:pt idx="25">
                        <c:v>0</c:v>
                      </c:pt>
                      <c:pt idx="26">
                        <c:v>0</c:v>
                      </c:pt>
                      <c:pt idx="27">
                        <c:v>0</c:v>
                      </c:pt>
                      <c:pt idx="28">
                        <c:v>0</c:v>
                      </c:pt>
                      <c:pt idx="29">
                        <c:v>0</c:v>
                      </c:pt>
                      <c:pt idx="30">
                        <c:v>0</c:v>
                      </c:pt>
                      <c:pt idx="31">
                        <c:v>0</c:v>
                      </c:pt>
                      <c:pt idx="32">
                        <c:v>0</c:v>
                      </c:pt>
                      <c:pt idx="33">
                        <c:v>0</c:v>
                      </c:pt>
                      <c:pt idx="34">
                        <c:v>0</c:v>
                      </c:pt>
                      <c:pt idx="35">
                        <c:v>0</c:v>
                      </c:pt>
                      <c:pt idx="36">
                        <c:v>0</c:v>
                      </c:pt>
                      <c:pt idx="37">
                        <c:v>0</c:v>
                      </c:pt>
                      <c:pt idx="38">
                        <c:v>0</c:v>
                      </c:pt>
                      <c:pt idx="39">
                        <c:v>0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36F5-4AD9-97A0-C84138E2F75B}"/>
                  </c:ext>
                </c:extLst>
              </c15:ser>
            </c15:filteredScatterSeries>
            <c15:filteredScatterSeries>
              <c15:ser>
                <c:idx val="9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'RRS+ECRS'!$A$18</c15:sqref>
                        </c15:formulaRef>
                      </c:ext>
                    </c:extLst>
                    <c:strCache>
                      <c:ptCount val="1"/>
                      <c:pt idx="0">
                        <c:v>SOCReq</c:v>
                      </c:pt>
                    </c:strCache>
                  </c:strRef>
                </c:tx>
                <c:spPr>
                  <a:ln w="19050" cap="rnd">
                    <a:solidFill>
                      <a:schemeClr val="accent4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'RRS+ECRS'!$B$8:$AO$8</c15:sqref>
                        </c15:formulaRef>
                      </c:ext>
                    </c:extLst>
                    <c:numCache>
                      <c:formatCode>h:mm</c:formatCode>
                      <c:ptCount val="40"/>
                      <c:pt idx="0">
                        <c:v>0.5</c:v>
                      </c:pt>
                      <c:pt idx="1">
                        <c:v>0.50347222222222221</c:v>
                      </c:pt>
                      <c:pt idx="2">
                        <c:v>0.50694444444444398</c:v>
                      </c:pt>
                      <c:pt idx="3">
                        <c:v>0.51041666666666696</c:v>
                      </c:pt>
                      <c:pt idx="4">
                        <c:v>0.51388888888888895</c:v>
                      </c:pt>
                      <c:pt idx="5">
                        <c:v>0.51736111111111105</c:v>
                      </c:pt>
                      <c:pt idx="6">
                        <c:v>0.52083333333333304</c:v>
                      </c:pt>
                      <c:pt idx="7">
                        <c:v>0.52430555555555503</c:v>
                      </c:pt>
                      <c:pt idx="8">
                        <c:v>0.52777777777777801</c:v>
                      </c:pt>
                      <c:pt idx="9">
                        <c:v>0.53125</c:v>
                      </c:pt>
                      <c:pt idx="10">
                        <c:v>0.53472222222222199</c:v>
                      </c:pt>
                      <c:pt idx="11">
                        <c:v>0.53819444444444398</c:v>
                      </c:pt>
                      <c:pt idx="12">
                        <c:v>0.54165509259259292</c:v>
                      </c:pt>
                      <c:pt idx="13">
                        <c:v>0.54166666666666696</c:v>
                      </c:pt>
                      <c:pt idx="14">
                        <c:v>0.54513888888888895</c:v>
                      </c:pt>
                      <c:pt idx="15">
                        <c:v>0.54861111111111105</c:v>
                      </c:pt>
                      <c:pt idx="16">
                        <c:v>0.55208333333333304</c:v>
                      </c:pt>
                      <c:pt idx="17">
                        <c:v>0.55555555555555503</c:v>
                      </c:pt>
                      <c:pt idx="18">
                        <c:v>0.55902777777777701</c:v>
                      </c:pt>
                      <c:pt idx="19">
                        <c:v>0.562499999999999</c:v>
                      </c:pt>
                      <c:pt idx="20">
                        <c:v>0.56597222222222099</c:v>
                      </c:pt>
                      <c:pt idx="21">
                        <c:v>0.56944444444444298</c:v>
                      </c:pt>
                      <c:pt idx="22">
                        <c:v>0.57291666666666496</c:v>
                      </c:pt>
                      <c:pt idx="23">
                        <c:v>0.57638888888888695</c:v>
                      </c:pt>
                      <c:pt idx="24">
                        <c:v>0.57986111111110905</c:v>
                      </c:pt>
                      <c:pt idx="25">
                        <c:v>0.583321759259257</c:v>
                      </c:pt>
                      <c:pt idx="26">
                        <c:v>0.58333333333333104</c:v>
                      </c:pt>
                      <c:pt idx="27">
                        <c:v>0.58680555555555303</c:v>
                      </c:pt>
                      <c:pt idx="28">
                        <c:v>0.59027777777777501</c:v>
                      </c:pt>
                      <c:pt idx="29">
                        <c:v>0.593749999999997</c:v>
                      </c:pt>
                      <c:pt idx="30">
                        <c:v>0.59722222222221899</c:v>
                      </c:pt>
                      <c:pt idx="31">
                        <c:v>0.60069444444444098</c:v>
                      </c:pt>
                      <c:pt idx="32">
                        <c:v>0.60416666666666297</c:v>
                      </c:pt>
                      <c:pt idx="33">
                        <c:v>0.60763888888888495</c:v>
                      </c:pt>
                      <c:pt idx="34">
                        <c:v>0.61111111111110705</c:v>
                      </c:pt>
                      <c:pt idx="35">
                        <c:v>0.61458333333332904</c:v>
                      </c:pt>
                      <c:pt idx="36">
                        <c:v>0.61805555555555103</c:v>
                      </c:pt>
                      <c:pt idx="37">
                        <c:v>0.62152777777777302</c:v>
                      </c:pt>
                      <c:pt idx="38">
                        <c:v>0.62498842592592097</c:v>
                      </c:pt>
                      <c:pt idx="39">
                        <c:v>0.624999999999995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'RRS+ECRS'!$B$18:$AO$18</c15:sqref>
                        </c15:formulaRef>
                      </c:ext>
                    </c:extLst>
                    <c:numCache>
                      <c:formatCode>General</c:formatCode>
                      <c:ptCount val="40"/>
                      <c:pt idx="0">
                        <c:v>90</c:v>
                      </c:pt>
                      <c:pt idx="1">
                        <c:v>84.166666666666657</c:v>
                      </c:pt>
                      <c:pt idx="2">
                        <c:v>78.333333333333343</c:v>
                      </c:pt>
                      <c:pt idx="3">
                        <c:v>72.5</c:v>
                      </c:pt>
                      <c:pt idx="4">
                        <c:v>66.666666666666657</c:v>
                      </c:pt>
                      <c:pt idx="5">
                        <c:v>60.833333333333329</c:v>
                      </c:pt>
                      <c:pt idx="6">
                        <c:v>55</c:v>
                      </c:pt>
                      <c:pt idx="7">
                        <c:v>49.166666666666671</c:v>
                      </c:pt>
                      <c:pt idx="8">
                        <c:v>33.333333333333329</c:v>
                      </c:pt>
                      <c:pt idx="9">
                        <c:v>30</c:v>
                      </c:pt>
                      <c:pt idx="10">
                        <c:v>31.666666666666668</c:v>
                      </c:pt>
                      <c:pt idx="11">
                        <c:v>25.833333333333329</c:v>
                      </c:pt>
                      <c:pt idx="12">
                        <c:v>90</c:v>
                      </c:pt>
                      <c:pt idx="13">
                        <c:v>90</c:v>
                      </c:pt>
                      <c:pt idx="14">
                        <c:v>84.166666666666657</c:v>
                      </c:pt>
                      <c:pt idx="15">
                        <c:v>78.333333333333343</c:v>
                      </c:pt>
                      <c:pt idx="16">
                        <c:v>72.5</c:v>
                      </c:pt>
                      <c:pt idx="17">
                        <c:v>66.666666666666657</c:v>
                      </c:pt>
                      <c:pt idx="18">
                        <c:v>60.833333333333329</c:v>
                      </c:pt>
                      <c:pt idx="19">
                        <c:v>55</c:v>
                      </c:pt>
                      <c:pt idx="20">
                        <c:v>49.166666666666671</c:v>
                      </c:pt>
                      <c:pt idx="21">
                        <c:v>43.333333333333329</c:v>
                      </c:pt>
                      <c:pt idx="22">
                        <c:v>0</c:v>
                      </c:pt>
                      <c:pt idx="23">
                        <c:v>0</c:v>
                      </c:pt>
                      <c:pt idx="24">
                        <c:v>24.999999999999996</c:v>
                      </c:pt>
                      <c:pt idx="25">
                        <c:v>90</c:v>
                      </c:pt>
                      <c:pt idx="26">
                        <c:v>90</c:v>
                      </c:pt>
                      <c:pt idx="27">
                        <c:v>84.166666666666657</c:v>
                      </c:pt>
                      <c:pt idx="28">
                        <c:v>78.333333333333343</c:v>
                      </c:pt>
                      <c:pt idx="29">
                        <c:v>72.5</c:v>
                      </c:pt>
                      <c:pt idx="30">
                        <c:v>66.666666666666657</c:v>
                      </c:pt>
                      <c:pt idx="31">
                        <c:v>60.833333333333329</c:v>
                      </c:pt>
                      <c:pt idx="32">
                        <c:v>55</c:v>
                      </c:pt>
                      <c:pt idx="33">
                        <c:v>49.166666666666671</c:v>
                      </c:pt>
                      <c:pt idx="34">
                        <c:v>43.333333333333329</c:v>
                      </c:pt>
                      <c:pt idx="35">
                        <c:v>37.5</c:v>
                      </c:pt>
                      <c:pt idx="36">
                        <c:v>31.666666666666668</c:v>
                      </c:pt>
                      <c:pt idx="37">
                        <c:v>0</c:v>
                      </c:pt>
                      <c:pt idx="38">
                        <c:v>0</c:v>
                      </c:pt>
                      <c:pt idx="39">
                        <c:v>0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36F5-4AD9-97A0-C84138E2F75B}"/>
                  </c:ext>
                </c:extLst>
              </c15:ser>
            </c15:filteredScatterSeries>
            <c15:filteredScatterSeries>
              <c15:ser>
                <c:idx val="11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'RRS+ECRS'!$A$22</c15:sqref>
                        </c15:formulaRef>
                      </c:ext>
                    </c:extLst>
                    <c:strCache>
                      <c:ptCount val="1"/>
                      <c:pt idx="0">
                        <c:v>BP-GR</c:v>
                      </c:pt>
                    </c:strCache>
                  </c:strRef>
                </c:tx>
                <c:spPr>
                  <a:ln w="19050" cap="rnd">
                    <a:solidFill>
                      <a:schemeClr val="accent6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'RRS+ECRS'!$B$8:$AO$8</c15:sqref>
                        </c15:formulaRef>
                      </c:ext>
                    </c:extLst>
                    <c:numCache>
                      <c:formatCode>h:mm</c:formatCode>
                      <c:ptCount val="40"/>
                      <c:pt idx="0">
                        <c:v>0.5</c:v>
                      </c:pt>
                      <c:pt idx="1">
                        <c:v>0.50347222222222221</c:v>
                      </c:pt>
                      <c:pt idx="2">
                        <c:v>0.50694444444444398</c:v>
                      </c:pt>
                      <c:pt idx="3">
                        <c:v>0.51041666666666696</c:v>
                      </c:pt>
                      <c:pt idx="4">
                        <c:v>0.51388888888888895</c:v>
                      </c:pt>
                      <c:pt idx="5">
                        <c:v>0.51736111111111105</c:v>
                      </c:pt>
                      <c:pt idx="6">
                        <c:v>0.52083333333333304</c:v>
                      </c:pt>
                      <c:pt idx="7">
                        <c:v>0.52430555555555503</c:v>
                      </c:pt>
                      <c:pt idx="8">
                        <c:v>0.52777777777777801</c:v>
                      </c:pt>
                      <c:pt idx="9">
                        <c:v>0.53125</c:v>
                      </c:pt>
                      <c:pt idx="10">
                        <c:v>0.53472222222222199</c:v>
                      </c:pt>
                      <c:pt idx="11">
                        <c:v>0.53819444444444398</c:v>
                      </c:pt>
                      <c:pt idx="12">
                        <c:v>0.54165509259259292</c:v>
                      </c:pt>
                      <c:pt idx="13">
                        <c:v>0.54166666666666696</c:v>
                      </c:pt>
                      <c:pt idx="14">
                        <c:v>0.54513888888888895</c:v>
                      </c:pt>
                      <c:pt idx="15">
                        <c:v>0.54861111111111105</c:v>
                      </c:pt>
                      <c:pt idx="16">
                        <c:v>0.55208333333333304</c:v>
                      </c:pt>
                      <c:pt idx="17">
                        <c:v>0.55555555555555503</c:v>
                      </c:pt>
                      <c:pt idx="18">
                        <c:v>0.55902777777777701</c:v>
                      </c:pt>
                      <c:pt idx="19">
                        <c:v>0.562499999999999</c:v>
                      </c:pt>
                      <c:pt idx="20">
                        <c:v>0.56597222222222099</c:v>
                      </c:pt>
                      <c:pt idx="21">
                        <c:v>0.56944444444444298</c:v>
                      </c:pt>
                      <c:pt idx="22">
                        <c:v>0.57291666666666496</c:v>
                      </c:pt>
                      <c:pt idx="23">
                        <c:v>0.57638888888888695</c:v>
                      </c:pt>
                      <c:pt idx="24">
                        <c:v>0.57986111111110905</c:v>
                      </c:pt>
                      <c:pt idx="25">
                        <c:v>0.583321759259257</c:v>
                      </c:pt>
                      <c:pt idx="26">
                        <c:v>0.58333333333333104</c:v>
                      </c:pt>
                      <c:pt idx="27">
                        <c:v>0.58680555555555303</c:v>
                      </c:pt>
                      <c:pt idx="28">
                        <c:v>0.59027777777777501</c:v>
                      </c:pt>
                      <c:pt idx="29">
                        <c:v>0.593749999999997</c:v>
                      </c:pt>
                      <c:pt idx="30">
                        <c:v>0.59722222222221899</c:v>
                      </c:pt>
                      <c:pt idx="31">
                        <c:v>0.60069444444444098</c:v>
                      </c:pt>
                      <c:pt idx="32">
                        <c:v>0.60416666666666297</c:v>
                      </c:pt>
                      <c:pt idx="33">
                        <c:v>0.60763888888888495</c:v>
                      </c:pt>
                      <c:pt idx="34">
                        <c:v>0.61111111111110705</c:v>
                      </c:pt>
                      <c:pt idx="35">
                        <c:v>0.61458333333332904</c:v>
                      </c:pt>
                      <c:pt idx="36">
                        <c:v>0.61805555555555103</c:v>
                      </c:pt>
                      <c:pt idx="37">
                        <c:v>0.62152777777777302</c:v>
                      </c:pt>
                      <c:pt idx="38">
                        <c:v>0.62498842592592097</c:v>
                      </c:pt>
                      <c:pt idx="39">
                        <c:v>0.624999999999995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'RRS+ECRS'!$B$22:$AO$22</c15:sqref>
                        </c15:formulaRef>
                      </c:ext>
                    </c:extLst>
                    <c:numCache>
                      <c:formatCode>General</c:formatCode>
                      <c:ptCount val="40"/>
                      <c:pt idx="0">
                        <c:v>0</c:v>
                      </c:pt>
                      <c:pt idx="1">
                        <c:v>0</c:v>
                      </c:pt>
                      <c:pt idx="2">
                        <c:v>30</c:v>
                      </c:pt>
                      <c:pt idx="3">
                        <c:v>30</c:v>
                      </c:pt>
                      <c:pt idx="4">
                        <c:v>30</c:v>
                      </c:pt>
                      <c:pt idx="5">
                        <c:v>30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0</c:v>
                      </c:pt>
                      <c:pt idx="14">
                        <c:v>50</c:v>
                      </c:pt>
                      <c:pt idx="15">
                        <c:v>50</c:v>
                      </c:pt>
                      <c:pt idx="16">
                        <c:v>50</c:v>
                      </c:pt>
                      <c:pt idx="17">
                        <c:v>50</c:v>
                      </c:pt>
                      <c:pt idx="18">
                        <c:v>20</c:v>
                      </c:pt>
                      <c:pt idx="19">
                        <c:v>20</c:v>
                      </c:pt>
                      <c:pt idx="20">
                        <c:v>0</c:v>
                      </c:pt>
                      <c:pt idx="21">
                        <c:v>0</c:v>
                      </c:pt>
                      <c:pt idx="22">
                        <c:v>0</c:v>
                      </c:pt>
                      <c:pt idx="23">
                        <c:v>0</c:v>
                      </c:pt>
                      <c:pt idx="24">
                        <c:v>0</c:v>
                      </c:pt>
                      <c:pt idx="25">
                        <c:v>0</c:v>
                      </c:pt>
                      <c:pt idx="26">
                        <c:v>0</c:v>
                      </c:pt>
                      <c:pt idx="27">
                        <c:v>0</c:v>
                      </c:pt>
                      <c:pt idx="28">
                        <c:v>100</c:v>
                      </c:pt>
                      <c:pt idx="29">
                        <c:v>100</c:v>
                      </c:pt>
                      <c:pt idx="30">
                        <c:v>80</c:v>
                      </c:pt>
                      <c:pt idx="31">
                        <c:v>70</c:v>
                      </c:pt>
                      <c:pt idx="32">
                        <c:v>50</c:v>
                      </c:pt>
                      <c:pt idx="33">
                        <c:v>50</c:v>
                      </c:pt>
                      <c:pt idx="34">
                        <c:v>0</c:v>
                      </c:pt>
                      <c:pt idx="35">
                        <c:v>0</c:v>
                      </c:pt>
                      <c:pt idx="36">
                        <c:v>0</c:v>
                      </c:pt>
                      <c:pt idx="37">
                        <c:v>0</c:v>
                      </c:pt>
                      <c:pt idx="38">
                        <c:v>0</c:v>
                      </c:pt>
                      <c:pt idx="39">
                        <c:v>0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0-36F5-4AD9-97A0-C84138E2F75B}"/>
                  </c:ext>
                </c:extLst>
              </c15:ser>
            </c15:filteredScatterSeries>
            <c15:filteredScatterSeries>
              <c15:ser>
                <c:idx val="12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'RRS+ECRS'!$A$23</c15:sqref>
                        </c15:formulaRef>
                      </c:ext>
                    </c:extLst>
                    <c:strCache>
                      <c:ptCount val="1"/>
                      <c:pt idx="0">
                        <c:v>BP-CLR</c:v>
                      </c:pt>
                    </c:strCache>
                  </c:strRef>
                </c:tx>
                <c:spPr>
                  <a:ln w="19050" cap="rnd">
                    <a:solidFill>
                      <a:schemeClr val="accent1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'RRS+ECRS'!$B$8:$AO$8</c15:sqref>
                        </c15:formulaRef>
                      </c:ext>
                    </c:extLst>
                    <c:numCache>
                      <c:formatCode>h:mm</c:formatCode>
                      <c:ptCount val="40"/>
                      <c:pt idx="0">
                        <c:v>0.5</c:v>
                      </c:pt>
                      <c:pt idx="1">
                        <c:v>0.50347222222222221</c:v>
                      </c:pt>
                      <c:pt idx="2">
                        <c:v>0.50694444444444398</c:v>
                      </c:pt>
                      <c:pt idx="3">
                        <c:v>0.51041666666666696</c:v>
                      </c:pt>
                      <c:pt idx="4">
                        <c:v>0.51388888888888895</c:v>
                      </c:pt>
                      <c:pt idx="5">
                        <c:v>0.51736111111111105</c:v>
                      </c:pt>
                      <c:pt idx="6">
                        <c:v>0.52083333333333304</c:v>
                      </c:pt>
                      <c:pt idx="7">
                        <c:v>0.52430555555555503</c:v>
                      </c:pt>
                      <c:pt idx="8">
                        <c:v>0.52777777777777801</c:v>
                      </c:pt>
                      <c:pt idx="9">
                        <c:v>0.53125</c:v>
                      </c:pt>
                      <c:pt idx="10">
                        <c:v>0.53472222222222199</c:v>
                      </c:pt>
                      <c:pt idx="11">
                        <c:v>0.53819444444444398</c:v>
                      </c:pt>
                      <c:pt idx="12">
                        <c:v>0.54165509259259292</c:v>
                      </c:pt>
                      <c:pt idx="13">
                        <c:v>0.54166666666666696</c:v>
                      </c:pt>
                      <c:pt idx="14">
                        <c:v>0.54513888888888895</c:v>
                      </c:pt>
                      <c:pt idx="15">
                        <c:v>0.54861111111111105</c:v>
                      </c:pt>
                      <c:pt idx="16">
                        <c:v>0.55208333333333304</c:v>
                      </c:pt>
                      <c:pt idx="17">
                        <c:v>0.55555555555555503</c:v>
                      </c:pt>
                      <c:pt idx="18">
                        <c:v>0.55902777777777701</c:v>
                      </c:pt>
                      <c:pt idx="19">
                        <c:v>0.562499999999999</c:v>
                      </c:pt>
                      <c:pt idx="20">
                        <c:v>0.56597222222222099</c:v>
                      </c:pt>
                      <c:pt idx="21">
                        <c:v>0.56944444444444298</c:v>
                      </c:pt>
                      <c:pt idx="22">
                        <c:v>0.57291666666666496</c:v>
                      </c:pt>
                      <c:pt idx="23">
                        <c:v>0.57638888888888695</c:v>
                      </c:pt>
                      <c:pt idx="24">
                        <c:v>0.57986111111110905</c:v>
                      </c:pt>
                      <c:pt idx="25">
                        <c:v>0.583321759259257</c:v>
                      </c:pt>
                      <c:pt idx="26">
                        <c:v>0.58333333333333104</c:v>
                      </c:pt>
                      <c:pt idx="27">
                        <c:v>0.58680555555555303</c:v>
                      </c:pt>
                      <c:pt idx="28">
                        <c:v>0.59027777777777501</c:v>
                      </c:pt>
                      <c:pt idx="29">
                        <c:v>0.593749999999997</c:v>
                      </c:pt>
                      <c:pt idx="30">
                        <c:v>0.59722222222221899</c:v>
                      </c:pt>
                      <c:pt idx="31">
                        <c:v>0.60069444444444098</c:v>
                      </c:pt>
                      <c:pt idx="32">
                        <c:v>0.60416666666666297</c:v>
                      </c:pt>
                      <c:pt idx="33">
                        <c:v>0.60763888888888495</c:v>
                      </c:pt>
                      <c:pt idx="34">
                        <c:v>0.61111111111110705</c:v>
                      </c:pt>
                      <c:pt idx="35">
                        <c:v>0.61458333333332904</c:v>
                      </c:pt>
                      <c:pt idx="36">
                        <c:v>0.61805555555555103</c:v>
                      </c:pt>
                      <c:pt idx="37">
                        <c:v>0.62152777777777302</c:v>
                      </c:pt>
                      <c:pt idx="38">
                        <c:v>0.62498842592592097</c:v>
                      </c:pt>
                      <c:pt idx="39">
                        <c:v>0.624999999999995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'RRS+ECRS'!$B$23:$AO$23</c15:sqref>
                        </c15:formulaRef>
                      </c:ext>
                    </c:extLst>
                    <c:numCache>
                      <c:formatCode>General</c:formatCode>
                      <c:ptCount val="40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-30</c:v>
                      </c:pt>
                      <c:pt idx="9">
                        <c:v>-30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0</c:v>
                      </c:pt>
                      <c:pt idx="14">
                        <c:v>0</c:v>
                      </c:pt>
                      <c:pt idx="15">
                        <c:v>0</c:v>
                      </c:pt>
                      <c:pt idx="16">
                        <c:v>0</c:v>
                      </c:pt>
                      <c:pt idx="17">
                        <c:v>0</c:v>
                      </c:pt>
                      <c:pt idx="18">
                        <c:v>0</c:v>
                      </c:pt>
                      <c:pt idx="19">
                        <c:v>0</c:v>
                      </c:pt>
                      <c:pt idx="20">
                        <c:v>0</c:v>
                      </c:pt>
                      <c:pt idx="21">
                        <c:v>0</c:v>
                      </c:pt>
                      <c:pt idx="22">
                        <c:v>-100</c:v>
                      </c:pt>
                      <c:pt idx="23">
                        <c:v>-100</c:v>
                      </c:pt>
                      <c:pt idx="24">
                        <c:v>-10</c:v>
                      </c:pt>
                      <c:pt idx="25">
                        <c:v>0</c:v>
                      </c:pt>
                      <c:pt idx="26">
                        <c:v>0</c:v>
                      </c:pt>
                      <c:pt idx="27">
                        <c:v>0</c:v>
                      </c:pt>
                      <c:pt idx="28">
                        <c:v>0</c:v>
                      </c:pt>
                      <c:pt idx="29">
                        <c:v>0</c:v>
                      </c:pt>
                      <c:pt idx="30">
                        <c:v>0</c:v>
                      </c:pt>
                      <c:pt idx="31">
                        <c:v>0</c:v>
                      </c:pt>
                      <c:pt idx="32">
                        <c:v>0</c:v>
                      </c:pt>
                      <c:pt idx="33">
                        <c:v>0</c:v>
                      </c:pt>
                      <c:pt idx="34">
                        <c:v>0</c:v>
                      </c:pt>
                      <c:pt idx="35">
                        <c:v>0</c:v>
                      </c:pt>
                      <c:pt idx="36">
                        <c:v>0</c:v>
                      </c:pt>
                      <c:pt idx="37">
                        <c:v>-100</c:v>
                      </c:pt>
                      <c:pt idx="38">
                        <c:v>-100</c:v>
                      </c:pt>
                      <c:pt idx="39">
                        <c:v>-100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36F5-4AD9-97A0-C84138E2F75B}"/>
                  </c:ext>
                </c:extLst>
              </c15:ser>
            </c15:filteredScatterSeries>
            <c15:filteredScatterSeries>
              <c15:ser>
                <c:idx val="13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'RRS+ECRS'!$A$24</c15:sqref>
                        </c15:formulaRef>
                      </c:ext>
                    </c:extLst>
                    <c:strCache>
                      <c:ptCount val="1"/>
                      <c:pt idx="0">
                        <c:v>Net BP</c:v>
                      </c:pt>
                    </c:strCache>
                  </c:strRef>
                </c:tx>
                <c:spPr>
                  <a:ln w="19050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'RRS+ECRS'!$B$8:$AO$8</c15:sqref>
                        </c15:formulaRef>
                      </c:ext>
                    </c:extLst>
                    <c:numCache>
                      <c:formatCode>h:mm</c:formatCode>
                      <c:ptCount val="40"/>
                      <c:pt idx="0">
                        <c:v>0.5</c:v>
                      </c:pt>
                      <c:pt idx="1">
                        <c:v>0.50347222222222221</c:v>
                      </c:pt>
                      <c:pt idx="2">
                        <c:v>0.50694444444444398</c:v>
                      </c:pt>
                      <c:pt idx="3">
                        <c:v>0.51041666666666696</c:v>
                      </c:pt>
                      <c:pt idx="4">
                        <c:v>0.51388888888888895</c:v>
                      </c:pt>
                      <c:pt idx="5">
                        <c:v>0.51736111111111105</c:v>
                      </c:pt>
                      <c:pt idx="6">
                        <c:v>0.52083333333333304</c:v>
                      </c:pt>
                      <c:pt idx="7">
                        <c:v>0.52430555555555503</c:v>
                      </c:pt>
                      <c:pt idx="8">
                        <c:v>0.52777777777777801</c:v>
                      </c:pt>
                      <c:pt idx="9">
                        <c:v>0.53125</c:v>
                      </c:pt>
                      <c:pt idx="10">
                        <c:v>0.53472222222222199</c:v>
                      </c:pt>
                      <c:pt idx="11">
                        <c:v>0.53819444444444398</c:v>
                      </c:pt>
                      <c:pt idx="12">
                        <c:v>0.54165509259259292</c:v>
                      </c:pt>
                      <c:pt idx="13">
                        <c:v>0.54166666666666696</c:v>
                      </c:pt>
                      <c:pt idx="14">
                        <c:v>0.54513888888888895</c:v>
                      </c:pt>
                      <c:pt idx="15">
                        <c:v>0.54861111111111105</c:v>
                      </c:pt>
                      <c:pt idx="16">
                        <c:v>0.55208333333333304</c:v>
                      </c:pt>
                      <c:pt idx="17">
                        <c:v>0.55555555555555503</c:v>
                      </c:pt>
                      <c:pt idx="18">
                        <c:v>0.55902777777777701</c:v>
                      </c:pt>
                      <c:pt idx="19">
                        <c:v>0.562499999999999</c:v>
                      </c:pt>
                      <c:pt idx="20">
                        <c:v>0.56597222222222099</c:v>
                      </c:pt>
                      <c:pt idx="21">
                        <c:v>0.56944444444444298</c:v>
                      </c:pt>
                      <c:pt idx="22">
                        <c:v>0.57291666666666496</c:v>
                      </c:pt>
                      <c:pt idx="23">
                        <c:v>0.57638888888888695</c:v>
                      </c:pt>
                      <c:pt idx="24">
                        <c:v>0.57986111111110905</c:v>
                      </c:pt>
                      <c:pt idx="25">
                        <c:v>0.583321759259257</c:v>
                      </c:pt>
                      <c:pt idx="26">
                        <c:v>0.58333333333333104</c:v>
                      </c:pt>
                      <c:pt idx="27">
                        <c:v>0.58680555555555303</c:v>
                      </c:pt>
                      <c:pt idx="28">
                        <c:v>0.59027777777777501</c:v>
                      </c:pt>
                      <c:pt idx="29">
                        <c:v>0.593749999999997</c:v>
                      </c:pt>
                      <c:pt idx="30">
                        <c:v>0.59722222222221899</c:v>
                      </c:pt>
                      <c:pt idx="31">
                        <c:v>0.60069444444444098</c:v>
                      </c:pt>
                      <c:pt idx="32">
                        <c:v>0.60416666666666297</c:v>
                      </c:pt>
                      <c:pt idx="33">
                        <c:v>0.60763888888888495</c:v>
                      </c:pt>
                      <c:pt idx="34">
                        <c:v>0.61111111111110705</c:v>
                      </c:pt>
                      <c:pt idx="35">
                        <c:v>0.61458333333332904</c:v>
                      </c:pt>
                      <c:pt idx="36">
                        <c:v>0.61805555555555103</c:v>
                      </c:pt>
                      <c:pt idx="37">
                        <c:v>0.62152777777777302</c:v>
                      </c:pt>
                      <c:pt idx="38">
                        <c:v>0.62498842592592097</c:v>
                      </c:pt>
                      <c:pt idx="39">
                        <c:v>0.624999999999995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'RRS+ECRS'!$B$24:$AO$24</c15:sqref>
                        </c15:formulaRef>
                      </c:ext>
                    </c:extLst>
                    <c:numCache>
                      <c:formatCode>General</c:formatCode>
                      <c:ptCount val="40"/>
                      <c:pt idx="0">
                        <c:v>0</c:v>
                      </c:pt>
                      <c:pt idx="1">
                        <c:v>0</c:v>
                      </c:pt>
                      <c:pt idx="2">
                        <c:v>30</c:v>
                      </c:pt>
                      <c:pt idx="3">
                        <c:v>30</c:v>
                      </c:pt>
                      <c:pt idx="4">
                        <c:v>30</c:v>
                      </c:pt>
                      <c:pt idx="5">
                        <c:v>30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-30</c:v>
                      </c:pt>
                      <c:pt idx="9">
                        <c:v>-30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0</c:v>
                      </c:pt>
                      <c:pt idx="14">
                        <c:v>50</c:v>
                      </c:pt>
                      <c:pt idx="15">
                        <c:v>50</c:v>
                      </c:pt>
                      <c:pt idx="16">
                        <c:v>50</c:v>
                      </c:pt>
                      <c:pt idx="17">
                        <c:v>50</c:v>
                      </c:pt>
                      <c:pt idx="18">
                        <c:v>20</c:v>
                      </c:pt>
                      <c:pt idx="19">
                        <c:v>20</c:v>
                      </c:pt>
                      <c:pt idx="20">
                        <c:v>0</c:v>
                      </c:pt>
                      <c:pt idx="21">
                        <c:v>0</c:v>
                      </c:pt>
                      <c:pt idx="22">
                        <c:v>-100</c:v>
                      </c:pt>
                      <c:pt idx="23">
                        <c:v>-100</c:v>
                      </c:pt>
                      <c:pt idx="24">
                        <c:v>-10</c:v>
                      </c:pt>
                      <c:pt idx="25">
                        <c:v>0</c:v>
                      </c:pt>
                      <c:pt idx="26">
                        <c:v>0</c:v>
                      </c:pt>
                      <c:pt idx="27">
                        <c:v>0</c:v>
                      </c:pt>
                      <c:pt idx="28">
                        <c:v>100</c:v>
                      </c:pt>
                      <c:pt idx="29">
                        <c:v>100</c:v>
                      </c:pt>
                      <c:pt idx="30">
                        <c:v>80</c:v>
                      </c:pt>
                      <c:pt idx="31">
                        <c:v>70</c:v>
                      </c:pt>
                      <c:pt idx="32">
                        <c:v>50</c:v>
                      </c:pt>
                      <c:pt idx="33">
                        <c:v>50</c:v>
                      </c:pt>
                      <c:pt idx="34">
                        <c:v>0</c:v>
                      </c:pt>
                      <c:pt idx="35">
                        <c:v>0</c:v>
                      </c:pt>
                      <c:pt idx="36">
                        <c:v>0</c:v>
                      </c:pt>
                      <c:pt idx="37">
                        <c:v>-100</c:v>
                      </c:pt>
                      <c:pt idx="38">
                        <c:v>-100</c:v>
                      </c:pt>
                      <c:pt idx="39">
                        <c:v>-100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36F5-4AD9-97A0-C84138E2F75B}"/>
                  </c:ext>
                </c:extLst>
              </c15:ser>
            </c15:filteredScatterSeries>
          </c:ext>
        </c:extLst>
      </c:scatterChart>
      <c:valAx>
        <c:axId val="2104801071"/>
        <c:scaling>
          <c:orientation val="minMax"/>
          <c:max val="0.6251000000000001"/>
          <c:min val="0.5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h: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4779023"/>
        <c:crosses val="autoZero"/>
        <c:crossBetween val="midCat"/>
        <c:majorUnit val="6.9450000000000024E-3"/>
      </c:valAx>
      <c:valAx>
        <c:axId val="21047790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4801071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0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2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ECRS</a:t>
            </a:r>
            <a:r>
              <a:rPr lang="en-US" baseline="0"/>
              <a:t> + NonSpin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1"/>
          <c:order val="0"/>
          <c:tx>
            <c:strRef>
              <c:f>'ECRS+NonSpin'!$A$9</c:f>
              <c:strCache>
                <c:ptCount val="1"/>
                <c:pt idx="0">
                  <c:v>HSL</c:v>
                </c:pt>
              </c:strCache>
            </c:strRef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'ECRS+NonSpin'!$B$8:$AO$8</c:f>
              <c:numCache>
                <c:formatCode>h:mm</c:formatCode>
                <c:ptCount val="40"/>
                <c:pt idx="0">
                  <c:v>0.5</c:v>
                </c:pt>
                <c:pt idx="1">
                  <c:v>0.50347222222222221</c:v>
                </c:pt>
                <c:pt idx="2">
                  <c:v>0.50694444444444398</c:v>
                </c:pt>
                <c:pt idx="3">
                  <c:v>0.51041666666666696</c:v>
                </c:pt>
                <c:pt idx="4">
                  <c:v>0.51388888888888895</c:v>
                </c:pt>
                <c:pt idx="5">
                  <c:v>0.51736111111111105</c:v>
                </c:pt>
                <c:pt idx="6">
                  <c:v>0.52083333333333304</c:v>
                </c:pt>
                <c:pt idx="7">
                  <c:v>0.52430555555555503</c:v>
                </c:pt>
                <c:pt idx="8">
                  <c:v>0.52777777777777801</c:v>
                </c:pt>
                <c:pt idx="9">
                  <c:v>0.53125</c:v>
                </c:pt>
                <c:pt idx="10">
                  <c:v>0.53472222222222199</c:v>
                </c:pt>
                <c:pt idx="11">
                  <c:v>0.53819444444444398</c:v>
                </c:pt>
                <c:pt idx="12">
                  <c:v>0.54165509259259292</c:v>
                </c:pt>
                <c:pt idx="13">
                  <c:v>0.54166666666666696</c:v>
                </c:pt>
                <c:pt idx="14">
                  <c:v>0.54513888888888895</c:v>
                </c:pt>
                <c:pt idx="15">
                  <c:v>0.54861111111111105</c:v>
                </c:pt>
                <c:pt idx="16">
                  <c:v>0.55208333333333304</c:v>
                </c:pt>
                <c:pt idx="17">
                  <c:v>0.55555555555555503</c:v>
                </c:pt>
                <c:pt idx="18">
                  <c:v>0.55902777777777701</c:v>
                </c:pt>
                <c:pt idx="19">
                  <c:v>0.562499999999999</c:v>
                </c:pt>
                <c:pt idx="20">
                  <c:v>0.56597222222222099</c:v>
                </c:pt>
                <c:pt idx="21">
                  <c:v>0.56944444444444298</c:v>
                </c:pt>
                <c:pt idx="22">
                  <c:v>0.57291666666666496</c:v>
                </c:pt>
                <c:pt idx="23">
                  <c:v>0.57638888888888695</c:v>
                </c:pt>
                <c:pt idx="24">
                  <c:v>0.57986111111110905</c:v>
                </c:pt>
                <c:pt idx="25">
                  <c:v>0.583321759259257</c:v>
                </c:pt>
                <c:pt idx="26">
                  <c:v>0.58333333333333104</c:v>
                </c:pt>
                <c:pt idx="27">
                  <c:v>0.58680555555555303</c:v>
                </c:pt>
                <c:pt idx="28">
                  <c:v>0.59027777777777501</c:v>
                </c:pt>
                <c:pt idx="29">
                  <c:v>0.593749999999997</c:v>
                </c:pt>
                <c:pt idx="30">
                  <c:v>0.59722222222221899</c:v>
                </c:pt>
                <c:pt idx="31">
                  <c:v>0.60069444444444098</c:v>
                </c:pt>
                <c:pt idx="32">
                  <c:v>0.60416666666666297</c:v>
                </c:pt>
                <c:pt idx="33">
                  <c:v>0.60763888888888495</c:v>
                </c:pt>
                <c:pt idx="34">
                  <c:v>0.61111111111110705</c:v>
                </c:pt>
                <c:pt idx="35">
                  <c:v>0.61458333333332904</c:v>
                </c:pt>
                <c:pt idx="36">
                  <c:v>0.61805555555555103</c:v>
                </c:pt>
                <c:pt idx="37">
                  <c:v>0.62152777777777302</c:v>
                </c:pt>
                <c:pt idx="38">
                  <c:v>0.62498842592592097</c:v>
                </c:pt>
                <c:pt idx="39">
                  <c:v>0.624999999999995</c:v>
                </c:pt>
              </c:numCache>
            </c:numRef>
          </c:xVal>
          <c:yVal>
            <c:numRef>
              <c:f>'ECRS+NonSpin'!$B$9:$AO$9</c:f>
              <c:numCache>
                <c:formatCode>General</c:formatCode>
                <c:ptCount val="40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  <c:pt idx="22">
                  <c:v>100</c:v>
                </c:pt>
                <c:pt idx="23">
                  <c:v>100</c:v>
                </c:pt>
                <c:pt idx="24">
                  <c:v>100</c:v>
                </c:pt>
                <c:pt idx="25">
                  <c:v>100</c:v>
                </c:pt>
                <c:pt idx="26">
                  <c:v>100</c:v>
                </c:pt>
                <c:pt idx="27">
                  <c:v>100</c:v>
                </c:pt>
                <c:pt idx="28">
                  <c:v>100</c:v>
                </c:pt>
                <c:pt idx="29">
                  <c:v>100</c:v>
                </c:pt>
                <c:pt idx="30">
                  <c:v>100</c:v>
                </c:pt>
                <c:pt idx="31">
                  <c:v>100</c:v>
                </c:pt>
                <c:pt idx="32">
                  <c:v>100</c:v>
                </c:pt>
                <c:pt idx="33">
                  <c:v>100</c:v>
                </c:pt>
                <c:pt idx="34">
                  <c:v>100</c:v>
                </c:pt>
                <c:pt idx="35">
                  <c:v>100</c:v>
                </c:pt>
                <c:pt idx="36">
                  <c:v>100</c:v>
                </c:pt>
                <c:pt idx="37">
                  <c:v>100</c:v>
                </c:pt>
                <c:pt idx="38">
                  <c:v>100</c:v>
                </c:pt>
                <c:pt idx="39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D02-4E09-9A89-C829CA86E064}"/>
            </c:ext>
          </c:extLst>
        </c:ser>
        <c:ser>
          <c:idx val="2"/>
          <c:order val="1"/>
          <c:tx>
            <c:strRef>
              <c:f>'ECRS+NonSpin'!$A$11</c:f>
              <c:strCache>
                <c:ptCount val="1"/>
                <c:pt idx="0">
                  <c:v>ECRS Resp.</c:v>
                </c:pt>
              </c:strCache>
            </c:strRef>
          </c:tx>
          <c:spPr>
            <a:ln w="19050" cap="rnd">
              <a:solidFill>
                <a:schemeClr val="bg1">
                  <a:lumMod val="50000"/>
                </a:schemeClr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'ECRS+NonSpin'!$B$8:$AO$8</c:f>
              <c:numCache>
                <c:formatCode>h:mm</c:formatCode>
                <c:ptCount val="40"/>
                <c:pt idx="0">
                  <c:v>0.5</c:v>
                </c:pt>
                <c:pt idx="1">
                  <c:v>0.50347222222222221</c:v>
                </c:pt>
                <c:pt idx="2">
                  <c:v>0.50694444444444398</c:v>
                </c:pt>
                <c:pt idx="3">
                  <c:v>0.51041666666666696</c:v>
                </c:pt>
                <c:pt idx="4">
                  <c:v>0.51388888888888895</c:v>
                </c:pt>
                <c:pt idx="5">
                  <c:v>0.51736111111111105</c:v>
                </c:pt>
                <c:pt idx="6">
                  <c:v>0.52083333333333304</c:v>
                </c:pt>
                <c:pt idx="7">
                  <c:v>0.52430555555555503</c:v>
                </c:pt>
                <c:pt idx="8">
                  <c:v>0.52777777777777801</c:v>
                </c:pt>
                <c:pt idx="9">
                  <c:v>0.53125</c:v>
                </c:pt>
                <c:pt idx="10">
                  <c:v>0.53472222222222199</c:v>
                </c:pt>
                <c:pt idx="11">
                  <c:v>0.53819444444444398</c:v>
                </c:pt>
                <c:pt idx="12">
                  <c:v>0.54165509259259292</c:v>
                </c:pt>
                <c:pt idx="13">
                  <c:v>0.54166666666666696</c:v>
                </c:pt>
                <c:pt idx="14">
                  <c:v>0.54513888888888895</c:v>
                </c:pt>
                <c:pt idx="15">
                  <c:v>0.54861111111111105</c:v>
                </c:pt>
                <c:pt idx="16">
                  <c:v>0.55208333333333304</c:v>
                </c:pt>
                <c:pt idx="17">
                  <c:v>0.55555555555555503</c:v>
                </c:pt>
                <c:pt idx="18">
                  <c:v>0.55902777777777701</c:v>
                </c:pt>
                <c:pt idx="19">
                  <c:v>0.562499999999999</c:v>
                </c:pt>
                <c:pt idx="20">
                  <c:v>0.56597222222222099</c:v>
                </c:pt>
                <c:pt idx="21">
                  <c:v>0.56944444444444298</c:v>
                </c:pt>
                <c:pt idx="22">
                  <c:v>0.57291666666666496</c:v>
                </c:pt>
                <c:pt idx="23">
                  <c:v>0.57638888888888695</c:v>
                </c:pt>
                <c:pt idx="24">
                  <c:v>0.57986111111110905</c:v>
                </c:pt>
                <c:pt idx="25">
                  <c:v>0.583321759259257</c:v>
                </c:pt>
                <c:pt idx="26">
                  <c:v>0.58333333333333104</c:v>
                </c:pt>
                <c:pt idx="27">
                  <c:v>0.58680555555555303</c:v>
                </c:pt>
                <c:pt idx="28">
                  <c:v>0.59027777777777501</c:v>
                </c:pt>
                <c:pt idx="29">
                  <c:v>0.593749999999997</c:v>
                </c:pt>
                <c:pt idx="30">
                  <c:v>0.59722222222221899</c:v>
                </c:pt>
                <c:pt idx="31">
                  <c:v>0.60069444444444098</c:v>
                </c:pt>
                <c:pt idx="32">
                  <c:v>0.60416666666666297</c:v>
                </c:pt>
                <c:pt idx="33">
                  <c:v>0.60763888888888495</c:v>
                </c:pt>
                <c:pt idx="34">
                  <c:v>0.61111111111110705</c:v>
                </c:pt>
                <c:pt idx="35">
                  <c:v>0.61458333333332904</c:v>
                </c:pt>
                <c:pt idx="36">
                  <c:v>0.61805555555555103</c:v>
                </c:pt>
                <c:pt idx="37">
                  <c:v>0.62152777777777302</c:v>
                </c:pt>
                <c:pt idx="38">
                  <c:v>0.62498842592592097</c:v>
                </c:pt>
                <c:pt idx="39">
                  <c:v>0.624999999999995</c:v>
                </c:pt>
              </c:numCache>
            </c:numRef>
          </c:xVal>
          <c:yVal>
            <c:numRef>
              <c:f>'ECRS+NonSpin'!$B$11:$AO$11</c:f>
              <c:numCache>
                <c:formatCode>General</c:formatCode>
                <c:ptCount val="40"/>
                <c:pt idx="0">
                  <c:v>30</c:v>
                </c:pt>
                <c:pt idx="1">
                  <c:v>30</c:v>
                </c:pt>
                <c:pt idx="2">
                  <c:v>30</c:v>
                </c:pt>
                <c:pt idx="3">
                  <c:v>30</c:v>
                </c:pt>
                <c:pt idx="4">
                  <c:v>30</c:v>
                </c:pt>
                <c:pt idx="5">
                  <c:v>30</c:v>
                </c:pt>
                <c:pt idx="6">
                  <c:v>30</c:v>
                </c:pt>
                <c:pt idx="7">
                  <c:v>30</c:v>
                </c:pt>
                <c:pt idx="8">
                  <c:v>30</c:v>
                </c:pt>
                <c:pt idx="9">
                  <c:v>30</c:v>
                </c:pt>
                <c:pt idx="10">
                  <c:v>30</c:v>
                </c:pt>
                <c:pt idx="11">
                  <c:v>30</c:v>
                </c:pt>
                <c:pt idx="12">
                  <c:v>30</c:v>
                </c:pt>
                <c:pt idx="13">
                  <c:v>30</c:v>
                </c:pt>
                <c:pt idx="14">
                  <c:v>30</c:v>
                </c:pt>
                <c:pt idx="15">
                  <c:v>30</c:v>
                </c:pt>
                <c:pt idx="16">
                  <c:v>30</c:v>
                </c:pt>
                <c:pt idx="17">
                  <c:v>30</c:v>
                </c:pt>
                <c:pt idx="18">
                  <c:v>30</c:v>
                </c:pt>
                <c:pt idx="19">
                  <c:v>30</c:v>
                </c:pt>
                <c:pt idx="20">
                  <c:v>30</c:v>
                </c:pt>
                <c:pt idx="21">
                  <c:v>30</c:v>
                </c:pt>
                <c:pt idx="22">
                  <c:v>30</c:v>
                </c:pt>
                <c:pt idx="23">
                  <c:v>30</c:v>
                </c:pt>
                <c:pt idx="24">
                  <c:v>30</c:v>
                </c:pt>
                <c:pt idx="25">
                  <c:v>30</c:v>
                </c:pt>
                <c:pt idx="26">
                  <c:v>30</c:v>
                </c:pt>
                <c:pt idx="27">
                  <c:v>30</c:v>
                </c:pt>
                <c:pt idx="28">
                  <c:v>30</c:v>
                </c:pt>
                <c:pt idx="29">
                  <c:v>30</c:v>
                </c:pt>
                <c:pt idx="30">
                  <c:v>30</c:v>
                </c:pt>
                <c:pt idx="31">
                  <c:v>30</c:v>
                </c:pt>
                <c:pt idx="32">
                  <c:v>30</c:v>
                </c:pt>
                <c:pt idx="33">
                  <c:v>30</c:v>
                </c:pt>
                <c:pt idx="34">
                  <c:v>30</c:v>
                </c:pt>
                <c:pt idx="35">
                  <c:v>30</c:v>
                </c:pt>
                <c:pt idx="36">
                  <c:v>30</c:v>
                </c:pt>
                <c:pt idx="37">
                  <c:v>30</c:v>
                </c:pt>
                <c:pt idx="38">
                  <c:v>30</c:v>
                </c:pt>
                <c:pt idx="39">
                  <c:v>30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D02-4E09-9A89-C829CA86E064}"/>
            </c:ext>
          </c:extLst>
        </c:ser>
        <c:ser>
          <c:idx val="3"/>
          <c:order val="2"/>
          <c:tx>
            <c:strRef>
              <c:f>'ECRS+NonSpin'!$A$12</c:f>
              <c:strCache>
                <c:ptCount val="1"/>
                <c:pt idx="0">
                  <c:v>ECRS Sched.</c:v>
                </c:pt>
              </c:strCache>
            </c:strRef>
          </c:tx>
          <c:spPr>
            <a:ln w="19050" cap="rnd">
              <a:solidFill>
                <a:schemeClr val="bg1">
                  <a:lumMod val="50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xVal>
            <c:numRef>
              <c:f>'ECRS+NonSpin'!$B$8:$AO$8</c:f>
              <c:numCache>
                <c:formatCode>h:mm</c:formatCode>
                <c:ptCount val="40"/>
                <c:pt idx="0">
                  <c:v>0.5</c:v>
                </c:pt>
                <c:pt idx="1">
                  <c:v>0.50347222222222221</c:v>
                </c:pt>
                <c:pt idx="2">
                  <c:v>0.50694444444444398</c:v>
                </c:pt>
                <c:pt idx="3">
                  <c:v>0.51041666666666696</c:v>
                </c:pt>
                <c:pt idx="4">
                  <c:v>0.51388888888888895</c:v>
                </c:pt>
                <c:pt idx="5">
                  <c:v>0.51736111111111105</c:v>
                </c:pt>
                <c:pt idx="6">
                  <c:v>0.52083333333333304</c:v>
                </c:pt>
                <c:pt idx="7">
                  <c:v>0.52430555555555503</c:v>
                </c:pt>
                <c:pt idx="8">
                  <c:v>0.52777777777777801</c:v>
                </c:pt>
                <c:pt idx="9">
                  <c:v>0.53125</c:v>
                </c:pt>
                <c:pt idx="10">
                  <c:v>0.53472222222222199</c:v>
                </c:pt>
                <c:pt idx="11">
                  <c:v>0.53819444444444398</c:v>
                </c:pt>
                <c:pt idx="12">
                  <c:v>0.54165509259259292</c:v>
                </c:pt>
                <c:pt idx="13">
                  <c:v>0.54166666666666696</c:v>
                </c:pt>
                <c:pt idx="14">
                  <c:v>0.54513888888888895</c:v>
                </c:pt>
                <c:pt idx="15">
                  <c:v>0.54861111111111105</c:v>
                </c:pt>
                <c:pt idx="16">
                  <c:v>0.55208333333333304</c:v>
                </c:pt>
                <c:pt idx="17">
                  <c:v>0.55555555555555503</c:v>
                </c:pt>
                <c:pt idx="18">
                  <c:v>0.55902777777777701</c:v>
                </c:pt>
                <c:pt idx="19">
                  <c:v>0.562499999999999</c:v>
                </c:pt>
                <c:pt idx="20">
                  <c:v>0.56597222222222099</c:v>
                </c:pt>
                <c:pt idx="21">
                  <c:v>0.56944444444444298</c:v>
                </c:pt>
                <c:pt idx="22">
                  <c:v>0.57291666666666496</c:v>
                </c:pt>
                <c:pt idx="23">
                  <c:v>0.57638888888888695</c:v>
                </c:pt>
                <c:pt idx="24">
                  <c:v>0.57986111111110905</c:v>
                </c:pt>
                <c:pt idx="25">
                  <c:v>0.583321759259257</c:v>
                </c:pt>
                <c:pt idx="26">
                  <c:v>0.58333333333333104</c:v>
                </c:pt>
                <c:pt idx="27">
                  <c:v>0.58680555555555303</c:v>
                </c:pt>
                <c:pt idx="28">
                  <c:v>0.59027777777777501</c:v>
                </c:pt>
                <c:pt idx="29">
                  <c:v>0.593749999999997</c:v>
                </c:pt>
                <c:pt idx="30">
                  <c:v>0.59722222222221899</c:v>
                </c:pt>
                <c:pt idx="31">
                  <c:v>0.60069444444444098</c:v>
                </c:pt>
                <c:pt idx="32">
                  <c:v>0.60416666666666297</c:v>
                </c:pt>
                <c:pt idx="33">
                  <c:v>0.60763888888888495</c:v>
                </c:pt>
                <c:pt idx="34">
                  <c:v>0.61111111111110705</c:v>
                </c:pt>
                <c:pt idx="35">
                  <c:v>0.61458333333332904</c:v>
                </c:pt>
                <c:pt idx="36">
                  <c:v>0.61805555555555103</c:v>
                </c:pt>
                <c:pt idx="37">
                  <c:v>0.62152777777777302</c:v>
                </c:pt>
                <c:pt idx="38">
                  <c:v>0.62498842592592097</c:v>
                </c:pt>
                <c:pt idx="39">
                  <c:v>0.624999999999995</c:v>
                </c:pt>
              </c:numCache>
            </c:numRef>
          </c:xVal>
          <c:yVal>
            <c:numRef>
              <c:f>'ECRS+NonSpin'!$B$12:$AO$12</c:f>
              <c:numCache>
                <c:formatCode>General</c:formatCode>
                <c:ptCount val="40"/>
                <c:pt idx="0">
                  <c:v>30</c:v>
                </c:pt>
                <c:pt idx="1">
                  <c:v>30</c:v>
                </c:pt>
                <c:pt idx="2">
                  <c:v>30</c:v>
                </c:pt>
                <c:pt idx="3">
                  <c:v>30</c:v>
                </c:pt>
                <c:pt idx="4">
                  <c:v>30</c:v>
                </c:pt>
                <c:pt idx="5">
                  <c:v>30</c:v>
                </c:pt>
                <c:pt idx="6">
                  <c:v>30</c:v>
                </c:pt>
                <c:pt idx="7">
                  <c:v>30</c:v>
                </c:pt>
                <c:pt idx="8">
                  <c:v>30</c:v>
                </c:pt>
                <c:pt idx="9">
                  <c:v>30</c:v>
                </c:pt>
                <c:pt idx="10">
                  <c:v>30</c:v>
                </c:pt>
                <c:pt idx="11">
                  <c:v>30</c:v>
                </c:pt>
                <c:pt idx="12">
                  <c:v>30</c:v>
                </c:pt>
                <c:pt idx="13">
                  <c:v>30</c:v>
                </c:pt>
                <c:pt idx="14">
                  <c:v>30</c:v>
                </c:pt>
                <c:pt idx="15">
                  <c:v>30</c:v>
                </c:pt>
                <c:pt idx="16">
                  <c:v>30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30</c:v>
                </c:pt>
                <c:pt idx="22">
                  <c:v>30</c:v>
                </c:pt>
                <c:pt idx="23">
                  <c:v>30</c:v>
                </c:pt>
                <c:pt idx="24">
                  <c:v>30</c:v>
                </c:pt>
                <c:pt idx="25">
                  <c:v>30</c:v>
                </c:pt>
                <c:pt idx="26">
                  <c:v>30</c:v>
                </c:pt>
                <c:pt idx="27">
                  <c:v>30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</c:numCache>
            </c:numRef>
          </c:y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3-2D02-4E09-9A89-C829CA86E064}"/>
            </c:ext>
          </c:extLst>
        </c:ser>
        <c:ser>
          <c:idx val="4"/>
          <c:order val="3"/>
          <c:tx>
            <c:strRef>
              <c:f>'ECRS+NonSpin'!$A$13</c:f>
              <c:strCache>
                <c:ptCount val="1"/>
                <c:pt idx="0">
                  <c:v>NonSpin Resp.</c:v>
                </c:pt>
              </c:strCache>
            </c:strRef>
          </c:tx>
          <c:spPr>
            <a:ln w="19050" cap="rnd">
              <a:solidFill>
                <a:schemeClr val="tx2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'ECRS+NonSpin'!$B$8:$AO$8</c:f>
              <c:numCache>
                <c:formatCode>h:mm</c:formatCode>
                <c:ptCount val="40"/>
                <c:pt idx="0">
                  <c:v>0.5</c:v>
                </c:pt>
                <c:pt idx="1">
                  <c:v>0.50347222222222221</c:v>
                </c:pt>
                <c:pt idx="2">
                  <c:v>0.50694444444444398</c:v>
                </c:pt>
                <c:pt idx="3">
                  <c:v>0.51041666666666696</c:v>
                </c:pt>
                <c:pt idx="4">
                  <c:v>0.51388888888888895</c:v>
                </c:pt>
                <c:pt idx="5">
                  <c:v>0.51736111111111105</c:v>
                </c:pt>
                <c:pt idx="6">
                  <c:v>0.52083333333333304</c:v>
                </c:pt>
                <c:pt idx="7">
                  <c:v>0.52430555555555503</c:v>
                </c:pt>
                <c:pt idx="8">
                  <c:v>0.52777777777777801</c:v>
                </c:pt>
                <c:pt idx="9">
                  <c:v>0.53125</c:v>
                </c:pt>
                <c:pt idx="10">
                  <c:v>0.53472222222222199</c:v>
                </c:pt>
                <c:pt idx="11">
                  <c:v>0.53819444444444398</c:v>
                </c:pt>
                <c:pt idx="12">
                  <c:v>0.54165509259259292</c:v>
                </c:pt>
                <c:pt idx="13">
                  <c:v>0.54166666666666696</c:v>
                </c:pt>
                <c:pt idx="14">
                  <c:v>0.54513888888888895</c:v>
                </c:pt>
                <c:pt idx="15">
                  <c:v>0.54861111111111105</c:v>
                </c:pt>
                <c:pt idx="16">
                  <c:v>0.55208333333333304</c:v>
                </c:pt>
                <c:pt idx="17">
                  <c:v>0.55555555555555503</c:v>
                </c:pt>
                <c:pt idx="18">
                  <c:v>0.55902777777777701</c:v>
                </c:pt>
                <c:pt idx="19">
                  <c:v>0.562499999999999</c:v>
                </c:pt>
                <c:pt idx="20">
                  <c:v>0.56597222222222099</c:v>
                </c:pt>
                <c:pt idx="21">
                  <c:v>0.56944444444444298</c:v>
                </c:pt>
                <c:pt idx="22">
                  <c:v>0.57291666666666496</c:v>
                </c:pt>
                <c:pt idx="23">
                  <c:v>0.57638888888888695</c:v>
                </c:pt>
                <c:pt idx="24">
                  <c:v>0.57986111111110905</c:v>
                </c:pt>
                <c:pt idx="25">
                  <c:v>0.583321759259257</c:v>
                </c:pt>
                <c:pt idx="26">
                  <c:v>0.58333333333333104</c:v>
                </c:pt>
                <c:pt idx="27">
                  <c:v>0.58680555555555303</c:v>
                </c:pt>
                <c:pt idx="28">
                  <c:v>0.59027777777777501</c:v>
                </c:pt>
                <c:pt idx="29">
                  <c:v>0.593749999999997</c:v>
                </c:pt>
                <c:pt idx="30">
                  <c:v>0.59722222222221899</c:v>
                </c:pt>
                <c:pt idx="31">
                  <c:v>0.60069444444444098</c:v>
                </c:pt>
                <c:pt idx="32">
                  <c:v>0.60416666666666297</c:v>
                </c:pt>
                <c:pt idx="33">
                  <c:v>0.60763888888888495</c:v>
                </c:pt>
                <c:pt idx="34">
                  <c:v>0.61111111111110705</c:v>
                </c:pt>
                <c:pt idx="35">
                  <c:v>0.61458333333332904</c:v>
                </c:pt>
                <c:pt idx="36">
                  <c:v>0.61805555555555103</c:v>
                </c:pt>
                <c:pt idx="37">
                  <c:v>0.62152777777777302</c:v>
                </c:pt>
                <c:pt idx="38">
                  <c:v>0.62498842592592097</c:v>
                </c:pt>
                <c:pt idx="39">
                  <c:v>0.624999999999995</c:v>
                </c:pt>
              </c:numCache>
            </c:numRef>
          </c:xVal>
          <c:yVal>
            <c:numRef>
              <c:f>'ECRS+NonSpin'!$B$13:$AO$13</c:f>
              <c:numCache>
                <c:formatCode>General</c:formatCode>
                <c:ptCount val="40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  <c:pt idx="10">
                  <c:v>10</c:v>
                </c:pt>
                <c:pt idx="11">
                  <c:v>10</c:v>
                </c:pt>
                <c:pt idx="12">
                  <c:v>10</c:v>
                </c:pt>
                <c:pt idx="13">
                  <c:v>10</c:v>
                </c:pt>
                <c:pt idx="14">
                  <c:v>10</c:v>
                </c:pt>
                <c:pt idx="15">
                  <c:v>10</c:v>
                </c:pt>
                <c:pt idx="16">
                  <c:v>10</c:v>
                </c:pt>
                <c:pt idx="17">
                  <c:v>10</c:v>
                </c:pt>
                <c:pt idx="18">
                  <c:v>10</c:v>
                </c:pt>
                <c:pt idx="19">
                  <c:v>10</c:v>
                </c:pt>
                <c:pt idx="20">
                  <c:v>10</c:v>
                </c:pt>
                <c:pt idx="21">
                  <c:v>10</c:v>
                </c:pt>
                <c:pt idx="22">
                  <c:v>10</c:v>
                </c:pt>
                <c:pt idx="23">
                  <c:v>10</c:v>
                </c:pt>
                <c:pt idx="24">
                  <c:v>10</c:v>
                </c:pt>
                <c:pt idx="25">
                  <c:v>10</c:v>
                </c:pt>
                <c:pt idx="26">
                  <c:v>10</c:v>
                </c:pt>
                <c:pt idx="27">
                  <c:v>10</c:v>
                </c:pt>
                <c:pt idx="28">
                  <c:v>10</c:v>
                </c:pt>
                <c:pt idx="29">
                  <c:v>10</c:v>
                </c:pt>
                <c:pt idx="30">
                  <c:v>10</c:v>
                </c:pt>
                <c:pt idx="31">
                  <c:v>10</c:v>
                </c:pt>
                <c:pt idx="32">
                  <c:v>10</c:v>
                </c:pt>
                <c:pt idx="33">
                  <c:v>10</c:v>
                </c:pt>
                <c:pt idx="34">
                  <c:v>10</c:v>
                </c:pt>
                <c:pt idx="35">
                  <c:v>10</c:v>
                </c:pt>
                <c:pt idx="36">
                  <c:v>10</c:v>
                </c:pt>
                <c:pt idx="37">
                  <c:v>10</c:v>
                </c:pt>
                <c:pt idx="38">
                  <c:v>10</c:v>
                </c:pt>
                <c:pt idx="39">
                  <c:v>10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D02-4E09-9A89-C829CA86E064}"/>
            </c:ext>
          </c:extLst>
        </c:ser>
        <c:ser>
          <c:idx val="5"/>
          <c:order val="4"/>
          <c:tx>
            <c:strRef>
              <c:f>'ECRS+NonSpin'!$A$14</c:f>
              <c:strCache>
                <c:ptCount val="1"/>
                <c:pt idx="0">
                  <c:v>NonSpin Sched.</c:v>
                </c:pt>
              </c:strCache>
            </c:strRef>
          </c:tx>
          <c:spPr>
            <a:ln w="19050" cap="rnd">
              <a:solidFill>
                <a:schemeClr val="tx2"/>
              </a:solidFill>
              <a:prstDash val="solid"/>
              <a:round/>
            </a:ln>
            <a:effectLst/>
          </c:spPr>
          <c:marker>
            <c:symbol val="none"/>
          </c:marker>
          <c:xVal>
            <c:numRef>
              <c:f>'ECRS+NonSpin'!$B$8:$AO$8</c:f>
              <c:numCache>
                <c:formatCode>h:mm</c:formatCode>
                <c:ptCount val="40"/>
                <c:pt idx="0">
                  <c:v>0.5</c:v>
                </c:pt>
                <c:pt idx="1">
                  <c:v>0.50347222222222221</c:v>
                </c:pt>
                <c:pt idx="2">
                  <c:v>0.50694444444444398</c:v>
                </c:pt>
                <c:pt idx="3">
                  <c:v>0.51041666666666696</c:v>
                </c:pt>
                <c:pt idx="4">
                  <c:v>0.51388888888888895</c:v>
                </c:pt>
                <c:pt idx="5">
                  <c:v>0.51736111111111105</c:v>
                </c:pt>
                <c:pt idx="6">
                  <c:v>0.52083333333333304</c:v>
                </c:pt>
                <c:pt idx="7">
                  <c:v>0.52430555555555503</c:v>
                </c:pt>
                <c:pt idx="8">
                  <c:v>0.52777777777777801</c:v>
                </c:pt>
                <c:pt idx="9">
                  <c:v>0.53125</c:v>
                </c:pt>
                <c:pt idx="10">
                  <c:v>0.53472222222222199</c:v>
                </c:pt>
                <c:pt idx="11">
                  <c:v>0.53819444444444398</c:v>
                </c:pt>
                <c:pt idx="12">
                  <c:v>0.54165509259259292</c:v>
                </c:pt>
                <c:pt idx="13">
                  <c:v>0.54166666666666696</c:v>
                </c:pt>
                <c:pt idx="14">
                  <c:v>0.54513888888888895</c:v>
                </c:pt>
                <c:pt idx="15">
                  <c:v>0.54861111111111105</c:v>
                </c:pt>
                <c:pt idx="16">
                  <c:v>0.55208333333333304</c:v>
                </c:pt>
                <c:pt idx="17">
                  <c:v>0.55555555555555503</c:v>
                </c:pt>
                <c:pt idx="18">
                  <c:v>0.55902777777777701</c:v>
                </c:pt>
                <c:pt idx="19">
                  <c:v>0.562499999999999</c:v>
                </c:pt>
                <c:pt idx="20">
                  <c:v>0.56597222222222099</c:v>
                </c:pt>
                <c:pt idx="21">
                  <c:v>0.56944444444444298</c:v>
                </c:pt>
                <c:pt idx="22">
                  <c:v>0.57291666666666496</c:v>
                </c:pt>
                <c:pt idx="23">
                  <c:v>0.57638888888888695</c:v>
                </c:pt>
                <c:pt idx="24">
                  <c:v>0.57986111111110905</c:v>
                </c:pt>
                <c:pt idx="25">
                  <c:v>0.583321759259257</c:v>
                </c:pt>
                <c:pt idx="26">
                  <c:v>0.58333333333333104</c:v>
                </c:pt>
                <c:pt idx="27">
                  <c:v>0.58680555555555303</c:v>
                </c:pt>
                <c:pt idx="28">
                  <c:v>0.59027777777777501</c:v>
                </c:pt>
                <c:pt idx="29">
                  <c:v>0.593749999999997</c:v>
                </c:pt>
                <c:pt idx="30">
                  <c:v>0.59722222222221899</c:v>
                </c:pt>
                <c:pt idx="31">
                  <c:v>0.60069444444444098</c:v>
                </c:pt>
                <c:pt idx="32">
                  <c:v>0.60416666666666297</c:v>
                </c:pt>
                <c:pt idx="33">
                  <c:v>0.60763888888888495</c:v>
                </c:pt>
                <c:pt idx="34">
                  <c:v>0.61111111111110705</c:v>
                </c:pt>
                <c:pt idx="35">
                  <c:v>0.61458333333332904</c:v>
                </c:pt>
                <c:pt idx="36">
                  <c:v>0.61805555555555103</c:v>
                </c:pt>
                <c:pt idx="37">
                  <c:v>0.62152777777777302</c:v>
                </c:pt>
                <c:pt idx="38">
                  <c:v>0.62498842592592097</c:v>
                </c:pt>
                <c:pt idx="39">
                  <c:v>0.624999999999995</c:v>
                </c:pt>
              </c:numCache>
            </c:numRef>
          </c:xVal>
          <c:yVal>
            <c:numRef>
              <c:f>'ECRS+NonSpin'!$B$14:$AO$14</c:f>
              <c:numCache>
                <c:formatCode>General</c:formatCode>
                <c:ptCount val="40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  <c:pt idx="10">
                  <c:v>10</c:v>
                </c:pt>
                <c:pt idx="11">
                  <c:v>10</c:v>
                </c:pt>
                <c:pt idx="12">
                  <c:v>10</c:v>
                </c:pt>
                <c:pt idx="13">
                  <c:v>10</c:v>
                </c:pt>
                <c:pt idx="14">
                  <c:v>10</c:v>
                </c:pt>
                <c:pt idx="15">
                  <c:v>10</c:v>
                </c:pt>
                <c:pt idx="16">
                  <c:v>10</c:v>
                </c:pt>
                <c:pt idx="17">
                  <c:v>10</c:v>
                </c:pt>
                <c:pt idx="18">
                  <c:v>10</c:v>
                </c:pt>
                <c:pt idx="19">
                  <c:v>10</c:v>
                </c:pt>
                <c:pt idx="20">
                  <c:v>10</c:v>
                </c:pt>
                <c:pt idx="21">
                  <c:v>10</c:v>
                </c:pt>
                <c:pt idx="22">
                  <c:v>10</c:v>
                </c:pt>
                <c:pt idx="23">
                  <c:v>10</c:v>
                </c:pt>
                <c:pt idx="24">
                  <c:v>10</c:v>
                </c:pt>
                <c:pt idx="25">
                  <c:v>10</c:v>
                </c:pt>
                <c:pt idx="26">
                  <c:v>10</c:v>
                </c:pt>
                <c:pt idx="27">
                  <c:v>10</c:v>
                </c:pt>
                <c:pt idx="28">
                  <c:v>10</c:v>
                </c:pt>
                <c:pt idx="29">
                  <c:v>10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D02-4E09-9A89-C829CA86E064}"/>
            </c:ext>
          </c:extLst>
        </c:ser>
        <c:ser>
          <c:idx val="10"/>
          <c:order val="9"/>
          <c:tx>
            <c:strRef>
              <c:f>'ECRS+NonSpin'!$A$19</c:f>
              <c:strCache>
                <c:ptCount val="1"/>
                <c:pt idx="0">
                  <c:v>HASL-GR Post 1186</c:v>
                </c:pt>
              </c:strCache>
            </c:strRef>
          </c:tx>
          <c:spPr>
            <a:ln w="19050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'ECRS+NonSpin'!$B$8:$AO$8</c:f>
              <c:numCache>
                <c:formatCode>h:mm</c:formatCode>
                <c:ptCount val="40"/>
                <c:pt idx="0">
                  <c:v>0.5</c:v>
                </c:pt>
                <c:pt idx="1">
                  <c:v>0.50347222222222221</c:v>
                </c:pt>
                <c:pt idx="2">
                  <c:v>0.50694444444444398</c:v>
                </c:pt>
                <c:pt idx="3">
                  <c:v>0.51041666666666696</c:v>
                </c:pt>
                <c:pt idx="4">
                  <c:v>0.51388888888888895</c:v>
                </c:pt>
                <c:pt idx="5">
                  <c:v>0.51736111111111105</c:v>
                </c:pt>
                <c:pt idx="6">
                  <c:v>0.52083333333333304</c:v>
                </c:pt>
                <c:pt idx="7">
                  <c:v>0.52430555555555503</c:v>
                </c:pt>
                <c:pt idx="8">
                  <c:v>0.52777777777777801</c:v>
                </c:pt>
                <c:pt idx="9">
                  <c:v>0.53125</c:v>
                </c:pt>
                <c:pt idx="10">
                  <c:v>0.53472222222222199</c:v>
                </c:pt>
                <c:pt idx="11">
                  <c:v>0.53819444444444398</c:v>
                </c:pt>
                <c:pt idx="12">
                  <c:v>0.54165509259259292</c:v>
                </c:pt>
                <c:pt idx="13">
                  <c:v>0.54166666666666696</c:v>
                </c:pt>
                <c:pt idx="14">
                  <c:v>0.54513888888888895</c:v>
                </c:pt>
                <c:pt idx="15">
                  <c:v>0.54861111111111105</c:v>
                </c:pt>
                <c:pt idx="16">
                  <c:v>0.55208333333333304</c:v>
                </c:pt>
                <c:pt idx="17">
                  <c:v>0.55555555555555503</c:v>
                </c:pt>
                <c:pt idx="18">
                  <c:v>0.55902777777777701</c:v>
                </c:pt>
                <c:pt idx="19">
                  <c:v>0.562499999999999</c:v>
                </c:pt>
                <c:pt idx="20">
                  <c:v>0.56597222222222099</c:v>
                </c:pt>
                <c:pt idx="21">
                  <c:v>0.56944444444444298</c:v>
                </c:pt>
                <c:pt idx="22">
                  <c:v>0.57291666666666496</c:v>
                </c:pt>
                <c:pt idx="23">
                  <c:v>0.57638888888888695</c:v>
                </c:pt>
                <c:pt idx="24">
                  <c:v>0.57986111111110905</c:v>
                </c:pt>
                <c:pt idx="25">
                  <c:v>0.583321759259257</c:v>
                </c:pt>
                <c:pt idx="26">
                  <c:v>0.58333333333333104</c:v>
                </c:pt>
                <c:pt idx="27">
                  <c:v>0.58680555555555303</c:v>
                </c:pt>
                <c:pt idx="28">
                  <c:v>0.59027777777777501</c:v>
                </c:pt>
                <c:pt idx="29">
                  <c:v>0.593749999999997</c:v>
                </c:pt>
                <c:pt idx="30">
                  <c:v>0.59722222222221899</c:v>
                </c:pt>
                <c:pt idx="31">
                  <c:v>0.60069444444444098</c:v>
                </c:pt>
                <c:pt idx="32">
                  <c:v>0.60416666666666297</c:v>
                </c:pt>
                <c:pt idx="33">
                  <c:v>0.60763888888888495</c:v>
                </c:pt>
                <c:pt idx="34">
                  <c:v>0.61111111111110705</c:v>
                </c:pt>
                <c:pt idx="35">
                  <c:v>0.61458333333332904</c:v>
                </c:pt>
                <c:pt idx="36">
                  <c:v>0.61805555555555103</c:v>
                </c:pt>
                <c:pt idx="37">
                  <c:v>0.62152777777777302</c:v>
                </c:pt>
                <c:pt idx="38">
                  <c:v>0.62498842592592097</c:v>
                </c:pt>
                <c:pt idx="39">
                  <c:v>0.624999999999995</c:v>
                </c:pt>
              </c:numCache>
            </c:numRef>
          </c:xVal>
          <c:yVal>
            <c:numRef>
              <c:f>'ECRS+NonSpin'!$B$19:$AO$19</c:f>
              <c:numCache>
                <c:formatCode>General</c:formatCode>
                <c:ptCount val="40"/>
                <c:pt idx="0">
                  <c:v>0</c:v>
                </c:pt>
                <c:pt idx="1">
                  <c:v>40.000000000000114</c:v>
                </c:pt>
                <c:pt idx="2">
                  <c:v>60</c:v>
                </c:pt>
                <c:pt idx="3">
                  <c:v>60</c:v>
                </c:pt>
                <c:pt idx="4">
                  <c:v>60</c:v>
                </c:pt>
                <c:pt idx="5">
                  <c:v>60</c:v>
                </c:pt>
                <c:pt idx="6">
                  <c:v>60</c:v>
                </c:pt>
                <c:pt idx="7">
                  <c:v>60</c:v>
                </c:pt>
                <c:pt idx="8">
                  <c:v>60</c:v>
                </c:pt>
                <c:pt idx="9">
                  <c:v>60</c:v>
                </c:pt>
                <c:pt idx="10">
                  <c:v>60</c:v>
                </c:pt>
                <c:pt idx="11">
                  <c:v>60</c:v>
                </c:pt>
                <c:pt idx="12">
                  <c:v>0</c:v>
                </c:pt>
                <c:pt idx="13">
                  <c:v>0</c:v>
                </c:pt>
                <c:pt idx="14">
                  <c:v>40.000000000000114</c:v>
                </c:pt>
                <c:pt idx="15">
                  <c:v>60</c:v>
                </c:pt>
                <c:pt idx="16">
                  <c:v>60</c:v>
                </c:pt>
                <c:pt idx="17">
                  <c:v>35.000000000000057</c:v>
                </c:pt>
                <c:pt idx="18">
                  <c:v>34.999999999999886</c:v>
                </c:pt>
                <c:pt idx="19">
                  <c:v>35.000000000000057</c:v>
                </c:pt>
                <c:pt idx="20">
                  <c:v>35.000000000000227</c:v>
                </c:pt>
                <c:pt idx="21">
                  <c:v>39.999999999999943</c:v>
                </c:pt>
                <c:pt idx="22">
                  <c:v>60</c:v>
                </c:pt>
                <c:pt idx="23">
                  <c:v>60</c:v>
                </c:pt>
                <c:pt idx="24">
                  <c:v>60</c:v>
                </c:pt>
                <c:pt idx="25">
                  <c:v>0</c:v>
                </c:pt>
                <c:pt idx="26">
                  <c:v>0</c:v>
                </c:pt>
                <c:pt idx="27">
                  <c:v>40.000000000000114</c:v>
                </c:pt>
                <c:pt idx="28">
                  <c:v>79.999999999999886</c:v>
                </c:pt>
                <c:pt idx="29">
                  <c:v>69.999999999999943</c:v>
                </c:pt>
                <c:pt idx="30">
                  <c:v>60</c:v>
                </c:pt>
                <c:pt idx="31">
                  <c:v>39.999999999999773</c:v>
                </c:pt>
                <c:pt idx="32">
                  <c:v>39.999999999999943</c:v>
                </c:pt>
                <c:pt idx="33">
                  <c:v>40.000000000000114</c:v>
                </c:pt>
                <c:pt idx="34">
                  <c:v>39.999999999999943</c:v>
                </c:pt>
                <c:pt idx="35">
                  <c:v>80.000000000000057</c:v>
                </c:pt>
                <c:pt idx="36">
                  <c:v>100</c:v>
                </c:pt>
                <c:pt idx="37">
                  <c:v>100</c:v>
                </c:pt>
                <c:pt idx="38">
                  <c:v>100</c:v>
                </c:pt>
                <c:pt idx="39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2D02-4E09-9A89-C829CA86E064}"/>
            </c:ext>
          </c:extLst>
        </c:ser>
        <c:ser>
          <c:idx val="14"/>
          <c:order val="13"/>
          <c:tx>
            <c:strRef>
              <c:f>'ECRS+NonSpin'!$A$26</c:f>
              <c:strCache>
                <c:ptCount val="1"/>
                <c:pt idx="0">
                  <c:v>Net MW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'ECRS+NonSpin'!$B$8:$AO$8</c:f>
              <c:numCache>
                <c:formatCode>h:mm</c:formatCode>
                <c:ptCount val="40"/>
                <c:pt idx="0">
                  <c:v>0.5</c:v>
                </c:pt>
                <c:pt idx="1">
                  <c:v>0.50347222222222221</c:v>
                </c:pt>
                <c:pt idx="2">
                  <c:v>0.50694444444444398</c:v>
                </c:pt>
                <c:pt idx="3">
                  <c:v>0.51041666666666696</c:v>
                </c:pt>
                <c:pt idx="4">
                  <c:v>0.51388888888888895</c:v>
                </c:pt>
                <c:pt idx="5">
                  <c:v>0.51736111111111105</c:v>
                </c:pt>
                <c:pt idx="6">
                  <c:v>0.52083333333333304</c:v>
                </c:pt>
                <c:pt idx="7">
                  <c:v>0.52430555555555503</c:v>
                </c:pt>
                <c:pt idx="8">
                  <c:v>0.52777777777777801</c:v>
                </c:pt>
                <c:pt idx="9">
                  <c:v>0.53125</c:v>
                </c:pt>
                <c:pt idx="10">
                  <c:v>0.53472222222222199</c:v>
                </c:pt>
                <c:pt idx="11">
                  <c:v>0.53819444444444398</c:v>
                </c:pt>
                <c:pt idx="12">
                  <c:v>0.54165509259259292</c:v>
                </c:pt>
                <c:pt idx="13">
                  <c:v>0.54166666666666696</c:v>
                </c:pt>
                <c:pt idx="14">
                  <c:v>0.54513888888888895</c:v>
                </c:pt>
                <c:pt idx="15">
                  <c:v>0.54861111111111105</c:v>
                </c:pt>
                <c:pt idx="16">
                  <c:v>0.55208333333333304</c:v>
                </c:pt>
                <c:pt idx="17">
                  <c:v>0.55555555555555503</c:v>
                </c:pt>
                <c:pt idx="18">
                  <c:v>0.55902777777777701</c:v>
                </c:pt>
                <c:pt idx="19">
                  <c:v>0.562499999999999</c:v>
                </c:pt>
                <c:pt idx="20">
                  <c:v>0.56597222222222099</c:v>
                </c:pt>
                <c:pt idx="21">
                  <c:v>0.56944444444444298</c:v>
                </c:pt>
                <c:pt idx="22">
                  <c:v>0.57291666666666496</c:v>
                </c:pt>
                <c:pt idx="23">
                  <c:v>0.57638888888888695</c:v>
                </c:pt>
                <c:pt idx="24">
                  <c:v>0.57986111111110905</c:v>
                </c:pt>
                <c:pt idx="25">
                  <c:v>0.583321759259257</c:v>
                </c:pt>
                <c:pt idx="26">
                  <c:v>0.58333333333333104</c:v>
                </c:pt>
                <c:pt idx="27">
                  <c:v>0.58680555555555303</c:v>
                </c:pt>
                <c:pt idx="28">
                  <c:v>0.59027777777777501</c:v>
                </c:pt>
                <c:pt idx="29">
                  <c:v>0.593749999999997</c:v>
                </c:pt>
                <c:pt idx="30">
                  <c:v>0.59722222222221899</c:v>
                </c:pt>
                <c:pt idx="31">
                  <c:v>0.60069444444444098</c:v>
                </c:pt>
                <c:pt idx="32">
                  <c:v>0.60416666666666297</c:v>
                </c:pt>
                <c:pt idx="33">
                  <c:v>0.60763888888888495</c:v>
                </c:pt>
                <c:pt idx="34">
                  <c:v>0.61111111111110705</c:v>
                </c:pt>
                <c:pt idx="35">
                  <c:v>0.61458333333332904</c:v>
                </c:pt>
                <c:pt idx="36">
                  <c:v>0.61805555555555103</c:v>
                </c:pt>
                <c:pt idx="37">
                  <c:v>0.62152777777777302</c:v>
                </c:pt>
                <c:pt idx="38">
                  <c:v>0.62498842592592097</c:v>
                </c:pt>
                <c:pt idx="39">
                  <c:v>0.624999999999995</c:v>
                </c:pt>
              </c:numCache>
            </c:numRef>
          </c:xVal>
          <c:yVal>
            <c:numRef>
              <c:f>'ECRS+NonSpin'!$B$26:$AO$26</c:f>
              <c:numCache>
                <c:formatCode>General</c:formatCode>
                <c:ptCount val="40"/>
                <c:pt idx="0">
                  <c:v>0</c:v>
                </c:pt>
                <c:pt idx="1">
                  <c:v>0</c:v>
                </c:pt>
                <c:pt idx="2">
                  <c:v>60</c:v>
                </c:pt>
                <c:pt idx="3">
                  <c:v>30</c:v>
                </c:pt>
                <c:pt idx="4">
                  <c:v>30</c:v>
                </c:pt>
                <c:pt idx="5">
                  <c:v>30</c:v>
                </c:pt>
                <c:pt idx="6">
                  <c:v>0</c:v>
                </c:pt>
                <c:pt idx="7">
                  <c:v>0</c:v>
                </c:pt>
                <c:pt idx="8">
                  <c:v>-30</c:v>
                </c:pt>
                <c:pt idx="9">
                  <c:v>-30</c:v>
                </c:pt>
                <c:pt idx="10">
                  <c:v>-90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60</c:v>
                </c:pt>
                <c:pt idx="16">
                  <c:v>65</c:v>
                </c:pt>
                <c:pt idx="17">
                  <c:v>40</c:v>
                </c:pt>
                <c:pt idx="18">
                  <c:v>40</c:v>
                </c:pt>
                <c:pt idx="19">
                  <c:v>40</c:v>
                </c:pt>
                <c:pt idx="20">
                  <c:v>35</c:v>
                </c:pt>
                <c:pt idx="21">
                  <c:v>0</c:v>
                </c:pt>
                <c:pt idx="22">
                  <c:v>-100</c:v>
                </c:pt>
                <c:pt idx="23">
                  <c:v>-100</c:v>
                </c:pt>
                <c:pt idx="24">
                  <c:v>-80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50</c:v>
                </c:pt>
                <c:pt idx="29">
                  <c:v>50</c:v>
                </c:pt>
                <c:pt idx="30">
                  <c:v>60</c:v>
                </c:pt>
                <c:pt idx="31">
                  <c:v>40</c:v>
                </c:pt>
                <c:pt idx="32">
                  <c:v>40</c:v>
                </c:pt>
                <c:pt idx="33">
                  <c:v>40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-100</c:v>
                </c:pt>
                <c:pt idx="38">
                  <c:v>-100</c:v>
                </c:pt>
                <c:pt idx="39">
                  <c:v>-100</c:v>
                </c:pt>
              </c:numCache>
            </c:numRef>
          </c:y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13-2D02-4E09-9A89-C829CA86E064}"/>
            </c:ext>
          </c:extLst>
        </c:ser>
        <c:ser>
          <c:idx val="15"/>
          <c:order val="14"/>
          <c:tx>
            <c:strRef>
              <c:f>'ECRS+NonSpin'!$A$27</c:f>
              <c:strCache>
                <c:ptCount val="1"/>
                <c:pt idx="0">
                  <c:v>SOC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'ECRS+NonSpin'!$B$8:$AO$8</c:f>
              <c:numCache>
                <c:formatCode>h:mm</c:formatCode>
                <c:ptCount val="40"/>
                <c:pt idx="0">
                  <c:v>0.5</c:v>
                </c:pt>
                <c:pt idx="1">
                  <c:v>0.50347222222222221</c:v>
                </c:pt>
                <c:pt idx="2">
                  <c:v>0.50694444444444398</c:v>
                </c:pt>
                <c:pt idx="3">
                  <c:v>0.51041666666666696</c:v>
                </c:pt>
                <c:pt idx="4">
                  <c:v>0.51388888888888895</c:v>
                </c:pt>
                <c:pt idx="5">
                  <c:v>0.51736111111111105</c:v>
                </c:pt>
                <c:pt idx="6">
                  <c:v>0.52083333333333304</c:v>
                </c:pt>
                <c:pt idx="7">
                  <c:v>0.52430555555555503</c:v>
                </c:pt>
                <c:pt idx="8">
                  <c:v>0.52777777777777801</c:v>
                </c:pt>
                <c:pt idx="9">
                  <c:v>0.53125</c:v>
                </c:pt>
                <c:pt idx="10">
                  <c:v>0.53472222222222199</c:v>
                </c:pt>
                <c:pt idx="11">
                  <c:v>0.53819444444444398</c:v>
                </c:pt>
                <c:pt idx="12">
                  <c:v>0.54165509259259292</c:v>
                </c:pt>
                <c:pt idx="13">
                  <c:v>0.54166666666666696</c:v>
                </c:pt>
                <c:pt idx="14">
                  <c:v>0.54513888888888895</c:v>
                </c:pt>
                <c:pt idx="15">
                  <c:v>0.54861111111111105</c:v>
                </c:pt>
                <c:pt idx="16">
                  <c:v>0.55208333333333304</c:v>
                </c:pt>
                <c:pt idx="17">
                  <c:v>0.55555555555555503</c:v>
                </c:pt>
                <c:pt idx="18">
                  <c:v>0.55902777777777701</c:v>
                </c:pt>
                <c:pt idx="19">
                  <c:v>0.562499999999999</c:v>
                </c:pt>
                <c:pt idx="20">
                  <c:v>0.56597222222222099</c:v>
                </c:pt>
                <c:pt idx="21">
                  <c:v>0.56944444444444298</c:v>
                </c:pt>
                <c:pt idx="22">
                  <c:v>0.57291666666666496</c:v>
                </c:pt>
                <c:pt idx="23">
                  <c:v>0.57638888888888695</c:v>
                </c:pt>
                <c:pt idx="24">
                  <c:v>0.57986111111110905</c:v>
                </c:pt>
                <c:pt idx="25">
                  <c:v>0.583321759259257</c:v>
                </c:pt>
                <c:pt idx="26">
                  <c:v>0.58333333333333104</c:v>
                </c:pt>
                <c:pt idx="27">
                  <c:v>0.58680555555555303</c:v>
                </c:pt>
                <c:pt idx="28">
                  <c:v>0.59027777777777501</c:v>
                </c:pt>
                <c:pt idx="29">
                  <c:v>0.593749999999997</c:v>
                </c:pt>
                <c:pt idx="30">
                  <c:v>0.59722222222221899</c:v>
                </c:pt>
                <c:pt idx="31">
                  <c:v>0.60069444444444098</c:v>
                </c:pt>
                <c:pt idx="32">
                  <c:v>0.60416666666666297</c:v>
                </c:pt>
                <c:pt idx="33">
                  <c:v>0.60763888888888495</c:v>
                </c:pt>
                <c:pt idx="34">
                  <c:v>0.61111111111110705</c:v>
                </c:pt>
                <c:pt idx="35">
                  <c:v>0.61458333333332904</c:v>
                </c:pt>
                <c:pt idx="36">
                  <c:v>0.61805555555555103</c:v>
                </c:pt>
                <c:pt idx="37">
                  <c:v>0.62152777777777302</c:v>
                </c:pt>
                <c:pt idx="38">
                  <c:v>0.62498842592592097</c:v>
                </c:pt>
                <c:pt idx="39">
                  <c:v>0.624999999999995</c:v>
                </c:pt>
              </c:numCache>
            </c:numRef>
          </c:xVal>
          <c:yVal>
            <c:numRef>
              <c:f>'ECRS+NonSpin'!$B$27:$AO$27</c:f>
              <c:numCache>
                <c:formatCode>General</c:formatCode>
                <c:ptCount val="40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95</c:v>
                </c:pt>
                <c:pt idx="4">
                  <c:v>92.5</c:v>
                </c:pt>
                <c:pt idx="5">
                  <c:v>90</c:v>
                </c:pt>
                <c:pt idx="6">
                  <c:v>87.5</c:v>
                </c:pt>
                <c:pt idx="7">
                  <c:v>87.5</c:v>
                </c:pt>
                <c:pt idx="8">
                  <c:v>87.5</c:v>
                </c:pt>
                <c:pt idx="9">
                  <c:v>90</c:v>
                </c:pt>
                <c:pt idx="10">
                  <c:v>92.5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95</c:v>
                </c:pt>
                <c:pt idx="17">
                  <c:v>89.583333333333329</c:v>
                </c:pt>
                <c:pt idx="18">
                  <c:v>86.25</c:v>
                </c:pt>
                <c:pt idx="19">
                  <c:v>82.916666666666671</c:v>
                </c:pt>
                <c:pt idx="20">
                  <c:v>79.583333333333343</c:v>
                </c:pt>
                <c:pt idx="21">
                  <c:v>76.666666666666671</c:v>
                </c:pt>
                <c:pt idx="22">
                  <c:v>76.666666666666671</c:v>
                </c:pt>
                <c:pt idx="23">
                  <c:v>85</c:v>
                </c:pt>
                <c:pt idx="24">
                  <c:v>93.333333333333329</c:v>
                </c:pt>
                <c:pt idx="25">
                  <c:v>100</c:v>
                </c:pt>
                <c:pt idx="26">
                  <c:v>100</c:v>
                </c:pt>
                <c:pt idx="27">
                  <c:v>100</c:v>
                </c:pt>
                <c:pt idx="28">
                  <c:v>100</c:v>
                </c:pt>
                <c:pt idx="29">
                  <c:v>95.833333333333329</c:v>
                </c:pt>
                <c:pt idx="30">
                  <c:v>91.666666666666657</c:v>
                </c:pt>
                <c:pt idx="31">
                  <c:v>86.666666666666657</c:v>
                </c:pt>
                <c:pt idx="32">
                  <c:v>83.333333333333329</c:v>
                </c:pt>
                <c:pt idx="33">
                  <c:v>80</c:v>
                </c:pt>
                <c:pt idx="34">
                  <c:v>76.666666666666671</c:v>
                </c:pt>
                <c:pt idx="35">
                  <c:v>76.666666666666671</c:v>
                </c:pt>
                <c:pt idx="36">
                  <c:v>76.666666666666671</c:v>
                </c:pt>
                <c:pt idx="37">
                  <c:v>76.666666666666671</c:v>
                </c:pt>
                <c:pt idx="38">
                  <c:v>85</c:v>
                </c:pt>
                <c:pt idx="39">
                  <c:v>85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2D02-4E09-9A89-C829CA86E064}"/>
            </c:ext>
          </c:extLst>
        </c:ser>
        <c:ser>
          <c:idx val="16"/>
          <c:order val="15"/>
          <c:tx>
            <c:strRef>
              <c:f>'ECRS+NonSpin'!$A$28</c:f>
              <c:strCache>
                <c:ptCount val="1"/>
                <c:pt idx="0">
                  <c:v>SOCReq-Compliance</c:v>
                </c:pt>
              </c:strCache>
            </c:strRef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'ECRS+NonSpin'!$B$8:$AO$8</c:f>
              <c:numCache>
                <c:formatCode>h:mm</c:formatCode>
                <c:ptCount val="40"/>
                <c:pt idx="0">
                  <c:v>0.5</c:v>
                </c:pt>
                <c:pt idx="1">
                  <c:v>0.50347222222222221</c:v>
                </c:pt>
                <c:pt idx="2">
                  <c:v>0.50694444444444398</c:v>
                </c:pt>
                <c:pt idx="3">
                  <c:v>0.51041666666666696</c:v>
                </c:pt>
                <c:pt idx="4">
                  <c:v>0.51388888888888895</c:v>
                </c:pt>
                <c:pt idx="5">
                  <c:v>0.51736111111111105</c:v>
                </c:pt>
                <c:pt idx="6">
                  <c:v>0.52083333333333304</c:v>
                </c:pt>
                <c:pt idx="7">
                  <c:v>0.52430555555555503</c:v>
                </c:pt>
                <c:pt idx="8">
                  <c:v>0.52777777777777801</c:v>
                </c:pt>
                <c:pt idx="9">
                  <c:v>0.53125</c:v>
                </c:pt>
                <c:pt idx="10">
                  <c:v>0.53472222222222199</c:v>
                </c:pt>
                <c:pt idx="11">
                  <c:v>0.53819444444444398</c:v>
                </c:pt>
                <c:pt idx="12">
                  <c:v>0.54165509259259292</c:v>
                </c:pt>
                <c:pt idx="13">
                  <c:v>0.54166666666666696</c:v>
                </c:pt>
                <c:pt idx="14">
                  <c:v>0.54513888888888895</c:v>
                </c:pt>
                <c:pt idx="15">
                  <c:v>0.54861111111111105</c:v>
                </c:pt>
                <c:pt idx="16">
                  <c:v>0.55208333333333304</c:v>
                </c:pt>
                <c:pt idx="17">
                  <c:v>0.55555555555555503</c:v>
                </c:pt>
                <c:pt idx="18">
                  <c:v>0.55902777777777701</c:v>
                </c:pt>
                <c:pt idx="19">
                  <c:v>0.562499999999999</c:v>
                </c:pt>
                <c:pt idx="20">
                  <c:v>0.56597222222222099</c:v>
                </c:pt>
                <c:pt idx="21">
                  <c:v>0.56944444444444298</c:v>
                </c:pt>
                <c:pt idx="22">
                  <c:v>0.57291666666666496</c:v>
                </c:pt>
                <c:pt idx="23">
                  <c:v>0.57638888888888695</c:v>
                </c:pt>
                <c:pt idx="24">
                  <c:v>0.57986111111110905</c:v>
                </c:pt>
                <c:pt idx="25">
                  <c:v>0.583321759259257</c:v>
                </c:pt>
                <c:pt idx="26">
                  <c:v>0.58333333333333104</c:v>
                </c:pt>
                <c:pt idx="27">
                  <c:v>0.58680555555555303</c:v>
                </c:pt>
                <c:pt idx="28">
                  <c:v>0.59027777777777501</c:v>
                </c:pt>
                <c:pt idx="29">
                  <c:v>0.593749999999997</c:v>
                </c:pt>
                <c:pt idx="30">
                  <c:v>0.59722222222221899</c:v>
                </c:pt>
                <c:pt idx="31">
                  <c:v>0.60069444444444098</c:v>
                </c:pt>
                <c:pt idx="32">
                  <c:v>0.60416666666666297</c:v>
                </c:pt>
                <c:pt idx="33">
                  <c:v>0.60763888888888495</c:v>
                </c:pt>
                <c:pt idx="34">
                  <c:v>0.61111111111110705</c:v>
                </c:pt>
                <c:pt idx="35">
                  <c:v>0.61458333333332904</c:v>
                </c:pt>
                <c:pt idx="36">
                  <c:v>0.61805555555555103</c:v>
                </c:pt>
                <c:pt idx="37">
                  <c:v>0.62152777777777302</c:v>
                </c:pt>
                <c:pt idx="38">
                  <c:v>0.62498842592592097</c:v>
                </c:pt>
                <c:pt idx="39">
                  <c:v>0.624999999999995</c:v>
                </c:pt>
              </c:numCache>
            </c:numRef>
          </c:xVal>
          <c:yVal>
            <c:numRef>
              <c:f>'ECRS+NonSpin'!$B$28:$AO$28</c:f>
              <c:numCache>
                <c:formatCode>General</c:formatCode>
                <c:ptCount val="40"/>
                <c:pt idx="0">
                  <c:v>100</c:v>
                </c:pt>
                <c:pt idx="1">
                  <c:v>96.666666666666657</c:v>
                </c:pt>
                <c:pt idx="2">
                  <c:v>93.333333333333343</c:v>
                </c:pt>
                <c:pt idx="3">
                  <c:v>90</c:v>
                </c:pt>
                <c:pt idx="4">
                  <c:v>86.666666666666657</c:v>
                </c:pt>
                <c:pt idx="5">
                  <c:v>83.333333333333343</c:v>
                </c:pt>
                <c:pt idx="6">
                  <c:v>80</c:v>
                </c:pt>
                <c:pt idx="7">
                  <c:v>76.666666666666657</c:v>
                </c:pt>
                <c:pt idx="8">
                  <c:v>33.333333333333336</c:v>
                </c:pt>
                <c:pt idx="9">
                  <c:v>32.5</c:v>
                </c:pt>
                <c:pt idx="10">
                  <c:v>0</c:v>
                </c:pt>
                <c:pt idx="11">
                  <c:v>63.333333333333336</c:v>
                </c:pt>
                <c:pt idx="12">
                  <c:v>60</c:v>
                </c:pt>
                <c:pt idx="13">
                  <c:v>100</c:v>
                </c:pt>
                <c:pt idx="14">
                  <c:v>96.666666666666657</c:v>
                </c:pt>
                <c:pt idx="15">
                  <c:v>93.333333333333343</c:v>
                </c:pt>
                <c:pt idx="16">
                  <c:v>90</c:v>
                </c:pt>
                <c:pt idx="17">
                  <c:v>86.666666666666657</c:v>
                </c:pt>
                <c:pt idx="18">
                  <c:v>83.333333333333343</c:v>
                </c:pt>
                <c:pt idx="19">
                  <c:v>80</c:v>
                </c:pt>
                <c:pt idx="20">
                  <c:v>76.666666666666657</c:v>
                </c:pt>
                <c:pt idx="21">
                  <c:v>73.333333333333343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100</c:v>
                </c:pt>
                <c:pt idx="27">
                  <c:v>96.666666666666657</c:v>
                </c:pt>
                <c:pt idx="28">
                  <c:v>93.333333333333343</c:v>
                </c:pt>
                <c:pt idx="29">
                  <c:v>90</c:v>
                </c:pt>
                <c:pt idx="30">
                  <c:v>86.666666666666657</c:v>
                </c:pt>
                <c:pt idx="31">
                  <c:v>83.333333333333343</c:v>
                </c:pt>
                <c:pt idx="32">
                  <c:v>80</c:v>
                </c:pt>
                <c:pt idx="33">
                  <c:v>76.666666666666657</c:v>
                </c:pt>
                <c:pt idx="34">
                  <c:v>73.333333333333343</c:v>
                </c:pt>
                <c:pt idx="35">
                  <c:v>70</c:v>
                </c:pt>
                <c:pt idx="36">
                  <c:v>66.666666666666657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2D02-4E09-9A89-C829CA86E064}"/>
            </c:ext>
          </c:extLst>
        </c:ser>
        <c:ser>
          <c:idx val="19"/>
          <c:order val="16"/>
          <c:tx>
            <c:strRef>
              <c:f>'ECRS+NonSpin'!$A$29</c:f>
              <c:strCache>
                <c:ptCount val="1"/>
                <c:pt idx="0">
                  <c:v>SoCReq-Compliance minus charging credit</c:v>
                </c:pt>
              </c:strCache>
            </c:strRef>
          </c:tx>
          <c:spPr>
            <a:ln w="12700" cap="rnd">
              <a:solidFill>
                <a:srgbClr val="FF0000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'ECRS+NonSpin'!$B$8:$AO$8</c:f>
              <c:numCache>
                <c:formatCode>h:mm</c:formatCode>
                <c:ptCount val="40"/>
                <c:pt idx="0">
                  <c:v>0.5</c:v>
                </c:pt>
                <c:pt idx="1">
                  <c:v>0.50347222222222221</c:v>
                </c:pt>
                <c:pt idx="2">
                  <c:v>0.50694444444444398</c:v>
                </c:pt>
                <c:pt idx="3">
                  <c:v>0.51041666666666696</c:v>
                </c:pt>
                <c:pt idx="4">
                  <c:v>0.51388888888888895</c:v>
                </c:pt>
                <c:pt idx="5">
                  <c:v>0.51736111111111105</c:v>
                </c:pt>
                <c:pt idx="6">
                  <c:v>0.52083333333333304</c:v>
                </c:pt>
                <c:pt idx="7">
                  <c:v>0.52430555555555503</c:v>
                </c:pt>
                <c:pt idx="8">
                  <c:v>0.52777777777777801</c:v>
                </c:pt>
                <c:pt idx="9">
                  <c:v>0.53125</c:v>
                </c:pt>
                <c:pt idx="10">
                  <c:v>0.53472222222222199</c:v>
                </c:pt>
                <c:pt idx="11">
                  <c:v>0.53819444444444398</c:v>
                </c:pt>
                <c:pt idx="12">
                  <c:v>0.54165509259259292</c:v>
                </c:pt>
                <c:pt idx="13">
                  <c:v>0.54166666666666696</c:v>
                </c:pt>
                <c:pt idx="14">
                  <c:v>0.54513888888888895</c:v>
                </c:pt>
                <c:pt idx="15">
                  <c:v>0.54861111111111105</c:v>
                </c:pt>
                <c:pt idx="16">
                  <c:v>0.55208333333333304</c:v>
                </c:pt>
                <c:pt idx="17">
                  <c:v>0.55555555555555503</c:v>
                </c:pt>
                <c:pt idx="18">
                  <c:v>0.55902777777777701</c:v>
                </c:pt>
                <c:pt idx="19">
                  <c:v>0.562499999999999</c:v>
                </c:pt>
                <c:pt idx="20">
                  <c:v>0.56597222222222099</c:v>
                </c:pt>
                <c:pt idx="21">
                  <c:v>0.56944444444444298</c:v>
                </c:pt>
                <c:pt idx="22">
                  <c:v>0.57291666666666496</c:v>
                </c:pt>
                <c:pt idx="23">
                  <c:v>0.57638888888888695</c:v>
                </c:pt>
                <c:pt idx="24">
                  <c:v>0.57986111111110905</c:v>
                </c:pt>
                <c:pt idx="25">
                  <c:v>0.583321759259257</c:v>
                </c:pt>
                <c:pt idx="26">
                  <c:v>0.58333333333333104</c:v>
                </c:pt>
                <c:pt idx="27">
                  <c:v>0.58680555555555303</c:v>
                </c:pt>
                <c:pt idx="28">
                  <c:v>0.59027777777777501</c:v>
                </c:pt>
                <c:pt idx="29">
                  <c:v>0.593749999999997</c:v>
                </c:pt>
                <c:pt idx="30">
                  <c:v>0.59722222222221899</c:v>
                </c:pt>
                <c:pt idx="31">
                  <c:v>0.60069444444444098</c:v>
                </c:pt>
                <c:pt idx="32">
                  <c:v>0.60416666666666297</c:v>
                </c:pt>
                <c:pt idx="33">
                  <c:v>0.60763888888888495</c:v>
                </c:pt>
                <c:pt idx="34">
                  <c:v>0.61111111111110705</c:v>
                </c:pt>
                <c:pt idx="35">
                  <c:v>0.61458333333332904</c:v>
                </c:pt>
                <c:pt idx="36">
                  <c:v>0.61805555555555103</c:v>
                </c:pt>
                <c:pt idx="37">
                  <c:v>0.62152777777777302</c:v>
                </c:pt>
                <c:pt idx="38">
                  <c:v>0.62498842592592097</c:v>
                </c:pt>
                <c:pt idx="39">
                  <c:v>0.624999999999995</c:v>
                </c:pt>
              </c:numCache>
            </c:numRef>
          </c:xVal>
          <c:yVal>
            <c:numRef>
              <c:f>'ECRS+NonSpin'!$B$29:$AO$29</c:f>
              <c:numCache>
                <c:formatCode>General</c:formatCode>
                <c:ptCount val="40"/>
                <c:pt idx="0">
                  <c:v>100</c:v>
                </c:pt>
                <c:pt idx="1">
                  <c:v>96.666666666666657</c:v>
                </c:pt>
                <c:pt idx="2">
                  <c:v>93.333333333333343</c:v>
                </c:pt>
                <c:pt idx="3">
                  <c:v>90</c:v>
                </c:pt>
                <c:pt idx="4">
                  <c:v>86.666666666666657</c:v>
                </c:pt>
                <c:pt idx="5">
                  <c:v>83.333333333333343</c:v>
                </c:pt>
                <c:pt idx="6">
                  <c:v>80</c:v>
                </c:pt>
                <c:pt idx="7">
                  <c:v>76.666666666666657</c:v>
                </c:pt>
                <c:pt idx="8">
                  <c:v>73.333333333333343</c:v>
                </c:pt>
                <c:pt idx="9">
                  <c:v>70</c:v>
                </c:pt>
                <c:pt idx="10">
                  <c:v>66.666666666666657</c:v>
                </c:pt>
                <c:pt idx="11">
                  <c:v>63.333333333333336</c:v>
                </c:pt>
                <c:pt idx="12">
                  <c:v>60</c:v>
                </c:pt>
                <c:pt idx="13">
                  <c:v>100</c:v>
                </c:pt>
                <c:pt idx="14">
                  <c:v>96.666666666666657</c:v>
                </c:pt>
                <c:pt idx="15">
                  <c:v>93.333333333333343</c:v>
                </c:pt>
                <c:pt idx="16">
                  <c:v>90</c:v>
                </c:pt>
                <c:pt idx="17">
                  <c:v>86.666666666666657</c:v>
                </c:pt>
                <c:pt idx="18">
                  <c:v>83.333333333333343</c:v>
                </c:pt>
                <c:pt idx="19">
                  <c:v>80</c:v>
                </c:pt>
                <c:pt idx="20">
                  <c:v>76.666666666666657</c:v>
                </c:pt>
                <c:pt idx="21">
                  <c:v>73.333333333333343</c:v>
                </c:pt>
                <c:pt idx="22">
                  <c:v>70</c:v>
                </c:pt>
                <c:pt idx="23">
                  <c:v>66.666666666666657</c:v>
                </c:pt>
                <c:pt idx="24">
                  <c:v>63.333333333333336</c:v>
                </c:pt>
                <c:pt idx="25">
                  <c:v>60</c:v>
                </c:pt>
                <c:pt idx="26">
                  <c:v>100</c:v>
                </c:pt>
                <c:pt idx="27">
                  <c:v>96.666666666666657</c:v>
                </c:pt>
                <c:pt idx="28">
                  <c:v>93.333333333333343</c:v>
                </c:pt>
                <c:pt idx="29">
                  <c:v>90</c:v>
                </c:pt>
                <c:pt idx="30">
                  <c:v>86.666666666666657</c:v>
                </c:pt>
                <c:pt idx="31">
                  <c:v>83.333333333333343</c:v>
                </c:pt>
                <c:pt idx="32">
                  <c:v>80</c:v>
                </c:pt>
                <c:pt idx="33">
                  <c:v>76.666666666666657</c:v>
                </c:pt>
                <c:pt idx="34">
                  <c:v>73.333333333333343</c:v>
                </c:pt>
                <c:pt idx="35">
                  <c:v>70</c:v>
                </c:pt>
                <c:pt idx="36">
                  <c:v>66.666666666666657</c:v>
                </c:pt>
                <c:pt idx="37">
                  <c:v>63.333333333333336</c:v>
                </c:pt>
                <c:pt idx="38">
                  <c:v>60</c:v>
                </c:pt>
                <c:pt idx="39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2D02-4E09-9A89-C829CA86E064}"/>
            </c:ext>
          </c:extLst>
        </c:ser>
        <c:ser>
          <c:idx val="20"/>
          <c:order val="17"/>
          <c:tx>
            <c:strRef>
              <c:f>'ECRS+NonSpin'!$A$10</c:f>
              <c:strCache>
                <c:ptCount val="1"/>
                <c:pt idx="0">
                  <c:v>MPC</c:v>
                </c:pt>
              </c:strCache>
            </c:strRef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'ECRS+NonSpin'!$B$8:$AO$8</c:f>
              <c:numCache>
                <c:formatCode>h:mm</c:formatCode>
                <c:ptCount val="40"/>
                <c:pt idx="0">
                  <c:v>0.5</c:v>
                </c:pt>
                <c:pt idx="1">
                  <c:v>0.50347222222222221</c:v>
                </c:pt>
                <c:pt idx="2">
                  <c:v>0.50694444444444398</c:v>
                </c:pt>
                <c:pt idx="3">
                  <c:v>0.51041666666666696</c:v>
                </c:pt>
                <c:pt idx="4">
                  <c:v>0.51388888888888895</c:v>
                </c:pt>
                <c:pt idx="5">
                  <c:v>0.51736111111111105</c:v>
                </c:pt>
                <c:pt idx="6">
                  <c:v>0.52083333333333304</c:v>
                </c:pt>
                <c:pt idx="7">
                  <c:v>0.52430555555555503</c:v>
                </c:pt>
                <c:pt idx="8">
                  <c:v>0.52777777777777801</c:v>
                </c:pt>
                <c:pt idx="9">
                  <c:v>0.53125</c:v>
                </c:pt>
                <c:pt idx="10">
                  <c:v>0.53472222222222199</c:v>
                </c:pt>
                <c:pt idx="11">
                  <c:v>0.53819444444444398</c:v>
                </c:pt>
                <c:pt idx="12">
                  <c:v>0.54165509259259292</c:v>
                </c:pt>
                <c:pt idx="13">
                  <c:v>0.54166666666666696</c:v>
                </c:pt>
                <c:pt idx="14">
                  <c:v>0.54513888888888895</c:v>
                </c:pt>
                <c:pt idx="15">
                  <c:v>0.54861111111111105</c:v>
                </c:pt>
                <c:pt idx="16">
                  <c:v>0.55208333333333304</c:v>
                </c:pt>
                <c:pt idx="17">
                  <c:v>0.55555555555555503</c:v>
                </c:pt>
                <c:pt idx="18">
                  <c:v>0.55902777777777701</c:v>
                </c:pt>
                <c:pt idx="19">
                  <c:v>0.562499999999999</c:v>
                </c:pt>
                <c:pt idx="20">
                  <c:v>0.56597222222222099</c:v>
                </c:pt>
                <c:pt idx="21">
                  <c:v>0.56944444444444298</c:v>
                </c:pt>
                <c:pt idx="22">
                  <c:v>0.57291666666666496</c:v>
                </c:pt>
                <c:pt idx="23">
                  <c:v>0.57638888888888695</c:v>
                </c:pt>
                <c:pt idx="24">
                  <c:v>0.57986111111110905</c:v>
                </c:pt>
                <c:pt idx="25">
                  <c:v>0.583321759259257</c:v>
                </c:pt>
                <c:pt idx="26">
                  <c:v>0.58333333333333104</c:v>
                </c:pt>
                <c:pt idx="27">
                  <c:v>0.58680555555555303</c:v>
                </c:pt>
                <c:pt idx="28">
                  <c:v>0.59027777777777501</c:v>
                </c:pt>
                <c:pt idx="29">
                  <c:v>0.593749999999997</c:v>
                </c:pt>
                <c:pt idx="30">
                  <c:v>0.59722222222221899</c:v>
                </c:pt>
                <c:pt idx="31">
                  <c:v>0.60069444444444098</c:v>
                </c:pt>
                <c:pt idx="32">
                  <c:v>0.60416666666666297</c:v>
                </c:pt>
                <c:pt idx="33">
                  <c:v>0.60763888888888495</c:v>
                </c:pt>
                <c:pt idx="34">
                  <c:v>0.61111111111110705</c:v>
                </c:pt>
                <c:pt idx="35">
                  <c:v>0.61458333333332904</c:v>
                </c:pt>
                <c:pt idx="36">
                  <c:v>0.61805555555555103</c:v>
                </c:pt>
                <c:pt idx="37">
                  <c:v>0.62152777777777302</c:v>
                </c:pt>
                <c:pt idx="38">
                  <c:v>0.62498842592592097</c:v>
                </c:pt>
                <c:pt idx="39">
                  <c:v>0.624999999999995</c:v>
                </c:pt>
              </c:numCache>
            </c:numRef>
          </c:xVal>
          <c:yVal>
            <c:numRef>
              <c:f>'ECRS+NonSpin'!$B$10:$AO$10</c:f>
              <c:numCache>
                <c:formatCode>General</c:formatCode>
                <c:ptCount val="40"/>
                <c:pt idx="0">
                  <c:v>-100</c:v>
                </c:pt>
                <c:pt idx="1">
                  <c:v>-100</c:v>
                </c:pt>
                <c:pt idx="2">
                  <c:v>-100</c:v>
                </c:pt>
                <c:pt idx="3">
                  <c:v>-100</c:v>
                </c:pt>
                <c:pt idx="4">
                  <c:v>-100</c:v>
                </c:pt>
                <c:pt idx="5">
                  <c:v>-100</c:v>
                </c:pt>
                <c:pt idx="6">
                  <c:v>-100</c:v>
                </c:pt>
                <c:pt idx="7">
                  <c:v>-100</c:v>
                </c:pt>
                <c:pt idx="8">
                  <c:v>-100</c:v>
                </c:pt>
                <c:pt idx="9">
                  <c:v>-100</c:v>
                </c:pt>
                <c:pt idx="10">
                  <c:v>-100</c:v>
                </c:pt>
                <c:pt idx="11">
                  <c:v>-100</c:v>
                </c:pt>
                <c:pt idx="12">
                  <c:v>-100</c:v>
                </c:pt>
                <c:pt idx="13">
                  <c:v>-100</c:v>
                </c:pt>
                <c:pt idx="14">
                  <c:v>-100</c:v>
                </c:pt>
                <c:pt idx="15">
                  <c:v>-100</c:v>
                </c:pt>
                <c:pt idx="16">
                  <c:v>-100</c:v>
                </c:pt>
                <c:pt idx="17">
                  <c:v>-100</c:v>
                </c:pt>
                <c:pt idx="18">
                  <c:v>-100</c:v>
                </c:pt>
                <c:pt idx="19">
                  <c:v>-100</c:v>
                </c:pt>
                <c:pt idx="20">
                  <c:v>-100</c:v>
                </c:pt>
                <c:pt idx="21">
                  <c:v>-100</c:v>
                </c:pt>
                <c:pt idx="22">
                  <c:v>-100</c:v>
                </c:pt>
                <c:pt idx="23">
                  <c:v>-100</c:v>
                </c:pt>
                <c:pt idx="24">
                  <c:v>-100</c:v>
                </c:pt>
                <c:pt idx="25">
                  <c:v>-100</c:v>
                </c:pt>
                <c:pt idx="26">
                  <c:v>-100</c:v>
                </c:pt>
                <c:pt idx="27">
                  <c:v>-100</c:v>
                </c:pt>
                <c:pt idx="28">
                  <c:v>-100</c:v>
                </c:pt>
                <c:pt idx="29">
                  <c:v>-100</c:v>
                </c:pt>
                <c:pt idx="30">
                  <c:v>-100</c:v>
                </c:pt>
                <c:pt idx="31">
                  <c:v>-100</c:v>
                </c:pt>
                <c:pt idx="32">
                  <c:v>-100</c:v>
                </c:pt>
                <c:pt idx="33">
                  <c:v>-100</c:v>
                </c:pt>
                <c:pt idx="34">
                  <c:v>-100</c:v>
                </c:pt>
                <c:pt idx="35">
                  <c:v>-100</c:v>
                </c:pt>
                <c:pt idx="36">
                  <c:v>-100</c:v>
                </c:pt>
                <c:pt idx="37">
                  <c:v>-100</c:v>
                </c:pt>
                <c:pt idx="38">
                  <c:v>-100</c:v>
                </c:pt>
                <c:pt idx="39">
                  <c:v>-100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4-2D02-4E09-9A89-C829CA86E064}"/>
            </c:ext>
          </c:extLst>
        </c:ser>
        <c:ser>
          <c:idx val="21"/>
          <c:order val="18"/>
          <c:tx>
            <c:strRef>
              <c:f>'ECRS+NonSpin'!$A$21</c:f>
              <c:strCache>
                <c:ptCount val="1"/>
                <c:pt idx="0">
                  <c:v>HASL-CLR Post 1186</c:v>
                </c:pt>
              </c:strCache>
            </c:strRef>
          </c:tx>
          <c:spPr>
            <a:ln w="19050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'ECRS+NonSpin'!$B$8:$AO$8</c:f>
              <c:numCache>
                <c:formatCode>h:mm</c:formatCode>
                <c:ptCount val="40"/>
                <c:pt idx="0">
                  <c:v>0.5</c:v>
                </c:pt>
                <c:pt idx="1">
                  <c:v>0.50347222222222221</c:v>
                </c:pt>
                <c:pt idx="2">
                  <c:v>0.50694444444444398</c:v>
                </c:pt>
                <c:pt idx="3">
                  <c:v>0.51041666666666696</c:v>
                </c:pt>
                <c:pt idx="4">
                  <c:v>0.51388888888888895</c:v>
                </c:pt>
                <c:pt idx="5">
                  <c:v>0.51736111111111105</c:v>
                </c:pt>
                <c:pt idx="6">
                  <c:v>0.52083333333333304</c:v>
                </c:pt>
                <c:pt idx="7">
                  <c:v>0.52430555555555503</c:v>
                </c:pt>
                <c:pt idx="8">
                  <c:v>0.52777777777777801</c:v>
                </c:pt>
                <c:pt idx="9">
                  <c:v>0.53125</c:v>
                </c:pt>
                <c:pt idx="10">
                  <c:v>0.53472222222222199</c:v>
                </c:pt>
                <c:pt idx="11">
                  <c:v>0.53819444444444398</c:v>
                </c:pt>
                <c:pt idx="12">
                  <c:v>0.54165509259259292</c:v>
                </c:pt>
                <c:pt idx="13">
                  <c:v>0.54166666666666696</c:v>
                </c:pt>
                <c:pt idx="14">
                  <c:v>0.54513888888888895</c:v>
                </c:pt>
                <c:pt idx="15">
                  <c:v>0.54861111111111105</c:v>
                </c:pt>
                <c:pt idx="16">
                  <c:v>0.55208333333333304</c:v>
                </c:pt>
                <c:pt idx="17">
                  <c:v>0.55555555555555503</c:v>
                </c:pt>
                <c:pt idx="18">
                  <c:v>0.55902777777777701</c:v>
                </c:pt>
                <c:pt idx="19">
                  <c:v>0.562499999999999</c:v>
                </c:pt>
                <c:pt idx="20">
                  <c:v>0.56597222222222099</c:v>
                </c:pt>
                <c:pt idx="21">
                  <c:v>0.56944444444444298</c:v>
                </c:pt>
                <c:pt idx="22">
                  <c:v>0.57291666666666496</c:v>
                </c:pt>
                <c:pt idx="23">
                  <c:v>0.57638888888888695</c:v>
                </c:pt>
                <c:pt idx="24">
                  <c:v>0.57986111111110905</c:v>
                </c:pt>
                <c:pt idx="25">
                  <c:v>0.583321759259257</c:v>
                </c:pt>
                <c:pt idx="26">
                  <c:v>0.58333333333333104</c:v>
                </c:pt>
                <c:pt idx="27">
                  <c:v>0.58680555555555303</c:v>
                </c:pt>
                <c:pt idx="28">
                  <c:v>0.59027777777777501</c:v>
                </c:pt>
                <c:pt idx="29">
                  <c:v>0.593749999999997</c:v>
                </c:pt>
                <c:pt idx="30">
                  <c:v>0.59722222222221899</c:v>
                </c:pt>
                <c:pt idx="31">
                  <c:v>0.60069444444444098</c:v>
                </c:pt>
                <c:pt idx="32">
                  <c:v>0.60416666666666297</c:v>
                </c:pt>
                <c:pt idx="33">
                  <c:v>0.60763888888888495</c:v>
                </c:pt>
                <c:pt idx="34">
                  <c:v>0.61111111111110705</c:v>
                </c:pt>
                <c:pt idx="35">
                  <c:v>0.61458333333332904</c:v>
                </c:pt>
                <c:pt idx="36">
                  <c:v>0.61805555555555103</c:v>
                </c:pt>
                <c:pt idx="37">
                  <c:v>0.62152777777777302</c:v>
                </c:pt>
                <c:pt idx="38">
                  <c:v>0.62498842592592097</c:v>
                </c:pt>
                <c:pt idx="39">
                  <c:v>0.624999999999995</c:v>
                </c:pt>
              </c:numCache>
            </c:numRef>
          </c:xVal>
          <c:yVal>
            <c:numRef>
              <c:f>'ECRS+NonSpin'!$B$21:$AO$21</c:f>
              <c:numCache>
                <c:formatCode>0</c:formatCode>
                <c:ptCount val="4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-60</c:v>
                </c:pt>
                <c:pt idx="4">
                  <c:v>-90</c:v>
                </c:pt>
                <c:pt idx="5">
                  <c:v>-100</c:v>
                </c:pt>
                <c:pt idx="6">
                  <c:v>-100</c:v>
                </c:pt>
                <c:pt idx="7">
                  <c:v>-100</c:v>
                </c:pt>
                <c:pt idx="8">
                  <c:v>-100</c:v>
                </c:pt>
                <c:pt idx="9">
                  <c:v>-100</c:v>
                </c:pt>
                <c:pt idx="10">
                  <c:v>-90</c:v>
                </c:pt>
                <c:pt idx="11">
                  <c:v>0</c:v>
                </c:pt>
                <c:pt idx="12" formatCode="General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-60</c:v>
                </c:pt>
                <c:pt idx="17">
                  <c:v>-100</c:v>
                </c:pt>
                <c:pt idx="18">
                  <c:v>-100</c:v>
                </c:pt>
                <c:pt idx="19">
                  <c:v>-100</c:v>
                </c:pt>
                <c:pt idx="20">
                  <c:v>-100</c:v>
                </c:pt>
                <c:pt idx="21">
                  <c:v>-100</c:v>
                </c:pt>
                <c:pt idx="22">
                  <c:v>-100</c:v>
                </c:pt>
                <c:pt idx="23">
                  <c:v>-100</c:v>
                </c:pt>
                <c:pt idx="24">
                  <c:v>-80.000000000000057</c:v>
                </c:pt>
                <c:pt idx="25" formatCode="General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-50.000000000000057</c:v>
                </c:pt>
                <c:pt idx="30">
                  <c:v>-100</c:v>
                </c:pt>
                <c:pt idx="31">
                  <c:v>-100</c:v>
                </c:pt>
                <c:pt idx="32">
                  <c:v>-100</c:v>
                </c:pt>
                <c:pt idx="33">
                  <c:v>-100</c:v>
                </c:pt>
                <c:pt idx="34">
                  <c:v>-100</c:v>
                </c:pt>
                <c:pt idx="35">
                  <c:v>-100</c:v>
                </c:pt>
                <c:pt idx="36">
                  <c:v>-100</c:v>
                </c:pt>
                <c:pt idx="37">
                  <c:v>-100</c:v>
                </c:pt>
                <c:pt idx="38" formatCode="General">
                  <c:v>-100</c:v>
                </c:pt>
                <c:pt idx="39">
                  <c:v>-100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5-2D02-4E09-9A89-C829CA86E0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04801071"/>
        <c:axId val="2104779023"/>
        <c:extLst>
          <c:ext xmlns:c15="http://schemas.microsoft.com/office/drawing/2012/chart" uri="{02D57815-91ED-43cb-92C2-25804820EDAC}">
            <c15:filteredScatterSeries>
              <c15:ser>
                <c:idx val="6"/>
                <c:order val="5"/>
                <c:tx>
                  <c:strRef>
                    <c:extLst>
                      <c:ext uri="{02D57815-91ED-43cb-92C2-25804820EDAC}">
                        <c15:formulaRef>
                          <c15:sqref>'ECRS+NonSpin'!$A$15</c15:sqref>
                        </c15:formulaRef>
                      </c:ext>
                    </c:extLst>
                    <c:strCache>
                      <c:ptCount val="1"/>
                      <c:pt idx="0">
                        <c:v>HASL-GR Curr.</c:v>
                      </c:pt>
                    </c:strCache>
                  </c:strRef>
                </c:tx>
                <c:spPr>
                  <a:ln w="19050" cap="rnd">
                    <a:solidFill>
                      <a:schemeClr val="tx2"/>
                    </a:solidFill>
                    <a:round/>
                  </a:ln>
                  <a:effectLst/>
                </c:spPr>
                <c:marker>
                  <c:symbol val="none"/>
                </c:marker>
                <c:xVal>
                  <c:numRef>
                    <c:extLst>
                      <c:ext uri="{02D57815-91ED-43cb-92C2-25804820EDAC}">
                        <c15:formulaRef>
                          <c15:sqref>'ECRS+NonSpin'!$B$8:$AO$8</c15:sqref>
                        </c15:formulaRef>
                      </c:ext>
                    </c:extLst>
                    <c:numCache>
                      <c:formatCode>h:mm</c:formatCode>
                      <c:ptCount val="40"/>
                      <c:pt idx="0">
                        <c:v>0.5</c:v>
                      </c:pt>
                      <c:pt idx="1">
                        <c:v>0.50347222222222221</c:v>
                      </c:pt>
                      <c:pt idx="2">
                        <c:v>0.50694444444444398</c:v>
                      </c:pt>
                      <c:pt idx="3">
                        <c:v>0.51041666666666696</c:v>
                      </c:pt>
                      <c:pt idx="4">
                        <c:v>0.51388888888888895</c:v>
                      </c:pt>
                      <c:pt idx="5">
                        <c:v>0.51736111111111105</c:v>
                      </c:pt>
                      <c:pt idx="6">
                        <c:v>0.52083333333333304</c:v>
                      </c:pt>
                      <c:pt idx="7">
                        <c:v>0.52430555555555503</c:v>
                      </c:pt>
                      <c:pt idx="8">
                        <c:v>0.52777777777777801</c:v>
                      </c:pt>
                      <c:pt idx="9">
                        <c:v>0.53125</c:v>
                      </c:pt>
                      <c:pt idx="10">
                        <c:v>0.53472222222222199</c:v>
                      </c:pt>
                      <c:pt idx="11">
                        <c:v>0.53819444444444398</c:v>
                      </c:pt>
                      <c:pt idx="12">
                        <c:v>0.54165509259259292</c:v>
                      </c:pt>
                      <c:pt idx="13">
                        <c:v>0.54166666666666696</c:v>
                      </c:pt>
                      <c:pt idx="14">
                        <c:v>0.54513888888888895</c:v>
                      </c:pt>
                      <c:pt idx="15">
                        <c:v>0.54861111111111105</c:v>
                      </c:pt>
                      <c:pt idx="16">
                        <c:v>0.55208333333333304</c:v>
                      </c:pt>
                      <c:pt idx="17">
                        <c:v>0.55555555555555503</c:v>
                      </c:pt>
                      <c:pt idx="18">
                        <c:v>0.55902777777777701</c:v>
                      </c:pt>
                      <c:pt idx="19">
                        <c:v>0.562499999999999</c:v>
                      </c:pt>
                      <c:pt idx="20">
                        <c:v>0.56597222222222099</c:v>
                      </c:pt>
                      <c:pt idx="21">
                        <c:v>0.56944444444444298</c:v>
                      </c:pt>
                      <c:pt idx="22">
                        <c:v>0.57291666666666496</c:v>
                      </c:pt>
                      <c:pt idx="23">
                        <c:v>0.57638888888888695</c:v>
                      </c:pt>
                      <c:pt idx="24">
                        <c:v>0.57986111111110905</c:v>
                      </c:pt>
                      <c:pt idx="25">
                        <c:v>0.583321759259257</c:v>
                      </c:pt>
                      <c:pt idx="26">
                        <c:v>0.58333333333333104</c:v>
                      </c:pt>
                      <c:pt idx="27">
                        <c:v>0.58680555555555303</c:v>
                      </c:pt>
                      <c:pt idx="28">
                        <c:v>0.59027777777777501</c:v>
                      </c:pt>
                      <c:pt idx="29">
                        <c:v>0.593749999999997</c:v>
                      </c:pt>
                      <c:pt idx="30">
                        <c:v>0.59722222222221899</c:v>
                      </c:pt>
                      <c:pt idx="31">
                        <c:v>0.60069444444444098</c:v>
                      </c:pt>
                      <c:pt idx="32">
                        <c:v>0.60416666666666297</c:v>
                      </c:pt>
                      <c:pt idx="33">
                        <c:v>0.60763888888888495</c:v>
                      </c:pt>
                      <c:pt idx="34">
                        <c:v>0.61111111111110705</c:v>
                      </c:pt>
                      <c:pt idx="35">
                        <c:v>0.61458333333332904</c:v>
                      </c:pt>
                      <c:pt idx="36">
                        <c:v>0.61805555555555103</c:v>
                      </c:pt>
                      <c:pt idx="37">
                        <c:v>0.62152777777777302</c:v>
                      </c:pt>
                      <c:pt idx="38">
                        <c:v>0.62498842592592097</c:v>
                      </c:pt>
                      <c:pt idx="39">
                        <c:v>0.624999999999995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'ECRS+NonSpin'!$B$15:$AO$15</c15:sqref>
                        </c15:formulaRef>
                      </c:ext>
                    </c:extLst>
                    <c:numCache>
                      <c:formatCode>General</c:formatCode>
                      <c:ptCount val="40"/>
                      <c:pt idx="0">
                        <c:v>60</c:v>
                      </c:pt>
                      <c:pt idx="1">
                        <c:v>60</c:v>
                      </c:pt>
                      <c:pt idx="2">
                        <c:v>60</c:v>
                      </c:pt>
                      <c:pt idx="3">
                        <c:v>60</c:v>
                      </c:pt>
                      <c:pt idx="4">
                        <c:v>60</c:v>
                      </c:pt>
                      <c:pt idx="5">
                        <c:v>60</c:v>
                      </c:pt>
                      <c:pt idx="6">
                        <c:v>60</c:v>
                      </c:pt>
                      <c:pt idx="7">
                        <c:v>60</c:v>
                      </c:pt>
                      <c:pt idx="8">
                        <c:v>60</c:v>
                      </c:pt>
                      <c:pt idx="9">
                        <c:v>60</c:v>
                      </c:pt>
                      <c:pt idx="10">
                        <c:v>60</c:v>
                      </c:pt>
                      <c:pt idx="11">
                        <c:v>60</c:v>
                      </c:pt>
                      <c:pt idx="12">
                        <c:v>60</c:v>
                      </c:pt>
                      <c:pt idx="13">
                        <c:v>60</c:v>
                      </c:pt>
                      <c:pt idx="14">
                        <c:v>60</c:v>
                      </c:pt>
                      <c:pt idx="15">
                        <c:v>60</c:v>
                      </c:pt>
                      <c:pt idx="16">
                        <c:v>60</c:v>
                      </c:pt>
                      <c:pt idx="17">
                        <c:v>90</c:v>
                      </c:pt>
                      <c:pt idx="18">
                        <c:v>90</c:v>
                      </c:pt>
                      <c:pt idx="19">
                        <c:v>90</c:v>
                      </c:pt>
                      <c:pt idx="20">
                        <c:v>90</c:v>
                      </c:pt>
                      <c:pt idx="21">
                        <c:v>60</c:v>
                      </c:pt>
                      <c:pt idx="22">
                        <c:v>60</c:v>
                      </c:pt>
                      <c:pt idx="23">
                        <c:v>60</c:v>
                      </c:pt>
                      <c:pt idx="24">
                        <c:v>60</c:v>
                      </c:pt>
                      <c:pt idx="25">
                        <c:v>60</c:v>
                      </c:pt>
                      <c:pt idx="26">
                        <c:v>60</c:v>
                      </c:pt>
                      <c:pt idx="27">
                        <c:v>60</c:v>
                      </c:pt>
                      <c:pt idx="28">
                        <c:v>90</c:v>
                      </c:pt>
                      <c:pt idx="29">
                        <c:v>90</c:v>
                      </c:pt>
                      <c:pt idx="30">
                        <c:v>100</c:v>
                      </c:pt>
                      <c:pt idx="31">
                        <c:v>100</c:v>
                      </c:pt>
                      <c:pt idx="32">
                        <c:v>100</c:v>
                      </c:pt>
                      <c:pt idx="33">
                        <c:v>100</c:v>
                      </c:pt>
                      <c:pt idx="34">
                        <c:v>100</c:v>
                      </c:pt>
                      <c:pt idx="35">
                        <c:v>100</c:v>
                      </c:pt>
                      <c:pt idx="36">
                        <c:v>100</c:v>
                      </c:pt>
                      <c:pt idx="37">
                        <c:v>100</c:v>
                      </c:pt>
                      <c:pt idx="38">
                        <c:v>100</c:v>
                      </c:pt>
                      <c:pt idx="39">
                        <c:v>100</c:v>
                      </c:pt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10-2D02-4E09-9A89-C829CA86E064}"/>
                  </c:ext>
                </c:extLst>
              </c15:ser>
            </c15:filteredScatterSeries>
            <c15:filteredScatterSeries>
              <c15:ser>
                <c:idx val="7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'ECRS+NonSpin'!$A$16</c15:sqref>
                        </c15:formulaRef>
                      </c:ext>
                    </c:extLst>
                    <c:strCache>
                      <c:ptCount val="1"/>
                      <c:pt idx="0">
                        <c:v>SOCReq1</c:v>
                      </c:pt>
                    </c:strCache>
                  </c:strRef>
                </c:tx>
                <c:spPr>
                  <a:ln w="19050" cap="rnd">
                    <a:solidFill>
                      <a:schemeClr val="accent2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'ECRS+NonSpin'!$B$8:$AO$8</c15:sqref>
                        </c15:formulaRef>
                      </c:ext>
                    </c:extLst>
                    <c:numCache>
                      <c:formatCode>h:mm</c:formatCode>
                      <c:ptCount val="40"/>
                      <c:pt idx="0">
                        <c:v>0.5</c:v>
                      </c:pt>
                      <c:pt idx="1">
                        <c:v>0.50347222222222221</c:v>
                      </c:pt>
                      <c:pt idx="2">
                        <c:v>0.50694444444444398</c:v>
                      </c:pt>
                      <c:pt idx="3">
                        <c:v>0.51041666666666696</c:v>
                      </c:pt>
                      <c:pt idx="4">
                        <c:v>0.51388888888888895</c:v>
                      </c:pt>
                      <c:pt idx="5">
                        <c:v>0.51736111111111105</c:v>
                      </c:pt>
                      <c:pt idx="6">
                        <c:v>0.52083333333333304</c:v>
                      </c:pt>
                      <c:pt idx="7">
                        <c:v>0.52430555555555503</c:v>
                      </c:pt>
                      <c:pt idx="8">
                        <c:v>0.52777777777777801</c:v>
                      </c:pt>
                      <c:pt idx="9">
                        <c:v>0.53125</c:v>
                      </c:pt>
                      <c:pt idx="10">
                        <c:v>0.53472222222222199</c:v>
                      </c:pt>
                      <c:pt idx="11">
                        <c:v>0.53819444444444398</c:v>
                      </c:pt>
                      <c:pt idx="12">
                        <c:v>0.54165509259259292</c:v>
                      </c:pt>
                      <c:pt idx="13">
                        <c:v>0.54166666666666696</c:v>
                      </c:pt>
                      <c:pt idx="14">
                        <c:v>0.54513888888888895</c:v>
                      </c:pt>
                      <c:pt idx="15">
                        <c:v>0.54861111111111105</c:v>
                      </c:pt>
                      <c:pt idx="16">
                        <c:v>0.55208333333333304</c:v>
                      </c:pt>
                      <c:pt idx="17">
                        <c:v>0.55555555555555503</c:v>
                      </c:pt>
                      <c:pt idx="18">
                        <c:v>0.55902777777777701</c:v>
                      </c:pt>
                      <c:pt idx="19">
                        <c:v>0.562499999999999</c:v>
                      </c:pt>
                      <c:pt idx="20">
                        <c:v>0.56597222222222099</c:v>
                      </c:pt>
                      <c:pt idx="21">
                        <c:v>0.56944444444444298</c:v>
                      </c:pt>
                      <c:pt idx="22">
                        <c:v>0.57291666666666496</c:v>
                      </c:pt>
                      <c:pt idx="23">
                        <c:v>0.57638888888888695</c:v>
                      </c:pt>
                      <c:pt idx="24">
                        <c:v>0.57986111111110905</c:v>
                      </c:pt>
                      <c:pt idx="25">
                        <c:v>0.583321759259257</c:v>
                      </c:pt>
                      <c:pt idx="26">
                        <c:v>0.58333333333333104</c:v>
                      </c:pt>
                      <c:pt idx="27">
                        <c:v>0.58680555555555303</c:v>
                      </c:pt>
                      <c:pt idx="28">
                        <c:v>0.59027777777777501</c:v>
                      </c:pt>
                      <c:pt idx="29">
                        <c:v>0.593749999999997</c:v>
                      </c:pt>
                      <c:pt idx="30">
                        <c:v>0.59722222222221899</c:v>
                      </c:pt>
                      <c:pt idx="31">
                        <c:v>0.60069444444444098</c:v>
                      </c:pt>
                      <c:pt idx="32">
                        <c:v>0.60416666666666297</c:v>
                      </c:pt>
                      <c:pt idx="33">
                        <c:v>0.60763888888888495</c:v>
                      </c:pt>
                      <c:pt idx="34">
                        <c:v>0.61111111111110705</c:v>
                      </c:pt>
                      <c:pt idx="35">
                        <c:v>0.61458333333332904</c:v>
                      </c:pt>
                      <c:pt idx="36">
                        <c:v>0.61805555555555103</c:v>
                      </c:pt>
                      <c:pt idx="37">
                        <c:v>0.62152777777777302</c:v>
                      </c:pt>
                      <c:pt idx="38">
                        <c:v>0.62498842592592097</c:v>
                      </c:pt>
                      <c:pt idx="39">
                        <c:v>0.624999999999995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'ECRS+NonSpin'!$B$16:$AO$16</c15:sqref>
                        </c15:formulaRef>
                      </c:ext>
                    </c:extLst>
                    <c:numCache>
                      <c:formatCode>General</c:formatCode>
                      <c:ptCount val="40"/>
                      <c:pt idx="0">
                        <c:v>100</c:v>
                      </c:pt>
                      <c:pt idx="1">
                        <c:v>96.666666666666657</c:v>
                      </c:pt>
                      <c:pt idx="2">
                        <c:v>93.333333333333343</c:v>
                      </c:pt>
                      <c:pt idx="3">
                        <c:v>90</c:v>
                      </c:pt>
                      <c:pt idx="4">
                        <c:v>86.666666666666657</c:v>
                      </c:pt>
                      <c:pt idx="5">
                        <c:v>83.333333333333343</c:v>
                      </c:pt>
                      <c:pt idx="6">
                        <c:v>80</c:v>
                      </c:pt>
                      <c:pt idx="7">
                        <c:v>76.666666666666657</c:v>
                      </c:pt>
                      <c:pt idx="8">
                        <c:v>33.333333333333336</c:v>
                      </c:pt>
                      <c:pt idx="9">
                        <c:v>32.5</c:v>
                      </c:pt>
                      <c:pt idx="10">
                        <c:v>0</c:v>
                      </c:pt>
                      <c:pt idx="11">
                        <c:v>63.333333333333336</c:v>
                      </c:pt>
                      <c:pt idx="12">
                        <c:v>100</c:v>
                      </c:pt>
                      <c:pt idx="13">
                        <c:v>100</c:v>
                      </c:pt>
                      <c:pt idx="14">
                        <c:v>96.666666666666657</c:v>
                      </c:pt>
                      <c:pt idx="15">
                        <c:v>93.333333333333343</c:v>
                      </c:pt>
                      <c:pt idx="16">
                        <c:v>90</c:v>
                      </c:pt>
                      <c:pt idx="17">
                        <c:v>86.666666666666657</c:v>
                      </c:pt>
                      <c:pt idx="18">
                        <c:v>83.333333333333343</c:v>
                      </c:pt>
                      <c:pt idx="19">
                        <c:v>80</c:v>
                      </c:pt>
                      <c:pt idx="20">
                        <c:v>76.666666666666657</c:v>
                      </c:pt>
                      <c:pt idx="21">
                        <c:v>73.333333333333343</c:v>
                      </c:pt>
                      <c:pt idx="22">
                        <c:v>0</c:v>
                      </c:pt>
                      <c:pt idx="23">
                        <c:v>0</c:v>
                      </c:pt>
                      <c:pt idx="24">
                        <c:v>0</c:v>
                      </c:pt>
                      <c:pt idx="25">
                        <c:v>100</c:v>
                      </c:pt>
                      <c:pt idx="26">
                        <c:v>100</c:v>
                      </c:pt>
                      <c:pt idx="27">
                        <c:v>96.666666666666657</c:v>
                      </c:pt>
                      <c:pt idx="28">
                        <c:v>93.333333333333343</c:v>
                      </c:pt>
                      <c:pt idx="29">
                        <c:v>90</c:v>
                      </c:pt>
                      <c:pt idx="30">
                        <c:v>86.666666666666657</c:v>
                      </c:pt>
                      <c:pt idx="31">
                        <c:v>83.333333333333343</c:v>
                      </c:pt>
                      <c:pt idx="32">
                        <c:v>80</c:v>
                      </c:pt>
                      <c:pt idx="33">
                        <c:v>76.666666666666657</c:v>
                      </c:pt>
                      <c:pt idx="34">
                        <c:v>73.333333333333343</c:v>
                      </c:pt>
                      <c:pt idx="35">
                        <c:v>70</c:v>
                      </c:pt>
                      <c:pt idx="36">
                        <c:v>66.666666666666657</c:v>
                      </c:pt>
                      <c:pt idx="37">
                        <c:v>0</c:v>
                      </c:pt>
                      <c:pt idx="38">
                        <c:v>0</c:v>
                      </c:pt>
                      <c:pt idx="39">
                        <c:v>0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2D02-4E09-9A89-C829CA86E064}"/>
                  </c:ext>
                </c:extLst>
              </c15:ser>
            </c15:filteredScatterSeries>
            <c15:filteredScatterSeries>
              <c15:ser>
                <c:idx val="8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'ECRS+NonSpin'!$A$17</c15:sqref>
                        </c15:formulaRef>
                      </c:ext>
                    </c:extLst>
                    <c:strCache>
                      <c:ptCount val="1"/>
                      <c:pt idx="0">
                        <c:v>SOCReq2</c:v>
                      </c:pt>
                    </c:strCache>
                  </c:strRef>
                </c:tx>
                <c:spPr>
                  <a:ln w="19050" cap="rnd">
                    <a:solidFill>
                      <a:schemeClr val="accent3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'ECRS+NonSpin'!$B$8:$AO$8</c15:sqref>
                        </c15:formulaRef>
                      </c:ext>
                    </c:extLst>
                    <c:numCache>
                      <c:formatCode>h:mm</c:formatCode>
                      <c:ptCount val="40"/>
                      <c:pt idx="0">
                        <c:v>0.5</c:v>
                      </c:pt>
                      <c:pt idx="1">
                        <c:v>0.50347222222222221</c:v>
                      </c:pt>
                      <c:pt idx="2">
                        <c:v>0.50694444444444398</c:v>
                      </c:pt>
                      <c:pt idx="3">
                        <c:v>0.51041666666666696</c:v>
                      </c:pt>
                      <c:pt idx="4">
                        <c:v>0.51388888888888895</c:v>
                      </c:pt>
                      <c:pt idx="5">
                        <c:v>0.51736111111111105</c:v>
                      </c:pt>
                      <c:pt idx="6">
                        <c:v>0.52083333333333304</c:v>
                      </c:pt>
                      <c:pt idx="7">
                        <c:v>0.52430555555555503</c:v>
                      </c:pt>
                      <c:pt idx="8">
                        <c:v>0.52777777777777801</c:v>
                      </c:pt>
                      <c:pt idx="9">
                        <c:v>0.53125</c:v>
                      </c:pt>
                      <c:pt idx="10">
                        <c:v>0.53472222222222199</c:v>
                      </c:pt>
                      <c:pt idx="11">
                        <c:v>0.53819444444444398</c:v>
                      </c:pt>
                      <c:pt idx="12">
                        <c:v>0.54165509259259292</c:v>
                      </c:pt>
                      <c:pt idx="13">
                        <c:v>0.54166666666666696</c:v>
                      </c:pt>
                      <c:pt idx="14">
                        <c:v>0.54513888888888895</c:v>
                      </c:pt>
                      <c:pt idx="15">
                        <c:v>0.54861111111111105</c:v>
                      </c:pt>
                      <c:pt idx="16">
                        <c:v>0.55208333333333304</c:v>
                      </c:pt>
                      <c:pt idx="17">
                        <c:v>0.55555555555555503</c:v>
                      </c:pt>
                      <c:pt idx="18">
                        <c:v>0.55902777777777701</c:v>
                      </c:pt>
                      <c:pt idx="19">
                        <c:v>0.562499999999999</c:v>
                      </c:pt>
                      <c:pt idx="20">
                        <c:v>0.56597222222222099</c:v>
                      </c:pt>
                      <c:pt idx="21">
                        <c:v>0.56944444444444298</c:v>
                      </c:pt>
                      <c:pt idx="22">
                        <c:v>0.57291666666666496</c:v>
                      </c:pt>
                      <c:pt idx="23">
                        <c:v>0.57638888888888695</c:v>
                      </c:pt>
                      <c:pt idx="24">
                        <c:v>0.57986111111110905</c:v>
                      </c:pt>
                      <c:pt idx="25">
                        <c:v>0.583321759259257</c:v>
                      </c:pt>
                      <c:pt idx="26">
                        <c:v>0.58333333333333104</c:v>
                      </c:pt>
                      <c:pt idx="27">
                        <c:v>0.58680555555555303</c:v>
                      </c:pt>
                      <c:pt idx="28">
                        <c:v>0.59027777777777501</c:v>
                      </c:pt>
                      <c:pt idx="29">
                        <c:v>0.593749999999997</c:v>
                      </c:pt>
                      <c:pt idx="30">
                        <c:v>0.59722222222221899</c:v>
                      </c:pt>
                      <c:pt idx="31">
                        <c:v>0.60069444444444098</c:v>
                      </c:pt>
                      <c:pt idx="32">
                        <c:v>0.60416666666666297</c:v>
                      </c:pt>
                      <c:pt idx="33">
                        <c:v>0.60763888888888495</c:v>
                      </c:pt>
                      <c:pt idx="34">
                        <c:v>0.61111111111110705</c:v>
                      </c:pt>
                      <c:pt idx="35">
                        <c:v>0.61458333333332904</c:v>
                      </c:pt>
                      <c:pt idx="36">
                        <c:v>0.61805555555555103</c:v>
                      </c:pt>
                      <c:pt idx="37">
                        <c:v>0.62152777777777302</c:v>
                      </c:pt>
                      <c:pt idx="38">
                        <c:v>0.62498842592592097</c:v>
                      </c:pt>
                      <c:pt idx="39">
                        <c:v>0.624999999999995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'ECRS+NonSpin'!$B$17:$AO$17</c15:sqref>
                        </c15:formulaRef>
                      </c:ext>
                    </c:extLst>
                    <c:numCache>
                      <c:formatCode>General</c:formatCode>
                      <c:ptCount val="40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0</c:v>
                      </c:pt>
                      <c:pt idx="14">
                        <c:v>0</c:v>
                      </c:pt>
                      <c:pt idx="15">
                        <c:v>0</c:v>
                      </c:pt>
                      <c:pt idx="16">
                        <c:v>0</c:v>
                      </c:pt>
                      <c:pt idx="17">
                        <c:v>0</c:v>
                      </c:pt>
                      <c:pt idx="18">
                        <c:v>0</c:v>
                      </c:pt>
                      <c:pt idx="19">
                        <c:v>0</c:v>
                      </c:pt>
                      <c:pt idx="20">
                        <c:v>0</c:v>
                      </c:pt>
                      <c:pt idx="21">
                        <c:v>0</c:v>
                      </c:pt>
                      <c:pt idx="22">
                        <c:v>0</c:v>
                      </c:pt>
                      <c:pt idx="23">
                        <c:v>0</c:v>
                      </c:pt>
                      <c:pt idx="24">
                        <c:v>0</c:v>
                      </c:pt>
                      <c:pt idx="25">
                        <c:v>0</c:v>
                      </c:pt>
                      <c:pt idx="26">
                        <c:v>0</c:v>
                      </c:pt>
                      <c:pt idx="27">
                        <c:v>0</c:v>
                      </c:pt>
                      <c:pt idx="28">
                        <c:v>0</c:v>
                      </c:pt>
                      <c:pt idx="29">
                        <c:v>0</c:v>
                      </c:pt>
                      <c:pt idx="30">
                        <c:v>0</c:v>
                      </c:pt>
                      <c:pt idx="31">
                        <c:v>0</c:v>
                      </c:pt>
                      <c:pt idx="32">
                        <c:v>0</c:v>
                      </c:pt>
                      <c:pt idx="33">
                        <c:v>0</c:v>
                      </c:pt>
                      <c:pt idx="34">
                        <c:v>0</c:v>
                      </c:pt>
                      <c:pt idx="35">
                        <c:v>0</c:v>
                      </c:pt>
                      <c:pt idx="36">
                        <c:v>0</c:v>
                      </c:pt>
                      <c:pt idx="37">
                        <c:v>0</c:v>
                      </c:pt>
                      <c:pt idx="38">
                        <c:v>0</c:v>
                      </c:pt>
                      <c:pt idx="39">
                        <c:v>0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2D02-4E09-9A89-C829CA86E064}"/>
                  </c:ext>
                </c:extLst>
              </c15:ser>
            </c15:filteredScatterSeries>
            <c15:filteredScatterSeries>
              <c15:ser>
                <c:idx val="9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'ECRS+NonSpin'!$A$18</c15:sqref>
                        </c15:formulaRef>
                      </c:ext>
                    </c:extLst>
                    <c:strCache>
                      <c:ptCount val="1"/>
                      <c:pt idx="0">
                        <c:v>SOCReq</c:v>
                      </c:pt>
                    </c:strCache>
                  </c:strRef>
                </c:tx>
                <c:spPr>
                  <a:ln w="19050" cap="rnd">
                    <a:solidFill>
                      <a:schemeClr val="accent4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'ECRS+NonSpin'!$B$8:$AO$8</c15:sqref>
                        </c15:formulaRef>
                      </c:ext>
                    </c:extLst>
                    <c:numCache>
                      <c:formatCode>h:mm</c:formatCode>
                      <c:ptCount val="40"/>
                      <c:pt idx="0">
                        <c:v>0.5</c:v>
                      </c:pt>
                      <c:pt idx="1">
                        <c:v>0.50347222222222221</c:v>
                      </c:pt>
                      <c:pt idx="2">
                        <c:v>0.50694444444444398</c:v>
                      </c:pt>
                      <c:pt idx="3">
                        <c:v>0.51041666666666696</c:v>
                      </c:pt>
                      <c:pt idx="4">
                        <c:v>0.51388888888888895</c:v>
                      </c:pt>
                      <c:pt idx="5">
                        <c:v>0.51736111111111105</c:v>
                      </c:pt>
                      <c:pt idx="6">
                        <c:v>0.52083333333333304</c:v>
                      </c:pt>
                      <c:pt idx="7">
                        <c:v>0.52430555555555503</c:v>
                      </c:pt>
                      <c:pt idx="8">
                        <c:v>0.52777777777777801</c:v>
                      </c:pt>
                      <c:pt idx="9">
                        <c:v>0.53125</c:v>
                      </c:pt>
                      <c:pt idx="10">
                        <c:v>0.53472222222222199</c:v>
                      </c:pt>
                      <c:pt idx="11">
                        <c:v>0.53819444444444398</c:v>
                      </c:pt>
                      <c:pt idx="12">
                        <c:v>0.54165509259259292</c:v>
                      </c:pt>
                      <c:pt idx="13">
                        <c:v>0.54166666666666696</c:v>
                      </c:pt>
                      <c:pt idx="14">
                        <c:v>0.54513888888888895</c:v>
                      </c:pt>
                      <c:pt idx="15">
                        <c:v>0.54861111111111105</c:v>
                      </c:pt>
                      <c:pt idx="16">
                        <c:v>0.55208333333333304</c:v>
                      </c:pt>
                      <c:pt idx="17">
                        <c:v>0.55555555555555503</c:v>
                      </c:pt>
                      <c:pt idx="18">
                        <c:v>0.55902777777777701</c:v>
                      </c:pt>
                      <c:pt idx="19">
                        <c:v>0.562499999999999</c:v>
                      </c:pt>
                      <c:pt idx="20">
                        <c:v>0.56597222222222099</c:v>
                      </c:pt>
                      <c:pt idx="21">
                        <c:v>0.56944444444444298</c:v>
                      </c:pt>
                      <c:pt idx="22">
                        <c:v>0.57291666666666496</c:v>
                      </c:pt>
                      <c:pt idx="23">
                        <c:v>0.57638888888888695</c:v>
                      </c:pt>
                      <c:pt idx="24">
                        <c:v>0.57986111111110905</c:v>
                      </c:pt>
                      <c:pt idx="25">
                        <c:v>0.583321759259257</c:v>
                      </c:pt>
                      <c:pt idx="26">
                        <c:v>0.58333333333333104</c:v>
                      </c:pt>
                      <c:pt idx="27">
                        <c:v>0.58680555555555303</c:v>
                      </c:pt>
                      <c:pt idx="28">
                        <c:v>0.59027777777777501</c:v>
                      </c:pt>
                      <c:pt idx="29">
                        <c:v>0.593749999999997</c:v>
                      </c:pt>
                      <c:pt idx="30">
                        <c:v>0.59722222222221899</c:v>
                      </c:pt>
                      <c:pt idx="31">
                        <c:v>0.60069444444444098</c:v>
                      </c:pt>
                      <c:pt idx="32">
                        <c:v>0.60416666666666297</c:v>
                      </c:pt>
                      <c:pt idx="33">
                        <c:v>0.60763888888888495</c:v>
                      </c:pt>
                      <c:pt idx="34">
                        <c:v>0.61111111111110705</c:v>
                      </c:pt>
                      <c:pt idx="35">
                        <c:v>0.61458333333332904</c:v>
                      </c:pt>
                      <c:pt idx="36">
                        <c:v>0.61805555555555103</c:v>
                      </c:pt>
                      <c:pt idx="37">
                        <c:v>0.62152777777777302</c:v>
                      </c:pt>
                      <c:pt idx="38">
                        <c:v>0.62498842592592097</c:v>
                      </c:pt>
                      <c:pt idx="39">
                        <c:v>0.624999999999995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'ECRS+NonSpin'!$B$18:$AO$18</c15:sqref>
                        </c15:formulaRef>
                      </c:ext>
                    </c:extLst>
                    <c:numCache>
                      <c:formatCode>General</c:formatCode>
                      <c:ptCount val="40"/>
                      <c:pt idx="0">
                        <c:v>100</c:v>
                      </c:pt>
                      <c:pt idx="1">
                        <c:v>96.666666666666657</c:v>
                      </c:pt>
                      <c:pt idx="2">
                        <c:v>93.333333333333343</c:v>
                      </c:pt>
                      <c:pt idx="3">
                        <c:v>90</c:v>
                      </c:pt>
                      <c:pt idx="4">
                        <c:v>86.666666666666657</c:v>
                      </c:pt>
                      <c:pt idx="5">
                        <c:v>83.333333333333343</c:v>
                      </c:pt>
                      <c:pt idx="6">
                        <c:v>80</c:v>
                      </c:pt>
                      <c:pt idx="7">
                        <c:v>76.666666666666657</c:v>
                      </c:pt>
                      <c:pt idx="8">
                        <c:v>33.333333333333336</c:v>
                      </c:pt>
                      <c:pt idx="9">
                        <c:v>32.5</c:v>
                      </c:pt>
                      <c:pt idx="10">
                        <c:v>0</c:v>
                      </c:pt>
                      <c:pt idx="11">
                        <c:v>63.333333333333336</c:v>
                      </c:pt>
                      <c:pt idx="12">
                        <c:v>100</c:v>
                      </c:pt>
                      <c:pt idx="13">
                        <c:v>100</c:v>
                      </c:pt>
                      <c:pt idx="14">
                        <c:v>96.666666666666657</c:v>
                      </c:pt>
                      <c:pt idx="15">
                        <c:v>93.333333333333343</c:v>
                      </c:pt>
                      <c:pt idx="16">
                        <c:v>90</c:v>
                      </c:pt>
                      <c:pt idx="17">
                        <c:v>86.666666666666657</c:v>
                      </c:pt>
                      <c:pt idx="18">
                        <c:v>83.333333333333343</c:v>
                      </c:pt>
                      <c:pt idx="19">
                        <c:v>80</c:v>
                      </c:pt>
                      <c:pt idx="20">
                        <c:v>76.666666666666657</c:v>
                      </c:pt>
                      <c:pt idx="21">
                        <c:v>73.333333333333343</c:v>
                      </c:pt>
                      <c:pt idx="22">
                        <c:v>0</c:v>
                      </c:pt>
                      <c:pt idx="23">
                        <c:v>0</c:v>
                      </c:pt>
                      <c:pt idx="24">
                        <c:v>0</c:v>
                      </c:pt>
                      <c:pt idx="25">
                        <c:v>100</c:v>
                      </c:pt>
                      <c:pt idx="26">
                        <c:v>100</c:v>
                      </c:pt>
                      <c:pt idx="27">
                        <c:v>96.666666666666657</c:v>
                      </c:pt>
                      <c:pt idx="28">
                        <c:v>93.333333333333343</c:v>
                      </c:pt>
                      <c:pt idx="29">
                        <c:v>90</c:v>
                      </c:pt>
                      <c:pt idx="30">
                        <c:v>86.666666666666657</c:v>
                      </c:pt>
                      <c:pt idx="31">
                        <c:v>83.333333333333343</c:v>
                      </c:pt>
                      <c:pt idx="32">
                        <c:v>80</c:v>
                      </c:pt>
                      <c:pt idx="33">
                        <c:v>76.666666666666657</c:v>
                      </c:pt>
                      <c:pt idx="34">
                        <c:v>73.333333333333343</c:v>
                      </c:pt>
                      <c:pt idx="35">
                        <c:v>70</c:v>
                      </c:pt>
                      <c:pt idx="36">
                        <c:v>66.666666666666657</c:v>
                      </c:pt>
                      <c:pt idx="37">
                        <c:v>0</c:v>
                      </c:pt>
                      <c:pt idx="38">
                        <c:v>0</c:v>
                      </c:pt>
                      <c:pt idx="39">
                        <c:v>0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2D02-4E09-9A89-C829CA86E064}"/>
                  </c:ext>
                </c:extLst>
              </c15:ser>
            </c15:filteredScatterSeries>
            <c15:filteredScatterSeries>
              <c15:ser>
                <c:idx val="11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'ECRS+NonSpin'!$A$22</c15:sqref>
                        </c15:formulaRef>
                      </c:ext>
                    </c:extLst>
                    <c:strCache>
                      <c:ptCount val="1"/>
                      <c:pt idx="0">
                        <c:v>BP-GR</c:v>
                      </c:pt>
                    </c:strCache>
                  </c:strRef>
                </c:tx>
                <c:spPr>
                  <a:ln w="19050" cap="rnd">
                    <a:solidFill>
                      <a:schemeClr val="tx1"/>
                    </a:solidFill>
                    <a:prstDash val="dash"/>
                    <a:round/>
                  </a:ln>
                  <a:effectLst/>
                </c:spPr>
                <c:marker>
                  <c:symbol val="none"/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'ECRS+NonSpin'!$B$8:$AO$8</c15:sqref>
                        </c15:formulaRef>
                      </c:ext>
                    </c:extLst>
                    <c:numCache>
                      <c:formatCode>h:mm</c:formatCode>
                      <c:ptCount val="40"/>
                      <c:pt idx="0">
                        <c:v>0.5</c:v>
                      </c:pt>
                      <c:pt idx="1">
                        <c:v>0.50347222222222221</c:v>
                      </c:pt>
                      <c:pt idx="2">
                        <c:v>0.50694444444444398</c:v>
                      </c:pt>
                      <c:pt idx="3">
                        <c:v>0.51041666666666696</c:v>
                      </c:pt>
                      <c:pt idx="4">
                        <c:v>0.51388888888888895</c:v>
                      </c:pt>
                      <c:pt idx="5">
                        <c:v>0.51736111111111105</c:v>
                      </c:pt>
                      <c:pt idx="6">
                        <c:v>0.52083333333333304</c:v>
                      </c:pt>
                      <c:pt idx="7">
                        <c:v>0.52430555555555503</c:v>
                      </c:pt>
                      <c:pt idx="8">
                        <c:v>0.52777777777777801</c:v>
                      </c:pt>
                      <c:pt idx="9">
                        <c:v>0.53125</c:v>
                      </c:pt>
                      <c:pt idx="10">
                        <c:v>0.53472222222222199</c:v>
                      </c:pt>
                      <c:pt idx="11">
                        <c:v>0.53819444444444398</c:v>
                      </c:pt>
                      <c:pt idx="12">
                        <c:v>0.54165509259259292</c:v>
                      </c:pt>
                      <c:pt idx="13">
                        <c:v>0.54166666666666696</c:v>
                      </c:pt>
                      <c:pt idx="14">
                        <c:v>0.54513888888888895</c:v>
                      </c:pt>
                      <c:pt idx="15">
                        <c:v>0.54861111111111105</c:v>
                      </c:pt>
                      <c:pt idx="16">
                        <c:v>0.55208333333333304</c:v>
                      </c:pt>
                      <c:pt idx="17">
                        <c:v>0.55555555555555503</c:v>
                      </c:pt>
                      <c:pt idx="18">
                        <c:v>0.55902777777777701</c:v>
                      </c:pt>
                      <c:pt idx="19">
                        <c:v>0.562499999999999</c:v>
                      </c:pt>
                      <c:pt idx="20">
                        <c:v>0.56597222222222099</c:v>
                      </c:pt>
                      <c:pt idx="21">
                        <c:v>0.56944444444444298</c:v>
                      </c:pt>
                      <c:pt idx="22">
                        <c:v>0.57291666666666496</c:v>
                      </c:pt>
                      <c:pt idx="23">
                        <c:v>0.57638888888888695</c:v>
                      </c:pt>
                      <c:pt idx="24">
                        <c:v>0.57986111111110905</c:v>
                      </c:pt>
                      <c:pt idx="25">
                        <c:v>0.583321759259257</c:v>
                      </c:pt>
                      <c:pt idx="26">
                        <c:v>0.58333333333333104</c:v>
                      </c:pt>
                      <c:pt idx="27">
                        <c:v>0.58680555555555303</c:v>
                      </c:pt>
                      <c:pt idx="28">
                        <c:v>0.59027777777777501</c:v>
                      </c:pt>
                      <c:pt idx="29">
                        <c:v>0.593749999999997</c:v>
                      </c:pt>
                      <c:pt idx="30">
                        <c:v>0.59722222222221899</c:v>
                      </c:pt>
                      <c:pt idx="31">
                        <c:v>0.60069444444444098</c:v>
                      </c:pt>
                      <c:pt idx="32">
                        <c:v>0.60416666666666297</c:v>
                      </c:pt>
                      <c:pt idx="33">
                        <c:v>0.60763888888888495</c:v>
                      </c:pt>
                      <c:pt idx="34">
                        <c:v>0.61111111111110705</c:v>
                      </c:pt>
                      <c:pt idx="35">
                        <c:v>0.61458333333332904</c:v>
                      </c:pt>
                      <c:pt idx="36">
                        <c:v>0.61805555555555103</c:v>
                      </c:pt>
                      <c:pt idx="37">
                        <c:v>0.62152777777777302</c:v>
                      </c:pt>
                      <c:pt idx="38">
                        <c:v>0.62498842592592097</c:v>
                      </c:pt>
                      <c:pt idx="39">
                        <c:v>0.624999999999995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'ECRS+NonSpin'!$B$22:$AO$22</c15:sqref>
                        </c15:formulaRef>
                      </c:ext>
                    </c:extLst>
                    <c:numCache>
                      <c:formatCode>General</c:formatCode>
                      <c:ptCount val="40"/>
                      <c:pt idx="0">
                        <c:v>0</c:v>
                      </c:pt>
                      <c:pt idx="1">
                        <c:v>0</c:v>
                      </c:pt>
                      <c:pt idx="2">
                        <c:v>60</c:v>
                      </c:pt>
                      <c:pt idx="3">
                        <c:v>30</c:v>
                      </c:pt>
                      <c:pt idx="4">
                        <c:v>30</c:v>
                      </c:pt>
                      <c:pt idx="5">
                        <c:v>30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0</c:v>
                      </c:pt>
                      <c:pt idx="14">
                        <c:v>0</c:v>
                      </c:pt>
                      <c:pt idx="15">
                        <c:v>60</c:v>
                      </c:pt>
                      <c:pt idx="16">
                        <c:v>60</c:v>
                      </c:pt>
                      <c:pt idx="17">
                        <c:v>35</c:v>
                      </c:pt>
                      <c:pt idx="18">
                        <c:v>35</c:v>
                      </c:pt>
                      <c:pt idx="19">
                        <c:v>35</c:v>
                      </c:pt>
                      <c:pt idx="20">
                        <c:v>35</c:v>
                      </c:pt>
                      <c:pt idx="21">
                        <c:v>0</c:v>
                      </c:pt>
                      <c:pt idx="22">
                        <c:v>0</c:v>
                      </c:pt>
                      <c:pt idx="23">
                        <c:v>0</c:v>
                      </c:pt>
                      <c:pt idx="24">
                        <c:v>0</c:v>
                      </c:pt>
                      <c:pt idx="25">
                        <c:v>0</c:v>
                      </c:pt>
                      <c:pt idx="26">
                        <c:v>0</c:v>
                      </c:pt>
                      <c:pt idx="27">
                        <c:v>0</c:v>
                      </c:pt>
                      <c:pt idx="28">
                        <c:v>50</c:v>
                      </c:pt>
                      <c:pt idx="29">
                        <c:v>50</c:v>
                      </c:pt>
                      <c:pt idx="30">
                        <c:v>60</c:v>
                      </c:pt>
                      <c:pt idx="31">
                        <c:v>40</c:v>
                      </c:pt>
                      <c:pt idx="32">
                        <c:v>40</c:v>
                      </c:pt>
                      <c:pt idx="33">
                        <c:v>40</c:v>
                      </c:pt>
                      <c:pt idx="34">
                        <c:v>0</c:v>
                      </c:pt>
                      <c:pt idx="35">
                        <c:v>0</c:v>
                      </c:pt>
                      <c:pt idx="36">
                        <c:v>0</c:v>
                      </c:pt>
                      <c:pt idx="37">
                        <c:v>0</c:v>
                      </c:pt>
                      <c:pt idx="38">
                        <c:v>0</c:v>
                      </c:pt>
                      <c:pt idx="39">
                        <c:v>0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1-2D02-4E09-9A89-C829CA86E064}"/>
                  </c:ext>
                </c:extLst>
              </c15:ser>
            </c15:filteredScatterSeries>
            <c15:filteredScatterSeries>
              <c15:ser>
                <c:idx val="12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'ECRS+NonSpin'!$A$23</c15:sqref>
                        </c15:formulaRef>
                      </c:ext>
                    </c:extLst>
                    <c:strCache>
                      <c:ptCount val="1"/>
                      <c:pt idx="0">
                        <c:v>BP-CLR</c:v>
                      </c:pt>
                    </c:strCache>
                  </c:strRef>
                </c:tx>
                <c:spPr>
                  <a:ln w="19050" cap="rnd">
                    <a:solidFill>
                      <a:schemeClr val="accent1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'ECRS+NonSpin'!$B$8:$AO$8</c15:sqref>
                        </c15:formulaRef>
                      </c:ext>
                    </c:extLst>
                    <c:numCache>
                      <c:formatCode>h:mm</c:formatCode>
                      <c:ptCount val="40"/>
                      <c:pt idx="0">
                        <c:v>0.5</c:v>
                      </c:pt>
                      <c:pt idx="1">
                        <c:v>0.50347222222222221</c:v>
                      </c:pt>
                      <c:pt idx="2">
                        <c:v>0.50694444444444398</c:v>
                      </c:pt>
                      <c:pt idx="3">
                        <c:v>0.51041666666666696</c:v>
                      </c:pt>
                      <c:pt idx="4">
                        <c:v>0.51388888888888895</c:v>
                      </c:pt>
                      <c:pt idx="5">
                        <c:v>0.51736111111111105</c:v>
                      </c:pt>
                      <c:pt idx="6">
                        <c:v>0.52083333333333304</c:v>
                      </c:pt>
                      <c:pt idx="7">
                        <c:v>0.52430555555555503</c:v>
                      </c:pt>
                      <c:pt idx="8">
                        <c:v>0.52777777777777801</c:v>
                      </c:pt>
                      <c:pt idx="9">
                        <c:v>0.53125</c:v>
                      </c:pt>
                      <c:pt idx="10">
                        <c:v>0.53472222222222199</c:v>
                      </c:pt>
                      <c:pt idx="11">
                        <c:v>0.53819444444444398</c:v>
                      </c:pt>
                      <c:pt idx="12">
                        <c:v>0.54165509259259292</c:v>
                      </c:pt>
                      <c:pt idx="13">
                        <c:v>0.54166666666666696</c:v>
                      </c:pt>
                      <c:pt idx="14">
                        <c:v>0.54513888888888895</c:v>
                      </c:pt>
                      <c:pt idx="15">
                        <c:v>0.54861111111111105</c:v>
                      </c:pt>
                      <c:pt idx="16">
                        <c:v>0.55208333333333304</c:v>
                      </c:pt>
                      <c:pt idx="17">
                        <c:v>0.55555555555555503</c:v>
                      </c:pt>
                      <c:pt idx="18">
                        <c:v>0.55902777777777701</c:v>
                      </c:pt>
                      <c:pt idx="19">
                        <c:v>0.562499999999999</c:v>
                      </c:pt>
                      <c:pt idx="20">
                        <c:v>0.56597222222222099</c:v>
                      </c:pt>
                      <c:pt idx="21">
                        <c:v>0.56944444444444298</c:v>
                      </c:pt>
                      <c:pt idx="22">
                        <c:v>0.57291666666666496</c:v>
                      </c:pt>
                      <c:pt idx="23">
                        <c:v>0.57638888888888695</c:v>
                      </c:pt>
                      <c:pt idx="24">
                        <c:v>0.57986111111110905</c:v>
                      </c:pt>
                      <c:pt idx="25">
                        <c:v>0.583321759259257</c:v>
                      </c:pt>
                      <c:pt idx="26">
                        <c:v>0.58333333333333104</c:v>
                      </c:pt>
                      <c:pt idx="27">
                        <c:v>0.58680555555555303</c:v>
                      </c:pt>
                      <c:pt idx="28">
                        <c:v>0.59027777777777501</c:v>
                      </c:pt>
                      <c:pt idx="29">
                        <c:v>0.593749999999997</c:v>
                      </c:pt>
                      <c:pt idx="30">
                        <c:v>0.59722222222221899</c:v>
                      </c:pt>
                      <c:pt idx="31">
                        <c:v>0.60069444444444098</c:v>
                      </c:pt>
                      <c:pt idx="32">
                        <c:v>0.60416666666666297</c:v>
                      </c:pt>
                      <c:pt idx="33">
                        <c:v>0.60763888888888495</c:v>
                      </c:pt>
                      <c:pt idx="34">
                        <c:v>0.61111111111110705</c:v>
                      </c:pt>
                      <c:pt idx="35">
                        <c:v>0.61458333333332904</c:v>
                      </c:pt>
                      <c:pt idx="36">
                        <c:v>0.61805555555555103</c:v>
                      </c:pt>
                      <c:pt idx="37">
                        <c:v>0.62152777777777302</c:v>
                      </c:pt>
                      <c:pt idx="38">
                        <c:v>0.62498842592592097</c:v>
                      </c:pt>
                      <c:pt idx="39">
                        <c:v>0.624999999999995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'ECRS+NonSpin'!$B$23:$AO$23</c15:sqref>
                        </c15:formulaRef>
                      </c:ext>
                    </c:extLst>
                    <c:numCache>
                      <c:formatCode>General</c:formatCode>
                      <c:ptCount val="40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-30</c:v>
                      </c:pt>
                      <c:pt idx="9">
                        <c:v>-30</c:v>
                      </c:pt>
                      <c:pt idx="10">
                        <c:v>-90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0</c:v>
                      </c:pt>
                      <c:pt idx="14">
                        <c:v>0</c:v>
                      </c:pt>
                      <c:pt idx="15">
                        <c:v>0</c:v>
                      </c:pt>
                      <c:pt idx="16">
                        <c:v>0</c:v>
                      </c:pt>
                      <c:pt idx="17">
                        <c:v>0</c:v>
                      </c:pt>
                      <c:pt idx="18">
                        <c:v>0</c:v>
                      </c:pt>
                      <c:pt idx="19">
                        <c:v>0</c:v>
                      </c:pt>
                      <c:pt idx="20">
                        <c:v>0</c:v>
                      </c:pt>
                      <c:pt idx="21">
                        <c:v>0</c:v>
                      </c:pt>
                      <c:pt idx="22">
                        <c:v>-100</c:v>
                      </c:pt>
                      <c:pt idx="23">
                        <c:v>-100</c:v>
                      </c:pt>
                      <c:pt idx="24">
                        <c:v>-80</c:v>
                      </c:pt>
                      <c:pt idx="25">
                        <c:v>0</c:v>
                      </c:pt>
                      <c:pt idx="26">
                        <c:v>0</c:v>
                      </c:pt>
                      <c:pt idx="27">
                        <c:v>0</c:v>
                      </c:pt>
                      <c:pt idx="28">
                        <c:v>0</c:v>
                      </c:pt>
                      <c:pt idx="29">
                        <c:v>0</c:v>
                      </c:pt>
                      <c:pt idx="30">
                        <c:v>0</c:v>
                      </c:pt>
                      <c:pt idx="31">
                        <c:v>0</c:v>
                      </c:pt>
                      <c:pt idx="32">
                        <c:v>0</c:v>
                      </c:pt>
                      <c:pt idx="33">
                        <c:v>0</c:v>
                      </c:pt>
                      <c:pt idx="34">
                        <c:v>0</c:v>
                      </c:pt>
                      <c:pt idx="35">
                        <c:v>0</c:v>
                      </c:pt>
                      <c:pt idx="36">
                        <c:v>0</c:v>
                      </c:pt>
                      <c:pt idx="37">
                        <c:v>-100</c:v>
                      </c:pt>
                      <c:pt idx="38">
                        <c:v>-100</c:v>
                      </c:pt>
                      <c:pt idx="39">
                        <c:v>-100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2-2D02-4E09-9A89-C829CA86E064}"/>
                  </c:ext>
                </c:extLst>
              </c15:ser>
            </c15:filteredScatterSeries>
            <c15:filteredScatterSeries>
              <c15:ser>
                <c:idx val="13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'ECRS+NonSpin'!$A$24</c15:sqref>
                        </c15:formulaRef>
                      </c:ext>
                    </c:extLst>
                    <c:strCache>
                      <c:ptCount val="1"/>
                      <c:pt idx="0">
                        <c:v>Net BP</c:v>
                      </c:pt>
                    </c:strCache>
                  </c:strRef>
                </c:tx>
                <c:spPr>
                  <a:ln w="19050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'ECRS+NonSpin'!$B$8:$AO$8</c15:sqref>
                        </c15:formulaRef>
                      </c:ext>
                    </c:extLst>
                    <c:numCache>
                      <c:formatCode>h:mm</c:formatCode>
                      <c:ptCount val="40"/>
                      <c:pt idx="0">
                        <c:v>0.5</c:v>
                      </c:pt>
                      <c:pt idx="1">
                        <c:v>0.50347222222222221</c:v>
                      </c:pt>
                      <c:pt idx="2">
                        <c:v>0.50694444444444398</c:v>
                      </c:pt>
                      <c:pt idx="3">
                        <c:v>0.51041666666666696</c:v>
                      </c:pt>
                      <c:pt idx="4">
                        <c:v>0.51388888888888895</c:v>
                      </c:pt>
                      <c:pt idx="5">
                        <c:v>0.51736111111111105</c:v>
                      </c:pt>
                      <c:pt idx="6">
                        <c:v>0.52083333333333304</c:v>
                      </c:pt>
                      <c:pt idx="7">
                        <c:v>0.52430555555555503</c:v>
                      </c:pt>
                      <c:pt idx="8">
                        <c:v>0.52777777777777801</c:v>
                      </c:pt>
                      <c:pt idx="9">
                        <c:v>0.53125</c:v>
                      </c:pt>
                      <c:pt idx="10">
                        <c:v>0.53472222222222199</c:v>
                      </c:pt>
                      <c:pt idx="11">
                        <c:v>0.53819444444444398</c:v>
                      </c:pt>
                      <c:pt idx="12">
                        <c:v>0.54165509259259292</c:v>
                      </c:pt>
                      <c:pt idx="13">
                        <c:v>0.54166666666666696</c:v>
                      </c:pt>
                      <c:pt idx="14">
                        <c:v>0.54513888888888895</c:v>
                      </c:pt>
                      <c:pt idx="15">
                        <c:v>0.54861111111111105</c:v>
                      </c:pt>
                      <c:pt idx="16">
                        <c:v>0.55208333333333304</c:v>
                      </c:pt>
                      <c:pt idx="17">
                        <c:v>0.55555555555555503</c:v>
                      </c:pt>
                      <c:pt idx="18">
                        <c:v>0.55902777777777701</c:v>
                      </c:pt>
                      <c:pt idx="19">
                        <c:v>0.562499999999999</c:v>
                      </c:pt>
                      <c:pt idx="20">
                        <c:v>0.56597222222222099</c:v>
                      </c:pt>
                      <c:pt idx="21">
                        <c:v>0.56944444444444298</c:v>
                      </c:pt>
                      <c:pt idx="22">
                        <c:v>0.57291666666666496</c:v>
                      </c:pt>
                      <c:pt idx="23">
                        <c:v>0.57638888888888695</c:v>
                      </c:pt>
                      <c:pt idx="24">
                        <c:v>0.57986111111110905</c:v>
                      </c:pt>
                      <c:pt idx="25">
                        <c:v>0.583321759259257</c:v>
                      </c:pt>
                      <c:pt idx="26">
                        <c:v>0.58333333333333104</c:v>
                      </c:pt>
                      <c:pt idx="27">
                        <c:v>0.58680555555555303</c:v>
                      </c:pt>
                      <c:pt idx="28">
                        <c:v>0.59027777777777501</c:v>
                      </c:pt>
                      <c:pt idx="29">
                        <c:v>0.593749999999997</c:v>
                      </c:pt>
                      <c:pt idx="30">
                        <c:v>0.59722222222221899</c:v>
                      </c:pt>
                      <c:pt idx="31">
                        <c:v>0.60069444444444098</c:v>
                      </c:pt>
                      <c:pt idx="32">
                        <c:v>0.60416666666666297</c:v>
                      </c:pt>
                      <c:pt idx="33">
                        <c:v>0.60763888888888495</c:v>
                      </c:pt>
                      <c:pt idx="34">
                        <c:v>0.61111111111110705</c:v>
                      </c:pt>
                      <c:pt idx="35">
                        <c:v>0.61458333333332904</c:v>
                      </c:pt>
                      <c:pt idx="36">
                        <c:v>0.61805555555555103</c:v>
                      </c:pt>
                      <c:pt idx="37">
                        <c:v>0.62152777777777302</c:v>
                      </c:pt>
                      <c:pt idx="38">
                        <c:v>0.62498842592592097</c:v>
                      </c:pt>
                      <c:pt idx="39">
                        <c:v>0.624999999999995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'ECRS+NonSpin'!$B$24:$AO$24</c15:sqref>
                        </c15:formulaRef>
                      </c:ext>
                    </c:extLst>
                    <c:numCache>
                      <c:formatCode>General</c:formatCode>
                      <c:ptCount val="40"/>
                      <c:pt idx="0">
                        <c:v>0</c:v>
                      </c:pt>
                      <c:pt idx="1">
                        <c:v>0</c:v>
                      </c:pt>
                      <c:pt idx="2">
                        <c:v>60</c:v>
                      </c:pt>
                      <c:pt idx="3">
                        <c:v>30</c:v>
                      </c:pt>
                      <c:pt idx="4">
                        <c:v>30</c:v>
                      </c:pt>
                      <c:pt idx="5">
                        <c:v>30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-30</c:v>
                      </c:pt>
                      <c:pt idx="9">
                        <c:v>-30</c:v>
                      </c:pt>
                      <c:pt idx="10">
                        <c:v>-90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0</c:v>
                      </c:pt>
                      <c:pt idx="14">
                        <c:v>0</c:v>
                      </c:pt>
                      <c:pt idx="15">
                        <c:v>60</c:v>
                      </c:pt>
                      <c:pt idx="16">
                        <c:v>60</c:v>
                      </c:pt>
                      <c:pt idx="17">
                        <c:v>35</c:v>
                      </c:pt>
                      <c:pt idx="18">
                        <c:v>35</c:v>
                      </c:pt>
                      <c:pt idx="19">
                        <c:v>35</c:v>
                      </c:pt>
                      <c:pt idx="20">
                        <c:v>35</c:v>
                      </c:pt>
                      <c:pt idx="21">
                        <c:v>0</c:v>
                      </c:pt>
                      <c:pt idx="22">
                        <c:v>-100</c:v>
                      </c:pt>
                      <c:pt idx="23">
                        <c:v>-100</c:v>
                      </c:pt>
                      <c:pt idx="24">
                        <c:v>-80</c:v>
                      </c:pt>
                      <c:pt idx="25">
                        <c:v>0</c:v>
                      </c:pt>
                      <c:pt idx="26">
                        <c:v>0</c:v>
                      </c:pt>
                      <c:pt idx="27">
                        <c:v>0</c:v>
                      </c:pt>
                      <c:pt idx="28">
                        <c:v>50</c:v>
                      </c:pt>
                      <c:pt idx="29">
                        <c:v>50</c:v>
                      </c:pt>
                      <c:pt idx="30">
                        <c:v>60</c:v>
                      </c:pt>
                      <c:pt idx="31">
                        <c:v>40</c:v>
                      </c:pt>
                      <c:pt idx="32">
                        <c:v>40</c:v>
                      </c:pt>
                      <c:pt idx="33">
                        <c:v>40</c:v>
                      </c:pt>
                      <c:pt idx="34">
                        <c:v>0</c:v>
                      </c:pt>
                      <c:pt idx="35">
                        <c:v>0</c:v>
                      </c:pt>
                      <c:pt idx="36">
                        <c:v>0</c:v>
                      </c:pt>
                      <c:pt idx="37">
                        <c:v>-100</c:v>
                      </c:pt>
                      <c:pt idx="38">
                        <c:v>-100</c:v>
                      </c:pt>
                      <c:pt idx="39">
                        <c:v>-100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2D02-4E09-9A89-C829CA86E064}"/>
                  </c:ext>
                </c:extLst>
              </c15:ser>
            </c15:filteredScatterSeries>
          </c:ext>
        </c:extLst>
      </c:scatterChart>
      <c:valAx>
        <c:axId val="2104801071"/>
        <c:scaling>
          <c:orientation val="minMax"/>
          <c:max val="0.6251000000000001"/>
          <c:min val="0.5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h: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4779023"/>
        <c:crosses val="autoZero"/>
        <c:crossBetween val="midCat"/>
        <c:majorUnit val="6.9450000000000024E-3"/>
      </c:valAx>
      <c:valAx>
        <c:axId val="21047790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4801071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0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2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RegDown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RegDown!$A$9</c:f>
              <c:strCache>
                <c:ptCount val="1"/>
                <c:pt idx="0">
                  <c:v>HSL</c:v>
                </c:pt>
              </c:strCache>
            </c:strRef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RegDown!$B$8:$AO$8</c:f>
              <c:numCache>
                <c:formatCode>h:mm</c:formatCode>
                <c:ptCount val="40"/>
                <c:pt idx="0">
                  <c:v>0.5</c:v>
                </c:pt>
                <c:pt idx="1">
                  <c:v>0.50347222222222221</c:v>
                </c:pt>
                <c:pt idx="2">
                  <c:v>0.50694444444444398</c:v>
                </c:pt>
                <c:pt idx="3">
                  <c:v>0.51041666666666696</c:v>
                </c:pt>
                <c:pt idx="4">
                  <c:v>0.51388888888888895</c:v>
                </c:pt>
                <c:pt idx="5">
                  <c:v>0.51736111111111105</c:v>
                </c:pt>
                <c:pt idx="6">
                  <c:v>0.52083333333333304</c:v>
                </c:pt>
                <c:pt idx="7">
                  <c:v>0.52430555555555503</c:v>
                </c:pt>
                <c:pt idx="8">
                  <c:v>0.52777777777777801</c:v>
                </c:pt>
                <c:pt idx="9">
                  <c:v>0.53125</c:v>
                </c:pt>
                <c:pt idx="10">
                  <c:v>0.53472222222222199</c:v>
                </c:pt>
                <c:pt idx="11">
                  <c:v>0.53819444444444398</c:v>
                </c:pt>
                <c:pt idx="12">
                  <c:v>0.54165509259259292</c:v>
                </c:pt>
                <c:pt idx="13">
                  <c:v>0.54166666666666696</c:v>
                </c:pt>
                <c:pt idx="14">
                  <c:v>0.54513888888888895</c:v>
                </c:pt>
                <c:pt idx="15">
                  <c:v>0.54861111111111105</c:v>
                </c:pt>
                <c:pt idx="16">
                  <c:v>0.55208333333333304</c:v>
                </c:pt>
                <c:pt idx="17">
                  <c:v>0.55555555555555503</c:v>
                </c:pt>
                <c:pt idx="18">
                  <c:v>0.55902777777777701</c:v>
                </c:pt>
                <c:pt idx="19">
                  <c:v>0.562499999999999</c:v>
                </c:pt>
                <c:pt idx="20">
                  <c:v>0.56597222222222099</c:v>
                </c:pt>
                <c:pt idx="21">
                  <c:v>0.56944444444444298</c:v>
                </c:pt>
                <c:pt idx="22">
                  <c:v>0.57291666666666496</c:v>
                </c:pt>
                <c:pt idx="23">
                  <c:v>0.57638888888888695</c:v>
                </c:pt>
                <c:pt idx="24">
                  <c:v>0.57986111111110905</c:v>
                </c:pt>
                <c:pt idx="25">
                  <c:v>0.583321759259257</c:v>
                </c:pt>
                <c:pt idx="26">
                  <c:v>0.58333333333333104</c:v>
                </c:pt>
                <c:pt idx="27">
                  <c:v>0.58680555555555303</c:v>
                </c:pt>
                <c:pt idx="28">
                  <c:v>0.59027777777777501</c:v>
                </c:pt>
                <c:pt idx="29">
                  <c:v>0.593749999999997</c:v>
                </c:pt>
                <c:pt idx="30">
                  <c:v>0.59722222222221899</c:v>
                </c:pt>
                <c:pt idx="31">
                  <c:v>0.60069444444444098</c:v>
                </c:pt>
                <c:pt idx="32">
                  <c:v>0.60416666666666297</c:v>
                </c:pt>
                <c:pt idx="33">
                  <c:v>0.60763888888888495</c:v>
                </c:pt>
                <c:pt idx="34">
                  <c:v>0.61111111111110705</c:v>
                </c:pt>
                <c:pt idx="35">
                  <c:v>0.61458333333332904</c:v>
                </c:pt>
                <c:pt idx="36">
                  <c:v>0.61805555555555103</c:v>
                </c:pt>
                <c:pt idx="37">
                  <c:v>0.62152777777777302</c:v>
                </c:pt>
                <c:pt idx="38">
                  <c:v>0.62498842592592097</c:v>
                </c:pt>
                <c:pt idx="39">
                  <c:v>0.624999999999995</c:v>
                </c:pt>
              </c:numCache>
            </c:numRef>
          </c:xVal>
          <c:yVal>
            <c:numRef>
              <c:f>RegDown!$B$9:$AO$9</c:f>
              <c:numCache>
                <c:formatCode>General</c:formatCode>
                <c:ptCount val="40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  <c:pt idx="22">
                  <c:v>100</c:v>
                </c:pt>
                <c:pt idx="23">
                  <c:v>100</c:v>
                </c:pt>
                <c:pt idx="24">
                  <c:v>100</c:v>
                </c:pt>
                <c:pt idx="25">
                  <c:v>100</c:v>
                </c:pt>
                <c:pt idx="26">
                  <c:v>100</c:v>
                </c:pt>
                <c:pt idx="27">
                  <c:v>100</c:v>
                </c:pt>
                <c:pt idx="28">
                  <c:v>100</c:v>
                </c:pt>
                <c:pt idx="29">
                  <c:v>100</c:v>
                </c:pt>
                <c:pt idx="30">
                  <c:v>100</c:v>
                </c:pt>
                <c:pt idx="31">
                  <c:v>100</c:v>
                </c:pt>
                <c:pt idx="32">
                  <c:v>100</c:v>
                </c:pt>
                <c:pt idx="33">
                  <c:v>100</c:v>
                </c:pt>
                <c:pt idx="34">
                  <c:v>100</c:v>
                </c:pt>
                <c:pt idx="35">
                  <c:v>100</c:v>
                </c:pt>
                <c:pt idx="36">
                  <c:v>100</c:v>
                </c:pt>
                <c:pt idx="37">
                  <c:v>100</c:v>
                </c:pt>
                <c:pt idx="38">
                  <c:v>100</c:v>
                </c:pt>
                <c:pt idx="39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BB0-404C-B5FB-B6C52B921F12}"/>
            </c:ext>
          </c:extLst>
        </c:ser>
        <c:ser>
          <c:idx val="1"/>
          <c:order val="1"/>
          <c:tx>
            <c:strRef>
              <c:f>RegDown!$A$10</c:f>
              <c:strCache>
                <c:ptCount val="1"/>
                <c:pt idx="0">
                  <c:v>MPC</c:v>
                </c:pt>
              </c:strCache>
            </c:strRef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RegDown!$B$8:$AO$8</c:f>
              <c:numCache>
                <c:formatCode>h:mm</c:formatCode>
                <c:ptCount val="40"/>
                <c:pt idx="0">
                  <c:v>0.5</c:v>
                </c:pt>
                <c:pt idx="1">
                  <c:v>0.50347222222222221</c:v>
                </c:pt>
                <c:pt idx="2">
                  <c:v>0.50694444444444398</c:v>
                </c:pt>
                <c:pt idx="3">
                  <c:v>0.51041666666666696</c:v>
                </c:pt>
                <c:pt idx="4">
                  <c:v>0.51388888888888895</c:v>
                </c:pt>
                <c:pt idx="5">
                  <c:v>0.51736111111111105</c:v>
                </c:pt>
                <c:pt idx="6">
                  <c:v>0.52083333333333304</c:v>
                </c:pt>
                <c:pt idx="7">
                  <c:v>0.52430555555555503</c:v>
                </c:pt>
                <c:pt idx="8">
                  <c:v>0.52777777777777801</c:v>
                </c:pt>
                <c:pt idx="9">
                  <c:v>0.53125</c:v>
                </c:pt>
                <c:pt idx="10">
                  <c:v>0.53472222222222199</c:v>
                </c:pt>
                <c:pt idx="11">
                  <c:v>0.53819444444444398</c:v>
                </c:pt>
                <c:pt idx="12">
                  <c:v>0.54165509259259292</c:v>
                </c:pt>
                <c:pt idx="13">
                  <c:v>0.54166666666666696</c:v>
                </c:pt>
                <c:pt idx="14">
                  <c:v>0.54513888888888895</c:v>
                </c:pt>
                <c:pt idx="15">
                  <c:v>0.54861111111111105</c:v>
                </c:pt>
                <c:pt idx="16">
                  <c:v>0.55208333333333304</c:v>
                </c:pt>
                <c:pt idx="17">
                  <c:v>0.55555555555555503</c:v>
                </c:pt>
                <c:pt idx="18">
                  <c:v>0.55902777777777701</c:v>
                </c:pt>
                <c:pt idx="19">
                  <c:v>0.562499999999999</c:v>
                </c:pt>
                <c:pt idx="20">
                  <c:v>0.56597222222222099</c:v>
                </c:pt>
                <c:pt idx="21">
                  <c:v>0.56944444444444298</c:v>
                </c:pt>
                <c:pt idx="22">
                  <c:v>0.57291666666666496</c:v>
                </c:pt>
                <c:pt idx="23">
                  <c:v>0.57638888888888695</c:v>
                </c:pt>
                <c:pt idx="24">
                  <c:v>0.57986111111110905</c:v>
                </c:pt>
                <c:pt idx="25">
                  <c:v>0.583321759259257</c:v>
                </c:pt>
                <c:pt idx="26">
                  <c:v>0.58333333333333104</c:v>
                </c:pt>
                <c:pt idx="27">
                  <c:v>0.58680555555555303</c:v>
                </c:pt>
                <c:pt idx="28">
                  <c:v>0.59027777777777501</c:v>
                </c:pt>
                <c:pt idx="29">
                  <c:v>0.593749999999997</c:v>
                </c:pt>
                <c:pt idx="30">
                  <c:v>0.59722222222221899</c:v>
                </c:pt>
                <c:pt idx="31">
                  <c:v>0.60069444444444098</c:v>
                </c:pt>
                <c:pt idx="32">
                  <c:v>0.60416666666666297</c:v>
                </c:pt>
                <c:pt idx="33">
                  <c:v>0.60763888888888495</c:v>
                </c:pt>
                <c:pt idx="34">
                  <c:v>0.61111111111110705</c:v>
                </c:pt>
                <c:pt idx="35">
                  <c:v>0.61458333333332904</c:v>
                </c:pt>
                <c:pt idx="36">
                  <c:v>0.61805555555555103</c:v>
                </c:pt>
                <c:pt idx="37">
                  <c:v>0.62152777777777302</c:v>
                </c:pt>
                <c:pt idx="38">
                  <c:v>0.62498842592592097</c:v>
                </c:pt>
                <c:pt idx="39">
                  <c:v>0.624999999999995</c:v>
                </c:pt>
              </c:numCache>
            </c:numRef>
          </c:xVal>
          <c:yVal>
            <c:numRef>
              <c:f>RegDown!$B$10:$AO$10</c:f>
              <c:numCache>
                <c:formatCode>General</c:formatCode>
                <c:ptCount val="40"/>
                <c:pt idx="0">
                  <c:v>-100</c:v>
                </c:pt>
                <c:pt idx="1">
                  <c:v>-100</c:v>
                </c:pt>
                <c:pt idx="2">
                  <c:v>-100</c:v>
                </c:pt>
                <c:pt idx="3">
                  <c:v>-100</c:v>
                </c:pt>
                <c:pt idx="4">
                  <c:v>-100</c:v>
                </c:pt>
                <c:pt idx="5">
                  <c:v>-100</c:v>
                </c:pt>
                <c:pt idx="6">
                  <c:v>-100</c:v>
                </c:pt>
                <c:pt idx="7">
                  <c:v>-100</c:v>
                </c:pt>
                <c:pt idx="8">
                  <c:v>-100</c:v>
                </c:pt>
                <c:pt idx="9">
                  <c:v>-100</c:v>
                </c:pt>
                <c:pt idx="10">
                  <c:v>-100</c:v>
                </c:pt>
                <c:pt idx="11">
                  <c:v>-100</c:v>
                </c:pt>
                <c:pt idx="12">
                  <c:v>-100</c:v>
                </c:pt>
                <c:pt idx="13">
                  <c:v>-100</c:v>
                </c:pt>
                <c:pt idx="14">
                  <c:v>-100</c:v>
                </c:pt>
                <c:pt idx="15">
                  <c:v>-100</c:v>
                </c:pt>
                <c:pt idx="16">
                  <c:v>-100</c:v>
                </c:pt>
                <c:pt idx="17">
                  <c:v>-100</c:v>
                </c:pt>
                <c:pt idx="18">
                  <c:v>-100</c:v>
                </c:pt>
                <c:pt idx="19">
                  <c:v>-100</c:v>
                </c:pt>
                <c:pt idx="20">
                  <c:v>-100</c:v>
                </c:pt>
                <c:pt idx="21">
                  <c:v>-100</c:v>
                </c:pt>
                <c:pt idx="22">
                  <c:v>-100</c:v>
                </c:pt>
                <c:pt idx="23">
                  <c:v>-100</c:v>
                </c:pt>
                <c:pt idx="24">
                  <c:v>-100</c:v>
                </c:pt>
                <c:pt idx="25">
                  <c:v>-100</c:v>
                </c:pt>
                <c:pt idx="26">
                  <c:v>-100</c:v>
                </c:pt>
                <c:pt idx="27">
                  <c:v>-100</c:v>
                </c:pt>
                <c:pt idx="28">
                  <c:v>-100</c:v>
                </c:pt>
                <c:pt idx="29">
                  <c:v>-100</c:v>
                </c:pt>
                <c:pt idx="30">
                  <c:v>-100</c:v>
                </c:pt>
                <c:pt idx="31">
                  <c:v>-100</c:v>
                </c:pt>
                <c:pt idx="32">
                  <c:v>-100</c:v>
                </c:pt>
                <c:pt idx="33">
                  <c:v>-100</c:v>
                </c:pt>
                <c:pt idx="34">
                  <c:v>-100</c:v>
                </c:pt>
                <c:pt idx="35">
                  <c:v>-100</c:v>
                </c:pt>
                <c:pt idx="36">
                  <c:v>-100</c:v>
                </c:pt>
                <c:pt idx="37">
                  <c:v>-100</c:v>
                </c:pt>
                <c:pt idx="38">
                  <c:v>-100</c:v>
                </c:pt>
                <c:pt idx="39">
                  <c:v>-100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BB0-404C-B5FB-B6C52B921F12}"/>
            </c:ext>
          </c:extLst>
        </c:ser>
        <c:ser>
          <c:idx val="2"/>
          <c:order val="2"/>
          <c:tx>
            <c:strRef>
              <c:f>RegDown!$A$11</c:f>
              <c:strCache>
                <c:ptCount val="1"/>
                <c:pt idx="0">
                  <c:v>RegDown Resp.</c:v>
                </c:pt>
              </c:strCache>
            </c:strRef>
          </c:tx>
          <c:spPr>
            <a:ln w="19050" cap="rnd">
              <a:solidFill>
                <a:schemeClr val="bg1">
                  <a:lumMod val="50000"/>
                </a:schemeClr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RegDown!$B$8:$AO$8</c:f>
              <c:numCache>
                <c:formatCode>h:mm</c:formatCode>
                <c:ptCount val="40"/>
                <c:pt idx="0">
                  <c:v>0.5</c:v>
                </c:pt>
                <c:pt idx="1">
                  <c:v>0.50347222222222221</c:v>
                </c:pt>
                <c:pt idx="2">
                  <c:v>0.50694444444444398</c:v>
                </c:pt>
                <c:pt idx="3">
                  <c:v>0.51041666666666696</c:v>
                </c:pt>
                <c:pt idx="4">
                  <c:v>0.51388888888888895</c:v>
                </c:pt>
                <c:pt idx="5">
                  <c:v>0.51736111111111105</c:v>
                </c:pt>
                <c:pt idx="6">
                  <c:v>0.52083333333333304</c:v>
                </c:pt>
                <c:pt idx="7">
                  <c:v>0.52430555555555503</c:v>
                </c:pt>
                <c:pt idx="8">
                  <c:v>0.52777777777777801</c:v>
                </c:pt>
                <c:pt idx="9">
                  <c:v>0.53125</c:v>
                </c:pt>
                <c:pt idx="10">
                  <c:v>0.53472222222222199</c:v>
                </c:pt>
                <c:pt idx="11">
                  <c:v>0.53819444444444398</c:v>
                </c:pt>
                <c:pt idx="12">
                  <c:v>0.54165509259259292</c:v>
                </c:pt>
                <c:pt idx="13">
                  <c:v>0.54166666666666696</c:v>
                </c:pt>
                <c:pt idx="14">
                  <c:v>0.54513888888888895</c:v>
                </c:pt>
                <c:pt idx="15">
                  <c:v>0.54861111111111105</c:v>
                </c:pt>
                <c:pt idx="16">
                  <c:v>0.55208333333333304</c:v>
                </c:pt>
                <c:pt idx="17">
                  <c:v>0.55555555555555503</c:v>
                </c:pt>
                <c:pt idx="18">
                  <c:v>0.55902777777777701</c:v>
                </c:pt>
                <c:pt idx="19">
                  <c:v>0.562499999999999</c:v>
                </c:pt>
                <c:pt idx="20">
                  <c:v>0.56597222222222099</c:v>
                </c:pt>
                <c:pt idx="21">
                  <c:v>0.56944444444444298</c:v>
                </c:pt>
                <c:pt idx="22">
                  <c:v>0.57291666666666496</c:v>
                </c:pt>
                <c:pt idx="23">
                  <c:v>0.57638888888888695</c:v>
                </c:pt>
                <c:pt idx="24">
                  <c:v>0.57986111111110905</c:v>
                </c:pt>
                <c:pt idx="25">
                  <c:v>0.583321759259257</c:v>
                </c:pt>
                <c:pt idx="26">
                  <c:v>0.58333333333333104</c:v>
                </c:pt>
                <c:pt idx="27">
                  <c:v>0.58680555555555303</c:v>
                </c:pt>
                <c:pt idx="28">
                  <c:v>0.59027777777777501</c:v>
                </c:pt>
                <c:pt idx="29">
                  <c:v>0.593749999999997</c:v>
                </c:pt>
                <c:pt idx="30">
                  <c:v>0.59722222222221899</c:v>
                </c:pt>
                <c:pt idx="31">
                  <c:v>0.60069444444444098</c:v>
                </c:pt>
                <c:pt idx="32">
                  <c:v>0.60416666666666297</c:v>
                </c:pt>
                <c:pt idx="33">
                  <c:v>0.60763888888888495</c:v>
                </c:pt>
                <c:pt idx="34">
                  <c:v>0.61111111111110705</c:v>
                </c:pt>
                <c:pt idx="35">
                  <c:v>0.61458333333332904</c:v>
                </c:pt>
                <c:pt idx="36">
                  <c:v>0.61805555555555103</c:v>
                </c:pt>
                <c:pt idx="37">
                  <c:v>0.62152777777777302</c:v>
                </c:pt>
                <c:pt idx="38">
                  <c:v>0.62498842592592097</c:v>
                </c:pt>
                <c:pt idx="39">
                  <c:v>0.624999999999995</c:v>
                </c:pt>
              </c:numCache>
            </c:numRef>
          </c:xVal>
          <c:yVal>
            <c:numRef>
              <c:f>RegDown!$B$11:$AO$11</c:f>
              <c:numCache>
                <c:formatCode>General</c:formatCode>
                <c:ptCount val="40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  <c:pt idx="8">
                  <c:v>50</c:v>
                </c:pt>
                <c:pt idx="9">
                  <c:v>50</c:v>
                </c:pt>
                <c:pt idx="10">
                  <c:v>50</c:v>
                </c:pt>
                <c:pt idx="11">
                  <c:v>50</c:v>
                </c:pt>
                <c:pt idx="12">
                  <c:v>50</c:v>
                </c:pt>
                <c:pt idx="13">
                  <c:v>50</c:v>
                </c:pt>
                <c:pt idx="14">
                  <c:v>50</c:v>
                </c:pt>
                <c:pt idx="15">
                  <c:v>50</c:v>
                </c:pt>
                <c:pt idx="16">
                  <c:v>50</c:v>
                </c:pt>
                <c:pt idx="17">
                  <c:v>50</c:v>
                </c:pt>
                <c:pt idx="18">
                  <c:v>50</c:v>
                </c:pt>
                <c:pt idx="19">
                  <c:v>50</c:v>
                </c:pt>
                <c:pt idx="20">
                  <c:v>50</c:v>
                </c:pt>
                <c:pt idx="21">
                  <c:v>50</c:v>
                </c:pt>
                <c:pt idx="22">
                  <c:v>50</c:v>
                </c:pt>
                <c:pt idx="23">
                  <c:v>50</c:v>
                </c:pt>
                <c:pt idx="24">
                  <c:v>50</c:v>
                </c:pt>
                <c:pt idx="25">
                  <c:v>50</c:v>
                </c:pt>
                <c:pt idx="26">
                  <c:v>50</c:v>
                </c:pt>
                <c:pt idx="27">
                  <c:v>50</c:v>
                </c:pt>
                <c:pt idx="28">
                  <c:v>50</c:v>
                </c:pt>
                <c:pt idx="29">
                  <c:v>50</c:v>
                </c:pt>
                <c:pt idx="30">
                  <c:v>50</c:v>
                </c:pt>
                <c:pt idx="31">
                  <c:v>50</c:v>
                </c:pt>
                <c:pt idx="32">
                  <c:v>50</c:v>
                </c:pt>
                <c:pt idx="33">
                  <c:v>50</c:v>
                </c:pt>
                <c:pt idx="34">
                  <c:v>50</c:v>
                </c:pt>
                <c:pt idx="35">
                  <c:v>50</c:v>
                </c:pt>
                <c:pt idx="36">
                  <c:v>50</c:v>
                </c:pt>
                <c:pt idx="37">
                  <c:v>50</c:v>
                </c:pt>
                <c:pt idx="38">
                  <c:v>50</c:v>
                </c:pt>
                <c:pt idx="39">
                  <c:v>50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BB0-404C-B5FB-B6C52B921F12}"/>
            </c:ext>
          </c:extLst>
        </c:ser>
        <c:ser>
          <c:idx val="3"/>
          <c:order val="3"/>
          <c:tx>
            <c:strRef>
              <c:f>RegDown!$A$12</c:f>
              <c:strCache>
                <c:ptCount val="1"/>
                <c:pt idx="0">
                  <c:v>RegDown Deployed</c:v>
                </c:pt>
              </c:strCache>
            </c:strRef>
          </c:tx>
          <c:spPr>
            <a:ln w="19050" cap="rnd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RegDown!$B$8:$AO$8</c:f>
              <c:numCache>
                <c:formatCode>h:mm</c:formatCode>
                <c:ptCount val="40"/>
                <c:pt idx="0">
                  <c:v>0.5</c:v>
                </c:pt>
                <c:pt idx="1">
                  <c:v>0.50347222222222221</c:v>
                </c:pt>
                <c:pt idx="2">
                  <c:v>0.50694444444444398</c:v>
                </c:pt>
                <c:pt idx="3">
                  <c:v>0.51041666666666696</c:v>
                </c:pt>
                <c:pt idx="4">
                  <c:v>0.51388888888888895</c:v>
                </c:pt>
                <c:pt idx="5">
                  <c:v>0.51736111111111105</c:v>
                </c:pt>
                <c:pt idx="6">
                  <c:v>0.52083333333333304</c:v>
                </c:pt>
                <c:pt idx="7">
                  <c:v>0.52430555555555503</c:v>
                </c:pt>
                <c:pt idx="8">
                  <c:v>0.52777777777777801</c:v>
                </c:pt>
                <c:pt idx="9">
                  <c:v>0.53125</c:v>
                </c:pt>
                <c:pt idx="10">
                  <c:v>0.53472222222222199</c:v>
                </c:pt>
                <c:pt idx="11">
                  <c:v>0.53819444444444398</c:v>
                </c:pt>
                <c:pt idx="12">
                  <c:v>0.54165509259259292</c:v>
                </c:pt>
                <c:pt idx="13">
                  <c:v>0.54166666666666696</c:v>
                </c:pt>
                <c:pt idx="14">
                  <c:v>0.54513888888888895</c:v>
                </c:pt>
                <c:pt idx="15">
                  <c:v>0.54861111111111105</c:v>
                </c:pt>
                <c:pt idx="16">
                  <c:v>0.55208333333333304</c:v>
                </c:pt>
                <c:pt idx="17">
                  <c:v>0.55555555555555503</c:v>
                </c:pt>
                <c:pt idx="18">
                  <c:v>0.55902777777777701</c:v>
                </c:pt>
                <c:pt idx="19">
                  <c:v>0.562499999999999</c:v>
                </c:pt>
                <c:pt idx="20">
                  <c:v>0.56597222222222099</c:v>
                </c:pt>
                <c:pt idx="21">
                  <c:v>0.56944444444444298</c:v>
                </c:pt>
                <c:pt idx="22">
                  <c:v>0.57291666666666496</c:v>
                </c:pt>
                <c:pt idx="23">
                  <c:v>0.57638888888888695</c:v>
                </c:pt>
                <c:pt idx="24">
                  <c:v>0.57986111111110905</c:v>
                </c:pt>
                <c:pt idx="25">
                  <c:v>0.583321759259257</c:v>
                </c:pt>
                <c:pt idx="26">
                  <c:v>0.58333333333333104</c:v>
                </c:pt>
                <c:pt idx="27">
                  <c:v>0.58680555555555303</c:v>
                </c:pt>
                <c:pt idx="28">
                  <c:v>0.59027777777777501</c:v>
                </c:pt>
                <c:pt idx="29">
                  <c:v>0.593749999999997</c:v>
                </c:pt>
                <c:pt idx="30">
                  <c:v>0.59722222222221899</c:v>
                </c:pt>
                <c:pt idx="31">
                  <c:v>0.60069444444444098</c:v>
                </c:pt>
                <c:pt idx="32">
                  <c:v>0.60416666666666297</c:v>
                </c:pt>
                <c:pt idx="33">
                  <c:v>0.60763888888888495</c:v>
                </c:pt>
                <c:pt idx="34">
                  <c:v>0.61111111111110705</c:v>
                </c:pt>
                <c:pt idx="35">
                  <c:v>0.61458333333332904</c:v>
                </c:pt>
                <c:pt idx="36">
                  <c:v>0.61805555555555103</c:v>
                </c:pt>
                <c:pt idx="37">
                  <c:v>0.62152777777777302</c:v>
                </c:pt>
                <c:pt idx="38">
                  <c:v>0.62498842592592097</c:v>
                </c:pt>
                <c:pt idx="39">
                  <c:v>0.624999999999995</c:v>
                </c:pt>
              </c:numCache>
            </c:numRef>
          </c:xVal>
          <c:yVal>
            <c:numRef>
              <c:f>RegDown!$B$12:$AO$12</c:f>
              <c:numCache>
                <c:formatCode>General</c:formatCode>
                <c:ptCount val="40"/>
                <c:pt idx="0">
                  <c:v>40</c:v>
                </c:pt>
                <c:pt idx="1">
                  <c:v>40</c:v>
                </c:pt>
                <c:pt idx="2">
                  <c:v>40</c:v>
                </c:pt>
                <c:pt idx="3">
                  <c:v>40</c:v>
                </c:pt>
                <c:pt idx="4">
                  <c:v>40</c:v>
                </c:pt>
                <c:pt idx="5">
                  <c:v>40</c:v>
                </c:pt>
                <c:pt idx="6">
                  <c:v>40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40</c:v>
                </c:pt>
                <c:pt idx="13">
                  <c:v>40</c:v>
                </c:pt>
                <c:pt idx="14">
                  <c:v>40</c:v>
                </c:pt>
                <c:pt idx="15">
                  <c:v>40</c:v>
                </c:pt>
                <c:pt idx="16">
                  <c:v>40</c:v>
                </c:pt>
                <c:pt idx="17">
                  <c:v>40</c:v>
                </c:pt>
                <c:pt idx="18">
                  <c:v>40</c:v>
                </c:pt>
                <c:pt idx="19">
                  <c:v>40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50</c:v>
                </c:pt>
                <c:pt idx="26">
                  <c:v>50</c:v>
                </c:pt>
                <c:pt idx="27">
                  <c:v>50</c:v>
                </c:pt>
                <c:pt idx="28">
                  <c:v>50</c:v>
                </c:pt>
                <c:pt idx="29">
                  <c:v>50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BB0-404C-B5FB-B6C52B921F12}"/>
            </c:ext>
          </c:extLst>
        </c:ser>
        <c:ser>
          <c:idx val="5"/>
          <c:order val="5"/>
          <c:tx>
            <c:strRef>
              <c:f>RegDown!$A$14</c:f>
              <c:strCache>
                <c:ptCount val="1"/>
                <c:pt idx="0">
                  <c:v>HASL-GR Post 1186</c:v>
                </c:pt>
              </c:strCache>
            </c:strRef>
          </c:tx>
          <c:spPr>
            <a:ln w="19050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RegDown!$B$8:$AO$8</c:f>
              <c:numCache>
                <c:formatCode>h:mm</c:formatCode>
                <c:ptCount val="40"/>
                <c:pt idx="0">
                  <c:v>0.5</c:v>
                </c:pt>
                <c:pt idx="1">
                  <c:v>0.50347222222222221</c:v>
                </c:pt>
                <c:pt idx="2">
                  <c:v>0.50694444444444398</c:v>
                </c:pt>
                <c:pt idx="3">
                  <c:v>0.51041666666666696</c:v>
                </c:pt>
                <c:pt idx="4">
                  <c:v>0.51388888888888895</c:v>
                </c:pt>
                <c:pt idx="5">
                  <c:v>0.51736111111111105</c:v>
                </c:pt>
                <c:pt idx="6">
                  <c:v>0.52083333333333304</c:v>
                </c:pt>
                <c:pt idx="7">
                  <c:v>0.52430555555555503</c:v>
                </c:pt>
                <c:pt idx="8">
                  <c:v>0.52777777777777801</c:v>
                </c:pt>
                <c:pt idx="9">
                  <c:v>0.53125</c:v>
                </c:pt>
                <c:pt idx="10">
                  <c:v>0.53472222222222199</c:v>
                </c:pt>
                <c:pt idx="11">
                  <c:v>0.53819444444444398</c:v>
                </c:pt>
                <c:pt idx="12">
                  <c:v>0.54165509259259292</c:v>
                </c:pt>
                <c:pt idx="13">
                  <c:v>0.54166666666666696</c:v>
                </c:pt>
                <c:pt idx="14">
                  <c:v>0.54513888888888895</c:v>
                </c:pt>
                <c:pt idx="15">
                  <c:v>0.54861111111111105</c:v>
                </c:pt>
                <c:pt idx="16">
                  <c:v>0.55208333333333304</c:v>
                </c:pt>
                <c:pt idx="17">
                  <c:v>0.55555555555555503</c:v>
                </c:pt>
                <c:pt idx="18">
                  <c:v>0.55902777777777701</c:v>
                </c:pt>
                <c:pt idx="19">
                  <c:v>0.562499999999999</c:v>
                </c:pt>
                <c:pt idx="20">
                  <c:v>0.56597222222222099</c:v>
                </c:pt>
                <c:pt idx="21">
                  <c:v>0.56944444444444298</c:v>
                </c:pt>
                <c:pt idx="22">
                  <c:v>0.57291666666666496</c:v>
                </c:pt>
                <c:pt idx="23">
                  <c:v>0.57638888888888695</c:v>
                </c:pt>
                <c:pt idx="24">
                  <c:v>0.57986111111110905</c:v>
                </c:pt>
                <c:pt idx="25">
                  <c:v>0.583321759259257</c:v>
                </c:pt>
                <c:pt idx="26">
                  <c:v>0.58333333333333104</c:v>
                </c:pt>
                <c:pt idx="27">
                  <c:v>0.58680555555555303</c:v>
                </c:pt>
                <c:pt idx="28">
                  <c:v>0.59027777777777501</c:v>
                </c:pt>
                <c:pt idx="29">
                  <c:v>0.593749999999997</c:v>
                </c:pt>
                <c:pt idx="30">
                  <c:v>0.59722222222221899</c:v>
                </c:pt>
                <c:pt idx="31">
                  <c:v>0.60069444444444098</c:v>
                </c:pt>
                <c:pt idx="32">
                  <c:v>0.60416666666666297</c:v>
                </c:pt>
                <c:pt idx="33">
                  <c:v>0.60763888888888495</c:v>
                </c:pt>
                <c:pt idx="34">
                  <c:v>0.61111111111110705</c:v>
                </c:pt>
                <c:pt idx="35">
                  <c:v>0.61458333333332904</c:v>
                </c:pt>
                <c:pt idx="36">
                  <c:v>0.61805555555555103</c:v>
                </c:pt>
                <c:pt idx="37">
                  <c:v>0.62152777777777302</c:v>
                </c:pt>
                <c:pt idx="38">
                  <c:v>0.62498842592592097</c:v>
                </c:pt>
                <c:pt idx="39">
                  <c:v>0.624999999999995</c:v>
                </c:pt>
              </c:numCache>
            </c:numRef>
          </c:xVal>
          <c:yVal>
            <c:numRef>
              <c:f>RegDown!$B$14:$AO$14</c:f>
              <c:numCache>
                <c:formatCode>0</c:formatCode>
                <c:ptCount val="40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  <c:pt idx="22">
                  <c:v>100</c:v>
                </c:pt>
                <c:pt idx="23">
                  <c:v>100</c:v>
                </c:pt>
                <c:pt idx="24">
                  <c:v>100</c:v>
                </c:pt>
                <c:pt idx="25">
                  <c:v>100</c:v>
                </c:pt>
                <c:pt idx="26">
                  <c:v>100</c:v>
                </c:pt>
                <c:pt idx="27">
                  <c:v>100</c:v>
                </c:pt>
                <c:pt idx="28">
                  <c:v>100</c:v>
                </c:pt>
                <c:pt idx="29">
                  <c:v>100</c:v>
                </c:pt>
                <c:pt idx="30">
                  <c:v>100</c:v>
                </c:pt>
                <c:pt idx="31">
                  <c:v>100</c:v>
                </c:pt>
                <c:pt idx="32">
                  <c:v>100</c:v>
                </c:pt>
                <c:pt idx="33">
                  <c:v>100</c:v>
                </c:pt>
                <c:pt idx="34">
                  <c:v>100</c:v>
                </c:pt>
                <c:pt idx="35">
                  <c:v>100</c:v>
                </c:pt>
                <c:pt idx="36">
                  <c:v>100</c:v>
                </c:pt>
                <c:pt idx="37">
                  <c:v>100</c:v>
                </c:pt>
                <c:pt idx="38">
                  <c:v>100</c:v>
                </c:pt>
                <c:pt idx="39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BB0-404C-B5FB-B6C52B921F12}"/>
            </c:ext>
          </c:extLst>
        </c:ser>
        <c:ser>
          <c:idx val="10"/>
          <c:order val="10"/>
          <c:tx>
            <c:strRef>
              <c:f>RegDown!$A$19</c:f>
              <c:strCache>
                <c:ptCount val="1"/>
                <c:pt idx="0">
                  <c:v>HASL-CLR Post 1186</c:v>
                </c:pt>
              </c:strCache>
            </c:strRef>
          </c:tx>
          <c:spPr>
            <a:ln w="19050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RegDown!$B$8:$AO$8</c:f>
              <c:numCache>
                <c:formatCode>h:mm</c:formatCode>
                <c:ptCount val="40"/>
                <c:pt idx="0">
                  <c:v>0.5</c:v>
                </c:pt>
                <c:pt idx="1">
                  <c:v>0.50347222222222221</c:v>
                </c:pt>
                <c:pt idx="2">
                  <c:v>0.50694444444444398</c:v>
                </c:pt>
                <c:pt idx="3">
                  <c:v>0.51041666666666696</c:v>
                </c:pt>
                <c:pt idx="4">
                  <c:v>0.51388888888888895</c:v>
                </c:pt>
                <c:pt idx="5">
                  <c:v>0.51736111111111105</c:v>
                </c:pt>
                <c:pt idx="6">
                  <c:v>0.52083333333333304</c:v>
                </c:pt>
                <c:pt idx="7">
                  <c:v>0.52430555555555503</c:v>
                </c:pt>
                <c:pt idx="8">
                  <c:v>0.52777777777777801</c:v>
                </c:pt>
                <c:pt idx="9">
                  <c:v>0.53125</c:v>
                </c:pt>
                <c:pt idx="10">
                  <c:v>0.53472222222222199</c:v>
                </c:pt>
                <c:pt idx="11">
                  <c:v>0.53819444444444398</c:v>
                </c:pt>
                <c:pt idx="12">
                  <c:v>0.54165509259259292</c:v>
                </c:pt>
                <c:pt idx="13">
                  <c:v>0.54166666666666696</c:v>
                </c:pt>
                <c:pt idx="14">
                  <c:v>0.54513888888888895</c:v>
                </c:pt>
                <c:pt idx="15">
                  <c:v>0.54861111111111105</c:v>
                </c:pt>
                <c:pt idx="16">
                  <c:v>0.55208333333333304</c:v>
                </c:pt>
                <c:pt idx="17">
                  <c:v>0.55555555555555503</c:v>
                </c:pt>
                <c:pt idx="18">
                  <c:v>0.55902777777777701</c:v>
                </c:pt>
                <c:pt idx="19">
                  <c:v>0.562499999999999</c:v>
                </c:pt>
                <c:pt idx="20">
                  <c:v>0.56597222222222099</c:v>
                </c:pt>
                <c:pt idx="21">
                  <c:v>0.56944444444444298</c:v>
                </c:pt>
                <c:pt idx="22">
                  <c:v>0.57291666666666496</c:v>
                </c:pt>
                <c:pt idx="23">
                  <c:v>0.57638888888888695</c:v>
                </c:pt>
                <c:pt idx="24">
                  <c:v>0.57986111111110905</c:v>
                </c:pt>
                <c:pt idx="25">
                  <c:v>0.583321759259257</c:v>
                </c:pt>
                <c:pt idx="26">
                  <c:v>0.58333333333333104</c:v>
                </c:pt>
                <c:pt idx="27">
                  <c:v>0.58680555555555303</c:v>
                </c:pt>
                <c:pt idx="28">
                  <c:v>0.59027777777777501</c:v>
                </c:pt>
                <c:pt idx="29">
                  <c:v>0.593749999999997</c:v>
                </c:pt>
                <c:pt idx="30">
                  <c:v>0.59722222222221899</c:v>
                </c:pt>
                <c:pt idx="31">
                  <c:v>0.60069444444444098</c:v>
                </c:pt>
                <c:pt idx="32">
                  <c:v>0.60416666666666297</c:v>
                </c:pt>
                <c:pt idx="33">
                  <c:v>0.60763888888888495</c:v>
                </c:pt>
                <c:pt idx="34">
                  <c:v>0.61111111111110705</c:v>
                </c:pt>
                <c:pt idx="35">
                  <c:v>0.61458333333332904</c:v>
                </c:pt>
                <c:pt idx="36">
                  <c:v>0.61805555555555103</c:v>
                </c:pt>
                <c:pt idx="37">
                  <c:v>0.62152777777777302</c:v>
                </c:pt>
                <c:pt idx="38">
                  <c:v>0.62498842592592097</c:v>
                </c:pt>
                <c:pt idx="39">
                  <c:v>0.624999999999995</c:v>
                </c:pt>
              </c:numCache>
            </c:numRef>
          </c:xVal>
          <c:yVal>
            <c:numRef>
              <c:f>RegDown!$B$19:$AO$19</c:f>
              <c:numCache>
                <c:formatCode>General</c:formatCode>
                <c:ptCount val="40"/>
                <c:pt idx="0">
                  <c:v>0</c:v>
                </c:pt>
                <c:pt idx="1">
                  <c:v>-10.000000000000028</c:v>
                </c:pt>
                <c:pt idx="2">
                  <c:v>-19.999999999999886</c:v>
                </c:pt>
                <c:pt idx="3">
                  <c:v>-29.999999999999915</c:v>
                </c:pt>
                <c:pt idx="4">
                  <c:v>-39.999999999999943</c:v>
                </c:pt>
                <c:pt idx="5">
                  <c:v>-49.999999999999929</c:v>
                </c:pt>
                <c:pt idx="6">
                  <c:v>-50</c:v>
                </c:pt>
                <c:pt idx="7">
                  <c:v>-50</c:v>
                </c:pt>
                <c:pt idx="8">
                  <c:v>-50</c:v>
                </c:pt>
                <c:pt idx="9">
                  <c:v>-50</c:v>
                </c:pt>
                <c:pt idx="10">
                  <c:v>-50</c:v>
                </c:pt>
                <c:pt idx="11">
                  <c:v>-50</c:v>
                </c:pt>
                <c:pt idx="12" formatCode="0">
                  <c:v>0</c:v>
                </c:pt>
                <c:pt idx="13">
                  <c:v>0</c:v>
                </c:pt>
                <c:pt idx="14">
                  <c:v>-9.9999999999999432</c:v>
                </c:pt>
                <c:pt idx="15">
                  <c:v>-19.999999999999801</c:v>
                </c:pt>
                <c:pt idx="16">
                  <c:v>-29.999999999999829</c:v>
                </c:pt>
                <c:pt idx="17">
                  <c:v>-39.999999999999858</c:v>
                </c:pt>
                <c:pt idx="18">
                  <c:v>-49.999999999999758</c:v>
                </c:pt>
                <c:pt idx="19">
                  <c:v>-50</c:v>
                </c:pt>
                <c:pt idx="20">
                  <c:v>-50</c:v>
                </c:pt>
                <c:pt idx="21">
                  <c:v>-50</c:v>
                </c:pt>
                <c:pt idx="22">
                  <c:v>-50</c:v>
                </c:pt>
                <c:pt idx="23">
                  <c:v>-50</c:v>
                </c:pt>
                <c:pt idx="24">
                  <c:v>-50</c:v>
                </c:pt>
                <c:pt idx="25" formatCode="0">
                  <c:v>-50</c:v>
                </c:pt>
                <c:pt idx="26">
                  <c:v>-50</c:v>
                </c:pt>
                <c:pt idx="27">
                  <c:v>-50</c:v>
                </c:pt>
                <c:pt idx="28">
                  <c:v>-50</c:v>
                </c:pt>
                <c:pt idx="29">
                  <c:v>-50</c:v>
                </c:pt>
                <c:pt idx="30">
                  <c:v>-50</c:v>
                </c:pt>
                <c:pt idx="31">
                  <c:v>-50</c:v>
                </c:pt>
                <c:pt idx="32">
                  <c:v>-50</c:v>
                </c:pt>
                <c:pt idx="33">
                  <c:v>-50</c:v>
                </c:pt>
                <c:pt idx="34">
                  <c:v>-50</c:v>
                </c:pt>
                <c:pt idx="35">
                  <c:v>-50</c:v>
                </c:pt>
                <c:pt idx="36">
                  <c:v>-50</c:v>
                </c:pt>
                <c:pt idx="37">
                  <c:v>-50</c:v>
                </c:pt>
                <c:pt idx="38" formatCode="0">
                  <c:v>0</c:v>
                </c:pt>
                <c:pt idx="39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9BB0-404C-B5FB-B6C52B921F12}"/>
            </c:ext>
          </c:extLst>
        </c:ser>
        <c:ser>
          <c:idx val="15"/>
          <c:order val="15"/>
          <c:tx>
            <c:strRef>
              <c:f>RegDown!$A$24</c:f>
              <c:strCache>
                <c:ptCount val="1"/>
                <c:pt idx="0">
                  <c:v>Net MW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RegDown!$B$8:$AO$8</c:f>
              <c:numCache>
                <c:formatCode>h:mm</c:formatCode>
                <c:ptCount val="40"/>
                <c:pt idx="0">
                  <c:v>0.5</c:v>
                </c:pt>
                <c:pt idx="1">
                  <c:v>0.50347222222222221</c:v>
                </c:pt>
                <c:pt idx="2">
                  <c:v>0.50694444444444398</c:v>
                </c:pt>
                <c:pt idx="3">
                  <c:v>0.51041666666666696</c:v>
                </c:pt>
                <c:pt idx="4">
                  <c:v>0.51388888888888895</c:v>
                </c:pt>
                <c:pt idx="5">
                  <c:v>0.51736111111111105</c:v>
                </c:pt>
                <c:pt idx="6">
                  <c:v>0.52083333333333304</c:v>
                </c:pt>
                <c:pt idx="7">
                  <c:v>0.52430555555555503</c:v>
                </c:pt>
                <c:pt idx="8">
                  <c:v>0.52777777777777801</c:v>
                </c:pt>
                <c:pt idx="9">
                  <c:v>0.53125</c:v>
                </c:pt>
                <c:pt idx="10">
                  <c:v>0.53472222222222199</c:v>
                </c:pt>
                <c:pt idx="11">
                  <c:v>0.53819444444444398</c:v>
                </c:pt>
                <c:pt idx="12">
                  <c:v>0.54165509259259292</c:v>
                </c:pt>
                <c:pt idx="13">
                  <c:v>0.54166666666666696</c:v>
                </c:pt>
                <c:pt idx="14">
                  <c:v>0.54513888888888895</c:v>
                </c:pt>
                <c:pt idx="15">
                  <c:v>0.54861111111111105</c:v>
                </c:pt>
                <c:pt idx="16">
                  <c:v>0.55208333333333304</c:v>
                </c:pt>
                <c:pt idx="17">
                  <c:v>0.55555555555555503</c:v>
                </c:pt>
                <c:pt idx="18">
                  <c:v>0.55902777777777701</c:v>
                </c:pt>
                <c:pt idx="19">
                  <c:v>0.562499999999999</c:v>
                </c:pt>
                <c:pt idx="20">
                  <c:v>0.56597222222222099</c:v>
                </c:pt>
                <c:pt idx="21">
                  <c:v>0.56944444444444298</c:v>
                </c:pt>
                <c:pt idx="22">
                  <c:v>0.57291666666666496</c:v>
                </c:pt>
                <c:pt idx="23">
                  <c:v>0.57638888888888695</c:v>
                </c:pt>
                <c:pt idx="24">
                  <c:v>0.57986111111110905</c:v>
                </c:pt>
                <c:pt idx="25">
                  <c:v>0.583321759259257</c:v>
                </c:pt>
                <c:pt idx="26">
                  <c:v>0.58333333333333104</c:v>
                </c:pt>
                <c:pt idx="27">
                  <c:v>0.58680555555555303</c:v>
                </c:pt>
                <c:pt idx="28">
                  <c:v>0.59027777777777501</c:v>
                </c:pt>
                <c:pt idx="29">
                  <c:v>0.593749999999997</c:v>
                </c:pt>
                <c:pt idx="30">
                  <c:v>0.59722222222221899</c:v>
                </c:pt>
                <c:pt idx="31">
                  <c:v>0.60069444444444098</c:v>
                </c:pt>
                <c:pt idx="32">
                  <c:v>0.60416666666666297</c:v>
                </c:pt>
                <c:pt idx="33">
                  <c:v>0.60763888888888495</c:v>
                </c:pt>
                <c:pt idx="34">
                  <c:v>0.61111111111110705</c:v>
                </c:pt>
                <c:pt idx="35">
                  <c:v>0.61458333333332904</c:v>
                </c:pt>
                <c:pt idx="36">
                  <c:v>0.61805555555555103</c:v>
                </c:pt>
                <c:pt idx="37">
                  <c:v>0.62152777777777302</c:v>
                </c:pt>
                <c:pt idx="38">
                  <c:v>0.62498842592592097</c:v>
                </c:pt>
                <c:pt idx="39">
                  <c:v>0.624999999999995</c:v>
                </c:pt>
              </c:numCache>
            </c:numRef>
          </c:xVal>
          <c:yVal>
            <c:numRef>
              <c:f>RegDown!$B$24:$AO$24</c:f>
              <c:numCache>
                <c:formatCode>General</c:formatCode>
                <c:ptCount val="40"/>
                <c:pt idx="0">
                  <c:v>-40</c:v>
                </c:pt>
                <c:pt idx="1">
                  <c:v>-40</c:v>
                </c:pt>
                <c:pt idx="2">
                  <c:v>-40</c:v>
                </c:pt>
                <c:pt idx="3">
                  <c:v>-40</c:v>
                </c:pt>
                <c:pt idx="4">
                  <c:v>-40</c:v>
                </c:pt>
                <c:pt idx="5">
                  <c:v>-40</c:v>
                </c:pt>
                <c:pt idx="6">
                  <c:v>10</c:v>
                </c:pt>
                <c:pt idx="7">
                  <c:v>50</c:v>
                </c:pt>
                <c:pt idx="8">
                  <c:v>50</c:v>
                </c:pt>
                <c:pt idx="9">
                  <c:v>50</c:v>
                </c:pt>
                <c:pt idx="10">
                  <c:v>50</c:v>
                </c:pt>
                <c:pt idx="11">
                  <c:v>30</c:v>
                </c:pt>
                <c:pt idx="12">
                  <c:v>-40</c:v>
                </c:pt>
                <c:pt idx="13">
                  <c:v>-40</c:v>
                </c:pt>
                <c:pt idx="14">
                  <c:v>-40</c:v>
                </c:pt>
                <c:pt idx="15">
                  <c:v>-40</c:v>
                </c:pt>
                <c:pt idx="16">
                  <c:v>-40</c:v>
                </c:pt>
                <c:pt idx="17">
                  <c:v>-40</c:v>
                </c:pt>
                <c:pt idx="18">
                  <c:v>-40</c:v>
                </c:pt>
                <c:pt idx="19">
                  <c:v>-40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50</c:v>
                </c:pt>
                <c:pt idx="24">
                  <c:v>50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50</c:v>
                </c:pt>
                <c:pt idx="31">
                  <c:v>50</c:v>
                </c:pt>
                <c:pt idx="32">
                  <c:v>50</c:v>
                </c:pt>
                <c:pt idx="33">
                  <c:v>30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9BB0-404C-B5FB-B6C52B921F12}"/>
            </c:ext>
          </c:extLst>
        </c:ser>
        <c:ser>
          <c:idx val="16"/>
          <c:order val="16"/>
          <c:tx>
            <c:strRef>
              <c:f>RegDown!$A$25</c:f>
              <c:strCache>
                <c:ptCount val="1"/>
                <c:pt idx="0">
                  <c:v>SOC</c:v>
                </c:pt>
              </c:strCache>
              <c:extLst xmlns:c15="http://schemas.microsoft.com/office/drawing/2012/chart"/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RegDown!$B$8:$AO$8</c:f>
              <c:numCache>
                <c:formatCode>h:mm</c:formatCode>
                <c:ptCount val="40"/>
                <c:pt idx="0">
                  <c:v>0.5</c:v>
                </c:pt>
                <c:pt idx="1">
                  <c:v>0.50347222222222221</c:v>
                </c:pt>
                <c:pt idx="2">
                  <c:v>0.50694444444444398</c:v>
                </c:pt>
                <c:pt idx="3">
                  <c:v>0.51041666666666696</c:v>
                </c:pt>
                <c:pt idx="4">
                  <c:v>0.51388888888888895</c:v>
                </c:pt>
                <c:pt idx="5">
                  <c:v>0.51736111111111105</c:v>
                </c:pt>
                <c:pt idx="6">
                  <c:v>0.52083333333333304</c:v>
                </c:pt>
                <c:pt idx="7">
                  <c:v>0.52430555555555503</c:v>
                </c:pt>
                <c:pt idx="8">
                  <c:v>0.52777777777777801</c:v>
                </c:pt>
                <c:pt idx="9">
                  <c:v>0.53125</c:v>
                </c:pt>
                <c:pt idx="10">
                  <c:v>0.53472222222222199</c:v>
                </c:pt>
                <c:pt idx="11">
                  <c:v>0.53819444444444398</c:v>
                </c:pt>
                <c:pt idx="12">
                  <c:v>0.54165509259259292</c:v>
                </c:pt>
                <c:pt idx="13">
                  <c:v>0.54166666666666696</c:v>
                </c:pt>
                <c:pt idx="14">
                  <c:v>0.54513888888888895</c:v>
                </c:pt>
                <c:pt idx="15">
                  <c:v>0.54861111111111105</c:v>
                </c:pt>
                <c:pt idx="16">
                  <c:v>0.55208333333333304</c:v>
                </c:pt>
                <c:pt idx="17">
                  <c:v>0.55555555555555503</c:v>
                </c:pt>
                <c:pt idx="18">
                  <c:v>0.55902777777777701</c:v>
                </c:pt>
                <c:pt idx="19">
                  <c:v>0.562499999999999</c:v>
                </c:pt>
                <c:pt idx="20">
                  <c:v>0.56597222222222099</c:v>
                </c:pt>
                <c:pt idx="21">
                  <c:v>0.56944444444444298</c:v>
                </c:pt>
                <c:pt idx="22">
                  <c:v>0.57291666666666496</c:v>
                </c:pt>
                <c:pt idx="23">
                  <c:v>0.57638888888888695</c:v>
                </c:pt>
                <c:pt idx="24">
                  <c:v>0.57986111111110905</c:v>
                </c:pt>
                <c:pt idx="25">
                  <c:v>0.583321759259257</c:v>
                </c:pt>
                <c:pt idx="26">
                  <c:v>0.58333333333333104</c:v>
                </c:pt>
                <c:pt idx="27">
                  <c:v>0.58680555555555303</c:v>
                </c:pt>
                <c:pt idx="28">
                  <c:v>0.59027777777777501</c:v>
                </c:pt>
                <c:pt idx="29">
                  <c:v>0.593749999999997</c:v>
                </c:pt>
                <c:pt idx="30">
                  <c:v>0.59722222222221899</c:v>
                </c:pt>
                <c:pt idx="31">
                  <c:v>0.60069444444444098</c:v>
                </c:pt>
                <c:pt idx="32">
                  <c:v>0.60416666666666297</c:v>
                </c:pt>
                <c:pt idx="33">
                  <c:v>0.60763888888888495</c:v>
                </c:pt>
                <c:pt idx="34">
                  <c:v>0.61111111111110705</c:v>
                </c:pt>
                <c:pt idx="35">
                  <c:v>0.61458333333332904</c:v>
                </c:pt>
                <c:pt idx="36">
                  <c:v>0.61805555555555103</c:v>
                </c:pt>
                <c:pt idx="37">
                  <c:v>0.62152777777777302</c:v>
                </c:pt>
                <c:pt idx="38">
                  <c:v>0.62498842592592097</c:v>
                </c:pt>
                <c:pt idx="39">
                  <c:v>0.624999999999995</c:v>
                </c:pt>
              </c:numCache>
              <c:extLst xmlns:c15="http://schemas.microsoft.com/office/drawing/2012/chart"/>
            </c:numRef>
          </c:xVal>
          <c:yVal>
            <c:numRef>
              <c:f>RegDown!$B$25:$AO$25</c:f>
              <c:numCache>
                <c:formatCode>General</c:formatCode>
                <c:ptCount val="40"/>
                <c:pt idx="0">
                  <c:v>50</c:v>
                </c:pt>
                <c:pt idx="1">
                  <c:v>53.333333333333336</c:v>
                </c:pt>
                <c:pt idx="2">
                  <c:v>56.666666666666671</c:v>
                </c:pt>
                <c:pt idx="3">
                  <c:v>60.000000000000007</c:v>
                </c:pt>
                <c:pt idx="4">
                  <c:v>63.333333333333343</c:v>
                </c:pt>
                <c:pt idx="5">
                  <c:v>66.666666666666671</c:v>
                </c:pt>
                <c:pt idx="6">
                  <c:v>70</c:v>
                </c:pt>
                <c:pt idx="7">
                  <c:v>69.166666666666671</c:v>
                </c:pt>
                <c:pt idx="8">
                  <c:v>65</c:v>
                </c:pt>
                <c:pt idx="9">
                  <c:v>60.833333333333336</c:v>
                </c:pt>
                <c:pt idx="10">
                  <c:v>56.666666666666671</c:v>
                </c:pt>
                <c:pt idx="11">
                  <c:v>52.500000000000007</c:v>
                </c:pt>
                <c:pt idx="12">
                  <c:v>50.000000000000007</c:v>
                </c:pt>
                <c:pt idx="13">
                  <c:v>50.000000000000007</c:v>
                </c:pt>
                <c:pt idx="14">
                  <c:v>53.333333333333343</c:v>
                </c:pt>
                <c:pt idx="15">
                  <c:v>56.666666666666679</c:v>
                </c:pt>
                <c:pt idx="16">
                  <c:v>60.000000000000014</c:v>
                </c:pt>
                <c:pt idx="17">
                  <c:v>63.33333333333335</c:v>
                </c:pt>
                <c:pt idx="18">
                  <c:v>66.666666666666686</c:v>
                </c:pt>
                <c:pt idx="19">
                  <c:v>70.000000000000014</c:v>
                </c:pt>
                <c:pt idx="20">
                  <c:v>73.333333333333343</c:v>
                </c:pt>
                <c:pt idx="21">
                  <c:v>73.333333333333343</c:v>
                </c:pt>
                <c:pt idx="22">
                  <c:v>73.333333333333343</c:v>
                </c:pt>
                <c:pt idx="23">
                  <c:v>73.333333333333343</c:v>
                </c:pt>
                <c:pt idx="24">
                  <c:v>69.166666666666671</c:v>
                </c:pt>
                <c:pt idx="25">
                  <c:v>65</c:v>
                </c:pt>
                <c:pt idx="26">
                  <c:v>65</c:v>
                </c:pt>
                <c:pt idx="27">
                  <c:v>65</c:v>
                </c:pt>
                <c:pt idx="28">
                  <c:v>65</c:v>
                </c:pt>
                <c:pt idx="29">
                  <c:v>65</c:v>
                </c:pt>
                <c:pt idx="30">
                  <c:v>65</c:v>
                </c:pt>
                <c:pt idx="31">
                  <c:v>60.833333333333336</c:v>
                </c:pt>
                <c:pt idx="32">
                  <c:v>56.666666666666671</c:v>
                </c:pt>
                <c:pt idx="33">
                  <c:v>52.500000000000007</c:v>
                </c:pt>
                <c:pt idx="34">
                  <c:v>50.000000000000007</c:v>
                </c:pt>
                <c:pt idx="35">
                  <c:v>50.000000000000007</c:v>
                </c:pt>
                <c:pt idx="36">
                  <c:v>50.000000000000007</c:v>
                </c:pt>
                <c:pt idx="37">
                  <c:v>50.000000000000007</c:v>
                </c:pt>
                <c:pt idx="38">
                  <c:v>50.000000000000007</c:v>
                </c:pt>
                <c:pt idx="39">
                  <c:v>50.000000000000007</c:v>
                </c:pt>
              </c:numCache>
              <c:extLst xmlns:c15="http://schemas.microsoft.com/office/drawing/2012/chart"/>
            </c:numRef>
          </c:y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10-9BB0-404C-B5FB-B6C52B921F12}"/>
            </c:ext>
          </c:extLst>
        </c:ser>
        <c:ser>
          <c:idx val="18"/>
          <c:order val="17"/>
          <c:tx>
            <c:strRef>
              <c:f>RegDown!$A$26</c:f>
              <c:strCache>
                <c:ptCount val="1"/>
                <c:pt idx="0">
                  <c:v>MaxSOCReq-Compliance</c:v>
                </c:pt>
              </c:strCache>
            </c:strRef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RegDown!$B$8:$AO$8</c:f>
              <c:numCache>
                <c:formatCode>h:mm</c:formatCode>
                <c:ptCount val="40"/>
                <c:pt idx="0">
                  <c:v>0.5</c:v>
                </c:pt>
                <c:pt idx="1">
                  <c:v>0.50347222222222221</c:v>
                </c:pt>
                <c:pt idx="2">
                  <c:v>0.50694444444444398</c:v>
                </c:pt>
                <c:pt idx="3">
                  <c:v>0.51041666666666696</c:v>
                </c:pt>
                <c:pt idx="4">
                  <c:v>0.51388888888888895</c:v>
                </c:pt>
                <c:pt idx="5">
                  <c:v>0.51736111111111105</c:v>
                </c:pt>
                <c:pt idx="6">
                  <c:v>0.52083333333333304</c:v>
                </c:pt>
                <c:pt idx="7">
                  <c:v>0.52430555555555503</c:v>
                </c:pt>
                <c:pt idx="8">
                  <c:v>0.52777777777777801</c:v>
                </c:pt>
                <c:pt idx="9">
                  <c:v>0.53125</c:v>
                </c:pt>
                <c:pt idx="10">
                  <c:v>0.53472222222222199</c:v>
                </c:pt>
                <c:pt idx="11">
                  <c:v>0.53819444444444398</c:v>
                </c:pt>
                <c:pt idx="12">
                  <c:v>0.54165509259259292</c:v>
                </c:pt>
                <c:pt idx="13">
                  <c:v>0.54166666666666696</c:v>
                </c:pt>
                <c:pt idx="14">
                  <c:v>0.54513888888888895</c:v>
                </c:pt>
                <c:pt idx="15">
                  <c:v>0.54861111111111105</c:v>
                </c:pt>
                <c:pt idx="16">
                  <c:v>0.55208333333333304</c:v>
                </c:pt>
                <c:pt idx="17">
                  <c:v>0.55555555555555503</c:v>
                </c:pt>
                <c:pt idx="18">
                  <c:v>0.55902777777777701</c:v>
                </c:pt>
                <c:pt idx="19">
                  <c:v>0.562499999999999</c:v>
                </c:pt>
                <c:pt idx="20">
                  <c:v>0.56597222222222099</c:v>
                </c:pt>
                <c:pt idx="21">
                  <c:v>0.56944444444444298</c:v>
                </c:pt>
                <c:pt idx="22">
                  <c:v>0.57291666666666496</c:v>
                </c:pt>
                <c:pt idx="23">
                  <c:v>0.57638888888888695</c:v>
                </c:pt>
                <c:pt idx="24">
                  <c:v>0.57986111111110905</c:v>
                </c:pt>
                <c:pt idx="25">
                  <c:v>0.583321759259257</c:v>
                </c:pt>
                <c:pt idx="26">
                  <c:v>0.58333333333333104</c:v>
                </c:pt>
                <c:pt idx="27">
                  <c:v>0.58680555555555303</c:v>
                </c:pt>
                <c:pt idx="28">
                  <c:v>0.59027777777777501</c:v>
                </c:pt>
                <c:pt idx="29">
                  <c:v>0.593749999999997</c:v>
                </c:pt>
                <c:pt idx="30">
                  <c:v>0.59722222222221899</c:v>
                </c:pt>
                <c:pt idx="31">
                  <c:v>0.60069444444444098</c:v>
                </c:pt>
                <c:pt idx="32">
                  <c:v>0.60416666666666297</c:v>
                </c:pt>
                <c:pt idx="33">
                  <c:v>0.60763888888888495</c:v>
                </c:pt>
                <c:pt idx="34">
                  <c:v>0.61111111111110705</c:v>
                </c:pt>
                <c:pt idx="35">
                  <c:v>0.61458333333332904</c:v>
                </c:pt>
                <c:pt idx="36">
                  <c:v>0.61805555555555103</c:v>
                </c:pt>
                <c:pt idx="37">
                  <c:v>0.62152777777777302</c:v>
                </c:pt>
                <c:pt idx="38">
                  <c:v>0.62498842592592097</c:v>
                </c:pt>
                <c:pt idx="39">
                  <c:v>0.624999999999995</c:v>
                </c:pt>
              </c:numCache>
            </c:numRef>
          </c:xVal>
          <c:yVal>
            <c:numRef>
              <c:f>RegDown!$B$26:$AO$26</c:f>
              <c:numCache>
                <c:formatCode>General</c:formatCode>
                <c:ptCount val="40"/>
                <c:pt idx="0">
                  <c:v>50</c:v>
                </c:pt>
                <c:pt idx="1">
                  <c:v>54.166666666666671</c:v>
                </c:pt>
                <c:pt idx="2">
                  <c:v>58.333333333333329</c:v>
                </c:pt>
                <c:pt idx="3">
                  <c:v>62.5</c:v>
                </c:pt>
                <c:pt idx="4">
                  <c:v>66.666666666666671</c:v>
                </c:pt>
                <c:pt idx="5">
                  <c:v>70.833333333333329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98.333333333333329</c:v>
                </c:pt>
                <c:pt idx="12">
                  <c:v>100</c:v>
                </c:pt>
                <c:pt idx="13">
                  <c:v>50</c:v>
                </c:pt>
                <c:pt idx="14">
                  <c:v>54.166666666666671</c:v>
                </c:pt>
                <c:pt idx="15">
                  <c:v>58.333333333333329</c:v>
                </c:pt>
                <c:pt idx="16">
                  <c:v>62.5</c:v>
                </c:pt>
                <c:pt idx="17">
                  <c:v>66.666666666666671</c:v>
                </c:pt>
                <c:pt idx="18">
                  <c:v>70.833333333333329</c:v>
                </c:pt>
                <c:pt idx="19">
                  <c:v>75</c:v>
                </c:pt>
                <c:pt idx="20">
                  <c:v>79.166666666666657</c:v>
                </c:pt>
                <c:pt idx="21">
                  <c:v>83.333333333333343</c:v>
                </c:pt>
                <c:pt idx="22">
                  <c:v>87.5</c:v>
                </c:pt>
                <c:pt idx="23">
                  <c:v>100</c:v>
                </c:pt>
                <c:pt idx="24">
                  <c:v>100</c:v>
                </c:pt>
                <c:pt idx="25">
                  <c:v>100</c:v>
                </c:pt>
                <c:pt idx="26">
                  <c:v>100</c:v>
                </c:pt>
                <c:pt idx="27">
                  <c:v>100</c:v>
                </c:pt>
                <c:pt idx="28">
                  <c:v>100</c:v>
                </c:pt>
                <c:pt idx="29">
                  <c:v>100</c:v>
                </c:pt>
                <c:pt idx="30">
                  <c:v>100</c:v>
                </c:pt>
                <c:pt idx="31">
                  <c:v>100</c:v>
                </c:pt>
                <c:pt idx="32">
                  <c:v>100</c:v>
                </c:pt>
                <c:pt idx="33">
                  <c:v>91.666666666666671</c:v>
                </c:pt>
                <c:pt idx="34">
                  <c:v>83.333333333333343</c:v>
                </c:pt>
                <c:pt idx="35">
                  <c:v>87.5</c:v>
                </c:pt>
                <c:pt idx="36">
                  <c:v>91.666666666666671</c:v>
                </c:pt>
                <c:pt idx="37">
                  <c:v>95.833333333333329</c:v>
                </c:pt>
                <c:pt idx="38">
                  <c:v>100</c:v>
                </c:pt>
                <c:pt idx="39">
                  <c:v>50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2-9BB0-404C-B5FB-B6C52B921F12}"/>
            </c:ext>
          </c:extLst>
        </c:ser>
        <c:ser>
          <c:idx val="19"/>
          <c:order val="18"/>
          <c:tx>
            <c:strRef>
              <c:f>RegDown!$A$27</c:f>
              <c:strCache>
                <c:ptCount val="1"/>
                <c:pt idx="0">
                  <c:v>MaxSOCReq-Compliance minus discharging credit</c:v>
                </c:pt>
              </c:strCache>
            </c:strRef>
          </c:tx>
          <c:spPr>
            <a:ln w="12700" cap="rnd">
              <a:solidFill>
                <a:srgbClr val="FF0000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RegDown!$B$8:$AO$8</c:f>
              <c:numCache>
                <c:formatCode>h:mm</c:formatCode>
                <c:ptCount val="40"/>
                <c:pt idx="0">
                  <c:v>0.5</c:v>
                </c:pt>
                <c:pt idx="1">
                  <c:v>0.50347222222222221</c:v>
                </c:pt>
                <c:pt idx="2">
                  <c:v>0.50694444444444398</c:v>
                </c:pt>
                <c:pt idx="3">
                  <c:v>0.51041666666666696</c:v>
                </c:pt>
                <c:pt idx="4">
                  <c:v>0.51388888888888895</c:v>
                </c:pt>
                <c:pt idx="5">
                  <c:v>0.51736111111111105</c:v>
                </c:pt>
                <c:pt idx="6">
                  <c:v>0.52083333333333304</c:v>
                </c:pt>
                <c:pt idx="7">
                  <c:v>0.52430555555555503</c:v>
                </c:pt>
                <c:pt idx="8">
                  <c:v>0.52777777777777801</c:v>
                </c:pt>
                <c:pt idx="9">
                  <c:v>0.53125</c:v>
                </c:pt>
                <c:pt idx="10">
                  <c:v>0.53472222222222199</c:v>
                </c:pt>
                <c:pt idx="11">
                  <c:v>0.53819444444444398</c:v>
                </c:pt>
                <c:pt idx="12">
                  <c:v>0.54165509259259292</c:v>
                </c:pt>
                <c:pt idx="13">
                  <c:v>0.54166666666666696</c:v>
                </c:pt>
                <c:pt idx="14">
                  <c:v>0.54513888888888895</c:v>
                </c:pt>
                <c:pt idx="15">
                  <c:v>0.54861111111111105</c:v>
                </c:pt>
                <c:pt idx="16">
                  <c:v>0.55208333333333304</c:v>
                </c:pt>
                <c:pt idx="17">
                  <c:v>0.55555555555555503</c:v>
                </c:pt>
                <c:pt idx="18">
                  <c:v>0.55902777777777701</c:v>
                </c:pt>
                <c:pt idx="19">
                  <c:v>0.562499999999999</c:v>
                </c:pt>
                <c:pt idx="20">
                  <c:v>0.56597222222222099</c:v>
                </c:pt>
                <c:pt idx="21">
                  <c:v>0.56944444444444298</c:v>
                </c:pt>
                <c:pt idx="22">
                  <c:v>0.57291666666666496</c:v>
                </c:pt>
                <c:pt idx="23">
                  <c:v>0.57638888888888695</c:v>
                </c:pt>
                <c:pt idx="24">
                  <c:v>0.57986111111110905</c:v>
                </c:pt>
                <c:pt idx="25">
                  <c:v>0.583321759259257</c:v>
                </c:pt>
                <c:pt idx="26">
                  <c:v>0.58333333333333104</c:v>
                </c:pt>
                <c:pt idx="27">
                  <c:v>0.58680555555555303</c:v>
                </c:pt>
                <c:pt idx="28">
                  <c:v>0.59027777777777501</c:v>
                </c:pt>
                <c:pt idx="29">
                  <c:v>0.593749999999997</c:v>
                </c:pt>
                <c:pt idx="30">
                  <c:v>0.59722222222221899</c:v>
                </c:pt>
                <c:pt idx="31">
                  <c:v>0.60069444444444098</c:v>
                </c:pt>
                <c:pt idx="32">
                  <c:v>0.60416666666666297</c:v>
                </c:pt>
                <c:pt idx="33">
                  <c:v>0.60763888888888495</c:v>
                </c:pt>
                <c:pt idx="34">
                  <c:v>0.61111111111110705</c:v>
                </c:pt>
                <c:pt idx="35">
                  <c:v>0.61458333333332904</c:v>
                </c:pt>
                <c:pt idx="36">
                  <c:v>0.61805555555555103</c:v>
                </c:pt>
                <c:pt idx="37">
                  <c:v>0.62152777777777302</c:v>
                </c:pt>
                <c:pt idx="38">
                  <c:v>0.62498842592592097</c:v>
                </c:pt>
                <c:pt idx="39">
                  <c:v>0.624999999999995</c:v>
                </c:pt>
              </c:numCache>
            </c:numRef>
          </c:xVal>
          <c:yVal>
            <c:numRef>
              <c:f>RegDown!$B$27:$AO$27</c:f>
              <c:numCache>
                <c:formatCode>General</c:formatCode>
                <c:ptCount val="40"/>
                <c:pt idx="0">
                  <c:v>50</c:v>
                </c:pt>
                <c:pt idx="1">
                  <c:v>54.166666666666671</c:v>
                </c:pt>
                <c:pt idx="2">
                  <c:v>58.333333333333329</c:v>
                </c:pt>
                <c:pt idx="3">
                  <c:v>62.5</c:v>
                </c:pt>
                <c:pt idx="4">
                  <c:v>66.666666666666671</c:v>
                </c:pt>
                <c:pt idx="5">
                  <c:v>70.833333333333329</c:v>
                </c:pt>
                <c:pt idx="6">
                  <c:v>75</c:v>
                </c:pt>
                <c:pt idx="7">
                  <c:v>79.166666666666657</c:v>
                </c:pt>
                <c:pt idx="8">
                  <c:v>83.333333333333343</c:v>
                </c:pt>
                <c:pt idx="9">
                  <c:v>87.5</c:v>
                </c:pt>
                <c:pt idx="10">
                  <c:v>91.666666666666671</c:v>
                </c:pt>
                <c:pt idx="11">
                  <c:v>95.833333333333329</c:v>
                </c:pt>
                <c:pt idx="12">
                  <c:v>100</c:v>
                </c:pt>
                <c:pt idx="13">
                  <c:v>50</c:v>
                </c:pt>
                <c:pt idx="14">
                  <c:v>54.166666666666671</c:v>
                </c:pt>
                <c:pt idx="15">
                  <c:v>58.333333333333329</c:v>
                </c:pt>
                <c:pt idx="16">
                  <c:v>62.5</c:v>
                </c:pt>
                <c:pt idx="17">
                  <c:v>66.666666666666671</c:v>
                </c:pt>
                <c:pt idx="18">
                  <c:v>70.833333333333329</c:v>
                </c:pt>
                <c:pt idx="19">
                  <c:v>75</c:v>
                </c:pt>
                <c:pt idx="20">
                  <c:v>79.166666666666657</c:v>
                </c:pt>
                <c:pt idx="21">
                  <c:v>83.333333333333343</c:v>
                </c:pt>
                <c:pt idx="22">
                  <c:v>87.5</c:v>
                </c:pt>
                <c:pt idx="23">
                  <c:v>91.666666666666671</c:v>
                </c:pt>
                <c:pt idx="24">
                  <c:v>95.833333333333329</c:v>
                </c:pt>
                <c:pt idx="25">
                  <c:v>100</c:v>
                </c:pt>
                <c:pt idx="26">
                  <c:v>50</c:v>
                </c:pt>
                <c:pt idx="27">
                  <c:v>54.166666666666671</c:v>
                </c:pt>
                <c:pt idx="28">
                  <c:v>58.333333333333329</c:v>
                </c:pt>
                <c:pt idx="29">
                  <c:v>62.5</c:v>
                </c:pt>
                <c:pt idx="30">
                  <c:v>66.666666666666671</c:v>
                </c:pt>
                <c:pt idx="31">
                  <c:v>70.833333333333329</c:v>
                </c:pt>
                <c:pt idx="32">
                  <c:v>75</c:v>
                </c:pt>
                <c:pt idx="33">
                  <c:v>79.166666666666657</c:v>
                </c:pt>
                <c:pt idx="34">
                  <c:v>83.333333333333343</c:v>
                </c:pt>
                <c:pt idx="35">
                  <c:v>87.5</c:v>
                </c:pt>
                <c:pt idx="36">
                  <c:v>91.666666666666671</c:v>
                </c:pt>
                <c:pt idx="37">
                  <c:v>95.833333333333329</c:v>
                </c:pt>
                <c:pt idx="38">
                  <c:v>100</c:v>
                </c:pt>
                <c:pt idx="39">
                  <c:v>50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3-9BB0-404C-B5FB-B6C52B921F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4035679"/>
        <c:axId val="2000452863"/>
        <c:extLst>
          <c:ext xmlns:c15="http://schemas.microsoft.com/office/drawing/2012/chart" uri="{02D57815-91ED-43cb-92C2-25804820EDAC}">
            <c15:filteredScatterSeries>
              <c15:ser>
                <c:idx val="4"/>
                <c:order val="4"/>
                <c:tx>
                  <c:strRef>
                    <c:extLst>
                      <c:ext uri="{02D57815-91ED-43cb-92C2-25804820EDAC}">
                        <c15:formulaRef>
                          <c15:sqref>RegDown!$A$13</c15:sqref>
                        </c15:formulaRef>
                      </c:ext>
                    </c:extLst>
                    <c:strCache>
                      <c:ptCount val="1"/>
                      <c:pt idx="0">
                        <c:v>HASL-GR Curr.</c:v>
                      </c:pt>
                    </c:strCache>
                  </c:strRef>
                </c:tx>
                <c:spPr>
                  <a:ln w="19050" cap="rnd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none"/>
                </c:marker>
                <c:xVal>
                  <c:numRef>
                    <c:extLst>
                      <c:ext uri="{02D57815-91ED-43cb-92C2-25804820EDAC}">
                        <c15:formulaRef>
                          <c15:sqref>RegDown!$B$8:$AO$8</c15:sqref>
                        </c15:formulaRef>
                      </c:ext>
                    </c:extLst>
                    <c:numCache>
                      <c:formatCode>h:mm</c:formatCode>
                      <c:ptCount val="40"/>
                      <c:pt idx="0">
                        <c:v>0.5</c:v>
                      </c:pt>
                      <c:pt idx="1">
                        <c:v>0.50347222222222221</c:v>
                      </c:pt>
                      <c:pt idx="2">
                        <c:v>0.50694444444444398</c:v>
                      </c:pt>
                      <c:pt idx="3">
                        <c:v>0.51041666666666696</c:v>
                      </c:pt>
                      <c:pt idx="4">
                        <c:v>0.51388888888888895</c:v>
                      </c:pt>
                      <c:pt idx="5">
                        <c:v>0.51736111111111105</c:v>
                      </c:pt>
                      <c:pt idx="6">
                        <c:v>0.52083333333333304</c:v>
                      </c:pt>
                      <c:pt idx="7">
                        <c:v>0.52430555555555503</c:v>
                      </c:pt>
                      <c:pt idx="8">
                        <c:v>0.52777777777777801</c:v>
                      </c:pt>
                      <c:pt idx="9">
                        <c:v>0.53125</c:v>
                      </c:pt>
                      <c:pt idx="10">
                        <c:v>0.53472222222222199</c:v>
                      </c:pt>
                      <c:pt idx="11">
                        <c:v>0.53819444444444398</c:v>
                      </c:pt>
                      <c:pt idx="12">
                        <c:v>0.54165509259259292</c:v>
                      </c:pt>
                      <c:pt idx="13">
                        <c:v>0.54166666666666696</c:v>
                      </c:pt>
                      <c:pt idx="14">
                        <c:v>0.54513888888888895</c:v>
                      </c:pt>
                      <c:pt idx="15">
                        <c:v>0.54861111111111105</c:v>
                      </c:pt>
                      <c:pt idx="16">
                        <c:v>0.55208333333333304</c:v>
                      </c:pt>
                      <c:pt idx="17">
                        <c:v>0.55555555555555503</c:v>
                      </c:pt>
                      <c:pt idx="18">
                        <c:v>0.55902777777777701</c:v>
                      </c:pt>
                      <c:pt idx="19">
                        <c:v>0.562499999999999</c:v>
                      </c:pt>
                      <c:pt idx="20">
                        <c:v>0.56597222222222099</c:v>
                      </c:pt>
                      <c:pt idx="21">
                        <c:v>0.56944444444444298</c:v>
                      </c:pt>
                      <c:pt idx="22">
                        <c:v>0.57291666666666496</c:v>
                      </c:pt>
                      <c:pt idx="23">
                        <c:v>0.57638888888888695</c:v>
                      </c:pt>
                      <c:pt idx="24">
                        <c:v>0.57986111111110905</c:v>
                      </c:pt>
                      <c:pt idx="25">
                        <c:v>0.583321759259257</c:v>
                      </c:pt>
                      <c:pt idx="26">
                        <c:v>0.58333333333333104</c:v>
                      </c:pt>
                      <c:pt idx="27">
                        <c:v>0.58680555555555303</c:v>
                      </c:pt>
                      <c:pt idx="28">
                        <c:v>0.59027777777777501</c:v>
                      </c:pt>
                      <c:pt idx="29">
                        <c:v>0.593749999999997</c:v>
                      </c:pt>
                      <c:pt idx="30">
                        <c:v>0.59722222222221899</c:v>
                      </c:pt>
                      <c:pt idx="31">
                        <c:v>0.60069444444444098</c:v>
                      </c:pt>
                      <c:pt idx="32">
                        <c:v>0.60416666666666297</c:v>
                      </c:pt>
                      <c:pt idx="33">
                        <c:v>0.60763888888888495</c:v>
                      </c:pt>
                      <c:pt idx="34">
                        <c:v>0.61111111111110705</c:v>
                      </c:pt>
                      <c:pt idx="35">
                        <c:v>0.61458333333332904</c:v>
                      </c:pt>
                      <c:pt idx="36">
                        <c:v>0.61805555555555103</c:v>
                      </c:pt>
                      <c:pt idx="37">
                        <c:v>0.62152777777777302</c:v>
                      </c:pt>
                      <c:pt idx="38">
                        <c:v>0.62498842592592097</c:v>
                      </c:pt>
                      <c:pt idx="39">
                        <c:v>0.624999999999995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RegDown!$B$13:$AO$13</c15:sqref>
                        </c15:formulaRef>
                      </c:ext>
                    </c:extLst>
                    <c:numCache>
                      <c:formatCode>General</c:formatCode>
                      <c:ptCount val="40"/>
                      <c:pt idx="0">
                        <c:v>100</c:v>
                      </c:pt>
                      <c:pt idx="1">
                        <c:v>100</c:v>
                      </c:pt>
                      <c:pt idx="2">
                        <c:v>100</c:v>
                      </c:pt>
                      <c:pt idx="3">
                        <c:v>100</c:v>
                      </c:pt>
                      <c:pt idx="4">
                        <c:v>100</c:v>
                      </c:pt>
                      <c:pt idx="5">
                        <c:v>100</c:v>
                      </c:pt>
                      <c:pt idx="6">
                        <c:v>100</c:v>
                      </c:pt>
                      <c:pt idx="7">
                        <c:v>100</c:v>
                      </c:pt>
                      <c:pt idx="8">
                        <c:v>100</c:v>
                      </c:pt>
                      <c:pt idx="9">
                        <c:v>100</c:v>
                      </c:pt>
                      <c:pt idx="10">
                        <c:v>100</c:v>
                      </c:pt>
                      <c:pt idx="11">
                        <c:v>100</c:v>
                      </c:pt>
                      <c:pt idx="12">
                        <c:v>100</c:v>
                      </c:pt>
                      <c:pt idx="13">
                        <c:v>100</c:v>
                      </c:pt>
                      <c:pt idx="14">
                        <c:v>100</c:v>
                      </c:pt>
                      <c:pt idx="15">
                        <c:v>100</c:v>
                      </c:pt>
                      <c:pt idx="16">
                        <c:v>100</c:v>
                      </c:pt>
                      <c:pt idx="17">
                        <c:v>100</c:v>
                      </c:pt>
                      <c:pt idx="18">
                        <c:v>100</c:v>
                      </c:pt>
                      <c:pt idx="19">
                        <c:v>100</c:v>
                      </c:pt>
                      <c:pt idx="20">
                        <c:v>100</c:v>
                      </c:pt>
                      <c:pt idx="21">
                        <c:v>100</c:v>
                      </c:pt>
                      <c:pt idx="22">
                        <c:v>100</c:v>
                      </c:pt>
                      <c:pt idx="23">
                        <c:v>100</c:v>
                      </c:pt>
                      <c:pt idx="24">
                        <c:v>100</c:v>
                      </c:pt>
                      <c:pt idx="25">
                        <c:v>100</c:v>
                      </c:pt>
                      <c:pt idx="26">
                        <c:v>100</c:v>
                      </c:pt>
                      <c:pt idx="27">
                        <c:v>100</c:v>
                      </c:pt>
                      <c:pt idx="28">
                        <c:v>100</c:v>
                      </c:pt>
                      <c:pt idx="29">
                        <c:v>100</c:v>
                      </c:pt>
                      <c:pt idx="30">
                        <c:v>100</c:v>
                      </c:pt>
                      <c:pt idx="31">
                        <c:v>100</c:v>
                      </c:pt>
                      <c:pt idx="32">
                        <c:v>100</c:v>
                      </c:pt>
                      <c:pt idx="33">
                        <c:v>100</c:v>
                      </c:pt>
                      <c:pt idx="34">
                        <c:v>100</c:v>
                      </c:pt>
                      <c:pt idx="35">
                        <c:v>100</c:v>
                      </c:pt>
                      <c:pt idx="36">
                        <c:v>100</c:v>
                      </c:pt>
                      <c:pt idx="37">
                        <c:v>100</c:v>
                      </c:pt>
                      <c:pt idx="38">
                        <c:v>100</c:v>
                      </c:pt>
                      <c:pt idx="39">
                        <c:v>100</c:v>
                      </c:pt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4-9BB0-404C-B5FB-B6C52B921F12}"/>
                  </c:ext>
                </c:extLst>
              </c15:ser>
            </c15:filteredScatterSeries>
            <c15:filteredScatte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RegDown!$A$15</c15:sqref>
                        </c15:formulaRef>
                      </c:ext>
                    </c:extLst>
                    <c:strCache>
                      <c:ptCount val="1"/>
                      <c:pt idx="0">
                        <c:v>HASL-CLR Curr.</c:v>
                      </c:pt>
                    </c:strCache>
                  </c:strRef>
                </c:tx>
                <c:spPr>
                  <a:ln w="19050" cap="rnd">
                    <a:solidFill>
                      <a:schemeClr val="accent1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RegDown!$B$8:$AO$8</c15:sqref>
                        </c15:formulaRef>
                      </c:ext>
                    </c:extLst>
                    <c:numCache>
                      <c:formatCode>h:mm</c:formatCode>
                      <c:ptCount val="40"/>
                      <c:pt idx="0">
                        <c:v>0.5</c:v>
                      </c:pt>
                      <c:pt idx="1">
                        <c:v>0.50347222222222221</c:v>
                      </c:pt>
                      <c:pt idx="2">
                        <c:v>0.50694444444444398</c:v>
                      </c:pt>
                      <c:pt idx="3">
                        <c:v>0.51041666666666696</c:v>
                      </c:pt>
                      <c:pt idx="4">
                        <c:v>0.51388888888888895</c:v>
                      </c:pt>
                      <c:pt idx="5">
                        <c:v>0.51736111111111105</c:v>
                      </c:pt>
                      <c:pt idx="6">
                        <c:v>0.52083333333333304</c:v>
                      </c:pt>
                      <c:pt idx="7">
                        <c:v>0.52430555555555503</c:v>
                      </c:pt>
                      <c:pt idx="8">
                        <c:v>0.52777777777777801</c:v>
                      </c:pt>
                      <c:pt idx="9">
                        <c:v>0.53125</c:v>
                      </c:pt>
                      <c:pt idx="10">
                        <c:v>0.53472222222222199</c:v>
                      </c:pt>
                      <c:pt idx="11">
                        <c:v>0.53819444444444398</c:v>
                      </c:pt>
                      <c:pt idx="12">
                        <c:v>0.54165509259259292</c:v>
                      </c:pt>
                      <c:pt idx="13">
                        <c:v>0.54166666666666696</c:v>
                      </c:pt>
                      <c:pt idx="14">
                        <c:v>0.54513888888888895</c:v>
                      </c:pt>
                      <c:pt idx="15">
                        <c:v>0.54861111111111105</c:v>
                      </c:pt>
                      <c:pt idx="16">
                        <c:v>0.55208333333333304</c:v>
                      </c:pt>
                      <c:pt idx="17">
                        <c:v>0.55555555555555503</c:v>
                      </c:pt>
                      <c:pt idx="18">
                        <c:v>0.55902777777777701</c:v>
                      </c:pt>
                      <c:pt idx="19">
                        <c:v>0.562499999999999</c:v>
                      </c:pt>
                      <c:pt idx="20">
                        <c:v>0.56597222222222099</c:v>
                      </c:pt>
                      <c:pt idx="21">
                        <c:v>0.56944444444444298</c:v>
                      </c:pt>
                      <c:pt idx="22">
                        <c:v>0.57291666666666496</c:v>
                      </c:pt>
                      <c:pt idx="23">
                        <c:v>0.57638888888888695</c:v>
                      </c:pt>
                      <c:pt idx="24">
                        <c:v>0.57986111111110905</c:v>
                      </c:pt>
                      <c:pt idx="25">
                        <c:v>0.583321759259257</c:v>
                      </c:pt>
                      <c:pt idx="26">
                        <c:v>0.58333333333333104</c:v>
                      </c:pt>
                      <c:pt idx="27">
                        <c:v>0.58680555555555303</c:v>
                      </c:pt>
                      <c:pt idx="28">
                        <c:v>0.59027777777777501</c:v>
                      </c:pt>
                      <c:pt idx="29">
                        <c:v>0.593749999999997</c:v>
                      </c:pt>
                      <c:pt idx="30">
                        <c:v>0.59722222222221899</c:v>
                      </c:pt>
                      <c:pt idx="31">
                        <c:v>0.60069444444444098</c:v>
                      </c:pt>
                      <c:pt idx="32">
                        <c:v>0.60416666666666297</c:v>
                      </c:pt>
                      <c:pt idx="33">
                        <c:v>0.60763888888888495</c:v>
                      </c:pt>
                      <c:pt idx="34">
                        <c:v>0.61111111111110705</c:v>
                      </c:pt>
                      <c:pt idx="35">
                        <c:v>0.61458333333332904</c:v>
                      </c:pt>
                      <c:pt idx="36">
                        <c:v>0.61805555555555103</c:v>
                      </c:pt>
                      <c:pt idx="37">
                        <c:v>0.62152777777777302</c:v>
                      </c:pt>
                      <c:pt idx="38">
                        <c:v>0.62498842592592097</c:v>
                      </c:pt>
                      <c:pt idx="39">
                        <c:v>0.624999999999995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RegDown!$B$15:$AO$15</c15:sqref>
                        </c15:formulaRef>
                      </c:ext>
                    </c:extLst>
                    <c:numCache>
                      <c:formatCode>General</c:formatCode>
                      <c:ptCount val="40"/>
                      <c:pt idx="0">
                        <c:v>-50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-50</c:v>
                      </c:pt>
                      <c:pt idx="13">
                        <c:v>-50</c:v>
                      </c:pt>
                      <c:pt idx="14">
                        <c:v>0</c:v>
                      </c:pt>
                      <c:pt idx="15">
                        <c:v>0</c:v>
                      </c:pt>
                      <c:pt idx="16">
                        <c:v>0</c:v>
                      </c:pt>
                      <c:pt idx="17">
                        <c:v>0</c:v>
                      </c:pt>
                      <c:pt idx="18">
                        <c:v>0</c:v>
                      </c:pt>
                      <c:pt idx="19">
                        <c:v>0</c:v>
                      </c:pt>
                      <c:pt idx="20">
                        <c:v>0</c:v>
                      </c:pt>
                      <c:pt idx="21">
                        <c:v>0</c:v>
                      </c:pt>
                      <c:pt idx="22">
                        <c:v>0</c:v>
                      </c:pt>
                      <c:pt idx="23">
                        <c:v>0</c:v>
                      </c:pt>
                      <c:pt idx="24">
                        <c:v>0</c:v>
                      </c:pt>
                      <c:pt idx="25">
                        <c:v>-50</c:v>
                      </c:pt>
                      <c:pt idx="26">
                        <c:v>-50</c:v>
                      </c:pt>
                      <c:pt idx="27">
                        <c:v>0</c:v>
                      </c:pt>
                      <c:pt idx="28">
                        <c:v>0</c:v>
                      </c:pt>
                      <c:pt idx="29">
                        <c:v>0</c:v>
                      </c:pt>
                      <c:pt idx="30">
                        <c:v>0</c:v>
                      </c:pt>
                      <c:pt idx="31">
                        <c:v>0</c:v>
                      </c:pt>
                      <c:pt idx="32">
                        <c:v>0</c:v>
                      </c:pt>
                      <c:pt idx="33">
                        <c:v>0</c:v>
                      </c:pt>
                      <c:pt idx="34">
                        <c:v>0</c:v>
                      </c:pt>
                      <c:pt idx="35">
                        <c:v>0</c:v>
                      </c:pt>
                      <c:pt idx="36">
                        <c:v>0</c:v>
                      </c:pt>
                      <c:pt idx="37">
                        <c:v>0</c:v>
                      </c:pt>
                      <c:pt idx="38">
                        <c:v>-50</c:v>
                      </c:pt>
                      <c:pt idx="39">
                        <c:v>-50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9BB0-404C-B5FB-B6C52B921F12}"/>
                  </c:ext>
                </c:extLst>
              </c15:ser>
            </c15:filteredScatterSeries>
            <c15:filteredScatte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RegDown!$A$16</c15:sqref>
                        </c15:formulaRef>
                      </c:ext>
                    </c:extLst>
                    <c:strCache>
                      <c:ptCount val="1"/>
                      <c:pt idx="0">
                        <c:v>HeadroomReq1</c:v>
                      </c:pt>
                    </c:strCache>
                  </c:strRef>
                </c:tx>
                <c:spPr>
                  <a:ln w="19050" cap="rnd">
                    <a:solidFill>
                      <a:schemeClr val="accent2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RegDown!$B$8:$AO$8</c15:sqref>
                        </c15:formulaRef>
                      </c:ext>
                    </c:extLst>
                    <c:numCache>
                      <c:formatCode>h:mm</c:formatCode>
                      <c:ptCount val="40"/>
                      <c:pt idx="0">
                        <c:v>0.5</c:v>
                      </c:pt>
                      <c:pt idx="1">
                        <c:v>0.50347222222222221</c:v>
                      </c:pt>
                      <c:pt idx="2">
                        <c:v>0.50694444444444398</c:v>
                      </c:pt>
                      <c:pt idx="3">
                        <c:v>0.51041666666666696</c:v>
                      </c:pt>
                      <c:pt idx="4">
                        <c:v>0.51388888888888895</c:v>
                      </c:pt>
                      <c:pt idx="5">
                        <c:v>0.51736111111111105</c:v>
                      </c:pt>
                      <c:pt idx="6">
                        <c:v>0.52083333333333304</c:v>
                      </c:pt>
                      <c:pt idx="7">
                        <c:v>0.52430555555555503</c:v>
                      </c:pt>
                      <c:pt idx="8">
                        <c:v>0.52777777777777801</c:v>
                      </c:pt>
                      <c:pt idx="9">
                        <c:v>0.53125</c:v>
                      </c:pt>
                      <c:pt idx="10">
                        <c:v>0.53472222222222199</c:v>
                      </c:pt>
                      <c:pt idx="11">
                        <c:v>0.53819444444444398</c:v>
                      </c:pt>
                      <c:pt idx="12">
                        <c:v>0.54165509259259292</c:v>
                      </c:pt>
                      <c:pt idx="13">
                        <c:v>0.54166666666666696</c:v>
                      </c:pt>
                      <c:pt idx="14">
                        <c:v>0.54513888888888895</c:v>
                      </c:pt>
                      <c:pt idx="15">
                        <c:v>0.54861111111111105</c:v>
                      </c:pt>
                      <c:pt idx="16">
                        <c:v>0.55208333333333304</c:v>
                      </c:pt>
                      <c:pt idx="17">
                        <c:v>0.55555555555555503</c:v>
                      </c:pt>
                      <c:pt idx="18">
                        <c:v>0.55902777777777701</c:v>
                      </c:pt>
                      <c:pt idx="19">
                        <c:v>0.562499999999999</c:v>
                      </c:pt>
                      <c:pt idx="20">
                        <c:v>0.56597222222222099</c:v>
                      </c:pt>
                      <c:pt idx="21">
                        <c:v>0.56944444444444298</c:v>
                      </c:pt>
                      <c:pt idx="22">
                        <c:v>0.57291666666666496</c:v>
                      </c:pt>
                      <c:pt idx="23">
                        <c:v>0.57638888888888695</c:v>
                      </c:pt>
                      <c:pt idx="24">
                        <c:v>0.57986111111110905</c:v>
                      </c:pt>
                      <c:pt idx="25">
                        <c:v>0.583321759259257</c:v>
                      </c:pt>
                      <c:pt idx="26">
                        <c:v>0.58333333333333104</c:v>
                      </c:pt>
                      <c:pt idx="27">
                        <c:v>0.58680555555555303</c:v>
                      </c:pt>
                      <c:pt idx="28">
                        <c:v>0.59027777777777501</c:v>
                      </c:pt>
                      <c:pt idx="29">
                        <c:v>0.593749999999997</c:v>
                      </c:pt>
                      <c:pt idx="30">
                        <c:v>0.59722222222221899</c:v>
                      </c:pt>
                      <c:pt idx="31">
                        <c:v>0.60069444444444098</c:v>
                      </c:pt>
                      <c:pt idx="32">
                        <c:v>0.60416666666666297</c:v>
                      </c:pt>
                      <c:pt idx="33">
                        <c:v>0.60763888888888495</c:v>
                      </c:pt>
                      <c:pt idx="34">
                        <c:v>0.61111111111110705</c:v>
                      </c:pt>
                      <c:pt idx="35">
                        <c:v>0.61458333333332904</c:v>
                      </c:pt>
                      <c:pt idx="36">
                        <c:v>0.61805555555555103</c:v>
                      </c:pt>
                      <c:pt idx="37">
                        <c:v>0.62152777777777302</c:v>
                      </c:pt>
                      <c:pt idx="38">
                        <c:v>0.62498842592592097</c:v>
                      </c:pt>
                      <c:pt idx="39">
                        <c:v>0.624999999999995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RegDown!$B$16:$AO$16</c15:sqref>
                        </c15:formulaRef>
                      </c:ext>
                    </c:extLst>
                    <c:numCache>
                      <c:formatCode>General</c:formatCode>
                      <c:ptCount val="40"/>
                      <c:pt idx="0">
                        <c:v>50</c:v>
                      </c:pt>
                      <c:pt idx="1">
                        <c:v>45.833333333333329</c:v>
                      </c:pt>
                      <c:pt idx="2">
                        <c:v>41.666666666666671</c:v>
                      </c:pt>
                      <c:pt idx="3">
                        <c:v>37.5</c:v>
                      </c:pt>
                      <c:pt idx="4">
                        <c:v>33.333333333333329</c:v>
                      </c:pt>
                      <c:pt idx="5">
                        <c:v>29.166666666666668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1.6666666666666665</c:v>
                      </c:pt>
                      <c:pt idx="12">
                        <c:v>0</c:v>
                      </c:pt>
                      <c:pt idx="13">
                        <c:v>50</c:v>
                      </c:pt>
                      <c:pt idx="14">
                        <c:v>45.833333333333329</c:v>
                      </c:pt>
                      <c:pt idx="15">
                        <c:v>41.666666666666671</c:v>
                      </c:pt>
                      <c:pt idx="16">
                        <c:v>37.5</c:v>
                      </c:pt>
                      <c:pt idx="17">
                        <c:v>33.333333333333329</c:v>
                      </c:pt>
                      <c:pt idx="18">
                        <c:v>29.166666666666668</c:v>
                      </c:pt>
                      <c:pt idx="19">
                        <c:v>25</c:v>
                      </c:pt>
                      <c:pt idx="20">
                        <c:v>20.833333333333336</c:v>
                      </c:pt>
                      <c:pt idx="21">
                        <c:v>16.666666666666664</c:v>
                      </c:pt>
                      <c:pt idx="22">
                        <c:v>12.5</c:v>
                      </c:pt>
                      <c:pt idx="23">
                        <c:v>0</c:v>
                      </c:pt>
                      <c:pt idx="24">
                        <c:v>0</c:v>
                      </c:pt>
                      <c:pt idx="25">
                        <c:v>0</c:v>
                      </c:pt>
                      <c:pt idx="26">
                        <c:v>0</c:v>
                      </c:pt>
                      <c:pt idx="27">
                        <c:v>0</c:v>
                      </c:pt>
                      <c:pt idx="28">
                        <c:v>0</c:v>
                      </c:pt>
                      <c:pt idx="29">
                        <c:v>0</c:v>
                      </c:pt>
                      <c:pt idx="30">
                        <c:v>0</c:v>
                      </c:pt>
                      <c:pt idx="31">
                        <c:v>0</c:v>
                      </c:pt>
                      <c:pt idx="32">
                        <c:v>0</c:v>
                      </c:pt>
                      <c:pt idx="33">
                        <c:v>8.3333333333333339</c:v>
                      </c:pt>
                      <c:pt idx="34">
                        <c:v>16.666666666666664</c:v>
                      </c:pt>
                      <c:pt idx="35">
                        <c:v>12.5</c:v>
                      </c:pt>
                      <c:pt idx="36">
                        <c:v>8.3333333333333321</c:v>
                      </c:pt>
                      <c:pt idx="37">
                        <c:v>4.1666666666666661</c:v>
                      </c:pt>
                      <c:pt idx="38">
                        <c:v>0</c:v>
                      </c:pt>
                      <c:pt idx="39">
                        <c:v>50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9BB0-404C-B5FB-B6C52B921F12}"/>
                  </c:ext>
                </c:extLst>
              </c15:ser>
            </c15:filteredScatterSeries>
            <c15:filteredScatte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RegDown!$A$17</c15:sqref>
                        </c15:formulaRef>
                      </c:ext>
                    </c:extLst>
                    <c:strCache>
                      <c:ptCount val="1"/>
                      <c:pt idx="0">
                        <c:v>HeadroomReq2</c:v>
                      </c:pt>
                    </c:strCache>
                  </c:strRef>
                </c:tx>
                <c:spPr>
                  <a:ln w="19050" cap="rnd">
                    <a:solidFill>
                      <a:schemeClr val="accent3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RegDown!$B$8:$AO$8</c15:sqref>
                        </c15:formulaRef>
                      </c:ext>
                    </c:extLst>
                    <c:numCache>
                      <c:formatCode>h:mm</c:formatCode>
                      <c:ptCount val="40"/>
                      <c:pt idx="0">
                        <c:v>0.5</c:v>
                      </c:pt>
                      <c:pt idx="1">
                        <c:v>0.50347222222222221</c:v>
                      </c:pt>
                      <c:pt idx="2">
                        <c:v>0.50694444444444398</c:v>
                      </c:pt>
                      <c:pt idx="3">
                        <c:v>0.51041666666666696</c:v>
                      </c:pt>
                      <c:pt idx="4">
                        <c:v>0.51388888888888895</c:v>
                      </c:pt>
                      <c:pt idx="5">
                        <c:v>0.51736111111111105</c:v>
                      </c:pt>
                      <c:pt idx="6">
                        <c:v>0.52083333333333304</c:v>
                      </c:pt>
                      <c:pt idx="7">
                        <c:v>0.52430555555555503</c:v>
                      </c:pt>
                      <c:pt idx="8">
                        <c:v>0.52777777777777801</c:v>
                      </c:pt>
                      <c:pt idx="9">
                        <c:v>0.53125</c:v>
                      </c:pt>
                      <c:pt idx="10">
                        <c:v>0.53472222222222199</c:v>
                      </c:pt>
                      <c:pt idx="11">
                        <c:v>0.53819444444444398</c:v>
                      </c:pt>
                      <c:pt idx="12">
                        <c:v>0.54165509259259292</c:v>
                      </c:pt>
                      <c:pt idx="13">
                        <c:v>0.54166666666666696</c:v>
                      </c:pt>
                      <c:pt idx="14">
                        <c:v>0.54513888888888895</c:v>
                      </c:pt>
                      <c:pt idx="15">
                        <c:v>0.54861111111111105</c:v>
                      </c:pt>
                      <c:pt idx="16">
                        <c:v>0.55208333333333304</c:v>
                      </c:pt>
                      <c:pt idx="17">
                        <c:v>0.55555555555555503</c:v>
                      </c:pt>
                      <c:pt idx="18">
                        <c:v>0.55902777777777701</c:v>
                      </c:pt>
                      <c:pt idx="19">
                        <c:v>0.562499999999999</c:v>
                      </c:pt>
                      <c:pt idx="20">
                        <c:v>0.56597222222222099</c:v>
                      </c:pt>
                      <c:pt idx="21">
                        <c:v>0.56944444444444298</c:v>
                      </c:pt>
                      <c:pt idx="22">
                        <c:v>0.57291666666666496</c:v>
                      </c:pt>
                      <c:pt idx="23">
                        <c:v>0.57638888888888695</c:v>
                      </c:pt>
                      <c:pt idx="24">
                        <c:v>0.57986111111110905</c:v>
                      </c:pt>
                      <c:pt idx="25">
                        <c:v>0.583321759259257</c:v>
                      </c:pt>
                      <c:pt idx="26">
                        <c:v>0.58333333333333104</c:v>
                      </c:pt>
                      <c:pt idx="27">
                        <c:v>0.58680555555555303</c:v>
                      </c:pt>
                      <c:pt idx="28">
                        <c:v>0.59027777777777501</c:v>
                      </c:pt>
                      <c:pt idx="29">
                        <c:v>0.593749999999997</c:v>
                      </c:pt>
                      <c:pt idx="30">
                        <c:v>0.59722222222221899</c:v>
                      </c:pt>
                      <c:pt idx="31">
                        <c:v>0.60069444444444098</c:v>
                      </c:pt>
                      <c:pt idx="32">
                        <c:v>0.60416666666666297</c:v>
                      </c:pt>
                      <c:pt idx="33">
                        <c:v>0.60763888888888495</c:v>
                      </c:pt>
                      <c:pt idx="34">
                        <c:v>0.61111111111110705</c:v>
                      </c:pt>
                      <c:pt idx="35">
                        <c:v>0.61458333333332904</c:v>
                      </c:pt>
                      <c:pt idx="36">
                        <c:v>0.61805555555555103</c:v>
                      </c:pt>
                      <c:pt idx="37">
                        <c:v>0.62152777777777302</c:v>
                      </c:pt>
                      <c:pt idx="38">
                        <c:v>0.62498842592592097</c:v>
                      </c:pt>
                      <c:pt idx="39">
                        <c:v>0.624999999999995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RegDown!$B$17:$AO$17</c15:sqref>
                        </c15:formulaRef>
                      </c:ext>
                    </c:extLst>
                    <c:numCache>
                      <c:formatCode>General</c:formatCode>
                      <c:ptCount val="40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0</c:v>
                      </c:pt>
                      <c:pt idx="14">
                        <c:v>0</c:v>
                      </c:pt>
                      <c:pt idx="15">
                        <c:v>0</c:v>
                      </c:pt>
                      <c:pt idx="16">
                        <c:v>0</c:v>
                      </c:pt>
                      <c:pt idx="17">
                        <c:v>0</c:v>
                      </c:pt>
                      <c:pt idx="18">
                        <c:v>0</c:v>
                      </c:pt>
                      <c:pt idx="19">
                        <c:v>0</c:v>
                      </c:pt>
                      <c:pt idx="20">
                        <c:v>0</c:v>
                      </c:pt>
                      <c:pt idx="21">
                        <c:v>0</c:v>
                      </c:pt>
                      <c:pt idx="22">
                        <c:v>0</c:v>
                      </c:pt>
                      <c:pt idx="23">
                        <c:v>0</c:v>
                      </c:pt>
                      <c:pt idx="24">
                        <c:v>0</c:v>
                      </c:pt>
                      <c:pt idx="25">
                        <c:v>0</c:v>
                      </c:pt>
                      <c:pt idx="26">
                        <c:v>0</c:v>
                      </c:pt>
                      <c:pt idx="27">
                        <c:v>0</c:v>
                      </c:pt>
                      <c:pt idx="28">
                        <c:v>0</c:v>
                      </c:pt>
                      <c:pt idx="29">
                        <c:v>0</c:v>
                      </c:pt>
                      <c:pt idx="30">
                        <c:v>0</c:v>
                      </c:pt>
                      <c:pt idx="31">
                        <c:v>0</c:v>
                      </c:pt>
                      <c:pt idx="32">
                        <c:v>0</c:v>
                      </c:pt>
                      <c:pt idx="33">
                        <c:v>0</c:v>
                      </c:pt>
                      <c:pt idx="34">
                        <c:v>0</c:v>
                      </c:pt>
                      <c:pt idx="35">
                        <c:v>0</c:v>
                      </c:pt>
                      <c:pt idx="36">
                        <c:v>0</c:v>
                      </c:pt>
                      <c:pt idx="37">
                        <c:v>0</c:v>
                      </c:pt>
                      <c:pt idx="38">
                        <c:v>0</c:v>
                      </c:pt>
                      <c:pt idx="39">
                        <c:v>0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9BB0-404C-B5FB-B6C52B921F12}"/>
                  </c:ext>
                </c:extLst>
              </c15:ser>
            </c15:filteredScatterSeries>
            <c15:filteredScatte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RegDown!$A$18</c15:sqref>
                        </c15:formulaRef>
                      </c:ext>
                    </c:extLst>
                    <c:strCache>
                      <c:ptCount val="1"/>
                      <c:pt idx="0">
                        <c:v>HeadroomReq</c:v>
                      </c:pt>
                    </c:strCache>
                  </c:strRef>
                </c:tx>
                <c:spPr>
                  <a:ln w="19050" cap="rnd">
                    <a:solidFill>
                      <a:schemeClr val="accent4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RegDown!$B$8:$AO$8</c15:sqref>
                        </c15:formulaRef>
                      </c:ext>
                    </c:extLst>
                    <c:numCache>
                      <c:formatCode>h:mm</c:formatCode>
                      <c:ptCount val="40"/>
                      <c:pt idx="0">
                        <c:v>0.5</c:v>
                      </c:pt>
                      <c:pt idx="1">
                        <c:v>0.50347222222222221</c:v>
                      </c:pt>
                      <c:pt idx="2">
                        <c:v>0.50694444444444398</c:v>
                      </c:pt>
                      <c:pt idx="3">
                        <c:v>0.51041666666666696</c:v>
                      </c:pt>
                      <c:pt idx="4">
                        <c:v>0.51388888888888895</c:v>
                      </c:pt>
                      <c:pt idx="5">
                        <c:v>0.51736111111111105</c:v>
                      </c:pt>
                      <c:pt idx="6">
                        <c:v>0.52083333333333304</c:v>
                      </c:pt>
                      <c:pt idx="7">
                        <c:v>0.52430555555555503</c:v>
                      </c:pt>
                      <c:pt idx="8">
                        <c:v>0.52777777777777801</c:v>
                      </c:pt>
                      <c:pt idx="9">
                        <c:v>0.53125</c:v>
                      </c:pt>
                      <c:pt idx="10">
                        <c:v>0.53472222222222199</c:v>
                      </c:pt>
                      <c:pt idx="11">
                        <c:v>0.53819444444444398</c:v>
                      </c:pt>
                      <c:pt idx="12">
                        <c:v>0.54165509259259292</c:v>
                      </c:pt>
                      <c:pt idx="13">
                        <c:v>0.54166666666666696</c:v>
                      </c:pt>
                      <c:pt idx="14">
                        <c:v>0.54513888888888895</c:v>
                      </c:pt>
                      <c:pt idx="15">
                        <c:v>0.54861111111111105</c:v>
                      </c:pt>
                      <c:pt idx="16">
                        <c:v>0.55208333333333304</c:v>
                      </c:pt>
                      <c:pt idx="17">
                        <c:v>0.55555555555555503</c:v>
                      </c:pt>
                      <c:pt idx="18">
                        <c:v>0.55902777777777701</c:v>
                      </c:pt>
                      <c:pt idx="19">
                        <c:v>0.562499999999999</c:v>
                      </c:pt>
                      <c:pt idx="20">
                        <c:v>0.56597222222222099</c:v>
                      </c:pt>
                      <c:pt idx="21">
                        <c:v>0.56944444444444298</c:v>
                      </c:pt>
                      <c:pt idx="22">
                        <c:v>0.57291666666666496</c:v>
                      </c:pt>
                      <c:pt idx="23">
                        <c:v>0.57638888888888695</c:v>
                      </c:pt>
                      <c:pt idx="24">
                        <c:v>0.57986111111110905</c:v>
                      </c:pt>
                      <c:pt idx="25">
                        <c:v>0.583321759259257</c:v>
                      </c:pt>
                      <c:pt idx="26">
                        <c:v>0.58333333333333104</c:v>
                      </c:pt>
                      <c:pt idx="27">
                        <c:v>0.58680555555555303</c:v>
                      </c:pt>
                      <c:pt idx="28">
                        <c:v>0.59027777777777501</c:v>
                      </c:pt>
                      <c:pt idx="29">
                        <c:v>0.593749999999997</c:v>
                      </c:pt>
                      <c:pt idx="30">
                        <c:v>0.59722222222221899</c:v>
                      </c:pt>
                      <c:pt idx="31">
                        <c:v>0.60069444444444098</c:v>
                      </c:pt>
                      <c:pt idx="32">
                        <c:v>0.60416666666666297</c:v>
                      </c:pt>
                      <c:pt idx="33">
                        <c:v>0.60763888888888495</c:v>
                      </c:pt>
                      <c:pt idx="34">
                        <c:v>0.61111111111110705</c:v>
                      </c:pt>
                      <c:pt idx="35">
                        <c:v>0.61458333333332904</c:v>
                      </c:pt>
                      <c:pt idx="36">
                        <c:v>0.61805555555555103</c:v>
                      </c:pt>
                      <c:pt idx="37">
                        <c:v>0.62152777777777302</c:v>
                      </c:pt>
                      <c:pt idx="38">
                        <c:v>0.62498842592592097</c:v>
                      </c:pt>
                      <c:pt idx="39">
                        <c:v>0.624999999999995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RegDown!$B$18:$AO$18</c15:sqref>
                        </c15:formulaRef>
                      </c:ext>
                    </c:extLst>
                    <c:numCache>
                      <c:formatCode>General</c:formatCode>
                      <c:ptCount val="40"/>
                      <c:pt idx="0">
                        <c:v>50</c:v>
                      </c:pt>
                      <c:pt idx="1">
                        <c:v>45.833333333333329</c:v>
                      </c:pt>
                      <c:pt idx="2">
                        <c:v>41.666666666666671</c:v>
                      </c:pt>
                      <c:pt idx="3">
                        <c:v>37.5</c:v>
                      </c:pt>
                      <c:pt idx="4">
                        <c:v>33.333333333333329</c:v>
                      </c:pt>
                      <c:pt idx="5">
                        <c:v>29.166666666666668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1.6666666666666665</c:v>
                      </c:pt>
                      <c:pt idx="12">
                        <c:v>50</c:v>
                      </c:pt>
                      <c:pt idx="13">
                        <c:v>50</c:v>
                      </c:pt>
                      <c:pt idx="14">
                        <c:v>45.833333333333329</c:v>
                      </c:pt>
                      <c:pt idx="15">
                        <c:v>41.666666666666671</c:v>
                      </c:pt>
                      <c:pt idx="16">
                        <c:v>37.5</c:v>
                      </c:pt>
                      <c:pt idx="17">
                        <c:v>33.333333333333329</c:v>
                      </c:pt>
                      <c:pt idx="18">
                        <c:v>29.166666666666668</c:v>
                      </c:pt>
                      <c:pt idx="19">
                        <c:v>25</c:v>
                      </c:pt>
                      <c:pt idx="20">
                        <c:v>20.833333333333336</c:v>
                      </c:pt>
                      <c:pt idx="21">
                        <c:v>16.666666666666664</c:v>
                      </c:pt>
                      <c:pt idx="22">
                        <c:v>12.5</c:v>
                      </c:pt>
                      <c:pt idx="23">
                        <c:v>0</c:v>
                      </c:pt>
                      <c:pt idx="24">
                        <c:v>0</c:v>
                      </c:pt>
                      <c:pt idx="25">
                        <c:v>0</c:v>
                      </c:pt>
                      <c:pt idx="26">
                        <c:v>0</c:v>
                      </c:pt>
                      <c:pt idx="27">
                        <c:v>0</c:v>
                      </c:pt>
                      <c:pt idx="28">
                        <c:v>0</c:v>
                      </c:pt>
                      <c:pt idx="29">
                        <c:v>0</c:v>
                      </c:pt>
                      <c:pt idx="30">
                        <c:v>0</c:v>
                      </c:pt>
                      <c:pt idx="31">
                        <c:v>0</c:v>
                      </c:pt>
                      <c:pt idx="32">
                        <c:v>0</c:v>
                      </c:pt>
                      <c:pt idx="33">
                        <c:v>8.3333333333333339</c:v>
                      </c:pt>
                      <c:pt idx="34">
                        <c:v>16.666666666666664</c:v>
                      </c:pt>
                      <c:pt idx="35">
                        <c:v>12.5</c:v>
                      </c:pt>
                      <c:pt idx="36">
                        <c:v>8.3333333333333321</c:v>
                      </c:pt>
                      <c:pt idx="37">
                        <c:v>4.1666666666666661</c:v>
                      </c:pt>
                      <c:pt idx="38">
                        <c:v>50</c:v>
                      </c:pt>
                      <c:pt idx="39">
                        <c:v>50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9BB0-404C-B5FB-B6C52B921F12}"/>
                  </c:ext>
                </c:extLst>
              </c15:ser>
            </c15:filteredScatterSeries>
            <c15:filteredScatte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RegDown!$A$20</c15:sqref>
                        </c15:formulaRef>
                      </c:ext>
                    </c:extLst>
                    <c:strCache>
                      <c:ptCount val="1"/>
                      <c:pt idx="0">
                        <c:v>BP-GR</c:v>
                      </c:pt>
                    </c:strCache>
                  </c:strRef>
                </c:tx>
                <c:spPr>
                  <a:ln w="19050" cap="rnd">
                    <a:solidFill>
                      <a:schemeClr val="accent6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RegDown!$B$8:$AO$8</c15:sqref>
                        </c15:formulaRef>
                      </c:ext>
                    </c:extLst>
                    <c:numCache>
                      <c:formatCode>h:mm</c:formatCode>
                      <c:ptCount val="40"/>
                      <c:pt idx="0">
                        <c:v>0.5</c:v>
                      </c:pt>
                      <c:pt idx="1">
                        <c:v>0.50347222222222221</c:v>
                      </c:pt>
                      <c:pt idx="2">
                        <c:v>0.50694444444444398</c:v>
                      </c:pt>
                      <c:pt idx="3">
                        <c:v>0.51041666666666696</c:v>
                      </c:pt>
                      <c:pt idx="4">
                        <c:v>0.51388888888888895</c:v>
                      </c:pt>
                      <c:pt idx="5">
                        <c:v>0.51736111111111105</c:v>
                      </c:pt>
                      <c:pt idx="6">
                        <c:v>0.52083333333333304</c:v>
                      </c:pt>
                      <c:pt idx="7">
                        <c:v>0.52430555555555503</c:v>
                      </c:pt>
                      <c:pt idx="8">
                        <c:v>0.52777777777777801</c:v>
                      </c:pt>
                      <c:pt idx="9">
                        <c:v>0.53125</c:v>
                      </c:pt>
                      <c:pt idx="10">
                        <c:v>0.53472222222222199</c:v>
                      </c:pt>
                      <c:pt idx="11">
                        <c:v>0.53819444444444398</c:v>
                      </c:pt>
                      <c:pt idx="12">
                        <c:v>0.54165509259259292</c:v>
                      </c:pt>
                      <c:pt idx="13">
                        <c:v>0.54166666666666696</c:v>
                      </c:pt>
                      <c:pt idx="14">
                        <c:v>0.54513888888888895</c:v>
                      </c:pt>
                      <c:pt idx="15">
                        <c:v>0.54861111111111105</c:v>
                      </c:pt>
                      <c:pt idx="16">
                        <c:v>0.55208333333333304</c:v>
                      </c:pt>
                      <c:pt idx="17">
                        <c:v>0.55555555555555503</c:v>
                      </c:pt>
                      <c:pt idx="18">
                        <c:v>0.55902777777777701</c:v>
                      </c:pt>
                      <c:pt idx="19">
                        <c:v>0.562499999999999</c:v>
                      </c:pt>
                      <c:pt idx="20">
                        <c:v>0.56597222222222099</c:v>
                      </c:pt>
                      <c:pt idx="21">
                        <c:v>0.56944444444444298</c:v>
                      </c:pt>
                      <c:pt idx="22">
                        <c:v>0.57291666666666496</c:v>
                      </c:pt>
                      <c:pt idx="23">
                        <c:v>0.57638888888888695</c:v>
                      </c:pt>
                      <c:pt idx="24">
                        <c:v>0.57986111111110905</c:v>
                      </c:pt>
                      <c:pt idx="25">
                        <c:v>0.583321759259257</c:v>
                      </c:pt>
                      <c:pt idx="26">
                        <c:v>0.58333333333333104</c:v>
                      </c:pt>
                      <c:pt idx="27">
                        <c:v>0.58680555555555303</c:v>
                      </c:pt>
                      <c:pt idx="28">
                        <c:v>0.59027777777777501</c:v>
                      </c:pt>
                      <c:pt idx="29">
                        <c:v>0.593749999999997</c:v>
                      </c:pt>
                      <c:pt idx="30">
                        <c:v>0.59722222222221899</c:v>
                      </c:pt>
                      <c:pt idx="31">
                        <c:v>0.60069444444444098</c:v>
                      </c:pt>
                      <c:pt idx="32">
                        <c:v>0.60416666666666297</c:v>
                      </c:pt>
                      <c:pt idx="33">
                        <c:v>0.60763888888888495</c:v>
                      </c:pt>
                      <c:pt idx="34">
                        <c:v>0.61111111111110705</c:v>
                      </c:pt>
                      <c:pt idx="35">
                        <c:v>0.61458333333332904</c:v>
                      </c:pt>
                      <c:pt idx="36">
                        <c:v>0.61805555555555103</c:v>
                      </c:pt>
                      <c:pt idx="37">
                        <c:v>0.62152777777777302</c:v>
                      </c:pt>
                      <c:pt idx="38">
                        <c:v>0.62498842592592097</c:v>
                      </c:pt>
                      <c:pt idx="39">
                        <c:v>0.624999999999995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RegDown!$B$20:$AO$20</c15:sqref>
                        </c15:formulaRef>
                      </c:ext>
                    </c:extLst>
                    <c:numCache>
                      <c:formatCode>General</c:formatCode>
                      <c:ptCount val="40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50</c:v>
                      </c:pt>
                      <c:pt idx="7">
                        <c:v>50</c:v>
                      </c:pt>
                      <c:pt idx="8">
                        <c:v>50</c:v>
                      </c:pt>
                      <c:pt idx="9">
                        <c:v>50</c:v>
                      </c:pt>
                      <c:pt idx="10">
                        <c:v>50</c:v>
                      </c:pt>
                      <c:pt idx="11">
                        <c:v>30</c:v>
                      </c:pt>
                      <c:pt idx="12">
                        <c:v>0</c:v>
                      </c:pt>
                      <c:pt idx="13">
                        <c:v>0</c:v>
                      </c:pt>
                      <c:pt idx="14">
                        <c:v>0</c:v>
                      </c:pt>
                      <c:pt idx="15">
                        <c:v>0</c:v>
                      </c:pt>
                      <c:pt idx="16">
                        <c:v>0</c:v>
                      </c:pt>
                      <c:pt idx="17">
                        <c:v>0</c:v>
                      </c:pt>
                      <c:pt idx="18">
                        <c:v>0</c:v>
                      </c:pt>
                      <c:pt idx="19">
                        <c:v>0</c:v>
                      </c:pt>
                      <c:pt idx="20">
                        <c:v>0</c:v>
                      </c:pt>
                      <c:pt idx="21">
                        <c:v>0</c:v>
                      </c:pt>
                      <c:pt idx="22">
                        <c:v>0</c:v>
                      </c:pt>
                      <c:pt idx="23">
                        <c:v>50</c:v>
                      </c:pt>
                      <c:pt idx="24">
                        <c:v>50</c:v>
                      </c:pt>
                      <c:pt idx="25">
                        <c:v>50</c:v>
                      </c:pt>
                      <c:pt idx="26">
                        <c:v>50</c:v>
                      </c:pt>
                      <c:pt idx="27">
                        <c:v>50</c:v>
                      </c:pt>
                      <c:pt idx="28">
                        <c:v>50</c:v>
                      </c:pt>
                      <c:pt idx="29">
                        <c:v>50</c:v>
                      </c:pt>
                      <c:pt idx="30">
                        <c:v>50</c:v>
                      </c:pt>
                      <c:pt idx="31">
                        <c:v>50</c:v>
                      </c:pt>
                      <c:pt idx="32">
                        <c:v>50</c:v>
                      </c:pt>
                      <c:pt idx="33">
                        <c:v>30</c:v>
                      </c:pt>
                      <c:pt idx="34">
                        <c:v>0</c:v>
                      </c:pt>
                      <c:pt idx="35">
                        <c:v>0</c:v>
                      </c:pt>
                      <c:pt idx="36">
                        <c:v>0</c:v>
                      </c:pt>
                      <c:pt idx="37">
                        <c:v>0</c:v>
                      </c:pt>
                      <c:pt idx="38">
                        <c:v>0</c:v>
                      </c:pt>
                      <c:pt idx="39">
                        <c:v>0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9BB0-404C-B5FB-B6C52B921F12}"/>
                  </c:ext>
                </c:extLst>
              </c15:ser>
            </c15:filteredScatterSeries>
            <c15:filteredScatter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RegDown!$A$21</c15:sqref>
                        </c15:formulaRef>
                      </c:ext>
                    </c:extLst>
                    <c:strCache>
                      <c:ptCount val="1"/>
                      <c:pt idx="0">
                        <c:v>BP-CLR</c:v>
                      </c:pt>
                    </c:strCache>
                  </c:strRef>
                </c:tx>
                <c:spPr>
                  <a:ln w="19050" cap="rnd">
                    <a:solidFill>
                      <a:schemeClr val="accent1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RegDown!$B$8:$AO$8</c15:sqref>
                        </c15:formulaRef>
                      </c:ext>
                    </c:extLst>
                    <c:numCache>
                      <c:formatCode>h:mm</c:formatCode>
                      <c:ptCount val="40"/>
                      <c:pt idx="0">
                        <c:v>0.5</c:v>
                      </c:pt>
                      <c:pt idx="1">
                        <c:v>0.50347222222222221</c:v>
                      </c:pt>
                      <c:pt idx="2">
                        <c:v>0.50694444444444398</c:v>
                      </c:pt>
                      <c:pt idx="3">
                        <c:v>0.51041666666666696</c:v>
                      </c:pt>
                      <c:pt idx="4">
                        <c:v>0.51388888888888895</c:v>
                      </c:pt>
                      <c:pt idx="5">
                        <c:v>0.51736111111111105</c:v>
                      </c:pt>
                      <c:pt idx="6">
                        <c:v>0.52083333333333304</c:v>
                      </c:pt>
                      <c:pt idx="7">
                        <c:v>0.52430555555555503</c:v>
                      </c:pt>
                      <c:pt idx="8">
                        <c:v>0.52777777777777801</c:v>
                      </c:pt>
                      <c:pt idx="9">
                        <c:v>0.53125</c:v>
                      </c:pt>
                      <c:pt idx="10">
                        <c:v>0.53472222222222199</c:v>
                      </c:pt>
                      <c:pt idx="11">
                        <c:v>0.53819444444444398</c:v>
                      </c:pt>
                      <c:pt idx="12">
                        <c:v>0.54165509259259292</c:v>
                      </c:pt>
                      <c:pt idx="13">
                        <c:v>0.54166666666666696</c:v>
                      </c:pt>
                      <c:pt idx="14">
                        <c:v>0.54513888888888895</c:v>
                      </c:pt>
                      <c:pt idx="15">
                        <c:v>0.54861111111111105</c:v>
                      </c:pt>
                      <c:pt idx="16">
                        <c:v>0.55208333333333304</c:v>
                      </c:pt>
                      <c:pt idx="17">
                        <c:v>0.55555555555555503</c:v>
                      </c:pt>
                      <c:pt idx="18">
                        <c:v>0.55902777777777701</c:v>
                      </c:pt>
                      <c:pt idx="19">
                        <c:v>0.562499999999999</c:v>
                      </c:pt>
                      <c:pt idx="20">
                        <c:v>0.56597222222222099</c:v>
                      </c:pt>
                      <c:pt idx="21">
                        <c:v>0.56944444444444298</c:v>
                      </c:pt>
                      <c:pt idx="22">
                        <c:v>0.57291666666666496</c:v>
                      </c:pt>
                      <c:pt idx="23">
                        <c:v>0.57638888888888695</c:v>
                      </c:pt>
                      <c:pt idx="24">
                        <c:v>0.57986111111110905</c:v>
                      </c:pt>
                      <c:pt idx="25">
                        <c:v>0.583321759259257</c:v>
                      </c:pt>
                      <c:pt idx="26">
                        <c:v>0.58333333333333104</c:v>
                      </c:pt>
                      <c:pt idx="27">
                        <c:v>0.58680555555555303</c:v>
                      </c:pt>
                      <c:pt idx="28">
                        <c:v>0.59027777777777501</c:v>
                      </c:pt>
                      <c:pt idx="29">
                        <c:v>0.593749999999997</c:v>
                      </c:pt>
                      <c:pt idx="30">
                        <c:v>0.59722222222221899</c:v>
                      </c:pt>
                      <c:pt idx="31">
                        <c:v>0.60069444444444098</c:v>
                      </c:pt>
                      <c:pt idx="32">
                        <c:v>0.60416666666666297</c:v>
                      </c:pt>
                      <c:pt idx="33">
                        <c:v>0.60763888888888495</c:v>
                      </c:pt>
                      <c:pt idx="34">
                        <c:v>0.61111111111110705</c:v>
                      </c:pt>
                      <c:pt idx="35">
                        <c:v>0.61458333333332904</c:v>
                      </c:pt>
                      <c:pt idx="36">
                        <c:v>0.61805555555555103</c:v>
                      </c:pt>
                      <c:pt idx="37">
                        <c:v>0.62152777777777302</c:v>
                      </c:pt>
                      <c:pt idx="38">
                        <c:v>0.62498842592592097</c:v>
                      </c:pt>
                      <c:pt idx="39">
                        <c:v>0.624999999999995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RegDown!$B$21:$AO$21</c15:sqref>
                        </c15:formulaRef>
                      </c:ext>
                    </c:extLst>
                    <c:numCache>
                      <c:formatCode>General</c:formatCode>
                      <c:ptCount val="40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0</c:v>
                      </c:pt>
                      <c:pt idx="14">
                        <c:v>0</c:v>
                      </c:pt>
                      <c:pt idx="15">
                        <c:v>0</c:v>
                      </c:pt>
                      <c:pt idx="16">
                        <c:v>0</c:v>
                      </c:pt>
                      <c:pt idx="17">
                        <c:v>0</c:v>
                      </c:pt>
                      <c:pt idx="18">
                        <c:v>0</c:v>
                      </c:pt>
                      <c:pt idx="19">
                        <c:v>0</c:v>
                      </c:pt>
                      <c:pt idx="20">
                        <c:v>0</c:v>
                      </c:pt>
                      <c:pt idx="21">
                        <c:v>0</c:v>
                      </c:pt>
                      <c:pt idx="22">
                        <c:v>0</c:v>
                      </c:pt>
                      <c:pt idx="23">
                        <c:v>0</c:v>
                      </c:pt>
                      <c:pt idx="24">
                        <c:v>0</c:v>
                      </c:pt>
                      <c:pt idx="25">
                        <c:v>0</c:v>
                      </c:pt>
                      <c:pt idx="26">
                        <c:v>0</c:v>
                      </c:pt>
                      <c:pt idx="27">
                        <c:v>0</c:v>
                      </c:pt>
                      <c:pt idx="28">
                        <c:v>0</c:v>
                      </c:pt>
                      <c:pt idx="29">
                        <c:v>0</c:v>
                      </c:pt>
                      <c:pt idx="30">
                        <c:v>0</c:v>
                      </c:pt>
                      <c:pt idx="31">
                        <c:v>0</c:v>
                      </c:pt>
                      <c:pt idx="32">
                        <c:v>0</c:v>
                      </c:pt>
                      <c:pt idx="33">
                        <c:v>0</c:v>
                      </c:pt>
                      <c:pt idx="34">
                        <c:v>0</c:v>
                      </c:pt>
                      <c:pt idx="35">
                        <c:v>0</c:v>
                      </c:pt>
                      <c:pt idx="36">
                        <c:v>0</c:v>
                      </c:pt>
                      <c:pt idx="37">
                        <c:v>0</c:v>
                      </c:pt>
                      <c:pt idx="38">
                        <c:v>0</c:v>
                      </c:pt>
                      <c:pt idx="39">
                        <c:v>0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9BB0-404C-B5FB-B6C52B921F12}"/>
                  </c:ext>
                </c:extLst>
              </c15:ser>
            </c15:filteredScatterSeries>
            <c15:filteredScatterSeries>
              <c15:ser>
                <c:idx val="13"/>
                <c:order val="1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RegDown!$A$22</c15:sqref>
                        </c15:formulaRef>
                      </c:ext>
                    </c:extLst>
                    <c:strCache>
                      <c:ptCount val="1"/>
                      <c:pt idx="0">
                        <c:v>Net BP</c:v>
                      </c:pt>
                    </c:strCache>
                  </c:strRef>
                </c:tx>
                <c:spPr>
                  <a:ln w="19050" cap="rnd">
                    <a:solidFill>
                      <a:schemeClr val="accent2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RegDown!$B$8:$AO$8</c15:sqref>
                        </c15:formulaRef>
                      </c:ext>
                    </c:extLst>
                    <c:numCache>
                      <c:formatCode>h:mm</c:formatCode>
                      <c:ptCount val="40"/>
                      <c:pt idx="0">
                        <c:v>0.5</c:v>
                      </c:pt>
                      <c:pt idx="1">
                        <c:v>0.50347222222222221</c:v>
                      </c:pt>
                      <c:pt idx="2">
                        <c:v>0.50694444444444398</c:v>
                      </c:pt>
                      <c:pt idx="3">
                        <c:v>0.51041666666666696</c:v>
                      </c:pt>
                      <c:pt idx="4">
                        <c:v>0.51388888888888895</c:v>
                      </c:pt>
                      <c:pt idx="5">
                        <c:v>0.51736111111111105</c:v>
                      </c:pt>
                      <c:pt idx="6">
                        <c:v>0.52083333333333304</c:v>
                      </c:pt>
                      <c:pt idx="7">
                        <c:v>0.52430555555555503</c:v>
                      </c:pt>
                      <c:pt idx="8">
                        <c:v>0.52777777777777801</c:v>
                      </c:pt>
                      <c:pt idx="9">
                        <c:v>0.53125</c:v>
                      </c:pt>
                      <c:pt idx="10">
                        <c:v>0.53472222222222199</c:v>
                      </c:pt>
                      <c:pt idx="11">
                        <c:v>0.53819444444444398</c:v>
                      </c:pt>
                      <c:pt idx="12">
                        <c:v>0.54165509259259292</c:v>
                      </c:pt>
                      <c:pt idx="13">
                        <c:v>0.54166666666666696</c:v>
                      </c:pt>
                      <c:pt idx="14">
                        <c:v>0.54513888888888895</c:v>
                      </c:pt>
                      <c:pt idx="15">
                        <c:v>0.54861111111111105</c:v>
                      </c:pt>
                      <c:pt idx="16">
                        <c:v>0.55208333333333304</c:v>
                      </c:pt>
                      <c:pt idx="17">
                        <c:v>0.55555555555555503</c:v>
                      </c:pt>
                      <c:pt idx="18">
                        <c:v>0.55902777777777701</c:v>
                      </c:pt>
                      <c:pt idx="19">
                        <c:v>0.562499999999999</c:v>
                      </c:pt>
                      <c:pt idx="20">
                        <c:v>0.56597222222222099</c:v>
                      </c:pt>
                      <c:pt idx="21">
                        <c:v>0.56944444444444298</c:v>
                      </c:pt>
                      <c:pt idx="22">
                        <c:v>0.57291666666666496</c:v>
                      </c:pt>
                      <c:pt idx="23">
                        <c:v>0.57638888888888695</c:v>
                      </c:pt>
                      <c:pt idx="24">
                        <c:v>0.57986111111110905</c:v>
                      </c:pt>
                      <c:pt idx="25">
                        <c:v>0.583321759259257</c:v>
                      </c:pt>
                      <c:pt idx="26">
                        <c:v>0.58333333333333104</c:v>
                      </c:pt>
                      <c:pt idx="27">
                        <c:v>0.58680555555555303</c:v>
                      </c:pt>
                      <c:pt idx="28">
                        <c:v>0.59027777777777501</c:v>
                      </c:pt>
                      <c:pt idx="29">
                        <c:v>0.593749999999997</c:v>
                      </c:pt>
                      <c:pt idx="30">
                        <c:v>0.59722222222221899</c:v>
                      </c:pt>
                      <c:pt idx="31">
                        <c:v>0.60069444444444098</c:v>
                      </c:pt>
                      <c:pt idx="32">
                        <c:v>0.60416666666666297</c:v>
                      </c:pt>
                      <c:pt idx="33">
                        <c:v>0.60763888888888495</c:v>
                      </c:pt>
                      <c:pt idx="34">
                        <c:v>0.61111111111110705</c:v>
                      </c:pt>
                      <c:pt idx="35">
                        <c:v>0.61458333333332904</c:v>
                      </c:pt>
                      <c:pt idx="36">
                        <c:v>0.61805555555555103</c:v>
                      </c:pt>
                      <c:pt idx="37">
                        <c:v>0.62152777777777302</c:v>
                      </c:pt>
                      <c:pt idx="38">
                        <c:v>0.62498842592592097</c:v>
                      </c:pt>
                      <c:pt idx="39">
                        <c:v>0.624999999999995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RegDown!$B$22:$AO$22</c15:sqref>
                        </c15:formulaRef>
                      </c:ext>
                    </c:extLst>
                    <c:numCache>
                      <c:formatCode>General</c:formatCode>
                      <c:ptCount val="40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50</c:v>
                      </c:pt>
                      <c:pt idx="7">
                        <c:v>50</c:v>
                      </c:pt>
                      <c:pt idx="8">
                        <c:v>50</c:v>
                      </c:pt>
                      <c:pt idx="9">
                        <c:v>50</c:v>
                      </c:pt>
                      <c:pt idx="10">
                        <c:v>50</c:v>
                      </c:pt>
                      <c:pt idx="11">
                        <c:v>30</c:v>
                      </c:pt>
                      <c:pt idx="12">
                        <c:v>0</c:v>
                      </c:pt>
                      <c:pt idx="13">
                        <c:v>0</c:v>
                      </c:pt>
                      <c:pt idx="14">
                        <c:v>0</c:v>
                      </c:pt>
                      <c:pt idx="15">
                        <c:v>0</c:v>
                      </c:pt>
                      <c:pt idx="16">
                        <c:v>0</c:v>
                      </c:pt>
                      <c:pt idx="17">
                        <c:v>0</c:v>
                      </c:pt>
                      <c:pt idx="18">
                        <c:v>0</c:v>
                      </c:pt>
                      <c:pt idx="19">
                        <c:v>0</c:v>
                      </c:pt>
                      <c:pt idx="20">
                        <c:v>0</c:v>
                      </c:pt>
                      <c:pt idx="21">
                        <c:v>0</c:v>
                      </c:pt>
                      <c:pt idx="22">
                        <c:v>0</c:v>
                      </c:pt>
                      <c:pt idx="23">
                        <c:v>50</c:v>
                      </c:pt>
                      <c:pt idx="24">
                        <c:v>50</c:v>
                      </c:pt>
                      <c:pt idx="25">
                        <c:v>50</c:v>
                      </c:pt>
                      <c:pt idx="26">
                        <c:v>50</c:v>
                      </c:pt>
                      <c:pt idx="27">
                        <c:v>50</c:v>
                      </c:pt>
                      <c:pt idx="28">
                        <c:v>50</c:v>
                      </c:pt>
                      <c:pt idx="29">
                        <c:v>50</c:v>
                      </c:pt>
                      <c:pt idx="30">
                        <c:v>50</c:v>
                      </c:pt>
                      <c:pt idx="31">
                        <c:v>50</c:v>
                      </c:pt>
                      <c:pt idx="32">
                        <c:v>50</c:v>
                      </c:pt>
                      <c:pt idx="33">
                        <c:v>30</c:v>
                      </c:pt>
                      <c:pt idx="34">
                        <c:v>0</c:v>
                      </c:pt>
                      <c:pt idx="35">
                        <c:v>0</c:v>
                      </c:pt>
                      <c:pt idx="36">
                        <c:v>0</c:v>
                      </c:pt>
                      <c:pt idx="37">
                        <c:v>0</c:v>
                      </c:pt>
                      <c:pt idx="38">
                        <c:v>0</c:v>
                      </c:pt>
                      <c:pt idx="39">
                        <c:v>0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9BB0-404C-B5FB-B6C52B921F12}"/>
                  </c:ext>
                </c:extLst>
              </c15:ser>
            </c15:filteredScatterSeries>
            <c15:filteredScatterSeries>
              <c15:ser>
                <c:idx val="14"/>
                <c:order val="1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RegDown!$A$23</c15:sqref>
                        </c15:formulaRef>
                      </c:ext>
                    </c:extLst>
                    <c:strCache>
                      <c:ptCount val="1"/>
                      <c:pt idx="0">
                        <c:v>Governor Response</c:v>
                      </c:pt>
                    </c:strCache>
                  </c:strRef>
                </c:tx>
                <c:spPr>
                  <a:ln w="19050" cap="rnd">
                    <a:solidFill>
                      <a:schemeClr val="accent3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RegDown!$B$8:$AO$8</c15:sqref>
                        </c15:formulaRef>
                      </c:ext>
                    </c:extLst>
                    <c:numCache>
                      <c:formatCode>h:mm</c:formatCode>
                      <c:ptCount val="40"/>
                      <c:pt idx="0">
                        <c:v>0.5</c:v>
                      </c:pt>
                      <c:pt idx="1">
                        <c:v>0.50347222222222221</c:v>
                      </c:pt>
                      <c:pt idx="2">
                        <c:v>0.50694444444444398</c:v>
                      </c:pt>
                      <c:pt idx="3">
                        <c:v>0.51041666666666696</c:v>
                      </c:pt>
                      <c:pt idx="4">
                        <c:v>0.51388888888888895</c:v>
                      </c:pt>
                      <c:pt idx="5">
                        <c:v>0.51736111111111105</c:v>
                      </c:pt>
                      <c:pt idx="6">
                        <c:v>0.52083333333333304</c:v>
                      </c:pt>
                      <c:pt idx="7">
                        <c:v>0.52430555555555503</c:v>
                      </c:pt>
                      <c:pt idx="8">
                        <c:v>0.52777777777777801</c:v>
                      </c:pt>
                      <c:pt idx="9">
                        <c:v>0.53125</c:v>
                      </c:pt>
                      <c:pt idx="10">
                        <c:v>0.53472222222222199</c:v>
                      </c:pt>
                      <c:pt idx="11">
                        <c:v>0.53819444444444398</c:v>
                      </c:pt>
                      <c:pt idx="12">
                        <c:v>0.54165509259259292</c:v>
                      </c:pt>
                      <c:pt idx="13">
                        <c:v>0.54166666666666696</c:v>
                      </c:pt>
                      <c:pt idx="14">
                        <c:v>0.54513888888888895</c:v>
                      </c:pt>
                      <c:pt idx="15">
                        <c:v>0.54861111111111105</c:v>
                      </c:pt>
                      <c:pt idx="16">
                        <c:v>0.55208333333333304</c:v>
                      </c:pt>
                      <c:pt idx="17">
                        <c:v>0.55555555555555503</c:v>
                      </c:pt>
                      <c:pt idx="18">
                        <c:v>0.55902777777777701</c:v>
                      </c:pt>
                      <c:pt idx="19">
                        <c:v>0.562499999999999</c:v>
                      </c:pt>
                      <c:pt idx="20">
                        <c:v>0.56597222222222099</c:v>
                      </c:pt>
                      <c:pt idx="21">
                        <c:v>0.56944444444444298</c:v>
                      </c:pt>
                      <c:pt idx="22">
                        <c:v>0.57291666666666496</c:v>
                      </c:pt>
                      <c:pt idx="23">
                        <c:v>0.57638888888888695</c:v>
                      </c:pt>
                      <c:pt idx="24">
                        <c:v>0.57986111111110905</c:v>
                      </c:pt>
                      <c:pt idx="25">
                        <c:v>0.583321759259257</c:v>
                      </c:pt>
                      <c:pt idx="26">
                        <c:v>0.58333333333333104</c:v>
                      </c:pt>
                      <c:pt idx="27">
                        <c:v>0.58680555555555303</c:v>
                      </c:pt>
                      <c:pt idx="28">
                        <c:v>0.59027777777777501</c:v>
                      </c:pt>
                      <c:pt idx="29">
                        <c:v>0.593749999999997</c:v>
                      </c:pt>
                      <c:pt idx="30">
                        <c:v>0.59722222222221899</c:v>
                      </c:pt>
                      <c:pt idx="31">
                        <c:v>0.60069444444444098</c:v>
                      </c:pt>
                      <c:pt idx="32">
                        <c:v>0.60416666666666297</c:v>
                      </c:pt>
                      <c:pt idx="33">
                        <c:v>0.60763888888888495</c:v>
                      </c:pt>
                      <c:pt idx="34">
                        <c:v>0.61111111111110705</c:v>
                      </c:pt>
                      <c:pt idx="35">
                        <c:v>0.61458333333332904</c:v>
                      </c:pt>
                      <c:pt idx="36">
                        <c:v>0.61805555555555103</c:v>
                      </c:pt>
                      <c:pt idx="37">
                        <c:v>0.62152777777777302</c:v>
                      </c:pt>
                      <c:pt idx="38">
                        <c:v>0.62498842592592097</c:v>
                      </c:pt>
                      <c:pt idx="39">
                        <c:v>0.624999999999995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RegDown!$B$23:$AO$23</c15:sqref>
                        </c15:formulaRef>
                      </c:ext>
                    </c:extLst>
                    <c:numCache>
                      <c:formatCode>General</c:formatCode>
                      <c:ptCount val="40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0</c:v>
                      </c:pt>
                      <c:pt idx="14">
                        <c:v>0</c:v>
                      </c:pt>
                      <c:pt idx="15">
                        <c:v>0</c:v>
                      </c:pt>
                      <c:pt idx="16">
                        <c:v>0</c:v>
                      </c:pt>
                      <c:pt idx="17">
                        <c:v>0</c:v>
                      </c:pt>
                      <c:pt idx="18">
                        <c:v>0</c:v>
                      </c:pt>
                      <c:pt idx="19">
                        <c:v>0</c:v>
                      </c:pt>
                      <c:pt idx="20">
                        <c:v>0</c:v>
                      </c:pt>
                      <c:pt idx="21">
                        <c:v>0</c:v>
                      </c:pt>
                      <c:pt idx="22">
                        <c:v>0</c:v>
                      </c:pt>
                      <c:pt idx="23">
                        <c:v>0</c:v>
                      </c:pt>
                      <c:pt idx="24">
                        <c:v>0</c:v>
                      </c:pt>
                      <c:pt idx="25">
                        <c:v>0</c:v>
                      </c:pt>
                      <c:pt idx="26">
                        <c:v>0</c:v>
                      </c:pt>
                      <c:pt idx="27">
                        <c:v>0</c:v>
                      </c:pt>
                      <c:pt idx="28">
                        <c:v>0</c:v>
                      </c:pt>
                      <c:pt idx="29">
                        <c:v>0</c:v>
                      </c:pt>
                      <c:pt idx="30">
                        <c:v>0</c:v>
                      </c:pt>
                      <c:pt idx="31">
                        <c:v>0</c:v>
                      </c:pt>
                      <c:pt idx="32">
                        <c:v>0</c:v>
                      </c:pt>
                      <c:pt idx="33">
                        <c:v>0</c:v>
                      </c:pt>
                      <c:pt idx="34">
                        <c:v>0</c:v>
                      </c:pt>
                      <c:pt idx="35">
                        <c:v>0</c:v>
                      </c:pt>
                      <c:pt idx="36">
                        <c:v>0</c:v>
                      </c:pt>
                      <c:pt idx="37">
                        <c:v>0</c:v>
                      </c:pt>
                      <c:pt idx="38">
                        <c:v>0</c:v>
                      </c:pt>
                      <c:pt idx="39">
                        <c:v>0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9BB0-404C-B5FB-B6C52B921F12}"/>
                  </c:ext>
                </c:extLst>
              </c15:ser>
            </c15:filteredScatterSeries>
          </c:ext>
        </c:extLst>
      </c:scatterChart>
      <c:valAx>
        <c:axId val="174035679"/>
        <c:scaling>
          <c:orientation val="minMax"/>
          <c:max val="0.6251000000000001"/>
          <c:min val="0.5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h: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00452863"/>
        <c:crosses val="autoZero"/>
        <c:crossBetween val="midCat"/>
        <c:majorUnit val="6.9450000000000024E-3"/>
      </c:valAx>
      <c:valAx>
        <c:axId val="20004528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4035679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0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2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55243</xdr:colOff>
      <xdr:row>27</xdr:row>
      <xdr:rowOff>180340</xdr:rowOff>
    </xdr:from>
    <xdr:to>
      <xdr:col>22</xdr:col>
      <xdr:colOff>36194</xdr:colOff>
      <xdr:row>54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F395ACC-38B5-45F9-0D1D-137C44343B3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276225</xdr:colOff>
      <xdr:row>26</xdr:row>
      <xdr:rowOff>142875</xdr:rowOff>
    </xdr:from>
    <xdr:to>
      <xdr:col>24</xdr:col>
      <xdr:colOff>200025</xdr:colOff>
      <xdr:row>50</xdr:row>
      <xdr:rowOff>95250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AD15EE98-E0BE-899B-B5BA-A060A4B1150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28580</xdr:colOff>
      <xdr:row>29</xdr:row>
      <xdr:rowOff>4761</xdr:rowOff>
    </xdr:from>
    <xdr:to>
      <xdr:col>19</xdr:col>
      <xdr:colOff>504824</xdr:colOff>
      <xdr:row>49</xdr:row>
      <xdr:rowOff>133350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41EBF150-2E27-B312-8EFF-6F21404E83C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47623</xdr:colOff>
      <xdr:row>27</xdr:row>
      <xdr:rowOff>114299</xdr:rowOff>
    </xdr:from>
    <xdr:to>
      <xdr:col>22</xdr:col>
      <xdr:colOff>504824</xdr:colOff>
      <xdr:row>52</xdr:row>
      <xdr:rowOff>163828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DD35B352-0B0F-A436-ECE4-FA2AA393800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95249</xdr:colOff>
      <xdr:row>27</xdr:row>
      <xdr:rowOff>123824</xdr:rowOff>
    </xdr:from>
    <xdr:to>
      <xdr:col>21</xdr:col>
      <xdr:colOff>542924</xdr:colOff>
      <xdr:row>50</xdr:row>
      <xdr:rowOff>38099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4DC6BC4-81E4-40E4-B806-C99C4AE367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200025</xdr:colOff>
      <xdr:row>29</xdr:row>
      <xdr:rowOff>152400</xdr:rowOff>
    </xdr:from>
    <xdr:to>
      <xdr:col>21</xdr:col>
      <xdr:colOff>361950</xdr:colOff>
      <xdr:row>55</xdr:row>
      <xdr:rowOff>19050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D4794783-1701-50F9-9C44-BD1D552F6B2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29</xdr:row>
      <xdr:rowOff>47624</xdr:rowOff>
    </xdr:from>
    <xdr:to>
      <xdr:col>24</xdr:col>
      <xdr:colOff>0</xdr:colOff>
      <xdr:row>53</xdr:row>
      <xdr:rowOff>66675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B57CB05-B22B-4B03-8DF7-7A2F0168C43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74295</xdr:colOff>
      <xdr:row>29</xdr:row>
      <xdr:rowOff>34289</xdr:rowOff>
    </xdr:from>
    <xdr:to>
      <xdr:col>23</xdr:col>
      <xdr:colOff>607695</xdr:colOff>
      <xdr:row>53</xdr:row>
      <xdr:rowOff>57150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C12062E-19C2-4E47-8A12-E7C023D7A6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200024</xdr:colOff>
      <xdr:row>27</xdr:row>
      <xdr:rowOff>57150</xdr:rowOff>
    </xdr:from>
    <xdr:to>
      <xdr:col>22</xdr:col>
      <xdr:colOff>504824</xdr:colOff>
      <xdr:row>56</xdr:row>
      <xdr:rowOff>142875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A04ACA67-183B-B8F7-1BFC-FB2B168EFF5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dubro\Downloads\1186%20Examples_20230712_Corrected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tion"/>
      <sheetName val="RegUp"/>
      <sheetName val="RRS-PFR"/>
      <sheetName val="ECRS"/>
      <sheetName val="NonSpin"/>
      <sheetName val="Reg+RRS"/>
      <sheetName val="RRS+ECRS"/>
      <sheetName val="ECRS+NonSpin"/>
    </sheetNames>
    <sheetDataSet>
      <sheetData sheetId="0"/>
      <sheetData sheetId="1">
        <row r="9">
          <cell r="A9" t="str">
            <v>HSL</v>
          </cell>
        </row>
        <row r="10">
          <cell r="A10" t="str">
            <v>MPC</v>
          </cell>
        </row>
        <row r="13">
          <cell r="A13" t="str">
            <v>HASL-GR Curr.</v>
          </cell>
        </row>
        <row r="14">
          <cell r="A14" t="str">
            <v>SOCReq1</v>
          </cell>
        </row>
        <row r="16">
          <cell r="A16" t="str">
            <v>SOCReq</v>
          </cell>
        </row>
        <row r="17">
          <cell r="A17" t="str">
            <v>HASL-GR Post 1186</v>
          </cell>
        </row>
        <row r="18">
          <cell r="A18" t="str">
            <v>HASL-CLR Curr.</v>
          </cell>
        </row>
        <row r="19">
          <cell r="A19" t="str">
            <v>HASL-CLR Post 1186</v>
          </cell>
        </row>
        <row r="23">
          <cell r="A23" t="str">
            <v>Governor Response</v>
          </cell>
        </row>
        <row r="26">
          <cell r="A26" t="str">
            <v>SOCReq-Compliance</v>
          </cell>
        </row>
      </sheetData>
      <sheetData sheetId="2">
        <row r="8">
          <cell r="B8">
            <v>0.5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ERCOT">
  <a:themeElements>
    <a:clrScheme name="ERCOT1">
      <a:dk1>
        <a:sysClr val="windowText" lastClr="000000"/>
      </a:dk1>
      <a:lt1>
        <a:srgbClr val="DEE1E2"/>
      </a:lt1>
      <a:dk2>
        <a:srgbClr val="003865"/>
      </a:dk2>
      <a:lt2>
        <a:srgbClr val="FFFFFF"/>
      </a:lt2>
      <a:accent1>
        <a:srgbClr val="00AEC7"/>
      </a:accent1>
      <a:accent2>
        <a:srgbClr val="685BC7"/>
      </a:accent2>
      <a:accent3>
        <a:srgbClr val="26D07C"/>
      </a:accent3>
      <a:accent4>
        <a:srgbClr val="FFD100"/>
      </a:accent4>
      <a:accent5>
        <a:srgbClr val="FF8200"/>
      </a:accent5>
      <a:accent6>
        <a:srgbClr val="890C58"/>
      </a:accent6>
      <a:hlink>
        <a:srgbClr val="44E7FF"/>
      </a:hlink>
      <a:folHlink>
        <a:srgbClr val="00AEC7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D8991B-4422-4F3F-9B64-0F431ECD45D9}">
  <sheetPr codeName="Sheet1">
    <tabColor rgb="FFFF0000"/>
  </sheetPr>
  <dimension ref="A1:I31"/>
  <sheetViews>
    <sheetView tabSelected="1" workbookViewId="0">
      <selection activeCell="B17" sqref="B17"/>
    </sheetView>
  </sheetViews>
  <sheetFormatPr defaultRowHeight="14.5" x14ac:dyDescent="0.35"/>
  <cols>
    <col min="1" max="1" width="10.453125" bestFit="1" customWidth="1"/>
    <col min="2" max="2" width="69.1796875" style="14" customWidth="1"/>
    <col min="4" max="4" width="14.54296875" bestFit="1" customWidth="1"/>
    <col min="5" max="5" width="44.54296875" bestFit="1" customWidth="1"/>
    <col min="7" max="7" width="43.54296875" bestFit="1" customWidth="1"/>
    <col min="8" max="8" width="6.26953125" bestFit="1" customWidth="1"/>
    <col min="9" max="9" width="96" bestFit="1" customWidth="1"/>
  </cols>
  <sheetData>
    <row r="1" spans="1:9" s="2" customFormat="1" x14ac:dyDescent="0.35">
      <c r="A1" s="12" t="s">
        <v>38</v>
      </c>
      <c r="B1" s="13" t="s">
        <v>39</v>
      </c>
      <c r="D1" s="12" t="s">
        <v>40</v>
      </c>
      <c r="E1" s="13" t="s">
        <v>39</v>
      </c>
      <c r="G1" s="12" t="s">
        <v>41</v>
      </c>
      <c r="H1" s="12" t="s">
        <v>42</v>
      </c>
      <c r="I1" s="12" t="s">
        <v>39</v>
      </c>
    </row>
    <row r="2" spans="1:9" ht="29" x14ac:dyDescent="0.35">
      <c r="A2">
        <v>1</v>
      </c>
      <c r="B2" s="14" t="s">
        <v>43</v>
      </c>
      <c r="D2" t="s">
        <v>44</v>
      </c>
      <c r="E2" s="14" t="s">
        <v>45</v>
      </c>
      <c r="G2" t="s">
        <v>24</v>
      </c>
      <c r="H2" t="s">
        <v>46</v>
      </c>
      <c r="I2" t="s">
        <v>47</v>
      </c>
    </row>
    <row r="3" spans="1:9" ht="29" x14ac:dyDescent="0.35">
      <c r="A3">
        <v>2</v>
      </c>
      <c r="B3" s="14" t="s">
        <v>48</v>
      </c>
      <c r="D3" t="s">
        <v>49</v>
      </c>
      <c r="E3" s="14" t="s">
        <v>50</v>
      </c>
      <c r="G3" t="s">
        <v>25</v>
      </c>
      <c r="H3" t="s">
        <v>46</v>
      </c>
      <c r="I3" t="s">
        <v>51</v>
      </c>
    </row>
    <row r="4" spans="1:9" ht="87" x14ac:dyDescent="0.35">
      <c r="A4">
        <v>3</v>
      </c>
      <c r="B4" s="14" t="s">
        <v>171</v>
      </c>
      <c r="D4" t="s">
        <v>148</v>
      </c>
      <c r="E4" s="14" t="s">
        <v>149</v>
      </c>
      <c r="G4" t="s">
        <v>26</v>
      </c>
      <c r="H4" t="s">
        <v>46</v>
      </c>
      <c r="I4" t="s">
        <v>54</v>
      </c>
    </row>
    <row r="5" spans="1:9" ht="29" x14ac:dyDescent="0.35">
      <c r="A5">
        <v>4</v>
      </c>
      <c r="B5" s="15" t="s">
        <v>55</v>
      </c>
      <c r="D5" t="s">
        <v>52</v>
      </c>
      <c r="E5" s="14" t="s">
        <v>53</v>
      </c>
      <c r="G5" t="s">
        <v>34</v>
      </c>
      <c r="H5" t="s">
        <v>46</v>
      </c>
      <c r="I5" t="s">
        <v>58</v>
      </c>
    </row>
    <row r="6" spans="1:9" ht="29" x14ac:dyDescent="0.35">
      <c r="A6">
        <v>5</v>
      </c>
      <c r="B6" s="14" t="s">
        <v>59</v>
      </c>
      <c r="D6" t="s">
        <v>56</v>
      </c>
      <c r="E6" s="14" t="s">
        <v>57</v>
      </c>
      <c r="G6" t="s">
        <v>0</v>
      </c>
      <c r="H6" t="s">
        <v>46</v>
      </c>
      <c r="I6" t="s">
        <v>61</v>
      </c>
    </row>
    <row r="7" spans="1:9" ht="29" x14ac:dyDescent="0.35">
      <c r="D7" t="s">
        <v>32</v>
      </c>
      <c r="E7" s="14" t="s">
        <v>60</v>
      </c>
      <c r="G7" t="s">
        <v>3</v>
      </c>
      <c r="H7" t="s">
        <v>46</v>
      </c>
      <c r="I7" t="s">
        <v>82</v>
      </c>
    </row>
    <row r="8" spans="1:9" x14ac:dyDescent="0.35">
      <c r="D8" t="s">
        <v>33</v>
      </c>
      <c r="E8" s="14" t="s">
        <v>62</v>
      </c>
      <c r="G8" t="s">
        <v>65</v>
      </c>
      <c r="H8" t="s">
        <v>46</v>
      </c>
      <c r="I8" t="s">
        <v>80</v>
      </c>
    </row>
    <row r="9" spans="1:9" x14ac:dyDescent="0.35">
      <c r="D9" t="s">
        <v>63</v>
      </c>
      <c r="E9" s="14" t="s">
        <v>64</v>
      </c>
      <c r="G9" t="s">
        <v>66</v>
      </c>
      <c r="H9" t="s">
        <v>46</v>
      </c>
      <c r="I9" t="s">
        <v>81</v>
      </c>
    </row>
    <row r="10" spans="1:9" x14ac:dyDescent="0.35">
      <c r="D10" t="s">
        <v>150</v>
      </c>
      <c r="E10" s="14" t="s">
        <v>151</v>
      </c>
      <c r="G10" t="s">
        <v>139</v>
      </c>
      <c r="H10" t="s">
        <v>46</v>
      </c>
      <c r="I10" t="s">
        <v>67</v>
      </c>
    </row>
    <row r="11" spans="1:9" x14ac:dyDescent="0.35">
      <c r="G11" s="19" t="s">
        <v>162</v>
      </c>
      <c r="H11" t="s">
        <v>68</v>
      </c>
      <c r="I11" t="s">
        <v>163</v>
      </c>
    </row>
    <row r="12" spans="1:9" x14ac:dyDescent="0.35">
      <c r="G12" t="s">
        <v>35</v>
      </c>
      <c r="H12" t="s">
        <v>68</v>
      </c>
      <c r="I12" t="s">
        <v>69</v>
      </c>
    </row>
    <row r="13" spans="1:9" x14ac:dyDescent="0.35">
      <c r="G13" t="s">
        <v>36</v>
      </c>
      <c r="H13" t="s">
        <v>68</v>
      </c>
      <c r="I13" t="s">
        <v>70</v>
      </c>
    </row>
    <row r="14" spans="1:9" x14ac:dyDescent="0.35">
      <c r="G14" t="s">
        <v>4</v>
      </c>
      <c r="H14" t="s">
        <v>68</v>
      </c>
      <c r="I14" t="s">
        <v>71</v>
      </c>
    </row>
    <row r="15" spans="1:9" x14ac:dyDescent="0.35">
      <c r="G15" t="s">
        <v>137</v>
      </c>
      <c r="H15" t="s">
        <v>46</v>
      </c>
      <c r="I15" t="s">
        <v>72</v>
      </c>
    </row>
    <row r="16" spans="1:9" x14ac:dyDescent="0.35">
      <c r="G16" t="s">
        <v>140</v>
      </c>
      <c r="H16" t="s">
        <v>46</v>
      </c>
      <c r="I16" t="s">
        <v>83</v>
      </c>
    </row>
    <row r="17" spans="7:9" x14ac:dyDescent="0.35">
      <c r="G17" t="s">
        <v>145</v>
      </c>
      <c r="H17" t="s">
        <v>68</v>
      </c>
      <c r="I17" t="s">
        <v>154</v>
      </c>
    </row>
    <row r="18" spans="7:9" x14ac:dyDescent="0.35">
      <c r="G18" t="s">
        <v>146</v>
      </c>
      <c r="H18" t="s">
        <v>68</v>
      </c>
      <c r="I18" t="s">
        <v>153</v>
      </c>
    </row>
    <row r="19" spans="7:9" x14ac:dyDescent="0.35">
      <c r="G19" t="s">
        <v>147</v>
      </c>
      <c r="H19" t="s">
        <v>68</v>
      </c>
      <c r="I19" t="s">
        <v>152</v>
      </c>
    </row>
    <row r="20" spans="7:9" x14ac:dyDescent="0.35">
      <c r="G20" t="s">
        <v>138</v>
      </c>
      <c r="H20" t="s">
        <v>46</v>
      </c>
      <c r="I20" t="s">
        <v>84</v>
      </c>
    </row>
    <row r="21" spans="7:9" x14ac:dyDescent="0.35">
      <c r="G21" t="s">
        <v>12</v>
      </c>
      <c r="H21" t="s">
        <v>46</v>
      </c>
      <c r="I21" t="s">
        <v>73</v>
      </c>
    </row>
    <row r="22" spans="7:9" x14ac:dyDescent="0.35">
      <c r="G22" t="s">
        <v>14</v>
      </c>
      <c r="H22" t="s">
        <v>46</v>
      </c>
      <c r="I22" t="s">
        <v>85</v>
      </c>
    </row>
    <row r="23" spans="7:9" x14ac:dyDescent="0.35">
      <c r="G23" t="s">
        <v>27</v>
      </c>
      <c r="H23" t="s">
        <v>46</v>
      </c>
      <c r="I23" t="s">
        <v>74</v>
      </c>
    </row>
    <row r="24" spans="7:9" x14ac:dyDescent="0.35">
      <c r="G24" t="s">
        <v>87</v>
      </c>
      <c r="H24" t="s">
        <v>46</v>
      </c>
      <c r="I24" t="s">
        <v>75</v>
      </c>
    </row>
    <row r="25" spans="7:9" x14ac:dyDescent="0.35">
      <c r="G25" t="s">
        <v>15</v>
      </c>
      <c r="H25" t="s">
        <v>46</v>
      </c>
      <c r="I25" t="s">
        <v>76</v>
      </c>
    </row>
    <row r="26" spans="7:9" x14ac:dyDescent="0.35">
      <c r="G26" t="s">
        <v>1</v>
      </c>
      <c r="H26" t="s">
        <v>46</v>
      </c>
      <c r="I26" t="s">
        <v>77</v>
      </c>
    </row>
    <row r="27" spans="7:9" x14ac:dyDescent="0.35">
      <c r="G27" t="s">
        <v>175</v>
      </c>
      <c r="H27" t="s">
        <v>46</v>
      </c>
      <c r="I27" t="s">
        <v>177</v>
      </c>
    </row>
    <row r="28" spans="7:9" x14ac:dyDescent="0.35">
      <c r="G28" s="1" t="s">
        <v>176</v>
      </c>
      <c r="H28" s="1" t="s">
        <v>68</v>
      </c>
      <c r="I28" t="s">
        <v>178</v>
      </c>
    </row>
    <row r="29" spans="7:9" x14ac:dyDescent="0.35">
      <c r="G29" t="s">
        <v>8</v>
      </c>
      <c r="H29" t="s">
        <v>46</v>
      </c>
      <c r="I29" t="s">
        <v>78</v>
      </c>
    </row>
    <row r="30" spans="7:9" x14ac:dyDescent="0.35">
      <c r="G30" t="s">
        <v>37</v>
      </c>
      <c r="H30" t="s">
        <v>68</v>
      </c>
      <c r="I30" t="s">
        <v>79</v>
      </c>
    </row>
    <row r="31" spans="7:9" x14ac:dyDescent="0.35">
      <c r="G31" t="s">
        <v>155</v>
      </c>
      <c r="H31" t="s">
        <v>46</v>
      </c>
      <c r="I31" t="s">
        <v>164</v>
      </c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965A2F-8D9E-4BD9-B705-982EE67FC431}">
  <dimension ref="A1:AW55"/>
  <sheetViews>
    <sheetView workbookViewId="0">
      <pane xSplit="1" ySplit="8" topLeftCell="B12" activePane="bottomRight" state="frozen"/>
      <selection pane="topRight" activeCell="B1" sqref="B1"/>
      <selection pane="bottomLeft" activeCell="A9" sqref="A9"/>
      <selection pane="bottomRight"/>
    </sheetView>
  </sheetViews>
  <sheetFormatPr defaultRowHeight="14.5" x14ac:dyDescent="0.35"/>
  <cols>
    <col min="1" max="1" width="25.26953125" customWidth="1"/>
    <col min="11" max="11" width="9.1796875" customWidth="1"/>
    <col min="14" max="14" width="0.7265625" customWidth="1"/>
    <col min="27" max="27" width="0.7265625" customWidth="1"/>
    <col min="40" max="40" width="0.7265625" customWidth="1"/>
  </cols>
  <sheetData>
    <row r="1" spans="1:41" x14ac:dyDescent="0.35">
      <c r="A1" t="s">
        <v>24</v>
      </c>
      <c r="B1">
        <v>0</v>
      </c>
      <c r="J1" t="s">
        <v>179</v>
      </c>
      <c r="M1">
        <v>0</v>
      </c>
      <c r="P1" s="17" t="s">
        <v>86</v>
      </c>
      <c r="Q1" s="16"/>
      <c r="R1" s="16"/>
      <c r="S1" s="16"/>
      <c r="T1" s="16"/>
      <c r="U1" s="16"/>
      <c r="V1" s="16"/>
      <c r="W1" s="16"/>
      <c r="X1" s="16"/>
    </row>
    <row r="2" spans="1:41" x14ac:dyDescent="0.35">
      <c r="A2" t="s">
        <v>25</v>
      </c>
      <c r="B2">
        <v>100</v>
      </c>
      <c r="D2" s="9"/>
      <c r="P2" s="18" t="s">
        <v>142</v>
      </c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</row>
    <row r="3" spans="1:41" x14ac:dyDescent="0.35">
      <c r="A3" t="s">
        <v>26</v>
      </c>
      <c r="B3">
        <v>50</v>
      </c>
    </row>
    <row r="5" spans="1:41" x14ac:dyDescent="0.35">
      <c r="A5" t="s">
        <v>88</v>
      </c>
      <c r="B5" t="s">
        <v>180</v>
      </c>
      <c r="O5" t="s">
        <v>90</v>
      </c>
      <c r="P5" t="s">
        <v>180</v>
      </c>
      <c r="AB5" t="s">
        <v>91</v>
      </c>
      <c r="AC5" t="s">
        <v>168</v>
      </c>
    </row>
    <row r="6" spans="1:41" x14ac:dyDescent="0.35">
      <c r="B6" t="s">
        <v>165</v>
      </c>
      <c r="P6" t="s">
        <v>166</v>
      </c>
      <c r="AC6" t="s">
        <v>169</v>
      </c>
    </row>
    <row r="7" spans="1:41" x14ac:dyDescent="0.35">
      <c r="B7" t="s">
        <v>181</v>
      </c>
      <c r="P7" t="s">
        <v>167</v>
      </c>
      <c r="AC7" t="s">
        <v>170</v>
      </c>
    </row>
    <row r="8" spans="1:41" x14ac:dyDescent="0.35">
      <c r="A8" s="2" t="s">
        <v>34</v>
      </c>
      <c r="B8" s="3">
        <v>0.5</v>
      </c>
      <c r="C8" s="3">
        <v>0.50347222222222221</v>
      </c>
      <c r="D8" s="3">
        <v>0.50694444444444398</v>
      </c>
      <c r="E8" s="3">
        <v>0.51041666666666696</v>
      </c>
      <c r="F8" s="3">
        <v>0.51388888888888895</v>
      </c>
      <c r="G8" s="3">
        <v>0.51736111111111105</v>
      </c>
      <c r="H8" s="3">
        <v>0.52083333333333304</v>
      </c>
      <c r="I8" s="3">
        <v>0.52430555555555503</v>
      </c>
      <c r="J8" s="3">
        <v>0.52777777777777801</v>
      </c>
      <c r="K8" s="3">
        <v>0.53125</v>
      </c>
      <c r="L8" s="3">
        <v>0.53472222222222199</v>
      </c>
      <c r="M8" s="3">
        <v>0.53819444444444398</v>
      </c>
      <c r="N8" s="3">
        <f>O8-TIME(0,0,1)</f>
        <v>0.54165509259259292</v>
      </c>
      <c r="O8" s="3">
        <v>0.54166666666666696</v>
      </c>
      <c r="P8" s="3">
        <v>0.54513888888888895</v>
      </c>
      <c r="Q8" s="3">
        <v>0.54861111111111105</v>
      </c>
      <c r="R8" s="3">
        <v>0.55208333333333304</v>
      </c>
      <c r="S8" s="3">
        <v>0.55555555555555503</v>
      </c>
      <c r="T8" s="3">
        <v>0.55902777777777701</v>
      </c>
      <c r="U8" s="3">
        <v>0.562499999999999</v>
      </c>
      <c r="V8" s="3">
        <v>0.56597222222222099</v>
      </c>
      <c r="W8" s="3">
        <v>0.56944444444444298</v>
      </c>
      <c r="X8" s="3">
        <v>0.57291666666666496</v>
      </c>
      <c r="Y8" s="3">
        <v>0.57638888888888695</v>
      </c>
      <c r="Z8" s="3">
        <v>0.57986111111110905</v>
      </c>
      <c r="AA8" s="3">
        <f>AB8-TIME(0,0,1)</f>
        <v>0.583321759259257</v>
      </c>
      <c r="AB8" s="3">
        <v>0.58333333333333104</v>
      </c>
      <c r="AC8" s="3">
        <v>0.58680555555555303</v>
      </c>
      <c r="AD8" s="3">
        <v>0.59027777777777501</v>
      </c>
      <c r="AE8" s="3">
        <v>0.593749999999997</v>
      </c>
      <c r="AF8" s="3">
        <v>0.59722222222221899</v>
      </c>
      <c r="AG8" s="3">
        <v>0.60069444444444098</v>
      </c>
      <c r="AH8" s="3">
        <v>0.60416666666666297</v>
      </c>
      <c r="AI8" s="3">
        <v>0.60763888888888495</v>
      </c>
      <c r="AJ8" s="3">
        <v>0.61111111111110705</v>
      </c>
      <c r="AK8" s="3">
        <v>0.61458333333332904</v>
      </c>
      <c r="AL8" s="3">
        <v>0.61805555555555103</v>
      </c>
      <c r="AM8" s="3">
        <v>0.62152777777777302</v>
      </c>
      <c r="AN8" s="3">
        <f>AO8-TIME(0,0,1)</f>
        <v>0.62498842592592097</v>
      </c>
      <c r="AO8" s="3">
        <v>0.624999999999995</v>
      </c>
    </row>
    <row r="9" spans="1:41" x14ac:dyDescent="0.35">
      <c r="A9" t="str">
        <f>Introduction!G6</f>
        <v>HSL</v>
      </c>
      <c r="B9">
        <v>100</v>
      </c>
      <c r="C9">
        <v>100</v>
      </c>
      <c r="D9">
        <v>100</v>
      </c>
      <c r="E9">
        <v>100</v>
      </c>
      <c r="F9">
        <v>100</v>
      </c>
      <c r="G9">
        <v>100</v>
      </c>
      <c r="H9">
        <v>100</v>
      </c>
      <c r="I9">
        <v>100</v>
      </c>
      <c r="J9">
        <v>100</v>
      </c>
      <c r="K9">
        <v>100</v>
      </c>
      <c r="L9">
        <v>100</v>
      </c>
      <c r="M9">
        <v>100</v>
      </c>
      <c r="N9">
        <f>O9</f>
        <v>100</v>
      </c>
      <c r="O9">
        <v>100</v>
      </c>
      <c r="P9">
        <v>100</v>
      </c>
      <c r="Q9">
        <v>100</v>
      </c>
      <c r="R9">
        <v>100</v>
      </c>
      <c r="S9">
        <v>100</v>
      </c>
      <c r="T9">
        <v>100</v>
      </c>
      <c r="U9">
        <v>100</v>
      </c>
      <c r="V9">
        <v>100</v>
      </c>
      <c r="W9">
        <v>100</v>
      </c>
      <c r="X9">
        <v>100</v>
      </c>
      <c r="Y9">
        <v>100</v>
      </c>
      <c r="Z9">
        <v>100</v>
      </c>
      <c r="AA9">
        <f>AB9</f>
        <v>100</v>
      </c>
      <c r="AB9">
        <v>100</v>
      </c>
      <c r="AC9">
        <v>100</v>
      </c>
      <c r="AD9">
        <v>100</v>
      </c>
      <c r="AE9">
        <v>100</v>
      </c>
      <c r="AF9">
        <v>100</v>
      </c>
      <c r="AG9">
        <v>100</v>
      </c>
      <c r="AH9">
        <v>100</v>
      </c>
      <c r="AI9">
        <v>100</v>
      </c>
      <c r="AJ9">
        <v>100</v>
      </c>
      <c r="AK9">
        <v>100</v>
      </c>
      <c r="AL9">
        <v>100</v>
      </c>
      <c r="AM9">
        <v>100</v>
      </c>
      <c r="AN9">
        <f>AO9</f>
        <v>100</v>
      </c>
      <c r="AO9">
        <v>100</v>
      </c>
    </row>
    <row r="10" spans="1:41" x14ac:dyDescent="0.35">
      <c r="A10" t="str">
        <f>Introduction!G7</f>
        <v>MPC</v>
      </c>
      <c r="B10">
        <v>-100</v>
      </c>
      <c r="C10">
        <v>-100</v>
      </c>
      <c r="D10">
        <v>-100</v>
      </c>
      <c r="E10">
        <v>-100</v>
      </c>
      <c r="F10">
        <v>-100</v>
      </c>
      <c r="G10">
        <v>-100</v>
      </c>
      <c r="H10">
        <v>-100</v>
      </c>
      <c r="I10">
        <v>-100</v>
      </c>
      <c r="J10">
        <v>-100</v>
      </c>
      <c r="K10">
        <v>-100</v>
      </c>
      <c r="L10">
        <v>-100</v>
      </c>
      <c r="M10">
        <v>-100</v>
      </c>
      <c r="N10">
        <f>O10</f>
        <v>-100</v>
      </c>
      <c r="O10">
        <v>-100</v>
      </c>
      <c r="P10">
        <v>-100</v>
      </c>
      <c r="Q10">
        <v>-100</v>
      </c>
      <c r="R10">
        <v>-100</v>
      </c>
      <c r="S10">
        <v>-100</v>
      </c>
      <c r="T10">
        <v>-100</v>
      </c>
      <c r="U10">
        <v>-100</v>
      </c>
      <c r="V10">
        <v>-100</v>
      </c>
      <c r="W10">
        <v>-100</v>
      </c>
      <c r="X10">
        <v>-100</v>
      </c>
      <c r="Y10">
        <v>-100</v>
      </c>
      <c r="Z10">
        <v>-100</v>
      </c>
      <c r="AA10">
        <f>AB10</f>
        <v>-100</v>
      </c>
      <c r="AB10">
        <v>-100</v>
      </c>
      <c r="AC10">
        <v>-100</v>
      </c>
      <c r="AD10">
        <v>-100</v>
      </c>
      <c r="AE10">
        <v>-100</v>
      </c>
      <c r="AF10">
        <v>-100</v>
      </c>
      <c r="AG10">
        <v>-100</v>
      </c>
      <c r="AH10">
        <v>-100</v>
      </c>
      <c r="AI10">
        <v>-100</v>
      </c>
      <c r="AJ10">
        <v>-100</v>
      </c>
      <c r="AK10">
        <v>-100</v>
      </c>
      <c r="AL10">
        <v>-100</v>
      </c>
      <c r="AM10">
        <v>-100</v>
      </c>
      <c r="AN10">
        <f>AO10</f>
        <v>-100</v>
      </c>
      <c r="AO10">
        <v>-100</v>
      </c>
    </row>
    <row r="11" spans="1:41" s="8" customFormat="1" x14ac:dyDescent="0.35">
      <c r="A11" s="8" t="s">
        <v>143</v>
      </c>
      <c r="B11" s="8">
        <v>50</v>
      </c>
      <c r="C11" s="8">
        <v>50</v>
      </c>
      <c r="D11" s="8">
        <v>50</v>
      </c>
      <c r="E11" s="8">
        <v>50</v>
      </c>
      <c r="F11" s="8">
        <v>50</v>
      </c>
      <c r="G11" s="8">
        <v>50</v>
      </c>
      <c r="H11" s="8">
        <v>50</v>
      </c>
      <c r="I11" s="8">
        <v>50</v>
      </c>
      <c r="J11" s="8">
        <v>50</v>
      </c>
      <c r="K11" s="8">
        <v>50</v>
      </c>
      <c r="L11" s="8">
        <v>50</v>
      </c>
      <c r="M11" s="8">
        <v>50</v>
      </c>
      <c r="N11">
        <f t="shared" ref="N11:N25" si="0">O11</f>
        <v>50</v>
      </c>
      <c r="O11" s="8">
        <v>50</v>
      </c>
      <c r="P11" s="8">
        <v>50</v>
      </c>
      <c r="Q11" s="8">
        <v>50</v>
      </c>
      <c r="R11" s="8">
        <v>50</v>
      </c>
      <c r="S11" s="8">
        <v>50</v>
      </c>
      <c r="T11" s="8">
        <v>50</v>
      </c>
      <c r="U11" s="8">
        <v>50</v>
      </c>
      <c r="V11" s="8">
        <v>50</v>
      </c>
      <c r="W11" s="8">
        <v>50</v>
      </c>
      <c r="X11" s="8">
        <v>50</v>
      </c>
      <c r="Y11" s="8">
        <v>50</v>
      </c>
      <c r="Z11" s="8">
        <v>50</v>
      </c>
      <c r="AA11">
        <f t="shared" ref="AA11:AA25" si="1">AB11</f>
        <v>50</v>
      </c>
      <c r="AB11" s="8">
        <v>50</v>
      </c>
      <c r="AC11" s="8">
        <v>50</v>
      </c>
      <c r="AD11" s="8">
        <v>50</v>
      </c>
      <c r="AE11" s="8">
        <v>50</v>
      </c>
      <c r="AF11" s="8">
        <v>50</v>
      </c>
      <c r="AG11" s="8">
        <v>50</v>
      </c>
      <c r="AH11" s="8">
        <v>50</v>
      </c>
      <c r="AI11" s="8">
        <v>50</v>
      </c>
      <c r="AJ11" s="8">
        <v>50</v>
      </c>
      <c r="AK11" s="8">
        <v>50</v>
      </c>
      <c r="AL11" s="8">
        <v>50</v>
      </c>
      <c r="AM11" s="8">
        <v>50</v>
      </c>
      <c r="AN11">
        <f t="shared" ref="AN11:AN25" si="2">AO11</f>
        <v>50</v>
      </c>
      <c r="AO11" s="8">
        <v>50</v>
      </c>
    </row>
    <row r="12" spans="1:41" s="8" customFormat="1" x14ac:dyDescent="0.35">
      <c r="A12" s="8" t="s">
        <v>144</v>
      </c>
      <c r="B12" s="8">
        <v>40</v>
      </c>
      <c r="C12" s="8">
        <v>40</v>
      </c>
      <c r="D12" s="8">
        <v>40</v>
      </c>
      <c r="E12" s="8">
        <v>40</v>
      </c>
      <c r="F12" s="8">
        <v>40</v>
      </c>
      <c r="G12" s="8">
        <v>40</v>
      </c>
      <c r="H12" s="8">
        <v>40</v>
      </c>
      <c r="I12" s="8">
        <v>0</v>
      </c>
      <c r="J12" s="8">
        <v>0</v>
      </c>
      <c r="K12" s="8">
        <v>0</v>
      </c>
      <c r="L12" s="8">
        <v>0</v>
      </c>
      <c r="M12" s="8">
        <v>0</v>
      </c>
      <c r="N12">
        <f t="shared" si="0"/>
        <v>40</v>
      </c>
      <c r="O12" s="8">
        <v>40</v>
      </c>
      <c r="P12" s="8">
        <v>40</v>
      </c>
      <c r="Q12" s="8">
        <v>40</v>
      </c>
      <c r="R12" s="8">
        <v>40</v>
      </c>
      <c r="S12" s="8">
        <v>40</v>
      </c>
      <c r="T12" s="8">
        <v>40</v>
      </c>
      <c r="U12" s="8">
        <v>40</v>
      </c>
      <c r="V12" s="8">
        <v>0</v>
      </c>
      <c r="W12" s="8">
        <v>0</v>
      </c>
      <c r="X12" s="8">
        <v>0</v>
      </c>
      <c r="Y12" s="8">
        <v>0</v>
      </c>
      <c r="Z12" s="8">
        <v>0</v>
      </c>
      <c r="AA12">
        <f t="shared" si="1"/>
        <v>50</v>
      </c>
      <c r="AB12" s="8">
        <v>50</v>
      </c>
      <c r="AC12" s="8">
        <v>50</v>
      </c>
      <c r="AD12" s="8">
        <v>50</v>
      </c>
      <c r="AE12" s="8">
        <v>50</v>
      </c>
      <c r="AF12" s="8">
        <v>0</v>
      </c>
      <c r="AG12" s="8">
        <v>0</v>
      </c>
      <c r="AH12" s="8">
        <v>0</v>
      </c>
      <c r="AI12" s="8">
        <v>0</v>
      </c>
      <c r="AJ12" s="8">
        <v>0</v>
      </c>
      <c r="AK12" s="8">
        <v>0</v>
      </c>
      <c r="AL12" s="8">
        <v>0</v>
      </c>
      <c r="AM12" s="8">
        <v>0</v>
      </c>
      <c r="AN12">
        <f t="shared" si="2"/>
        <v>0</v>
      </c>
      <c r="AO12" s="8">
        <v>0</v>
      </c>
    </row>
    <row r="13" spans="1:41" ht="15" customHeight="1" x14ac:dyDescent="0.35">
      <c r="A13" t="str">
        <f>Introduction!G10</f>
        <v>HASL-GR Curr.</v>
      </c>
      <c r="B13">
        <f>B9</f>
        <v>100</v>
      </c>
      <c r="C13">
        <f t="shared" ref="C13:M13" si="3">C9</f>
        <v>100</v>
      </c>
      <c r="D13">
        <f t="shared" si="3"/>
        <v>100</v>
      </c>
      <c r="E13">
        <f t="shared" si="3"/>
        <v>100</v>
      </c>
      <c r="F13">
        <f t="shared" si="3"/>
        <v>100</v>
      </c>
      <c r="G13">
        <f t="shared" si="3"/>
        <v>100</v>
      </c>
      <c r="H13">
        <f t="shared" si="3"/>
        <v>100</v>
      </c>
      <c r="I13">
        <f t="shared" si="3"/>
        <v>100</v>
      </c>
      <c r="J13">
        <f t="shared" si="3"/>
        <v>100</v>
      </c>
      <c r="K13">
        <f t="shared" si="3"/>
        <v>100</v>
      </c>
      <c r="L13">
        <f t="shared" si="3"/>
        <v>100</v>
      </c>
      <c r="M13">
        <f t="shared" si="3"/>
        <v>100</v>
      </c>
      <c r="N13">
        <f t="shared" si="0"/>
        <v>100</v>
      </c>
      <c r="O13">
        <f>O9</f>
        <v>100</v>
      </c>
      <c r="P13">
        <f t="shared" ref="P13:Z13" si="4">P9</f>
        <v>100</v>
      </c>
      <c r="Q13">
        <f t="shared" si="4"/>
        <v>100</v>
      </c>
      <c r="R13">
        <f t="shared" si="4"/>
        <v>100</v>
      </c>
      <c r="S13">
        <f t="shared" si="4"/>
        <v>100</v>
      </c>
      <c r="T13">
        <f t="shared" si="4"/>
        <v>100</v>
      </c>
      <c r="U13">
        <f t="shared" si="4"/>
        <v>100</v>
      </c>
      <c r="V13">
        <f t="shared" si="4"/>
        <v>100</v>
      </c>
      <c r="W13">
        <f t="shared" si="4"/>
        <v>100</v>
      </c>
      <c r="X13">
        <f t="shared" si="4"/>
        <v>100</v>
      </c>
      <c r="Y13">
        <f t="shared" si="4"/>
        <v>100</v>
      </c>
      <c r="Z13">
        <f t="shared" si="4"/>
        <v>100</v>
      </c>
      <c r="AA13">
        <f t="shared" si="1"/>
        <v>100</v>
      </c>
      <c r="AB13">
        <f>AB9</f>
        <v>100</v>
      </c>
      <c r="AC13">
        <f t="shared" ref="AC13:AM13" si="5">AC9</f>
        <v>100</v>
      </c>
      <c r="AD13">
        <f t="shared" si="5"/>
        <v>100</v>
      </c>
      <c r="AE13">
        <f t="shared" si="5"/>
        <v>100</v>
      </c>
      <c r="AF13">
        <f t="shared" si="5"/>
        <v>100</v>
      </c>
      <c r="AG13">
        <f t="shared" si="5"/>
        <v>100</v>
      </c>
      <c r="AH13">
        <f t="shared" si="5"/>
        <v>100</v>
      </c>
      <c r="AI13">
        <f t="shared" si="5"/>
        <v>100</v>
      </c>
      <c r="AJ13">
        <f t="shared" si="5"/>
        <v>100</v>
      </c>
      <c r="AK13">
        <f t="shared" si="5"/>
        <v>100</v>
      </c>
      <c r="AL13">
        <f t="shared" si="5"/>
        <v>100</v>
      </c>
      <c r="AM13">
        <f t="shared" si="5"/>
        <v>100</v>
      </c>
      <c r="AN13">
        <f t="shared" si="2"/>
        <v>100</v>
      </c>
      <c r="AO13">
        <f>AO9</f>
        <v>100</v>
      </c>
    </row>
    <row r="14" spans="1:41" s="6" customFormat="1" ht="15" customHeight="1" x14ac:dyDescent="0.35">
      <c r="A14" s="6" t="str">
        <f>Introduction!G15</f>
        <v>HASL-GR Post 1186</v>
      </c>
      <c r="B14" s="6">
        <f>MAX(0, MIN(B9,(B25-$B$1)/(1/12)))</f>
        <v>100</v>
      </c>
      <c r="C14" s="6">
        <f t="shared" ref="C14:M14" si="6">MAX(0, MIN(C9,(C25-$B$1)/(1/12)))</f>
        <v>100</v>
      </c>
      <c r="D14" s="6">
        <f t="shared" si="6"/>
        <v>100</v>
      </c>
      <c r="E14" s="6">
        <f t="shared" si="6"/>
        <v>100</v>
      </c>
      <c r="F14" s="6">
        <f t="shared" si="6"/>
        <v>100</v>
      </c>
      <c r="G14" s="6">
        <f t="shared" si="6"/>
        <v>100</v>
      </c>
      <c r="H14" s="6">
        <f t="shared" si="6"/>
        <v>100</v>
      </c>
      <c r="I14" s="6">
        <f t="shared" si="6"/>
        <v>100</v>
      </c>
      <c r="J14" s="6">
        <f t="shared" si="6"/>
        <v>100</v>
      </c>
      <c r="K14" s="6">
        <f t="shared" si="6"/>
        <v>100</v>
      </c>
      <c r="L14" s="6">
        <f t="shared" si="6"/>
        <v>100</v>
      </c>
      <c r="M14" s="6">
        <f t="shared" si="6"/>
        <v>100</v>
      </c>
      <c r="N14" s="6">
        <f>O14</f>
        <v>100</v>
      </c>
      <c r="O14" s="6">
        <f>MAX(0, MIN(O9,(O25-$B$1)/(1/12)))</f>
        <v>100</v>
      </c>
      <c r="P14" s="6">
        <f t="shared" ref="P14:Z14" si="7">MAX(0, MIN(P9,(P25-$B$1)/(1/12)))</f>
        <v>100</v>
      </c>
      <c r="Q14" s="6">
        <f t="shared" si="7"/>
        <v>100</v>
      </c>
      <c r="R14" s="6">
        <f t="shared" si="7"/>
        <v>100</v>
      </c>
      <c r="S14" s="6">
        <f t="shared" si="7"/>
        <v>100</v>
      </c>
      <c r="T14" s="6">
        <f t="shared" si="7"/>
        <v>100</v>
      </c>
      <c r="U14" s="6">
        <f t="shared" si="7"/>
        <v>100</v>
      </c>
      <c r="V14" s="6">
        <f t="shared" si="7"/>
        <v>100</v>
      </c>
      <c r="W14" s="6">
        <f t="shared" si="7"/>
        <v>100</v>
      </c>
      <c r="X14" s="6">
        <f t="shared" si="7"/>
        <v>100</v>
      </c>
      <c r="Y14" s="6">
        <f t="shared" si="7"/>
        <v>100</v>
      </c>
      <c r="Z14" s="6">
        <f t="shared" si="7"/>
        <v>100</v>
      </c>
      <c r="AA14" s="6">
        <f>AB14</f>
        <v>100</v>
      </c>
      <c r="AB14" s="6">
        <f>MAX(0, MIN(AB9,(AB25-$B$1)/(1/12)))</f>
        <v>100</v>
      </c>
      <c r="AC14" s="6">
        <f t="shared" ref="AC14:AM14" si="8">MAX(0, MIN(AC9,(AC25-$B$1)/(1/12)))</f>
        <v>100</v>
      </c>
      <c r="AD14" s="6">
        <f t="shared" si="8"/>
        <v>100</v>
      </c>
      <c r="AE14" s="6">
        <f t="shared" si="8"/>
        <v>100</v>
      </c>
      <c r="AF14" s="6">
        <f t="shared" si="8"/>
        <v>100</v>
      </c>
      <c r="AG14" s="6">
        <f t="shared" si="8"/>
        <v>100</v>
      </c>
      <c r="AH14" s="6">
        <f t="shared" si="8"/>
        <v>100</v>
      </c>
      <c r="AI14" s="6">
        <f t="shared" si="8"/>
        <v>100</v>
      </c>
      <c r="AJ14" s="6">
        <f t="shared" si="8"/>
        <v>100</v>
      </c>
      <c r="AK14" s="6">
        <f t="shared" si="8"/>
        <v>100</v>
      </c>
      <c r="AL14" s="6">
        <f t="shared" si="8"/>
        <v>100</v>
      </c>
      <c r="AM14" s="6">
        <f t="shared" si="8"/>
        <v>100</v>
      </c>
      <c r="AN14" s="6">
        <f>AO14</f>
        <v>100</v>
      </c>
      <c r="AO14" s="6">
        <f>MAX(0, MIN(AO9,(AO25-$B$1)/(1/12)))</f>
        <v>100</v>
      </c>
    </row>
    <row r="15" spans="1:41" ht="15" customHeight="1" x14ac:dyDescent="0.35">
      <c r="A15" t="str">
        <f>Introduction!G16</f>
        <v>HASL-CLR Curr.</v>
      </c>
      <c r="B15">
        <f>-1*MAX(0,-1*B10-B11)</f>
        <v>-50</v>
      </c>
      <c r="C15">
        <f t="shared" ref="C15:M15" si="9">-1*MIN(0,-1*C10-C11)</f>
        <v>0</v>
      </c>
      <c r="D15">
        <f t="shared" si="9"/>
        <v>0</v>
      </c>
      <c r="E15">
        <f t="shared" si="9"/>
        <v>0</v>
      </c>
      <c r="F15">
        <f t="shared" si="9"/>
        <v>0</v>
      </c>
      <c r="G15">
        <f t="shared" si="9"/>
        <v>0</v>
      </c>
      <c r="H15">
        <f t="shared" si="9"/>
        <v>0</v>
      </c>
      <c r="I15">
        <f t="shared" si="9"/>
        <v>0</v>
      </c>
      <c r="J15">
        <f t="shared" si="9"/>
        <v>0</v>
      </c>
      <c r="K15">
        <f t="shared" si="9"/>
        <v>0</v>
      </c>
      <c r="L15">
        <f t="shared" si="9"/>
        <v>0</v>
      </c>
      <c r="M15">
        <f t="shared" si="9"/>
        <v>0</v>
      </c>
      <c r="N15">
        <f t="shared" si="0"/>
        <v>-50</v>
      </c>
      <c r="O15">
        <f>-1*MAX(0,-1*O10-O11)</f>
        <v>-50</v>
      </c>
      <c r="P15">
        <f t="shared" ref="P15:Z15" si="10">-1*MIN(0,-1*P10-P11)</f>
        <v>0</v>
      </c>
      <c r="Q15">
        <f t="shared" si="10"/>
        <v>0</v>
      </c>
      <c r="R15">
        <f t="shared" si="10"/>
        <v>0</v>
      </c>
      <c r="S15">
        <f t="shared" si="10"/>
        <v>0</v>
      </c>
      <c r="T15">
        <f t="shared" si="10"/>
        <v>0</v>
      </c>
      <c r="U15">
        <f t="shared" si="10"/>
        <v>0</v>
      </c>
      <c r="V15">
        <f t="shared" si="10"/>
        <v>0</v>
      </c>
      <c r="W15">
        <f t="shared" si="10"/>
        <v>0</v>
      </c>
      <c r="X15">
        <f t="shared" si="10"/>
        <v>0</v>
      </c>
      <c r="Y15">
        <f t="shared" si="10"/>
        <v>0</v>
      </c>
      <c r="Z15">
        <f t="shared" si="10"/>
        <v>0</v>
      </c>
      <c r="AA15">
        <f t="shared" si="1"/>
        <v>-50</v>
      </c>
      <c r="AB15">
        <f>-1*MAX(0,-1*AB10-AB11)</f>
        <v>-50</v>
      </c>
      <c r="AC15">
        <f t="shared" ref="AC15:AM15" si="11">-1*MIN(0,-1*AC10-AC11)</f>
        <v>0</v>
      </c>
      <c r="AD15">
        <f t="shared" si="11"/>
        <v>0</v>
      </c>
      <c r="AE15">
        <f t="shared" si="11"/>
        <v>0</v>
      </c>
      <c r="AF15">
        <f t="shared" si="11"/>
        <v>0</v>
      </c>
      <c r="AG15">
        <f t="shared" si="11"/>
        <v>0</v>
      </c>
      <c r="AH15">
        <f t="shared" si="11"/>
        <v>0</v>
      </c>
      <c r="AI15">
        <f t="shared" si="11"/>
        <v>0</v>
      </c>
      <c r="AJ15">
        <f t="shared" si="11"/>
        <v>0</v>
      </c>
      <c r="AK15">
        <f t="shared" si="11"/>
        <v>0</v>
      </c>
      <c r="AL15">
        <f t="shared" si="11"/>
        <v>0</v>
      </c>
      <c r="AM15">
        <f t="shared" si="11"/>
        <v>0</v>
      </c>
      <c r="AN15">
        <f t="shared" si="2"/>
        <v>-50</v>
      </c>
      <c r="AO15">
        <f>-1*MAX(0,-1*AO10-AO11)</f>
        <v>-50</v>
      </c>
    </row>
    <row r="16" spans="1:41" ht="15" hidden="1" customHeight="1" x14ac:dyDescent="0.35">
      <c r="A16" t="s">
        <v>145</v>
      </c>
      <c r="B16" s="5">
        <f>MAX((60-MINUTE(B8))/60 * (B11 - MIN(B20,B11)),0)</f>
        <v>50</v>
      </c>
      <c r="C16" s="5">
        <f>MAX((60-MINUTE(C8))/60 * (C11 - MIN(C20,C11)),0)</f>
        <v>45.833333333333329</v>
      </c>
      <c r="D16" s="5">
        <f t="shared" ref="D16:M16" si="12">MAX((60-MINUTE(D8))/60 * (D11 - MIN(D20,D11)),0)</f>
        <v>41.666666666666671</v>
      </c>
      <c r="E16" s="5">
        <f t="shared" si="12"/>
        <v>37.5</v>
      </c>
      <c r="F16" s="5">
        <f t="shared" si="12"/>
        <v>33.333333333333329</v>
      </c>
      <c r="G16" s="5">
        <f t="shared" si="12"/>
        <v>29.166666666666668</v>
      </c>
      <c r="H16" s="5">
        <f t="shared" si="12"/>
        <v>0</v>
      </c>
      <c r="I16" s="5">
        <f t="shared" si="12"/>
        <v>0</v>
      </c>
      <c r="J16" s="5">
        <f t="shared" si="12"/>
        <v>0</v>
      </c>
      <c r="K16" s="5">
        <f t="shared" si="12"/>
        <v>0</v>
      </c>
      <c r="L16" s="5">
        <f t="shared" si="12"/>
        <v>0</v>
      </c>
      <c r="M16" s="5">
        <f t="shared" si="12"/>
        <v>1.6666666666666665</v>
      </c>
      <c r="N16" s="5">
        <f>MAX((60-60)/60 * (N11 - MIN(-1*N21,N11)),0)</f>
        <v>0</v>
      </c>
      <c r="O16" s="5">
        <f>MAX((60-MINUTE(O8))/60 * (O11 - MIN(O20,O11)),0)</f>
        <v>50</v>
      </c>
      <c r="P16" s="5">
        <f t="shared" ref="P16:Z16" si="13">MAX((60-MINUTE(P8))/60 * (P11 - MIN(P20,P11)),0)</f>
        <v>45.833333333333329</v>
      </c>
      <c r="Q16" s="5">
        <f t="shared" si="13"/>
        <v>41.666666666666671</v>
      </c>
      <c r="R16" s="5">
        <f t="shared" si="13"/>
        <v>37.5</v>
      </c>
      <c r="S16" s="5">
        <f t="shared" si="13"/>
        <v>33.333333333333329</v>
      </c>
      <c r="T16" s="5">
        <f t="shared" si="13"/>
        <v>29.166666666666668</v>
      </c>
      <c r="U16" s="5">
        <f t="shared" si="13"/>
        <v>25</v>
      </c>
      <c r="V16" s="5">
        <f t="shared" si="13"/>
        <v>20.833333333333336</v>
      </c>
      <c r="W16" s="5">
        <f t="shared" si="13"/>
        <v>16.666666666666664</v>
      </c>
      <c r="X16" s="5">
        <f t="shared" si="13"/>
        <v>12.5</v>
      </c>
      <c r="Y16" s="5">
        <f t="shared" si="13"/>
        <v>0</v>
      </c>
      <c r="Z16" s="5">
        <f t="shared" si="13"/>
        <v>0</v>
      </c>
      <c r="AA16" s="5">
        <f>MAX((60-60)/60 * (AA11 - MIN(-1*AA21,AA11)),0)</f>
        <v>0</v>
      </c>
      <c r="AB16" s="5">
        <f>MAX((60-MINUTE(AB8))/60 * (AB11 - MIN(AB20,AB11)),0)</f>
        <v>0</v>
      </c>
      <c r="AC16" s="5">
        <f t="shared" ref="AC16:AM16" si="14">MAX((60-MINUTE(AC8))/60 * (AC11 - MIN(AC20,AC11)),0)</f>
        <v>0</v>
      </c>
      <c r="AD16" s="5">
        <f t="shared" si="14"/>
        <v>0</v>
      </c>
      <c r="AE16" s="5">
        <f t="shared" si="14"/>
        <v>0</v>
      </c>
      <c r="AF16" s="5">
        <f t="shared" si="14"/>
        <v>0</v>
      </c>
      <c r="AG16" s="5">
        <f t="shared" si="14"/>
        <v>0</v>
      </c>
      <c r="AH16" s="5">
        <f t="shared" si="14"/>
        <v>0</v>
      </c>
      <c r="AI16" s="5">
        <f t="shared" si="14"/>
        <v>8.3333333333333339</v>
      </c>
      <c r="AJ16" s="5">
        <f t="shared" si="14"/>
        <v>16.666666666666664</v>
      </c>
      <c r="AK16" s="5">
        <f t="shared" si="14"/>
        <v>12.5</v>
      </c>
      <c r="AL16" s="5">
        <f t="shared" si="14"/>
        <v>8.3333333333333321</v>
      </c>
      <c r="AM16" s="5">
        <f t="shared" si="14"/>
        <v>4.1666666666666661</v>
      </c>
      <c r="AN16" s="5">
        <f>MAX((60-60)/60 * (AN11 - MIN(-1*AN21,AN11)),0)</f>
        <v>0</v>
      </c>
      <c r="AO16" s="5">
        <f>MAX((60-MINUTE(AO8))/60 * (AO11 - MIN(AO20,AO11)),0)</f>
        <v>50</v>
      </c>
    </row>
    <row r="17" spans="1:49" ht="15" hidden="1" customHeight="1" x14ac:dyDescent="0.35">
      <c r="A17" t="s">
        <v>146</v>
      </c>
      <c r="B17" s="5">
        <f t="shared" ref="B17:M17" si="15">IFERROR(MAX((MINUTE(B8)-(60-$M$1))/$M$1* (B11-MIN(B11,B20)),0),0)</f>
        <v>0</v>
      </c>
      <c r="C17" s="5">
        <f t="shared" si="15"/>
        <v>0</v>
      </c>
      <c r="D17" s="5">
        <f t="shared" si="15"/>
        <v>0</v>
      </c>
      <c r="E17" s="5">
        <f t="shared" si="15"/>
        <v>0</v>
      </c>
      <c r="F17" s="5">
        <f t="shared" si="15"/>
        <v>0</v>
      </c>
      <c r="G17" s="5">
        <f t="shared" si="15"/>
        <v>0</v>
      </c>
      <c r="H17" s="5">
        <f t="shared" si="15"/>
        <v>0</v>
      </c>
      <c r="I17" s="5">
        <f t="shared" si="15"/>
        <v>0</v>
      </c>
      <c r="J17" s="5">
        <f t="shared" si="15"/>
        <v>0</v>
      </c>
      <c r="K17" s="5">
        <f t="shared" si="15"/>
        <v>0</v>
      </c>
      <c r="L17" s="5">
        <f t="shared" si="15"/>
        <v>0</v>
      </c>
      <c r="M17" s="5">
        <f t="shared" si="15"/>
        <v>0</v>
      </c>
      <c r="N17" s="5">
        <f>IFERROR(MAX((60-(60-$M$1))/$M$1* (N11-MIN(N11,-1*N21)),0),0)</f>
        <v>0</v>
      </c>
      <c r="O17" s="5">
        <f t="shared" ref="O17:Z17" si="16">IFERROR(MAX((MINUTE(O8)-(60-$M$1))/$M$1* (O11-MIN(O11,O20)),0),0)</f>
        <v>0</v>
      </c>
      <c r="P17" s="5">
        <f t="shared" si="16"/>
        <v>0</v>
      </c>
      <c r="Q17" s="5">
        <f t="shared" si="16"/>
        <v>0</v>
      </c>
      <c r="R17" s="5">
        <f t="shared" si="16"/>
        <v>0</v>
      </c>
      <c r="S17" s="5">
        <f t="shared" si="16"/>
        <v>0</v>
      </c>
      <c r="T17" s="5">
        <f t="shared" si="16"/>
        <v>0</v>
      </c>
      <c r="U17" s="5">
        <f t="shared" si="16"/>
        <v>0</v>
      </c>
      <c r="V17" s="5">
        <f t="shared" si="16"/>
        <v>0</v>
      </c>
      <c r="W17" s="5">
        <f t="shared" si="16"/>
        <v>0</v>
      </c>
      <c r="X17" s="5">
        <f t="shared" si="16"/>
        <v>0</v>
      </c>
      <c r="Y17" s="5">
        <f t="shared" si="16"/>
        <v>0</v>
      </c>
      <c r="Z17" s="5">
        <f t="shared" si="16"/>
        <v>0</v>
      </c>
      <c r="AA17" s="5">
        <f>IFERROR(MAX((60-(60-$M$1))/$M$1* (AA11-MIN(AA11,-1*AA21)),0),0)</f>
        <v>0</v>
      </c>
      <c r="AB17" s="5">
        <f t="shared" ref="AB17:AM17" si="17">IFERROR(MAX((MINUTE(AB8)-(60-$M$1))/$M$1* (AB11-MIN(AB11,AB20)),0),0)</f>
        <v>0</v>
      </c>
      <c r="AC17" s="5">
        <f t="shared" si="17"/>
        <v>0</v>
      </c>
      <c r="AD17" s="5">
        <f t="shared" si="17"/>
        <v>0</v>
      </c>
      <c r="AE17" s="5">
        <f t="shared" si="17"/>
        <v>0</v>
      </c>
      <c r="AF17" s="5">
        <f t="shared" si="17"/>
        <v>0</v>
      </c>
      <c r="AG17" s="5">
        <f t="shared" si="17"/>
        <v>0</v>
      </c>
      <c r="AH17" s="5">
        <f t="shared" si="17"/>
        <v>0</v>
      </c>
      <c r="AI17" s="5">
        <f t="shared" si="17"/>
        <v>0</v>
      </c>
      <c r="AJ17" s="5">
        <f t="shared" si="17"/>
        <v>0</v>
      </c>
      <c r="AK17" s="5">
        <f t="shared" si="17"/>
        <v>0</v>
      </c>
      <c r="AL17" s="5">
        <f t="shared" si="17"/>
        <v>0</v>
      </c>
      <c r="AM17" s="5">
        <f t="shared" si="17"/>
        <v>0</v>
      </c>
      <c r="AN17" s="5">
        <f>IFERROR(MAX((60-(60-$M$1))/$M$1* (AN11-MIN(AN11,-1*AN21)),0),0)</f>
        <v>0</v>
      </c>
      <c r="AO17" s="5">
        <f>IFERROR(MAX((MINUTE(AO8)-(60-$M$1))/$M$1* (AO11-MIN(AO11,AO20)),0),0)</f>
        <v>0</v>
      </c>
      <c r="AP17" s="4"/>
      <c r="AQ17" s="4"/>
      <c r="AR17" s="5"/>
      <c r="AS17" s="4"/>
      <c r="AT17" s="5"/>
      <c r="AU17" s="4"/>
      <c r="AV17" s="5"/>
      <c r="AW17" s="4"/>
    </row>
    <row r="18" spans="1:49" ht="15" hidden="1" customHeight="1" x14ac:dyDescent="0.35">
      <c r="A18" t="s">
        <v>147</v>
      </c>
      <c r="B18">
        <f>MAX(B17,B16)</f>
        <v>50</v>
      </c>
      <c r="C18">
        <f t="shared" ref="C18:M18" si="18">MAX(C17,C16)</f>
        <v>45.833333333333329</v>
      </c>
      <c r="D18">
        <f t="shared" si="18"/>
        <v>41.666666666666671</v>
      </c>
      <c r="E18">
        <f t="shared" si="18"/>
        <v>37.5</v>
      </c>
      <c r="F18">
        <f t="shared" si="18"/>
        <v>33.333333333333329</v>
      </c>
      <c r="G18">
        <f t="shared" si="18"/>
        <v>29.166666666666668</v>
      </c>
      <c r="H18">
        <f t="shared" si="18"/>
        <v>0</v>
      </c>
      <c r="I18">
        <f t="shared" si="18"/>
        <v>0</v>
      </c>
      <c r="J18">
        <f t="shared" si="18"/>
        <v>0</v>
      </c>
      <c r="K18">
        <f t="shared" si="18"/>
        <v>0</v>
      </c>
      <c r="L18">
        <f t="shared" si="18"/>
        <v>0</v>
      </c>
      <c r="M18">
        <f t="shared" si="18"/>
        <v>1.6666666666666665</v>
      </c>
      <c r="N18">
        <f>O18</f>
        <v>50</v>
      </c>
      <c r="O18">
        <f t="shared" ref="O18:Z18" si="19">MAX(O17,O16)</f>
        <v>50</v>
      </c>
      <c r="P18">
        <f t="shared" si="19"/>
        <v>45.833333333333329</v>
      </c>
      <c r="Q18">
        <f t="shared" si="19"/>
        <v>41.666666666666671</v>
      </c>
      <c r="R18">
        <f t="shared" si="19"/>
        <v>37.5</v>
      </c>
      <c r="S18">
        <f t="shared" si="19"/>
        <v>33.333333333333329</v>
      </c>
      <c r="T18">
        <f t="shared" si="19"/>
        <v>29.166666666666668</v>
      </c>
      <c r="U18">
        <f t="shared" si="19"/>
        <v>25</v>
      </c>
      <c r="V18">
        <f t="shared" si="19"/>
        <v>20.833333333333336</v>
      </c>
      <c r="W18">
        <f t="shared" si="19"/>
        <v>16.666666666666664</v>
      </c>
      <c r="X18">
        <f t="shared" si="19"/>
        <v>12.5</v>
      </c>
      <c r="Y18">
        <f t="shared" si="19"/>
        <v>0</v>
      </c>
      <c r="Z18">
        <f t="shared" si="19"/>
        <v>0</v>
      </c>
      <c r="AA18">
        <f>AB18</f>
        <v>0</v>
      </c>
      <c r="AB18">
        <f t="shared" ref="AB18:AM18" si="20">MAX(AB17,AB16)</f>
        <v>0</v>
      </c>
      <c r="AC18">
        <f t="shared" si="20"/>
        <v>0</v>
      </c>
      <c r="AD18">
        <f t="shared" si="20"/>
        <v>0</v>
      </c>
      <c r="AE18">
        <f t="shared" si="20"/>
        <v>0</v>
      </c>
      <c r="AF18">
        <f t="shared" si="20"/>
        <v>0</v>
      </c>
      <c r="AG18">
        <f t="shared" si="20"/>
        <v>0</v>
      </c>
      <c r="AH18">
        <f t="shared" si="20"/>
        <v>0</v>
      </c>
      <c r="AI18">
        <f t="shared" si="20"/>
        <v>8.3333333333333339</v>
      </c>
      <c r="AJ18">
        <f t="shared" si="20"/>
        <v>16.666666666666664</v>
      </c>
      <c r="AK18">
        <f t="shared" si="20"/>
        <v>12.5</v>
      </c>
      <c r="AL18">
        <f t="shared" si="20"/>
        <v>8.3333333333333321</v>
      </c>
      <c r="AM18">
        <f t="shared" si="20"/>
        <v>4.1666666666666661</v>
      </c>
      <c r="AN18">
        <f>AO18</f>
        <v>50</v>
      </c>
      <c r="AO18">
        <f>MAX(AO17,AO16)</f>
        <v>50</v>
      </c>
      <c r="AP18" s="4"/>
      <c r="AQ18" s="4"/>
      <c r="AR18" s="5"/>
      <c r="AS18" s="4"/>
      <c r="AT18" s="5"/>
      <c r="AU18" s="4"/>
      <c r="AV18" s="5"/>
      <c r="AW18" s="4"/>
    </row>
    <row r="19" spans="1:49" s="6" customFormat="1" x14ac:dyDescent="0.35">
      <c r="A19" t="str">
        <f>Introduction!G20</f>
        <v>HASL-CLR Post 1186</v>
      </c>
      <c r="B19">
        <f>-1*MAX(0, MIN(-1*B10-B11,($B$2-B25-B18)/(1/12)))</f>
        <v>0</v>
      </c>
      <c r="C19">
        <f t="shared" ref="C19:M19" si="21">-1*MAX(0, MIN(-1*C10-C11,($B$2-C25-C18)/(1/12)))</f>
        <v>-10.000000000000028</v>
      </c>
      <c r="D19">
        <f t="shared" si="21"/>
        <v>-19.999999999999886</v>
      </c>
      <c r="E19">
        <f t="shared" si="21"/>
        <v>-29.999999999999915</v>
      </c>
      <c r="F19">
        <f t="shared" si="21"/>
        <v>-39.999999999999943</v>
      </c>
      <c r="G19">
        <f t="shared" si="21"/>
        <v>-49.999999999999929</v>
      </c>
      <c r="H19">
        <f t="shared" si="21"/>
        <v>-50</v>
      </c>
      <c r="I19">
        <f t="shared" si="21"/>
        <v>-50</v>
      </c>
      <c r="J19">
        <f t="shared" si="21"/>
        <v>-50</v>
      </c>
      <c r="K19">
        <f t="shared" si="21"/>
        <v>-50</v>
      </c>
      <c r="L19">
        <f t="shared" si="21"/>
        <v>-50</v>
      </c>
      <c r="M19">
        <f t="shared" si="21"/>
        <v>-50</v>
      </c>
      <c r="N19" s="6">
        <f t="shared" si="0"/>
        <v>0</v>
      </c>
      <c r="O19">
        <f>-1*MAX(0, MIN(-1*O10-O11,($B$2-O25-O18)/(1/12)))</f>
        <v>0</v>
      </c>
      <c r="P19">
        <f t="shared" ref="P19" si="22">-1*MAX(0, MIN(-1*P10-P11,($B$2-P25-P18)/(1/12)))</f>
        <v>-9.9999999999999432</v>
      </c>
      <c r="Q19">
        <f t="shared" ref="Q19" si="23">-1*MAX(0, MIN(-1*Q10-Q11,($B$2-Q25-Q18)/(1/12)))</f>
        <v>-19.999999999999801</v>
      </c>
      <c r="R19">
        <f t="shared" ref="R19" si="24">-1*MAX(0, MIN(-1*R10-R11,($B$2-R25-R18)/(1/12)))</f>
        <v>-29.999999999999829</v>
      </c>
      <c r="S19">
        <f t="shared" ref="S19" si="25">-1*MAX(0, MIN(-1*S10-S11,($B$2-S25-S18)/(1/12)))</f>
        <v>-39.999999999999858</v>
      </c>
      <c r="T19">
        <f t="shared" ref="T19" si="26">-1*MAX(0, MIN(-1*T10-T11,($B$2-T25-T18)/(1/12)))</f>
        <v>-49.999999999999758</v>
      </c>
      <c r="U19">
        <f t="shared" ref="U19" si="27">-1*MAX(0, MIN(-1*U10-U11,($B$2-U25-U18)/(1/12)))</f>
        <v>-50</v>
      </c>
      <c r="V19">
        <f t="shared" ref="V19" si="28">-1*MAX(0, MIN(-1*V10-V11,($B$2-V25-V18)/(1/12)))</f>
        <v>-50</v>
      </c>
      <c r="W19">
        <f t="shared" ref="W19" si="29">-1*MAX(0, MIN(-1*W10-W11,($B$2-W25-W18)/(1/12)))</f>
        <v>-50</v>
      </c>
      <c r="X19">
        <f t="shared" ref="X19" si="30">-1*MAX(0, MIN(-1*X10-X11,($B$2-X25-X18)/(1/12)))</f>
        <v>-50</v>
      </c>
      <c r="Y19">
        <f t="shared" ref="Y19" si="31">-1*MAX(0, MIN(-1*Y10-Y11,($B$2-Y25-Y18)/(1/12)))</f>
        <v>-50</v>
      </c>
      <c r="Z19">
        <f t="shared" ref="Z19" si="32">-1*MAX(0, MIN(-1*Z10-Z11,($B$2-Z25-Z18)/(1/12)))</f>
        <v>-50</v>
      </c>
      <c r="AA19" s="6">
        <f t="shared" si="1"/>
        <v>-50</v>
      </c>
      <c r="AB19">
        <f>-1*MAX(0, MIN(-1*AB10-AB11,($B$2-AB25-AB18)/(1/12)))</f>
        <v>-50</v>
      </c>
      <c r="AC19">
        <f t="shared" ref="AC19" si="33">-1*MAX(0, MIN(-1*AC10-AC11,($B$2-AC25-AC18)/(1/12)))</f>
        <v>-50</v>
      </c>
      <c r="AD19">
        <f t="shared" ref="AD19" si="34">-1*MAX(0, MIN(-1*AD10-AD11,($B$2-AD25-AD18)/(1/12)))</f>
        <v>-50</v>
      </c>
      <c r="AE19">
        <f t="shared" ref="AE19" si="35">-1*MAX(0, MIN(-1*AE10-AE11,($B$2-AE25-AE18)/(1/12)))</f>
        <v>-50</v>
      </c>
      <c r="AF19">
        <f t="shared" ref="AF19" si="36">-1*MAX(0, MIN(-1*AF10-AF11,($B$2-AF25-AF18)/(1/12)))</f>
        <v>-50</v>
      </c>
      <c r="AG19">
        <f t="shared" ref="AG19" si="37">-1*MAX(0, MIN(-1*AG10-AG11,($B$2-AG25-AG18)/(1/12)))</f>
        <v>-50</v>
      </c>
      <c r="AH19">
        <f t="shared" ref="AH19" si="38">-1*MAX(0, MIN(-1*AH10-AH11,($B$2-AH25-AH18)/(1/12)))</f>
        <v>-50</v>
      </c>
      <c r="AI19">
        <f t="shared" ref="AI19" si="39">-1*MAX(0, MIN(-1*AI10-AI11,($B$2-AI25-AI18)/(1/12)))</f>
        <v>-50</v>
      </c>
      <c r="AJ19">
        <f t="shared" ref="AJ19" si="40">-1*MAX(0, MIN(-1*AJ10-AJ11,($B$2-AJ25-AJ18)/(1/12)))</f>
        <v>-50</v>
      </c>
      <c r="AK19">
        <f t="shared" ref="AK19" si="41">-1*MAX(0, MIN(-1*AK10-AK11,($B$2-AK25-AK18)/(1/12)))</f>
        <v>-50</v>
      </c>
      <c r="AL19">
        <f t="shared" ref="AL19" si="42">-1*MAX(0, MIN(-1*AL10-AL11,($B$2-AL25-AL18)/(1/12)))</f>
        <v>-50</v>
      </c>
      <c r="AM19">
        <f t="shared" ref="AM19" si="43">-1*MAX(0, MIN(-1*AM10-AM11,($B$2-AM25-AM18)/(1/12)))</f>
        <v>-50</v>
      </c>
      <c r="AN19" s="6">
        <f t="shared" si="2"/>
        <v>0</v>
      </c>
      <c r="AO19">
        <f>-1*MAX(0, MIN(-1*AO10-AO11,($B$2-AO25-AO18)/(1/12)))</f>
        <v>0</v>
      </c>
    </row>
    <row r="20" spans="1:49" s="8" customFormat="1" x14ac:dyDescent="0.35">
      <c r="A20" s="8" t="s">
        <v>12</v>
      </c>
      <c r="B20" s="8">
        <v>0</v>
      </c>
      <c r="C20" s="8">
        <v>0</v>
      </c>
      <c r="D20" s="8">
        <v>0</v>
      </c>
      <c r="E20" s="8">
        <v>0</v>
      </c>
      <c r="F20" s="8">
        <v>0</v>
      </c>
      <c r="G20" s="8">
        <v>0</v>
      </c>
      <c r="H20" s="8">
        <v>50</v>
      </c>
      <c r="I20" s="8">
        <v>50</v>
      </c>
      <c r="J20" s="8">
        <v>50</v>
      </c>
      <c r="K20" s="8">
        <v>50</v>
      </c>
      <c r="L20" s="8">
        <v>50</v>
      </c>
      <c r="M20" s="8">
        <v>30</v>
      </c>
      <c r="N20">
        <f t="shared" si="0"/>
        <v>0</v>
      </c>
      <c r="O20" s="8">
        <v>0</v>
      </c>
      <c r="P20" s="8">
        <v>0</v>
      </c>
      <c r="Q20" s="8">
        <v>0</v>
      </c>
      <c r="R20" s="8">
        <v>0</v>
      </c>
      <c r="S20" s="8">
        <v>0</v>
      </c>
      <c r="T20" s="8">
        <v>0</v>
      </c>
      <c r="U20" s="8">
        <v>0</v>
      </c>
      <c r="V20" s="8">
        <v>0</v>
      </c>
      <c r="W20" s="8">
        <v>0</v>
      </c>
      <c r="X20" s="8">
        <v>0</v>
      </c>
      <c r="Y20" s="8">
        <v>50</v>
      </c>
      <c r="Z20" s="8">
        <v>50</v>
      </c>
      <c r="AA20">
        <f t="shared" si="1"/>
        <v>50</v>
      </c>
      <c r="AB20" s="8">
        <v>50</v>
      </c>
      <c r="AC20" s="8">
        <v>50</v>
      </c>
      <c r="AD20" s="8">
        <v>50</v>
      </c>
      <c r="AE20" s="8">
        <v>50</v>
      </c>
      <c r="AF20" s="8">
        <v>50</v>
      </c>
      <c r="AG20" s="8">
        <v>50</v>
      </c>
      <c r="AH20" s="8">
        <v>50</v>
      </c>
      <c r="AI20" s="8">
        <v>30</v>
      </c>
      <c r="AJ20" s="8">
        <v>0</v>
      </c>
      <c r="AK20" s="8">
        <v>0</v>
      </c>
      <c r="AL20" s="8">
        <v>0</v>
      </c>
      <c r="AM20" s="8">
        <v>0</v>
      </c>
      <c r="AN20">
        <f t="shared" si="2"/>
        <v>0</v>
      </c>
      <c r="AO20" s="8">
        <v>0</v>
      </c>
    </row>
    <row r="21" spans="1:49" s="8" customFormat="1" x14ac:dyDescent="0.35">
      <c r="A21" s="8" t="s">
        <v>14</v>
      </c>
      <c r="B21" s="8">
        <v>0</v>
      </c>
      <c r="C21" s="8">
        <v>0</v>
      </c>
      <c r="D21" s="8">
        <v>0</v>
      </c>
      <c r="E21" s="8">
        <v>0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  <c r="L21" s="8">
        <v>0</v>
      </c>
      <c r="M21" s="8">
        <v>0</v>
      </c>
      <c r="N21">
        <f t="shared" si="0"/>
        <v>0</v>
      </c>
      <c r="O21" s="8">
        <v>0</v>
      </c>
      <c r="P21" s="8">
        <v>0</v>
      </c>
      <c r="Q21" s="8">
        <v>0</v>
      </c>
      <c r="R21" s="8">
        <v>0</v>
      </c>
      <c r="S21" s="8">
        <v>0</v>
      </c>
      <c r="T21" s="8">
        <v>0</v>
      </c>
      <c r="U21" s="8">
        <v>0</v>
      </c>
      <c r="V21" s="8">
        <v>0</v>
      </c>
      <c r="W21" s="8">
        <v>0</v>
      </c>
      <c r="X21" s="8">
        <v>0</v>
      </c>
      <c r="Y21" s="8">
        <v>0</v>
      </c>
      <c r="Z21" s="8">
        <v>0</v>
      </c>
      <c r="AA21">
        <f t="shared" si="1"/>
        <v>0</v>
      </c>
      <c r="AB21" s="8">
        <v>0</v>
      </c>
      <c r="AC21" s="8">
        <v>0</v>
      </c>
      <c r="AD21" s="8">
        <v>0</v>
      </c>
      <c r="AE21" s="8">
        <v>0</v>
      </c>
      <c r="AF21" s="8">
        <v>0</v>
      </c>
      <c r="AG21" s="8">
        <v>0</v>
      </c>
      <c r="AH21" s="8">
        <v>0</v>
      </c>
      <c r="AI21" s="8">
        <v>0</v>
      </c>
      <c r="AJ21" s="8">
        <v>0</v>
      </c>
      <c r="AK21" s="8">
        <v>0</v>
      </c>
      <c r="AL21" s="8">
        <v>0</v>
      </c>
      <c r="AM21" s="8">
        <v>0</v>
      </c>
      <c r="AN21">
        <f t="shared" si="2"/>
        <v>0</v>
      </c>
      <c r="AO21" s="8">
        <v>0</v>
      </c>
    </row>
    <row r="22" spans="1:49" s="1" customFormat="1" x14ac:dyDescent="0.35">
      <c r="A22" s="1" t="s">
        <v>27</v>
      </c>
      <c r="B22" s="1">
        <f>B20+B21</f>
        <v>0</v>
      </c>
      <c r="C22" s="1">
        <f t="shared" ref="C22:AO22" si="44">C20+C21</f>
        <v>0</v>
      </c>
      <c r="D22" s="1">
        <f t="shared" si="44"/>
        <v>0</v>
      </c>
      <c r="E22" s="1">
        <f t="shared" si="44"/>
        <v>0</v>
      </c>
      <c r="F22" s="1">
        <f t="shared" si="44"/>
        <v>0</v>
      </c>
      <c r="G22" s="1">
        <f t="shared" si="44"/>
        <v>0</v>
      </c>
      <c r="H22" s="1">
        <f t="shared" si="44"/>
        <v>50</v>
      </c>
      <c r="I22" s="1">
        <f t="shared" si="44"/>
        <v>50</v>
      </c>
      <c r="J22" s="1">
        <f t="shared" si="44"/>
        <v>50</v>
      </c>
      <c r="K22" s="1">
        <f t="shared" si="44"/>
        <v>50</v>
      </c>
      <c r="L22" s="1">
        <f t="shared" si="44"/>
        <v>50</v>
      </c>
      <c r="M22" s="1">
        <f t="shared" si="44"/>
        <v>30</v>
      </c>
      <c r="N22">
        <f t="shared" si="0"/>
        <v>0</v>
      </c>
      <c r="O22" s="1">
        <f t="shared" si="44"/>
        <v>0</v>
      </c>
      <c r="P22" s="1">
        <f t="shared" si="44"/>
        <v>0</v>
      </c>
      <c r="Q22" s="1">
        <f t="shared" si="44"/>
        <v>0</v>
      </c>
      <c r="R22" s="1">
        <f t="shared" si="44"/>
        <v>0</v>
      </c>
      <c r="S22" s="1">
        <f t="shared" si="44"/>
        <v>0</v>
      </c>
      <c r="T22" s="1">
        <f t="shared" si="44"/>
        <v>0</v>
      </c>
      <c r="U22" s="1">
        <f t="shared" si="44"/>
        <v>0</v>
      </c>
      <c r="V22" s="1">
        <f t="shared" si="44"/>
        <v>0</v>
      </c>
      <c r="W22" s="1">
        <f t="shared" si="44"/>
        <v>0</v>
      </c>
      <c r="X22" s="1">
        <f t="shared" si="44"/>
        <v>0</v>
      </c>
      <c r="Y22" s="1">
        <f t="shared" si="44"/>
        <v>50</v>
      </c>
      <c r="Z22" s="1">
        <f t="shared" si="44"/>
        <v>50</v>
      </c>
      <c r="AA22">
        <f t="shared" si="1"/>
        <v>50</v>
      </c>
      <c r="AB22" s="1">
        <f t="shared" si="44"/>
        <v>50</v>
      </c>
      <c r="AC22" s="1">
        <f t="shared" si="44"/>
        <v>50</v>
      </c>
      <c r="AD22" s="1">
        <f t="shared" si="44"/>
        <v>50</v>
      </c>
      <c r="AE22" s="1">
        <f t="shared" si="44"/>
        <v>50</v>
      </c>
      <c r="AF22" s="1">
        <f t="shared" si="44"/>
        <v>50</v>
      </c>
      <c r="AG22" s="1">
        <f t="shared" si="44"/>
        <v>50</v>
      </c>
      <c r="AH22" s="1">
        <f t="shared" si="44"/>
        <v>50</v>
      </c>
      <c r="AI22" s="1">
        <f t="shared" si="44"/>
        <v>30</v>
      </c>
      <c r="AJ22" s="1">
        <f t="shared" si="44"/>
        <v>0</v>
      </c>
      <c r="AK22" s="1">
        <f t="shared" si="44"/>
        <v>0</v>
      </c>
      <c r="AL22" s="1">
        <f t="shared" si="44"/>
        <v>0</v>
      </c>
      <c r="AM22" s="1">
        <f t="shared" si="44"/>
        <v>0</v>
      </c>
      <c r="AN22">
        <f t="shared" si="2"/>
        <v>0</v>
      </c>
      <c r="AO22" s="1">
        <f t="shared" si="44"/>
        <v>0</v>
      </c>
    </row>
    <row r="23" spans="1:49" s="8" customFormat="1" x14ac:dyDescent="0.35">
      <c r="A23" s="8" t="str">
        <f>Introduction!G24</f>
        <v>Governor Response</v>
      </c>
      <c r="B23" s="8">
        <v>0</v>
      </c>
      <c r="C23" s="8">
        <v>0</v>
      </c>
      <c r="D23" s="8">
        <v>0</v>
      </c>
      <c r="E23" s="8">
        <v>0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>
        <f t="shared" si="0"/>
        <v>0</v>
      </c>
      <c r="O23" s="8">
        <v>0</v>
      </c>
      <c r="P23" s="8">
        <v>0</v>
      </c>
      <c r="Q23" s="8">
        <v>0</v>
      </c>
      <c r="R23" s="8">
        <v>0</v>
      </c>
      <c r="S23" s="8">
        <v>0</v>
      </c>
      <c r="T23" s="8">
        <v>0</v>
      </c>
      <c r="U23" s="8">
        <v>0</v>
      </c>
      <c r="V23" s="8">
        <v>0</v>
      </c>
      <c r="W23" s="8">
        <v>0</v>
      </c>
      <c r="X23" s="8">
        <v>0</v>
      </c>
      <c r="Y23" s="8">
        <v>0</v>
      </c>
      <c r="Z23" s="8">
        <v>0</v>
      </c>
      <c r="AA23">
        <f t="shared" si="1"/>
        <v>0</v>
      </c>
      <c r="AB23" s="8">
        <v>0</v>
      </c>
      <c r="AC23" s="8">
        <v>0</v>
      </c>
      <c r="AD23" s="8">
        <v>0</v>
      </c>
      <c r="AE23" s="8">
        <v>0</v>
      </c>
      <c r="AF23" s="8">
        <v>0</v>
      </c>
      <c r="AG23" s="8">
        <v>0</v>
      </c>
      <c r="AH23" s="8">
        <v>0</v>
      </c>
      <c r="AI23" s="8">
        <v>0</v>
      </c>
      <c r="AJ23" s="8">
        <v>0</v>
      </c>
      <c r="AK23" s="8">
        <v>0</v>
      </c>
      <c r="AL23" s="8">
        <v>0</v>
      </c>
      <c r="AM23" s="8">
        <v>0</v>
      </c>
      <c r="AN23">
        <f t="shared" si="2"/>
        <v>0</v>
      </c>
      <c r="AO23" s="8">
        <v>0</v>
      </c>
    </row>
    <row r="24" spans="1:49" x14ac:dyDescent="0.35">
      <c r="A24" t="s">
        <v>15</v>
      </c>
      <c r="B24">
        <f t="shared" ref="B24:M24" si="45">-B12+B22+B23</f>
        <v>-40</v>
      </c>
      <c r="C24">
        <f t="shared" si="45"/>
        <v>-40</v>
      </c>
      <c r="D24">
        <f t="shared" si="45"/>
        <v>-40</v>
      </c>
      <c r="E24">
        <f t="shared" si="45"/>
        <v>-40</v>
      </c>
      <c r="F24">
        <f t="shared" si="45"/>
        <v>-40</v>
      </c>
      <c r="G24">
        <f t="shared" si="45"/>
        <v>-40</v>
      </c>
      <c r="H24">
        <f t="shared" si="45"/>
        <v>10</v>
      </c>
      <c r="I24">
        <f t="shared" si="45"/>
        <v>50</v>
      </c>
      <c r="J24">
        <f t="shared" si="45"/>
        <v>50</v>
      </c>
      <c r="K24">
        <f t="shared" si="45"/>
        <v>50</v>
      </c>
      <c r="L24">
        <f t="shared" si="45"/>
        <v>50</v>
      </c>
      <c r="M24">
        <f t="shared" si="45"/>
        <v>30</v>
      </c>
      <c r="N24">
        <f t="shared" si="0"/>
        <v>-40</v>
      </c>
      <c r="O24">
        <f t="shared" ref="O24:Z24" si="46">-O12+O22+O23</f>
        <v>-40</v>
      </c>
      <c r="P24">
        <f t="shared" si="46"/>
        <v>-40</v>
      </c>
      <c r="Q24">
        <f t="shared" si="46"/>
        <v>-40</v>
      </c>
      <c r="R24">
        <f t="shared" si="46"/>
        <v>-40</v>
      </c>
      <c r="S24">
        <f t="shared" si="46"/>
        <v>-40</v>
      </c>
      <c r="T24">
        <f t="shared" si="46"/>
        <v>-40</v>
      </c>
      <c r="U24">
        <f t="shared" si="46"/>
        <v>-40</v>
      </c>
      <c r="V24">
        <f t="shared" si="46"/>
        <v>0</v>
      </c>
      <c r="W24">
        <f t="shared" si="46"/>
        <v>0</v>
      </c>
      <c r="X24">
        <f t="shared" si="46"/>
        <v>0</v>
      </c>
      <c r="Y24">
        <f t="shared" si="46"/>
        <v>50</v>
      </c>
      <c r="Z24">
        <f t="shared" si="46"/>
        <v>50</v>
      </c>
      <c r="AA24">
        <f t="shared" si="1"/>
        <v>0</v>
      </c>
      <c r="AB24">
        <f t="shared" ref="AB24:AM24" si="47">-AB12+AB22+AB23</f>
        <v>0</v>
      </c>
      <c r="AC24">
        <f t="shared" si="47"/>
        <v>0</v>
      </c>
      <c r="AD24">
        <f t="shared" si="47"/>
        <v>0</v>
      </c>
      <c r="AE24">
        <f t="shared" si="47"/>
        <v>0</v>
      </c>
      <c r="AF24">
        <f t="shared" si="47"/>
        <v>50</v>
      </c>
      <c r="AG24">
        <f t="shared" si="47"/>
        <v>50</v>
      </c>
      <c r="AH24">
        <f t="shared" si="47"/>
        <v>50</v>
      </c>
      <c r="AI24">
        <f t="shared" si="47"/>
        <v>30</v>
      </c>
      <c r="AJ24">
        <f t="shared" si="47"/>
        <v>0</v>
      </c>
      <c r="AK24">
        <f t="shared" si="47"/>
        <v>0</v>
      </c>
      <c r="AL24">
        <f t="shared" si="47"/>
        <v>0</v>
      </c>
      <c r="AM24">
        <f t="shared" si="47"/>
        <v>0</v>
      </c>
      <c r="AN24">
        <f t="shared" si="2"/>
        <v>0</v>
      </c>
      <c r="AO24">
        <f>-AO12+AO22+AO23</f>
        <v>0</v>
      </c>
    </row>
    <row r="25" spans="1:49" x14ac:dyDescent="0.35">
      <c r="A25" t="s">
        <v>1</v>
      </c>
      <c r="B25">
        <f>B3</f>
        <v>50</v>
      </c>
      <c r="C25">
        <f>B25-B24*1/12</f>
        <v>53.333333333333336</v>
      </c>
      <c r="D25">
        <f t="shared" ref="D25:M25" si="48">C25-C24*1/12</f>
        <v>56.666666666666671</v>
      </c>
      <c r="E25">
        <f t="shared" si="48"/>
        <v>60.000000000000007</v>
      </c>
      <c r="F25">
        <f t="shared" si="48"/>
        <v>63.333333333333343</v>
      </c>
      <c r="G25">
        <f t="shared" si="48"/>
        <v>66.666666666666671</v>
      </c>
      <c r="H25">
        <f t="shared" si="48"/>
        <v>70</v>
      </c>
      <c r="I25">
        <f t="shared" si="48"/>
        <v>69.166666666666671</v>
      </c>
      <c r="J25">
        <f t="shared" si="48"/>
        <v>65</v>
      </c>
      <c r="K25">
        <f t="shared" si="48"/>
        <v>60.833333333333336</v>
      </c>
      <c r="L25">
        <f t="shared" si="48"/>
        <v>56.666666666666671</v>
      </c>
      <c r="M25">
        <f t="shared" si="48"/>
        <v>52.500000000000007</v>
      </c>
      <c r="N25">
        <f t="shared" si="0"/>
        <v>50.000000000000007</v>
      </c>
      <c r="O25">
        <f>M25-M24*1/12</f>
        <v>50.000000000000007</v>
      </c>
      <c r="P25">
        <f>O25-O24*1/12</f>
        <v>53.333333333333343</v>
      </c>
      <c r="Q25">
        <f t="shared" ref="Q25" si="49">P25-P24*1/12</f>
        <v>56.666666666666679</v>
      </c>
      <c r="R25">
        <f t="shared" ref="R25" si="50">Q25-Q24*1/12</f>
        <v>60.000000000000014</v>
      </c>
      <c r="S25">
        <f t="shared" ref="S25" si="51">R25-R24*1/12</f>
        <v>63.33333333333335</v>
      </c>
      <c r="T25">
        <f t="shared" ref="T25" si="52">S25-S24*1/12</f>
        <v>66.666666666666686</v>
      </c>
      <c r="U25">
        <f t="shared" ref="U25" si="53">T25-T24*1/12</f>
        <v>70.000000000000014</v>
      </c>
      <c r="V25">
        <f t="shared" ref="V25" si="54">U25-U24*1/12</f>
        <v>73.333333333333343</v>
      </c>
      <c r="W25">
        <f t="shared" ref="W25" si="55">V25-V24*1/12</f>
        <v>73.333333333333343</v>
      </c>
      <c r="X25">
        <f t="shared" ref="X25" si="56">W25-W24*1/12</f>
        <v>73.333333333333343</v>
      </c>
      <c r="Y25">
        <f t="shared" ref="Y25" si="57">X25-X24*1/12</f>
        <v>73.333333333333343</v>
      </c>
      <c r="Z25">
        <f t="shared" ref="Z25" si="58">Y25-Y24*1/12</f>
        <v>69.166666666666671</v>
      </c>
      <c r="AA25">
        <f t="shared" si="1"/>
        <v>65</v>
      </c>
      <c r="AB25">
        <f>Z25-Z24*1/12</f>
        <v>65</v>
      </c>
      <c r="AC25">
        <f>AB25-AB24*1/12</f>
        <v>65</v>
      </c>
      <c r="AD25">
        <f t="shared" ref="AD25" si="59">AC25-AC24*1/12</f>
        <v>65</v>
      </c>
      <c r="AE25">
        <f t="shared" ref="AE25" si="60">AD25-AD24*1/12</f>
        <v>65</v>
      </c>
      <c r="AF25">
        <f t="shared" ref="AF25" si="61">AE25-AE24*1/12</f>
        <v>65</v>
      </c>
      <c r="AG25">
        <f t="shared" ref="AG25" si="62">AF25-AF24*1/12</f>
        <v>60.833333333333336</v>
      </c>
      <c r="AH25">
        <f t="shared" ref="AH25" si="63">AG25-AG24*1/12</f>
        <v>56.666666666666671</v>
      </c>
      <c r="AI25">
        <f t="shared" ref="AI25" si="64">AH25-AH24*1/12</f>
        <v>52.500000000000007</v>
      </c>
      <c r="AJ25">
        <f t="shared" ref="AJ25" si="65">AI25-AI24*1/12</f>
        <v>50.000000000000007</v>
      </c>
      <c r="AK25">
        <f t="shared" ref="AK25" si="66">AJ25-AJ24*1/12</f>
        <v>50.000000000000007</v>
      </c>
      <c r="AL25">
        <f t="shared" ref="AL25" si="67">AK25-AK24*1/12</f>
        <v>50.000000000000007</v>
      </c>
      <c r="AM25">
        <f t="shared" ref="AM25" si="68">AL25-AL24*1/12</f>
        <v>50.000000000000007</v>
      </c>
      <c r="AN25">
        <f t="shared" si="2"/>
        <v>50.000000000000007</v>
      </c>
      <c r="AO25">
        <f>AM25-AM24*1/12</f>
        <v>50.000000000000007</v>
      </c>
    </row>
    <row r="26" spans="1:49" x14ac:dyDescent="0.35">
      <c r="A26" t="s">
        <v>175</v>
      </c>
      <c r="B26" s="7">
        <f t="shared" ref="B26:M26" si="69">$B$2-MAX((60-MINUTE(B8))/60 * (B11 - MIN(B20,B11)),0)</f>
        <v>50</v>
      </c>
      <c r="C26" s="7">
        <f t="shared" si="69"/>
        <v>54.166666666666671</v>
      </c>
      <c r="D26" s="7">
        <f t="shared" si="69"/>
        <v>58.333333333333329</v>
      </c>
      <c r="E26" s="7">
        <f t="shared" si="69"/>
        <v>62.5</v>
      </c>
      <c r="F26" s="7">
        <f t="shared" si="69"/>
        <v>66.666666666666671</v>
      </c>
      <c r="G26" s="7">
        <f t="shared" si="69"/>
        <v>70.833333333333329</v>
      </c>
      <c r="H26" s="7">
        <f t="shared" si="69"/>
        <v>100</v>
      </c>
      <c r="I26" s="7">
        <f t="shared" si="69"/>
        <v>100</v>
      </c>
      <c r="J26" s="7">
        <f t="shared" si="69"/>
        <v>100</v>
      </c>
      <c r="K26" s="7">
        <f t="shared" si="69"/>
        <v>100</v>
      </c>
      <c r="L26" s="7">
        <f t="shared" si="69"/>
        <v>100</v>
      </c>
      <c r="M26" s="7">
        <f t="shared" si="69"/>
        <v>98.333333333333329</v>
      </c>
      <c r="N26" s="1">
        <f>$B$2</f>
        <v>100</v>
      </c>
      <c r="O26" s="7">
        <f t="shared" ref="O26:Z26" si="70">$B$2-MAX((60-MINUTE(O8))/60 * (O11 - MIN(O20,O11)),0)</f>
        <v>50</v>
      </c>
      <c r="P26" s="7">
        <f t="shared" si="70"/>
        <v>54.166666666666671</v>
      </c>
      <c r="Q26" s="7">
        <f t="shared" si="70"/>
        <v>58.333333333333329</v>
      </c>
      <c r="R26" s="7">
        <f t="shared" si="70"/>
        <v>62.5</v>
      </c>
      <c r="S26" s="7">
        <f t="shared" si="70"/>
        <v>66.666666666666671</v>
      </c>
      <c r="T26" s="7">
        <f t="shared" si="70"/>
        <v>70.833333333333329</v>
      </c>
      <c r="U26" s="7">
        <f t="shared" si="70"/>
        <v>75</v>
      </c>
      <c r="V26" s="7">
        <f t="shared" si="70"/>
        <v>79.166666666666657</v>
      </c>
      <c r="W26" s="7">
        <f t="shared" si="70"/>
        <v>83.333333333333343</v>
      </c>
      <c r="X26" s="7">
        <f t="shared" si="70"/>
        <v>87.5</v>
      </c>
      <c r="Y26" s="7">
        <f t="shared" si="70"/>
        <v>100</v>
      </c>
      <c r="Z26" s="7">
        <f t="shared" si="70"/>
        <v>100</v>
      </c>
      <c r="AA26" s="1">
        <f>$B$2</f>
        <v>100</v>
      </c>
      <c r="AB26" s="7">
        <f t="shared" ref="AB26:AM26" si="71">$B$2-MAX((60-MINUTE(AB8))/60 * (AB11 - MIN(AB20,AB11)),0)</f>
        <v>100</v>
      </c>
      <c r="AC26" s="7">
        <f t="shared" si="71"/>
        <v>100</v>
      </c>
      <c r="AD26" s="7">
        <f t="shared" si="71"/>
        <v>100</v>
      </c>
      <c r="AE26" s="7">
        <f t="shared" si="71"/>
        <v>100</v>
      </c>
      <c r="AF26" s="7">
        <f t="shared" si="71"/>
        <v>100</v>
      </c>
      <c r="AG26" s="7">
        <f t="shared" si="71"/>
        <v>100</v>
      </c>
      <c r="AH26" s="7">
        <f t="shared" si="71"/>
        <v>100</v>
      </c>
      <c r="AI26" s="7">
        <f t="shared" si="71"/>
        <v>91.666666666666671</v>
      </c>
      <c r="AJ26" s="7">
        <f t="shared" si="71"/>
        <v>83.333333333333343</v>
      </c>
      <c r="AK26" s="7">
        <f t="shared" si="71"/>
        <v>87.5</v>
      </c>
      <c r="AL26" s="7">
        <f t="shared" si="71"/>
        <v>91.666666666666671</v>
      </c>
      <c r="AM26" s="7">
        <f t="shared" si="71"/>
        <v>95.833333333333329</v>
      </c>
      <c r="AN26" s="1">
        <f>$B$2</f>
        <v>100</v>
      </c>
      <c r="AO26" s="7">
        <f>$B$2-MAX((60-MINUTE(AO8))/60 * (AO11 - MIN(AO20,AO11)),0)</f>
        <v>50</v>
      </c>
    </row>
    <row r="27" spans="1:49" hidden="1" x14ac:dyDescent="0.35">
      <c r="A27" s="1" t="s">
        <v>176</v>
      </c>
      <c r="B27" s="7">
        <f>$B$2-MAX((60-MINUTE(B8))/60 * B11,0)</f>
        <v>50</v>
      </c>
      <c r="C27" s="7">
        <f t="shared" ref="C27:M27" si="72">$B$2-MAX((60-MINUTE(C8))/60 * C11,0)</f>
        <v>54.166666666666671</v>
      </c>
      <c r="D27" s="7">
        <f t="shared" si="72"/>
        <v>58.333333333333329</v>
      </c>
      <c r="E27" s="7">
        <f t="shared" si="72"/>
        <v>62.5</v>
      </c>
      <c r="F27" s="7">
        <f t="shared" si="72"/>
        <v>66.666666666666671</v>
      </c>
      <c r="G27" s="7">
        <f t="shared" si="72"/>
        <v>70.833333333333329</v>
      </c>
      <c r="H27" s="7">
        <f t="shared" si="72"/>
        <v>75</v>
      </c>
      <c r="I27" s="7">
        <f t="shared" si="72"/>
        <v>79.166666666666657</v>
      </c>
      <c r="J27" s="7">
        <f t="shared" si="72"/>
        <v>83.333333333333343</v>
      </c>
      <c r="K27" s="7">
        <f t="shared" si="72"/>
        <v>87.5</v>
      </c>
      <c r="L27" s="7">
        <f t="shared" si="72"/>
        <v>91.666666666666671</v>
      </c>
      <c r="M27" s="7">
        <f t="shared" si="72"/>
        <v>95.833333333333329</v>
      </c>
      <c r="N27" s="1">
        <f>$B$2</f>
        <v>100</v>
      </c>
      <c r="O27" s="7">
        <f>$B$2-MAX((60-MINUTE(O8))/60 * O11,0)</f>
        <v>50</v>
      </c>
      <c r="P27" s="7">
        <f t="shared" ref="P27:Z27" si="73">$B$2-MAX((60-MINUTE(P8))/60 * P11,0)</f>
        <v>54.166666666666671</v>
      </c>
      <c r="Q27" s="7">
        <f t="shared" si="73"/>
        <v>58.333333333333329</v>
      </c>
      <c r="R27" s="7">
        <f t="shared" si="73"/>
        <v>62.5</v>
      </c>
      <c r="S27" s="7">
        <f t="shared" si="73"/>
        <v>66.666666666666671</v>
      </c>
      <c r="T27" s="7">
        <f t="shared" si="73"/>
        <v>70.833333333333329</v>
      </c>
      <c r="U27" s="7">
        <f t="shared" si="73"/>
        <v>75</v>
      </c>
      <c r="V27" s="7">
        <f t="shared" si="73"/>
        <v>79.166666666666657</v>
      </c>
      <c r="W27" s="7">
        <f t="shared" si="73"/>
        <v>83.333333333333343</v>
      </c>
      <c r="X27" s="7">
        <f t="shared" si="73"/>
        <v>87.5</v>
      </c>
      <c r="Y27" s="7">
        <f t="shared" si="73"/>
        <v>91.666666666666671</v>
      </c>
      <c r="Z27" s="7">
        <f t="shared" si="73"/>
        <v>95.833333333333329</v>
      </c>
      <c r="AA27" s="1">
        <f>$B$2</f>
        <v>100</v>
      </c>
      <c r="AB27" s="7">
        <f>$B$2-MAX((60-MINUTE(AB8))/60 * AB11,0)</f>
        <v>50</v>
      </c>
      <c r="AC27" s="7">
        <f t="shared" ref="AC27:AM27" si="74">$B$2-MAX((60-MINUTE(AC8))/60 * AC11,0)</f>
        <v>54.166666666666671</v>
      </c>
      <c r="AD27" s="7">
        <f t="shared" si="74"/>
        <v>58.333333333333329</v>
      </c>
      <c r="AE27" s="7">
        <f t="shared" si="74"/>
        <v>62.5</v>
      </c>
      <c r="AF27" s="7">
        <f t="shared" si="74"/>
        <v>66.666666666666671</v>
      </c>
      <c r="AG27" s="7">
        <f t="shared" si="74"/>
        <v>70.833333333333329</v>
      </c>
      <c r="AH27" s="7">
        <f t="shared" si="74"/>
        <v>75</v>
      </c>
      <c r="AI27" s="7">
        <f t="shared" si="74"/>
        <v>79.166666666666657</v>
      </c>
      <c r="AJ27" s="7">
        <f t="shared" si="74"/>
        <v>83.333333333333343</v>
      </c>
      <c r="AK27" s="7">
        <f t="shared" si="74"/>
        <v>87.5</v>
      </c>
      <c r="AL27" s="7">
        <f t="shared" si="74"/>
        <v>91.666666666666671</v>
      </c>
      <c r="AM27" s="7">
        <f t="shared" si="74"/>
        <v>95.833333333333329</v>
      </c>
      <c r="AN27" s="1">
        <f>$B$2</f>
        <v>100</v>
      </c>
      <c r="AO27" s="7">
        <f>$B$2-MAX((60-MINUTE(AO8))/60 * AO11,0)</f>
        <v>50</v>
      </c>
    </row>
    <row r="30" spans="1:49" x14ac:dyDescent="0.35">
      <c r="M30" s="5"/>
    </row>
    <row r="39" spans="1:16" x14ac:dyDescent="0.35">
      <c r="A39" s="2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</row>
    <row r="47" spans="1:16" hidden="1" x14ac:dyDescent="0.35"/>
    <row r="48" spans="1:16" hidden="1" x14ac:dyDescent="0.35"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</row>
    <row r="49" spans="2:16" x14ac:dyDescent="0.3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idden="1" x14ac:dyDescent="0.35"/>
    <row r="51" spans="2:16" hidden="1" x14ac:dyDescent="0.35"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</row>
    <row r="52" spans="2:16" x14ac:dyDescent="0.3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2:16" hidden="1" x14ac:dyDescent="0.35"/>
    <row r="54" spans="2:16" hidden="1" x14ac:dyDescent="0.35"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</row>
    <row r="55" spans="2:16" x14ac:dyDescent="0.35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F50DE7-67AA-456B-83B3-6B57FAE1CD8D}">
  <sheetPr codeName="Sheet2"/>
  <dimension ref="A1:AW55"/>
  <sheetViews>
    <sheetView zoomScaleNormal="100" workbookViewId="0">
      <pane xSplit="1" ySplit="8" topLeftCell="B9" activePane="bottomRight" state="frozen"/>
      <selection pane="topRight" activeCell="B1" sqref="B1"/>
      <selection pane="bottomLeft" activeCell="A6" sqref="A6"/>
      <selection pane="bottomRight"/>
    </sheetView>
  </sheetViews>
  <sheetFormatPr defaultRowHeight="14.5" x14ac:dyDescent="0.35"/>
  <cols>
    <col min="1" max="1" width="19.81640625" bestFit="1" customWidth="1"/>
    <col min="14" max="14" width="0.7265625" customWidth="1"/>
    <col min="27" max="27" width="0.7265625" customWidth="1"/>
    <col min="40" max="40" width="0.7265625" customWidth="1"/>
  </cols>
  <sheetData>
    <row r="1" spans="1:49" x14ac:dyDescent="0.35">
      <c r="A1" t="s">
        <v>24</v>
      </c>
      <c r="B1">
        <v>0</v>
      </c>
      <c r="J1" t="s">
        <v>20</v>
      </c>
      <c r="L1">
        <v>0</v>
      </c>
      <c r="P1" s="17" t="s">
        <v>86</v>
      </c>
      <c r="Q1" s="16"/>
      <c r="R1" s="16"/>
      <c r="S1" s="16"/>
      <c r="T1" s="16"/>
      <c r="U1" s="16"/>
      <c r="V1" s="16"/>
      <c r="W1" s="16"/>
      <c r="X1" s="16"/>
    </row>
    <row r="2" spans="1:49" x14ac:dyDescent="0.35">
      <c r="A2" t="s">
        <v>25</v>
      </c>
      <c r="B2">
        <v>100</v>
      </c>
      <c r="D2" s="9"/>
      <c r="P2" s="18" t="s">
        <v>142</v>
      </c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</row>
    <row r="3" spans="1:49" x14ac:dyDescent="0.35">
      <c r="A3" t="s">
        <v>26</v>
      </c>
      <c r="B3">
        <v>100</v>
      </c>
    </row>
    <row r="5" spans="1:49" x14ac:dyDescent="0.35">
      <c r="A5" t="s">
        <v>88</v>
      </c>
      <c r="B5" t="s">
        <v>89</v>
      </c>
      <c r="O5" t="s">
        <v>90</v>
      </c>
      <c r="P5" t="s">
        <v>89</v>
      </c>
      <c r="AB5" t="s">
        <v>91</v>
      </c>
      <c r="AC5" t="s">
        <v>92</v>
      </c>
    </row>
    <row r="6" spans="1:49" x14ac:dyDescent="0.35">
      <c r="B6" t="s">
        <v>93</v>
      </c>
      <c r="P6" t="s">
        <v>98</v>
      </c>
      <c r="AC6" t="s">
        <v>94</v>
      </c>
    </row>
    <row r="7" spans="1:49" x14ac:dyDescent="0.35">
      <c r="B7" t="s">
        <v>95</v>
      </c>
      <c r="P7" t="s">
        <v>97</v>
      </c>
      <c r="AC7" t="s">
        <v>96</v>
      </c>
    </row>
    <row r="8" spans="1:49" x14ac:dyDescent="0.35">
      <c r="A8" s="2" t="s">
        <v>34</v>
      </c>
      <c r="B8" s="3">
        <v>0.5</v>
      </c>
      <c r="C8" s="3">
        <v>0.50347222222222221</v>
      </c>
      <c r="D8" s="3">
        <v>0.50694444444444398</v>
      </c>
      <c r="E8" s="3">
        <v>0.51041666666666696</v>
      </c>
      <c r="F8" s="3">
        <v>0.51388888888888895</v>
      </c>
      <c r="G8" s="3">
        <v>0.51736111111111105</v>
      </c>
      <c r="H8" s="3">
        <v>0.52083333333333304</v>
      </c>
      <c r="I8" s="3">
        <v>0.52430555555555503</v>
      </c>
      <c r="J8" s="3">
        <v>0.52777777777777801</v>
      </c>
      <c r="K8" s="3">
        <v>0.53125</v>
      </c>
      <c r="L8" s="3">
        <v>0.53472222222222199</v>
      </c>
      <c r="M8" s="3">
        <v>0.53819444444444398</v>
      </c>
      <c r="N8" s="3">
        <f>O8-TIME(0,0,1)</f>
        <v>0.54165509259259292</v>
      </c>
      <c r="O8" s="3">
        <v>0.54166666666666696</v>
      </c>
      <c r="P8" s="3">
        <v>0.54513888888888895</v>
      </c>
      <c r="Q8" s="3">
        <v>0.54861111111111105</v>
      </c>
      <c r="R8" s="3">
        <v>0.55208333333333304</v>
      </c>
      <c r="S8" s="3">
        <v>0.55555555555555503</v>
      </c>
      <c r="T8" s="3">
        <v>0.55902777777777701</v>
      </c>
      <c r="U8" s="3">
        <v>0.562499999999999</v>
      </c>
      <c r="V8" s="3">
        <v>0.56597222222222099</v>
      </c>
      <c r="W8" s="3">
        <v>0.56944444444444298</v>
      </c>
      <c r="X8" s="3">
        <v>0.57291666666666496</v>
      </c>
      <c r="Y8" s="3">
        <v>0.57638888888888695</v>
      </c>
      <c r="Z8" s="3">
        <v>0.57986111111110905</v>
      </c>
      <c r="AA8" s="3">
        <f>AB8-TIME(0,0,1)</f>
        <v>0.583321759259257</v>
      </c>
      <c r="AB8" s="3">
        <v>0.58333333333333104</v>
      </c>
      <c r="AC8" s="3">
        <v>0.58680555555555303</v>
      </c>
      <c r="AD8" s="3">
        <v>0.59027777777777501</v>
      </c>
      <c r="AE8" s="3">
        <v>0.593749999999997</v>
      </c>
      <c r="AF8" s="3">
        <v>0.59722222222221899</v>
      </c>
      <c r="AG8" s="3">
        <v>0.60069444444444098</v>
      </c>
      <c r="AH8" s="3">
        <v>0.60416666666666297</v>
      </c>
      <c r="AI8" s="3">
        <v>0.60763888888888495</v>
      </c>
      <c r="AJ8" s="3">
        <v>0.61111111111110705</v>
      </c>
      <c r="AK8" s="3">
        <v>0.61458333333332904</v>
      </c>
      <c r="AL8" s="3">
        <v>0.61805555555555103</v>
      </c>
      <c r="AM8" s="3">
        <v>0.62152777777777302</v>
      </c>
      <c r="AN8" s="3">
        <f>AO8-TIME(0,0,1)</f>
        <v>0.62498842592592097</v>
      </c>
      <c r="AO8" s="3">
        <v>0.624999999999995</v>
      </c>
    </row>
    <row r="9" spans="1:49" x14ac:dyDescent="0.35">
      <c r="A9" t="str">
        <f>Introduction!G6</f>
        <v>HSL</v>
      </c>
      <c r="B9">
        <v>100</v>
      </c>
      <c r="C9">
        <v>100</v>
      </c>
      <c r="D9">
        <v>100</v>
      </c>
      <c r="E9">
        <v>100</v>
      </c>
      <c r="F9">
        <v>100</v>
      </c>
      <c r="G9">
        <v>100</v>
      </c>
      <c r="H9">
        <v>100</v>
      </c>
      <c r="I9">
        <v>100</v>
      </c>
      <c r="J9">
        <v>100</v>
      </c>
      <c r="K9">
        <v>100</v>
      </c>
      <c r="L9">
        <v>100</v>
      </c>
      <c r="M9">
        <v>100</v>
      </c>
      <c r="N9">
        <f>O9</f>
        <v>100</v>
      </c>
      <c r="O9">
        <v>100</v>
      </c>
      <c r="P9">
        <v>100</v>
      </c>
      <c r="Q9">
        <v>100</v>
      </c>
      <c r="R9">
        <v>100</v>
      </c>
      <c r="S9">
        <v>100</v>
      </c>
      <c r="T9">
        <v>100</v>
      </c>
      <c r="U9">
        <v>100</v>
      </c>
      <c r="V9">
        <v>100</v>
      </c>
      <c r="W9">
        <v>100</v>
      </c>
      <c r="X9">
        <v>100</v>
      </c>
      <c r="Y9">
        <v>100</v>
      </c>
      <c r="Z9">
        <v>100</v>
      </c>
      <c r="AA9">
        <f>AB9</f>
        <v>100</v>
      </c>
      <c r="AB9">
        <v>100</v>
      </c>
      <c r="AC9">
        <v>100</v>
      </c>
      <c r="AD9">
        <v>100</v>
      </c>
      <c r="AE9">
        <v>100</v>
      </c>
      <c r="AF9">
        <v>100</v>
      </c>
      <c r="AG9">
        <v>100</v>
      </c>
      <c r="AH9">
        <v>100</v>
      </c>
      <c r="AI9">
        <v>100</v>
      </c>
      <c r="AJ9">
        <v>100</v>
      </c>
      <c r="AK9">
        <v>100</v>
      </c>
      <c r="AL9">
        <v>100</v>
      </c>
      <c r="AM9">
        <v>100</v>
      </c>
      <c r="AN9">
        <f>AO9</f>
        <v>100</v>
      </c>
      <c r="AO9">
        <v>100</v>
      </c>
    </row>
    <row r="10" spans="1:49" x14ac:dyDescent="0.35">
      <c r="A10" t="str">
        <f>Introduction!G7</f>
        <v>MPC</v>
      </c>
      <c r="B10">
        <v>-100</v>
      </c>
      <c r="C10">
        <v>-100</v>
      </c>
      <c r="D10">
        <v>-100</v>
      </c>
      <c r="E10">
        <v>-100</v>
      </c>
      <c r="F10">
        <v>-100</v>
      </c>
      <c r="G10">
        <v>-100</v>
      </c>
      <c r="H10">
        <v>-100</v>
      </c>
      <c r="I10">
        <v>-100</v>
      </c>
      <c r="J10">
        <v>-100</v>
      </c>
      <c r="K10">
        <v>-100</v>
      </c>
      <c r="L10">
        <v>-100</v>
      </c>
      <c r="M10">
        <v>-100</v>
      </c>
      <c r="N10">
        <f>O10</f>
        <v>-100</v>
      </c>
      <c r="O10">
        <v>-100</v>
      </c>
      <c r="P10">
        <v>-100</v>
      </c>
      <c r="Q10">
        <v>-100</v>
      </c>
      <c r="R10">
        <v>-100</v>
      </c>
      <c r="S10">
        <v>-100</v>
      </c>
      <c r="T10">
        <v>-100</v>
      </c>
      <c r="U10">
        <v>-100</v>
      </c>
      <c r="V10">
        <v>-100</v>
      </c>
      <c r="W10">
        <v>-100</v>
      </c>
      <c r="X10">
        <v>-100</v>
      </c>
      <c r="Y10">
        <v>-100</v>
      </c>
      <c r="Z10">
        <v>-100</v>
      </c>
      <c r="AA10">
        <f>AB10</f>
        <v>-100</v>
      </c>
      <c r="AB10">
        <v>-100</v>
      </c>
      <c r="AC10">
        <v>-100</v>
      </c>
      <c r="AD10">
        <v>-100</v>
      </c>
      <c r="AE10">
        <v>-100</v>
      </c>
      <c r="AF10">
        <v>-100</v>
      </c>
      <c r="AG10">
        <v>-100</v>
      </c>
      <c r="AH10">
        <v>-100</v>
      </c>
      <c r="AI10">
        <v>-100</v>
      </c>
      <c r="AJ10">
        <v>-100</v>
      </c>
      <c r="AK10">
        <v>-100</v>
      </c>
      <c r="AL10">
        <v>-100</v>
      </c>
      <c r="AM10">
        <v>-100</v>
      </c>
      <c r="AN10">
        <f>AO10</f>
        <v>-100</v>
      </c>
      <c r="AO10">
        <v>-100</v>
      </c>
    </row>
    <row r="11" spans="1:49" s="8" customFormat="1" x14ac:dyDescent="0.35">
      <c r="A11" s="8" t="s">
        <v>13</v>
      </c>
      <c r="B11" s="8">
        <v>100</v>
      </c>
      <c r="C11" s="8">
        <v>100</v>
      </c>
      <c r="D11" s="8">
        <v>100</v>
      </c>
      <c r="E11" s="8">
        <v>100</v>
      </c>
      <c r="F11" s="8">
        <v>100</v>
      </c>
      <c r="G11" s="8">
        <v>100</v>
      </c>
      <c r="H11" s="8">
        <v>100</v>
      </c>
      <c r="I11" s="8">
        <v>100</v>
      </c>
      <c r="J11" s="8">
        <v>100</v>
      </c>
      <c r="K11" s="8">
        <v>100</v>
      </c>
      <c r="L11" s="8">
        <v>100</v>
      </c>
      <c r="M11" s="8">
        <v>100</v>
      </c>
      <c r="N11">
        <f t="shared" ref="N11:N25" si="0">O11</f>
        <v>100</v>
      </c>
      <c r="O11" s="8">
        <v>100</v>
      </c>
      <c r="P11" s="8">
        <v>100</v>
      </c>
      <c r="Q11" s="8">
        <v>100</v>
      </c>
      <c r="R11" s="8">
        <v>100</v>
      </c>
      <c r="S11" s="8">
        <v>100</v>
      </c>
      <c r="T11" s="8">
        <v>100</v>
      </c>
      <c r="U11" s="8">
        <v>100</v>
      </c>
      <c r="V11" s="8">
        <v>100</v>
      </c>
      <c r="W11" s="8">
        <v>100</v>
      </c>
      <c r="X11" s="8">
        <v>100</v>
      </c>
      <c r="Y11" s="8">
        <v>100</v>
      </c>
      <c r="Z11" s="8">
        <v>100</v>
      </c>
      <c r="AA11">
        <f t="shared" ref="AA11:AA25" si="1">AB11</f>
        <v>100</v>
      </c>
      <c r="AB11" s="8">
        <v>100</v>
      </c>
      <c r="AC11" s="8">
        <v>100</v>
      </c>
      <c r="AD11" s="8">
        <v>100</v>
      </c>
      <c r="AE11" s="8">
        <v>100</v>
      </c>
      <c r="AF11" s="8">
        <v>100</v>
      </c>
      <c r="AG11" s="8">
        <v>100</v>
      </c>
      <c r="AH11" s="8">
        <v>100</v>
      </c>
      <c r="AI11" s="8">
        <v>100</v>
      </c>
      <c r="AJ11" s="8">
        <v>100</v>
      </c>
      <c r="AK11" s="8">
        <v>100</v>
      </c>
      <c r="AL11" s="8">
        <v>100</v>
      </c>
      <c r="AM11" s="8">
        <v>100</v>
      </c>
      <c r="AN11">
        <f t="shared" ref="AN11:AN25" si="2">AO11</f>
        <v>100</v>
      </c>
      <c r="AO11" s="8">
        <v>100</v>
      </c>
    </row>
    <row r="12" spans="1:49" s="8" customFormat="1" x14ac:dyDescent="0.35">
      <c r="A12" s="8" t="s">
        <v>2</v>
      </c>
      <c r="B12" s="8">
        <v>80</v>
      </c>
      <c r="C12" s="8">
        <v>80</v>
      </c>
      <c r="D12" s="8">
        <v>80</v>
      </c>
      <c r="E12" s="8">
        <v>80</v>
      </c>
      <c r="F12" s="8">
        <v>80</v>
      </c>
      <c r="G12" s="8">
        <v>80</v>
      </c>
      <c r="H12" s="8">
        <v>80</v>
      </c>
      <c r="I12" s="8">
        <v>0</v>
      </c>
      <c r="J12" s="8">
        <v>0</v>
      </c>
      <c r="K12" s="8">
        <v>0</v>
      </c>
      <c r="L12" s="8">
        <v>0</v>
      </c>
      <c r="M12" s="8">
        <v>0</v>
      </c>
      <c r="N12">
        <f t="shared" si="0"/>
        <v>80</v>
      </c>
      <c r="O12" s="8">
        <v>80</v>
      </c>
      <c r="P12" s="8">
        <v>80</v>
      </c>
      <c r="Q12" s="8">
        <v>80</v>
      </c>
      <c r="R12" s="8">
        <v>80</v>
      </c>
      <c r="S12" s="8">
        <v>80</v>
      </c>
      <c r="T12" s="8">
        <v>80</v>
      </c>
      <c r="U12" s="8">
        <v>80</v>
      </c>
      <c r="V12" s="8">
        <v>0</v>
      </c>
      <c r="W12" s="8">
        <v>0</v>
      </c>
      <c r="X12" s="8">
        <v>0</v>
      </c>
      <c r="Y12" s="8">
        <v>0</v>
      </c>
      <c r="Z12" s="8">
        <v>0</v>
      </c>
      <c r="AA12">
        <f t="shared" si="1"/>
        <v>100</v>
      </c>
      <c r="AB12" s="8">
        <v>100</v>
      </c>
      <c r="AC12" s="8">
        <v>100</v>
      </c>
      <c r="AD12" s="8">
        <v>100</v>
      </c>
      <c r="AE12" s="8">
        <v>100</v>
      </c>
      <c r="AF12" s="8">
        <v>0</v>
      </c>
      <c r="AG12" s="8">
        <v>0</v>
      </c>
      <c r="AH12" s="8">
        <v>0</v>
      </c>
      <c r="AI12" s="8">
        <v>0</v>
      </c>
      <c r="AJ12" s="8">
        <v>0</v>
      </c>
      <c r="AK12" s="8">
        <v>0</v>
      </c>
      <c r="AL12" s="8">
        <v>0</v>
      </c>
      <c r="AM12" s="8">
        <v>0</v>
      </c>
      <c r="AN12">
        <f t="shared" si="2"/>
        <v>0</v>
      </c>
      <c r="AO12" s="8">
        <v>0</v>
      </c>
    </row>
    <row r="13" spans="1:49" ht="15" customHeight="1" x14ac:dyDescent="0.35">
      <c r="A13" t="str">
        <f>Introduction!G10</f>
        <v>HASL-GR Curr.</v>
      </c>
      <c r="B13">
        <f>MAX(0, B9-B11)</f>
        <v>0</v>
      </c>
      <c r="C13">
        <f t="shared" ref="C13:AO13" si="3">MAX(0, C9-C11)</f>
        <v>0</v>
      </c>
      <c r="D13">
        <f t="shared" si="3"/>
        <v>0</v>
      </c>
      <c r="E13">
        <f t="shared" si="3"/>
        <v>0</v>
      </c>
      <c r="F13">
        <f t="shared" si="3"/>
        <v>0</v>
      </c>
      <c r="G13">
        <f t="shared" si="3"/>
        <v>0</v>
      </c>
      <c r="H13">
        <f t="shared" si="3"/>
        <v>0</v>
      </c>
      <c r="I13">
        <f t="shared" si="3"/>
        <v>0</v>
      </c>
      <c r="J13">
        <f t="shared" si="3"/>
        <v>0</v>
      </c>
      <c r="K13">
        <f t="shared" si="3"/>
        <v>0</v>
      </c>
      <c r="L13">
        <f t="shared" si="3"/>
        <v>0</v>
      </c>
      <c r="M13">
        <f t="shared" si="3"/>
        <v>0</v>
      </c>
      <c r="N13">
        <f t="shared" si="0"/>
        <v>0</v>
      </c>
      <c r="O13">
        <f t="shared" si="3"/>
        <v>0</v>
      </c>
      <c r="P13">
        <f t="shared" si="3"/>
        <v>0</v>
      </c>
      <c r="Q13">
        <f t="shared" si="3"/>
        <v>0</v>
      </c>
      <c r="R13">
        <f t="shared" si="3"/>
        <v>0</v>
      </c>
      <c r="S13">
        <f t="shared" si="3"/>
        <v>0</v>
      </c>
      <c r="T13">
        <f t="shared" si="3"/>
        <v>0</v>
      </c>
      <c r="U13">
        <f t="shared" si="3"/>
        <v>0</v>
      </c>
      <c r="V13">
        <f t="shared" si="3"/>
        <v>0</v>
      </c>
      <c r="W13">
        <f t="shared" si="3"/>
        <v>0</v>
      </c>
      <c r="X13">
        <f t="shared" si="3"/>
        <v>0</v>
      </c>
      <c r="Y13">
        <f t="shared" si="3"/>
        <v>0</v>
      </c>
      <c r="Z13">
        <f t="shared" si="3"/>
        <v>0</v>
      </c>
      <c r="AA13">
        <f t="shared" si="1"/>
        <v>0</v>
      </c>
      <c r="AB13">
        <f t="shared" si="3"/>
        <v>0</v>
      </c>
      <c r="AC13">
        <f t="shared" si="3"/>
        <v>0</v>
      </c>
      <c r="AD13">
        <f t="shared" si="3"/>
        <v>0</v>
      </c>
      <c r="AE13">
        <f t="shared" si="3"/>
        <v>0</v>
      </c>
      <c r="AF13">
        <f t="shared" si="3"/>
        <v>0</v>
      </c>
      <c r="AG13">
        <f t="shared" si="3"/>
        <v>0</v>
      </c>
      <c r="AH13">
        <f t="shared" si="3"/>
        <v>0</v>
      </c>
      <c r="AI13">
        <f t="shared" si="3"/>
        <v>0</v>
      </c>
      <c r="AJ13">
        <f t="shared" si="3"/>
        <v>0</v>
      </c>
      <c r="AK13">
        <f t="shared" si="3"/>
        <v>0</v>
      </c>
      <c r="AL13">
        <f t="shared" si="3"/>
        <v>0</v>
      </c>
      <c r="AM13">
        <f t="shared" si="3"/>
        <v>0</v>
      </c>
      <c r="AN13">
        <f t="shared" si="2"/>
        <v>0</v>
      </c>
      <c r="AO13">
        <f t="shared" si="3"/>
        <v>0</v>
      </c>
    </row>
    <row r="14" spans="1:49" ht="15" hidden="1" customHeight="1" x14ac:dyDescent="0.35">
      <c r="A14" t="str">
        <f>Introduction!G12</f>
        <v>SOCReq1</v>
      </c>
      <c r="B14" s="5">
        <f>MAX((60-MINUTE(B8))/60 * (B11 - MIN(-1*B21,B11)),0)</f>
        <v>100</v>
      </c>
      <c r="C14" s="5">
        <f t="shared" ref="C14:M14" si="4">MAX((60-MINUTE(C8))/60 * (C11 - MIN(-1*C21,C11)),0)</f>
        <v>91.666666666666657</v>
      </c>
      <c r="D14" s="5">
        <f t="shared" si="4"/>
        <v>83.333333333333343</v>
      </c>
      <c r="E14" s="5">
        <f t="shared" si="4"/>
        <v>75</v>
      </c>
      <c r="F14" s="5">
        <f t="shared" si="4"/>
        <v>66.666666666666657</v>
      </c>
      <c r="G14" s="5">
        <f t="shared" si="4"/>
        <v>58.333333333333336</v>
      </c>
      <c r="H14" s="5">
        <f t="shared" si="4"/>
        <v>0</v>
      </c>
      <c r="I14" s="5">
        <f t="shared" si="4"/>
        <v>0</v>
      </c>
      <c r="J14" s="5">
        <f t="shared" si="4"/>
        <v>0</v>
      </c>
      <c r="K14" s="5">
        <f t="shared" si="4"/>
        <v>0</v>
      </c>
      <c r="L14" s="5">
        <f t="shared" si="4"/>
        <v>0</v>
      </c>
      <c r="M14" s="5">
        <f t="shared" si="4"/>
        <v>3.333333333333333</v>
      </c>
      <c r="N14" s="5">
        <f>MAX((60-60)/60 * (N11 - MIN(-1*N21,N11)),0)</f>
        <v>0</v>
      </c>
      <c r="O14" s="5">
        <f>MAX((60-MINUTE(O8))/60 * (O11 - MIN(-1*O21,O11)),0)</f>
        <v>100</v>
      </c>
      <c r="P14" s="5">
        <f t="shared" ref="P14:Z14" si="5">MAX((60-MINUTE(P8))/60 * (P11 - MIN(-1*P21,P11)),0)</f>
        <v>91.666666666666657</v>
      </c>
      <c r="Q14" s="5">
        <f t="shared" si="5"/>
        <v>83.333333333333343</v>
      </c>
      <c r="R14" s="5">
        <f t="shared" si="5"/>
        <v>75</v>
      </c>
      <c r="S14" s="5">
        <f t="shared" si="5"/>
        <v>66.666666666666657</v>
      </c>
      <c r="T14" s="5">
        <f t="shared" si="5"/>
        <v>58.333333333333336</v>
      </c>
      <c r="U14" s="5">
        <f t="shared" si="5"/>
        <v>50</v>
      </c>
      <c r="V14" s="5">
        <f t="shared" si="5"/>
        <v>41.666666666666671</v>
      </c>
      <c r="W14" s="5">
        <f t="shared" si="5"/>
        <v>33.333333333333329</v>
      </c>
      <c r="X14" s="5">
        <f t="shared" si="5"/>
        <v>25</v>
      </c>
      <c r="Y14" s="5">
        <f t="shared" si="5"/>
        <v>0</v>
      </c>
      <c r="Z14" s="5">
        <f t="shared" si="5"/>
        <v>0</v>
      </c>
      <c r="AA14" s="5">
        <f>MAX((60-60)/60 * (AA11 - MIN(-1*AA21,AA11)),0)</f>
        <v>0</v>
      </c>
      <c r="AB14" s="5">
        <f>MAX((60-MINUTE(AB8))/60 * (AB11 - MIN(-1*AB21,AB11)),0)</f>
        <v>0</v>
      </c>
      <c r="AC14" s="5">
        <f t="shared" ref="AC14:AM14" si="6">MAX((60-MINUTE(AC8))/60 * (AC11 - MIN(-1*AC21,AC11)),0)</f>
        <v>0</v>
      </c>
      <c r="AD14" s="5">
        <f t="shared" si="6"/>
        <v>0</v>
      </c>
      <c r="AE14" s="5">
        <f t="shared" si="6"/>
        <v>0</v>
      </c>
      <c r="AF14" s="5">
        <f t="shared" si="6"/>
        <v>0</v>
      </c>
      <c r="AG14" s="5">
        <f t="shared" si="6"/>
        <v>0</v>
      </c>
      <c r="AH14" s="5">
        <f t="shared" si="6"/>
        <v>0</v>
      </c>
      <c r="AI14" s="5">
        <f t="shared" si="6"/>
        <v>16.666666666666668</v>
      </c>
      <c r="AJ14" s="5">
        <f t="shared" si="6"/>
        <v>33.333333333333329</v>
      </c>
      <c r="AK14" s="5">
        <f t="shared" si="6"/>
        <v>25</v>
      </c>
      <c r="AL14" s="5">
        <f t="shared" si="6"/>
        <v>16.666666666666664</v>
      </c>
      <c r="AM14" s="5">
        <f t="shared" si="6"/>
        <v>8.3333333333333321</v>
      </c>
      <c r="AN14" s="5">
        <f>MAX((60-60)/60 * (AN11 - MIN(-1*AN21,AN11)),0)</f>
        <v>0</v>
      </c>
      <c r="AO14" s="5">
        <f t="shared" ref="AO14" si="7">MAX((60-MINUTE(AO8))/60 * (AO11 - MIN(-1*AO21,AO11)),0)</f>
        <v>100</v>
      </c>
    </row>
    <row r="15" spans="1:49" ht="15" hidden="1" customHeight="1" x14ac:dyDescent="0.35">
      <c r="A15" t="str">
        <f>Introduction!G13</f>
        <v>SOCReq2</v>
      </c>
      <c r="B15" s="5">
        <f>IFERROR(MAX((MINUTE(B8)-(60-$L$1))/$L$1* (B11-MIN(B11,-1*B21)),0),0)</f>
        <v>0</v>
      </c>
      <c r="C15" s="5">
        <f t="shared" ref="C15:M15" si="8">IFERROR(MAX((MINUTE(C8)-(60-$L$1))/$L$1* (C11-MIN(C11,-1*C21)),0),0)</f>
        <v>0</v>
      </c>
      <c r="D15" s="5">
        <f t="shared" si="8"/>
        <v>0</v>
      </c>
      <c r="E15" s="5">
        <f t="shared" si="8"/>
        <v>0</v>
      </c>
      <c r="F15" s="5">
        <f t="shared" si="8"/>
        <v>0</v>
      </c>
      <c r="G15" s="5">
        <f t="shared" si="8"/>
        <v>0</v>
      </c>
      <c r="H15" s="5">
        <f t="shared" si="8"/>
        <v>0</v>
      </c>
      <c r="I15" s="5">
        <f t="shared" si="8"/>
        <v>0</v>
      </c>
      <c r="J15" s="5">
        <f t="shared" si="8"/>
        <v>0</v>
      </c>
      <c r="K15" s="5">
        <f t="shared" si="8"/>
        <v>0</v>
      </c>
      <c r="L15" s="5">
        <f t="shared" si="8"/>
        <v>0</v>
      </c>
      <c r="M15" s="5">
        <f t="shared" si="8"/>
        <v>0</v>
      </c>
      <c r="N15" s="5">
        <f>IFERROR(MAX((60-(60-$L$1))/$L$1* (N11-MIN(N11,-1*N21)),0),0)</f>
        <v>0</v>
      </c>
      <c r="O15" s="5">
        <f>IFERROR(MAX((MINUTE(O8)-(60-$L$1))/$L$1* (O11-MIN(O11,-1*O21)),0),0)</f>
        <v>0</v>
      </c>
      <c r="P15" s="5">
        <f t="shared" ref="P15:Z15" si="9">IFERROR(MAX((MINUTE(P8)-(60-$L$1))/$L$1* (P11-MIN(P11,-1*P21)),0),0)</f>
        <v>0</v>
      </c>
      <c r="Q15" s="5">
        <f t="shared" si="9"/>
        <v>0</v>
      </c>
      <c r="R15" s="5">
        <f t="shared" si="9"/>
        <v>0</v>
      </c>
      <c r="S15" s="5">
        <f t="shared" si="9"/>
        <v>0</v>
      </c>
      <c r="T15" s="5">
        <f t="shared" si="9"/>
        <v>0</v>
      </c>
      <c r="U15" s="5">
        <f t="shared" si="9"/>
        <v>0</v>
      </c>
      <c r="V15" s="5">
        <f t="shared" si="9"/>
        <v>0</v>
      </c>
      <c r="W15" s="5">
        <f t="shared" si="9"/>
        <v>0</v>
      </c>
      <c r="X15" s="5">
        <f t="shared" si="9"/>
        <v>0</v>
      </c>
      <c r="Y15" s="5">
        <f t="shared" si="9"/>
        <v>0</v>
      </c>
      <c r="Z15" s="5">
        <f t="shared" si="9"/>
        <v>0</v>
      </c>
      <c r="AA15" s="5">
        <f>IFERROR(MAX((60-(60-$L$1))/$L$1* (AA11-MIN(AA11,-1*AA21)),0),0)</f>
        <v>0</v>
      </c>
      <c r="AB15" s="5">
        <f>IFERROR(MAX((MINUTE(AB8)-(60-$L$1))/$L$1* (AB11-MIN(AB11,-1*AB21)),0),0)</f>
        <v>0</v>
      </c>
      <c r="AC15" s="5">
        <f t="shared" ref="AC15:AM15" si="10">IFERROR(MAX((MINUTE(AC8)-(60-$L$1))/$L$1* (AC11-MIN(AC11,-1*AC21)),0),0)</f>
        <v>0</v>
      </c>
      <c r="AD15" s="5">
        <f t="shared" si="10"/>
        <v>0</v>
      </c>
      <c r="AE15" s="5">
        <f t="shared" si="10"/>
        <v>0</v>
      </c>
      <c r="AF15" s="5">
        <f t="shared" si="10"/>
        <v>0</v>
      </c>
      <c r="AG15" s="5">
        <f t="shared" si="10"/>
        <v>0</v>
      </c>
      <c r="AH15" s="5">
        <f t="shared" si="10"/>
        <v>0</v>
      </c>
      <c r="AI15" s="5">
        <f t="shared" si="10"/>
        <v>0</v>
      </c>
      <c r="AJ15" s="5">
        <f t="shared" si="10"/>
        <v>0</v>
      </c>
      <c r="AK15" s="5">
        <f t="shared" si="10"/>
        <v>0</v>
      </c>
      <c r="AL15" s="5">
        <f t="shared" si="10"/>
        <v>0</v>
      </c>
      <c r="AM15" s="5">
        <f t="shared" si="10"/>
        <v>0</v>
      </c>
      <c r="AN15" s="5">
        <f>IFERROR(MAX((60-(60-$L$1))/$L$1* (AN11-MIN(AN11,-1*AN21)),0),0)</f>
        <v>0</v>
      </c>
      <c r="AO15" s="5">
        <f t="shared" ref="AO15" si="11">IFERROR(MAX((MINUTE(AO8)-(60-$L$1))/$L$1* (AO11-MIN(AO11,-1*AO21)),0),0)</f>
        <v>0</v>
      </c>
      <c r="AP15" s="4"/>
      <c r="AQ15" s="4"/>
      <c r="AR15" s="5"/>
      <c r="AS15" s="4"/>
      <c r="AT15" s="5"/>
      <c r="AU15" s="4"/>
      <c r="AV15" s="5"/>
      <c r="AW15" s="4"/>
    </row>
    <row r="16" spans="1:49" ht="15" hidden="1" customHeight="1" x14ac:dyDescent="0.35">
      <c r="A16" t="str">
        <f>Introduction!G14</f>
        <v>SOCReq</v>
      </c>
      <c r="B16">
        <f>MAX(B15,B14)</f>
        <v>100</v>
      </c>
      <c r="C16">
        <f t="shared" ref="C16:AO16" si="12">MAX(C15,C14)</f>
        <v>91.666666666666657</v>
      </c>
      <c r="D16">
        <f t="shared" si="12"/>
        <v>83.333333333333343</v>
      </c>
      <c r="E16">
        <f t="shared" si="12"/>
        <v>75</v>
      </c>
      <c r="F16">
        <f t="shared" si="12"/>
        <v>66.666666666666657</v>
      </c>
      <c r="G16">
        <f t="shared" si="12"/>
        <v>58.333333333333336</v>
      </c>
      <c r="H16">
        <f t="shared" si="12"/>
        <v>0</v>
      </c>
      <c r="I16">
        <f t="shared" si="12"/>
        <v>0</v>
      </c>
      <c r="J16">
        <f t="shared" si="12"/>
        <v>0</v>
      </c>
      <c r="K16">
        <f t="shared" si="12"/>
        <v>0</v>
      </c>
      <c r="L16">
        <f t="shared" si="12"/>
        <v>0</v>
      </c>
      <c r="M16">
        <f t="shared" si="12"/>
        <v>3.333333333333333</v>
      </c>
      <c r="N16">
        <f t="shared" si="0"/>
        <v>100</v>
      </c>
      <c r="O16">
        <f t="shared" si="12"/>
        <v>100</v>
      </c>
      <c r="P16">
        <f t="shared" si="12"/>
        <v>91.666666666666657</v>
      </c>
      <c r="Q16">
        <f t="shared" si="12"/>
        <v>83.333333333333343</v>
      </c>
      <c r="R16">
        <f t="shared" si="12"/>
        <v>75</v>
      </c>
      <c r="S16">
        <f t="shared" si="12"/>
        <v>66.666666666666657</v>
      </c>
      <c r="T16">
        <f t="shared" si="12"/>
        <v>58.333333333333336</v>
      </c>
      <c r="U16">
        <f t="shared" si="12"/>
        <v>50</v>
      </c>
      <c r="V16">
        <f t="shared" si="12"/>
        <v>41.666666666666671</v>
      </c>
      <c r="W16">
        <f t="shared" si="12"/>
        <v>33.333333333333329</v>
      </c>
      <c r="X16">
        <f t="shared" si="12"/>
        <v>25</v>
      </c>
      <c r="Y16">
        <f>MAX(Y15,Y14)</f>
        <v>0</v>
      </c>
      <c r="Z16">
        <f t="shared" si="12"/>
        <v>0</v>
      </c>
      <c r="AA16">
        <f t="shared" si="1"/>
        <v>0</v>
      </c>
      <c r="AB16">
        <f t="shared" si="12"/>
        <v>0</v>
      </c>
      <c r="AC16">
        <f t="shared" si="12"/>
        <v>0</v>
      </c>
      <c r="AD16">
        <f t="shared" si="12"/>
        <v>0</v>
      </c>
      <c r="AE16">
        <f t="shared" si="12"/>
        <v>0</v>
      </c>
      <c r="AF16">
        <f t="shared" si="12"/>
        <v>0</v>
      </c>
      <c r="AG16">
        <f t="shared" si="12"/>
        <v>0</v>
      </c>
      <c r="AH16">
        <f t="shared" si="12"/>
        <v>0</v>
      </c>
      <c r="AI16">
        <f t="shared" si="12"/>
        <v>16.666666666666668</v>
      </c>
      <c r="AJ16">
        <f t="shared" si="12"/>
        <v>33.333333333333329</v>
      </c>
      <c r="AK16">
        <f t="shared" si="12"/>
        <v>25</v>
      </c>
      <c r="AL16">
        <f t="shared" si="12"/>
        <v>16.666666666666664</v>
      </c>
      <c r="AM16">
        <f t="shared" si="12"/>
        <v>8.3333333333333321</v>
      </c>
      <c r="AN16">
        <f t="shared" si="2"/>
        <v>100</v>
      </c>
      <c r="AO16">
        <f t="shared" si="12"/>
        <v>100</v>
      </c>
      <c r="AP16" s="4"/>
      <c r="AQ16" s="4"/>
      <c r="AR16" s="5"/>
      <c r="AS16" s="4"/>
      <c r="AT16" s="5"/>
      <c r="AU16" s="4"/>
      <c r="AV16" s="5"/>
      <c r="AW16" s="4"/>
    </row>
    <row r="17" spans="1:41" ht="15" customHeight="1" x14ac:dyDescent="0.35">
      <c r="A17" t="str">
        <f>Introduction!G15</f>
        <v>HASL-GR Post 1186</v>
      </c>
      <c r="B17">
        <f t="shared" ref="B17:M17" si="13">MAX(0, MIN(B9-B11,(B25-$B$1-B16)/(1/12)))</f>
        <v>0</v>
      </c>
      <c r="C17">
        <f t="shared" si="13"/>
        <v>0</v>
      </c>
      <c r="D17">
        <f t="shared" si="13"/>
        <v>0</v>
      </c>
      <c r="E17">
        <f t="shared" si="13"/>
        <v>0</v>
      </c>
      <c r="F17">
        <f t="shared" si="13"/>
        <v>0</v>
      </c>
      <c r="G17">
        <f t="shared" si="13"/>
        <v>0</v>
      </c>
      <c r="H17">
        <f t="shared" si="13"/>
        <v>0</v>
      </c>
      <c r="I17">
        <f t="shared" si="13"/>
        <v>0</v>
      </c>
      <c r="J17">
        <f t="shared" si="13"/>
        <v>0</v>
      </c>
      <c r="K17">
        <f t="shared" si="13"/>
        <v>0</v>
      </c>
      <c r="L17">
        <f t="shared" si="13"/>
        <v>0</v>
      </c>
      <c r="M17">
        <f t="shared" si="13"/>
        <v>0</v>
      </c>
      <c r="N17">
        <f t="shared" si="0"/>
        <v>0</v>
      </c>
      <c r="O17">
        <f t="shared" ref="O17:Z17" si="14">MAX(0, MIN(O9-O11,(O25-$B$1-O16)/(1/12)))</f>
        <v>0</v>
      </c>
      <c r="P17">
        <f t="shared" si="14"/>
        <v>0</v>
      </c>
      <c r="Q17">
        <f t="shared" si="14"/>
        <v>0</v>
      </c>
      <c r="R17">
        <f t="shared" si="14"/>
        <v>0</v>
      </c>
      <c r="S17">
        <f t="shared" si="14"/>
        <v>0</v>
      </c>
      <c r="T17">
        <f t="shared" si="14"/>
        <v>0</v>
      </c>
      <c r="U17">
        <f t="shared" si="14"/>
        <v>0</v>
      </c>
      <c r="V17">
        <f t="shared" si="14"/>
        <v>0</v>
      </c>
      <c r="W17">
        <f t="shared" si="14"/>
        <v>0</v>
      </c>
      <c r="X17">
        <f t="shared" si="14"/>
        <v>0</v>
      </c>
      <c r="Y17">
        <f t="shared" si="14"/>
        <v>0</v>
      </c>
      <c r="Z17">
        <f t="shared" si="14"/>
        <v>0</v>
      </c>
      <c r="AA17">
        <f t="shared" si="1"/>
        <v>0</v>
      </c>
      <c r="AB17">
        <f t="shared" ref="AB17:AM17" si="15">MAX(0, MIN(AB9-AB11,(AB25-$B$1-AB16)/(1/12)))</f>
        <v>0</v>
      </c>
      <c r="AC17">
        <f t="shared" si="15"/>
        <v>0</v>
      </c>
      <c r="AD17">
        <f t="shared" si="15"/>
        <v>0</v>
      </c>
      <c r="AE17">
        <f t="shared" si="15"/>
        <v>0</v>
      </c>
      <c r="AF17">
        <f t="shared" si="15"/>
        <v>0</v>
      </c>
      <c r="AG17">
        <f t="shared" si="15"/>
        <v>0</v>
      </c>
      <c r="AH17">
        <f t="shared" si="15"/>
        <v>0</v>
      </c>
      <c r="AI17">
        <f t="shared" si="15"/>
        <v>0</v>
      </c>
      <c r="AJ17">
        <f t="shared" si="15"/>
        <v>0</v>
      </c>
      <c r="AK17">
        <f t="shared" si="15"/>
        <v>0</v>
      </c>
      <c r="AL17">
        <f t="shared" si="15"/>
        <v>0</v>
      </c>
      <c r="AM17">
        <f t="shared" si="15"/>
        <v>0</v>
      </c>
      <c r="AN17">
        <f t="shared" si="2"/>
        <v>0</v>
      </c>
      <c r="AO17">
        <f>MAX(0, MIN(AO9-AO11,(AO25-$B$1-AO16)/(1/12)))</f>
        <v>0</v>
      </c>
    </row>
    <row r="18" spans="1:41" ht="15" customHeight="1" x14ac:dyDescent="0.35">
      <c r="A18" t="str">
        <f>Introduction!G16</f>
        <v>HASL-CLR Curr.</v>
      </c>
      <c r="B18">
        <f>B10</f>
        <v>-100</v>
      </c>
      <c r="C18">
        <f t="shared" ref="C18:M18" si="16">C10</f>
        <v>-100</v>
      </c>
      <c r="D18">
        <f t="shared" si="16"/>
        <v>-100</v>
      </c>
      <c r="E18">
        <f t="shared" si="16"/>
        <v>-100</v>
      </c>
      <c r="F18">
        <f t="shared" si="16"/>
        <v>-100</v>
      </c>
      <c r="G18">
        <f t="shared" si="16"/>
        <v>-100</v>
      </c>
      <c r="H18">
        <f t="shared" si="16"/>
        <v>-100</v>
      </c>
      <c r="I18">
        <f t="shared" si="16"/>
        <v>-100</v>
      </c>
      <c r="J18">
        <f t="shared" si="16"/>
        <v>-100</v>
      </c>
      <c r="K18">
        <f t="shared" si="16"/>
        <v>-100</v>
      </c>
      <c r="L18">
        <f t="shared" si="16"/>
        <v>-100</v>
      </c>
      <c r="M18">
        <f t="shared" si="16"/>
        <v>-100</v>
      </c>
      <c r="N18">
        <f t="shared" si="0"/>
        <v>-100</v>
      </c>
      <c r="O18">
        <f>O10</f>
        <v>-100</v>
      </c>
      <c r="P18">
        <f t="shared" ref="P18:Z18" si="17">P10</f>
        <v>-100</v>
      </c>
      <c r="Q18">
        <f t="shared" si="17"/>
        <v>-100</v>
      </c>
      <c r="R18">
        <f t="shared" si="17"/>
        <v>-100</v>
      </c>
      <c r="S18">
        <f t="shared" si="17"/>
        <v>-100</v>
      </c>
      <c r="T18">
        <f t="shared" si="17"/>
        <v>-100</v>
      </c>
      <c r="U18">
        <f t="shared" si="17"/>
        <v>-100</v>
      </c>
      <c r="V18">
        <f t="shared" si="17"/>
        <v>-100</v>
      </c>
      <c r="W18">
        <f t="shared" si="17"/>
        <v>-100</v>
      </c>
      <c r="X18">
        <f t="shared" si="17"/>
        <v>-100</v>
      </c>
      <c r="Y18">
        <f t="shared" si="17"/>
        <v>-100</v>
      </c>
      <c r="Z18">
        <f t="shared" si="17"/>
        <v>-100</v>
      </c>
      <c r="AA18">
        <f t="shared" si="1"/>
        <v>-100</v>
      </c>
      <c r="AB18">
        <f>AB10</f>
        <v>-100</v>
      </c>
      <c r="AC18">
        <f t="shared" ref="AC18:AO18" si="18">AC10</f>
        <v>-100</v>
      </c>
      <c r="AD18">
        <f t="shared" si="18"/>
        <v>-100</v>
      </c>
      <c r="AE18">
        <f t="shared" si="18"/>
        <v>-100</v>
      </c>
      <c r="AF18">
        <f t="shared" si="18"/>
        <v>-100</v>
      </c>
      <c r="AG18">
        <f t="shared" si="18"/>
        <v>-100</v>
      </c>
      <c r="AH18">
        <f t="shared" si="18"/>
        <v>-100</v>
      </c>
      <c r="AI18">
        <f t="shared" si="18"/>
        <v>-100</v>
      </c>
      <c r="AJ18">
        <f t="shared" si="18"/>
        <v>-100</v>
      </c>
      <c r="AK18">
        <f t="shared" si="18"/>
        <v>-100</v>
      </c>
      <c r="AL18">
        <f t="shared" si="18"/>
        <v>-100</v>
      </c>
      <c r="AM18">
        <f t="shared" si="18"/>
        <v>-100</v>
      </c>
      <c r="AN18">
        <f t="shared" si="2"/>
        <v>-100</v>
      </c>
      <c r="AO18">
        <f t="shared" si="18"/>
        <v>-100</v>
      </c>
    </row>
    <row r="19" spans="1:41" s="6" customFormat="1" x14ac:dyDescent="0.35">
      <c r="A19" t="str">
        <f>Introduction!G20</f>
        <v>HASL-CLR Post 1186</v>
      </c>
      <c r="B19" s="6">
        <f>-1*MAX(0, MIN(-1*B10,($B$2-B25)/(1/12)))</f>
        <v>0</v>
      </c>
      <c r="C19" s="6">
        <f>-1*MAX(0, MIN(-1*C10,($B$2-C25)/(1/12)))</f>
        <v>-80.000000000000057</v>
      </c>
      <c r="D19" s="6">
        <f t="shared" ref="D19:M19" si="19">-1*MAX(0, MIN(-1*D10,($B$2-D25)/(1/12)))</f>
        <v>-100</v>
      </c>
      <c r="E19" s="6">
        <f t="shared" si="19"/>
        <v>-100</v>
      </c>
      <c r="F19" s="6">
        <f t="shared" si="19"/>
        <v>-100</v>
      </c>
      <c r="G19" s="6">
        <f t="shared" si="19"/>
        <v>-100</v>
      </c>
      <c r="H19" s="6">
        <f t="shared" si="19"/>
        <v>-100</v>
      </c>
      <c r="I19" s="6">
        <f t="shared" si="19"/>
        <v>-100</v>
      </c>
      <c r="J19" s="6">
        <f t="shared" si="19"/>
        <v>-100</v>
      </c>
      <c r="K19" s="6">
        <f t="shared" si="19"/>
        <v>-100</v>
      </c>
      <c r="L19" s="6">
        <f t="shared" si="19"/>
        <v>-100</v>
      </c>
      <c r="M19" s="6">
        <f t="shared" si="19"/>
        <v>-60.000000000000512</v>
      </c>
      <c r="N19" s="6">
        <f t="shared" si="0"/>
        <v>-5.1159076974727213E-13</v>
      </c>
      <c r="O19" s="6">
        <f>-1*MAX(0, MIN(-1*O10,($B$2-O25)/(1/12)))</f>
        <v>-5.1159076974727213E-13</v>
      </c>
      <c r="P19" s="6">
        <f>-1*MAX(0, MIN(-1*P10,($B$2-P25)/(1/12)))</f>
        <v>-80.000000000000568</v>
      </c>
      <c r="Q19" s="6">
        <f t="shared" ref="Q19:Z19" si="20">-1*MAX(0, MIN(-1*Q10,($B$2-Q25)/(1/12)))</f>
        <v>-100</v>
      </c>
      <c r="R19" s="6">
        <f t="shared" si="20"/>
        <v>-100</v>
      </c>
      <c r="S19" s="6">
        <f t="shared" si="20"/>
        <v>-100</v>
      </c>
      <c r="T19" s="6">
        <f t="shared" si="20"/>
        <v>-100</v>
      </c>
      <c r="U19" s="6">
        <f t="shared" si="20"/>
        <v>-100</v>
      </c>
      <c r="V19" s="6">
        <f t="shared" si="20"/>
        <v>-100</v>
      </c>
      <c r="W19" s="6">
        <f t="shared" si="20"/>
        <v>-100</v>
      </c>
      <c r="X19" s="6">
        <f t="shared" si="20"/>
        <v>-100</v>
      </c>
      <c r="Y19" s="6">
        <f t="shared" si="20"/>
        <v>-100</v>
      </c>
      <c r="Z19" s="6">
        <f t="shared" si="20"/>
        <v>-100</v>
      </c>
      <c r="AA19" s="6">
        <f t="shared" si="1"/>
        <v>-100</v>
      </c>
      <c r="AB19" s="6">
        <f>-1*MAX(0, MIN(-1*AB10,($B$2-AB25)/(1/12)))</f>
        <v>-100</v>
      </c>
      <c r="AC19" s="6">
        <f>-1*MAX(0, MIN(-1*AC10,($B$2-AC25)/(1/12)))</f>
        <v>-100</v>
      </c>
      <c r="AD19" s="6">
        <f t="shared" ref="AD19:AO19" si="21">-1*MAX(0, MIN(-1*AD10,($B$2-AD25)/(1/12)))</f>
        <v>-100</v>
      </c>
      <c r="AE19" s="6">
        <f t="shared" si="21"/>
        <v>-100</v>
      </c>
      <c r="AF19" s="6">
        <f t="shared" si="21"/>
        <v>-100</v>
      </c>
      <c r="AG19" s="6">
        <f t="shared" si="21"/>
        <v>-100</v>
      </c>
      <c r="AH19" s="6">
        <f t="shared" si="21"/>
        <v>-100</v>
      </c>
      <c r="AI19" s="6">
        <f t="shared" si="21"/>
        <v>-60.000000000000853</v>
      </c>
      <c r="AJ19" s="6">
        <f t="shared" si="21"/>
        <v>-8.5265128291212022E-13</v>
      </c>
      <c r="AK19" s="6">
        <f t="shared" si="21"/>
        <v>-8.5265128291212022E-13</v>
      </c>
      <c r="AL19" s="6">
        <f t="shared" si="21"/>
        <v>-8.5265128291212022E-13</v>
      </c>
      <c r="AM19" s="6">
        <f t="shared" si="21"/>
        <v>-8.5265128291212022E-13</v>
      </c>
      <c r="AN19" s="6">
        <f t="shared" si="2"/>
        <v>-8.5265128291212022E-13</v>
      </c>
      <c r="AO19" s="6">
        <f t="shared" si="21"/>
        <v>-8.5265128291212022E-13</v>
      </c>
    </row>
    <row r="20" spans="1:41" s="8" customFormat="1" x14ac:dyDescent="0.35">
      <c r="A20" s="8" t="s">
        <v>12</v>
      </c>
      <c r="B20" s="8">
        <v>0</v>
      </c>
      <c r="C20" s="8">
        <v>0</v>
      </c>
      <c r="D20" s="8">
        <v>0</v>
      </c>
      <c r="E20" s="8">
        <v>0</v>
      </c>
      <c r="F20" s="8">
        <v>0</v>
      </c>
      <c r="G20" s="8">
        <v>0</v>
      </c>
      <c r="H20" s="8">
        <v>0</v>
      </c>
      <c r="I20" s="8">
        <v>0</v>
      </c>
      <c r="J20" s="8">
        <v>0</v>
      </c>
      <c r="K20" s="8">
        <v>0</v>
      </c>
      <c r="L20" s="8">
        <v>0</v>
      </c>
      <c r="M20" s="8">
        <v>0</v>
      </c>
      <c r="N20">
        <f t="shared" si="0"/>
        <v>0</v>
      </c>
      <c r="O20" s="8">
        <v>0</v>
      </c>
      <c r="P20" s="8">
        <v>0</v>
      </c>
      <c r="Q20" s="8">
        <v>0</v>
      </c>
      <c r="R20" s="8">
        <v>0</v>
      </c>
      <c r="S20" s="8">
        <v>0</v>
      </c>
      <c r="T20" s="8">
        <v>0</v>
      </c>
      <c r="U20" s="8">
        <v>0</v>
      </c>
      <c r="V20" s="8">
        <v>0</v>
      </c>
      <c r="W20" s="8">
        <v>0</v>
      </c>
      <c r="X20" s="8">
        <v>0</v>
      </c>
      <c r="Y20" s="8">
        <v>0</v>
      </c>
      <c r="Z20" s="8">
        <v>0</v>
      </c>
      <c r="AA20">
        <f t="shared" si="1"/>
        <v>0</v>
      </c>
      <c r="AB20" s="8">
        <v>0</v>
      </c>
      <c r="AC20" s="8">
        <v>0</v>
      </c>
      <c r="AD20" s="8">
        <v>0</v>
      </c>
      <c r="AE20" s="8">
        <v>0</v>
      </c>
      <c r="AF20" s="8">
        <v>0</v>
      </c>
      <c r="AG20" s="8">
        <v>0</v>
      </c>
      <c r="AH20" s="8">
        <v>0</v>
      </c>
      <c r="AI20" s="8">
        <v>0</v>
      </c>
      <c r="AJ20" s="8">
        <v>0</v>
      </c>
      <c r="AK20" s="8">
        <v>0</v>
      </c>
      <c r="AL20" s="8">
        <v>0</v>
      </c>
      <c r="AM20" s="8">
        <v>0</v>
      </c>
      <c r="AN20">
        <f t="shared" si="2"/>
        <v>0</v>
      </c>
      <c r="AO20" s="8">
        <v>0</v>
      </c>
    </row>
    <row r="21" spans="1:41" s="8" customFormat="1" x14ac:dyDescent="0.35">
      <c r="A21" s="8" t="s">
        <v>14</v>
      </c>
      <c r="B21" s="8">
        <v>0</v>
      </c>
      <c r="C21" s="8">
        <v>0</v>
      </c>
      <c r="D21" s="8">
        <v>0</v>
      </c>
      <c r="E21" s="8">
        <v>0</v>
      </c>
      <c r="F21" s="8">
        <v>0</v>
      </c>
      <c r="G21" s="8">
        <v>0</v>
      </c>
      <c r="H21" s="8">
        <v>-100</v>
      </c>
      <c r="I21" s="8">
        <v>-100</v>
      </c>
      <c r="J21" s="8">
        <v>-100</v>
      </c>
      <c r="K21" s="8">
        <v>-100</v>
      </c>
      <c r="L21" s="8">
        <v>-100</v>
      </c>
      <c r="M21" s="8">
        <v>-60</v>
      </c>
      <c r="N21">
        <f t="shared" si="0"/>
        <v>0</v>
      </c>
      <c r="O21" s="8">
        <v>0</v>
      </c>
      <c r="P21" s="8">
        <v>0</v>
      </c>
      <c r="Q21" s="8">
        <v>0</v>
      </c>
      <c r="R21" s="8">
        <v>0</v>
      </c>
      <c r="S21" s="8">
        <v>0</v>
      </c>
      <c r="T21" s="8">
        <v>0</v>
      </c>
      <c r="U21" s="8">
        <v>0</v>
      </c>
      <c r="V21" s="8">
        <v>0</v>
      </c>
      <c r="W21" s="8">
        <v>0</v>
      </c>
      <c r="X21" s="8">
        <v>0</v>
      </c>
      <c r="Y21" s="8">
        <v>-100</v>
      </c>
      <c r="Z21" s="8">
        <v>-100</v>
      </c>
      <c r="AA21">
        <f t="shared" si="1"/>
        <v>-100</v>
      </c>
      <c r="AB21" s="8">
        <v>-100</v>
      </c>
      <c r="AC21" s="8">
        <v>-100</v>
      </c>
      <c r="AD21" s="8">
        <v>-100</v>
      </c>
      <c r="AE21" s="8">
        <v>-100</v>
      </c>
      <c r="AF21" s="8">
        <v>-100</v>
      </c>
      <c r="AG21" s="8">
        <v>-100</v>
      </c>
      <c r="AH21" s="8">
        <v>-100</v>
      </c>
      <c r="AI21" s="8">
        <v>-60</v>
      </c>
      <c r="AJ21" s="8">
        <v>0</v>
      </c>
      <c r="AK21" s="8">
        <v>0</v>
      </c>
      <c r="AL21" s="8">
        <v>0</v>
      </c>
      <c r="AM21" s="8">
        <v>0</v>
      </c>
      <c r="AN21">
        <f t="shared" si="2"/>
        <v>0</v>
      </c>
      <c r="AO21" s="8">
        <v>0</v>
      </c>
    </row>
    <row r="22" spans="1:41" s="1" customFormat="1" x14ac:dyDescent="0.35">
      <c r="A22" s="1" t="s">
        <v>27</v>
      </c>
      <c r="B22" s="1">
        <f>B20+B21</f>
        <v>0</v>
      </c>
      <c r="C22" s="1">
        <f t="shared" ref="C22:AO22" si="22">C20+C21</f>
        <v>0</v>
      </c>
      <c r="D22" s="1">
        <f t="shared" si="22"/>
        <v>0</v>
      </c>
      <c r="E22" s="1">
        <f t="shared" si="22"/>
        <v>0</v>
      </c>
      <c r="F22" s="1">
        <f t="shared" si="22"/>
        <v>0</v>
      </c>
      <c r="G22" s="1">
        <f t="shared" si="22"/>
        <v>0</v>
      </c>
      <c r="H22" s="1">
        <f t="shared" si="22"/>
        <v>-100</v>
      </c>
      <c r="I22" s="1">
        <f t="shared" si="22"/>
        <v>-100</v>
      </c>
      <c r="J22" s="1">
        <f t="shared" si="22"/>
        <v>-100</v>
      </c>
      <c r="K22" s="1">
        <f t="shared" si="22"/>
        <v>-100</v>
      </c>
      <c r="L22" s="1">
        <f t="shared" si="22"/>
        <v>-100</v>
      </c>
      <c r="M22" s="1">
        <f t="shared" si="22"/>
        <v>-60</v>
      </c>
      <c r="N22">
        <f t="shared" si="0"/>
        <v>0</v>
      </c>
      <c r="O22" s="1">
        <f t="shared" si="22"/>
        <v>0</v>
      </c>
      <c r="P22" s="1">
        <f t="shared" si="22"/>
        <v>0</v>
      </c>
      <c r="Q22" s="1">
        <f t="shared" si="22"/>
        <v>0</v>
      </c>
      <c r="R22" s="1">
        <f t="shared" si="22"/>
        <v>0</v>
      </c>
      <c r="S22" s="1">
        <f t="shared" si="22"/>
        <v>0</v>
      </c>
      <c r="T22" s="1">
        <f t="shared" si="22"/>
        <v>0</v>
      </c>
      <c r="U22" s="1">
        <f t="shared" si="22"/>
        <v>0</v>
      </c>
      <c r="V22" s="1">
        <f t="shared" si="22"/>
        <v>0</v>
      </c>
      <c r="W22" s="1">
        <f t="shared" si="22"/>
        <v>0</v>
      </c>
      <c r="X22" s="1">
        <f t="shared" si="22"/>
        <v>0</v>
      </c>
      <c r="Y22" s="1">
        <f t="shared" si="22"/>
        <v>-100</v>
      </c>
      <c r="Z22" s="1">
        <f t="shared" si="22"/>
        <v>-100</v>
      </c>
      <c r="AA22">
        <f t="shared" si="1"/>
        <v>-100</v>
      </c>
      <c r="AB22" s="1">
        <f t="shared" si="22"/>
        <v>-100</v>
      </c>
      <c r="AC22" s="1">
        <f t="shared" si="22"/>
        <v>-100</v>
      </c>
      <c r="AD22" s="1">
        <f t="shared" si="22"/>
        <v>-100</v>
      </c>
      <c r="AE22" s="1">
        <f t="shared" si="22"/>
        <v>-100</v>
      </c>
      <c r="AF22" s="1">
        <f t="shared" si="22"/>
        <v>-100</v>
      </c>
      <c r="AG22" s="1">
        <f t="shared" si="22"/>
        <v>-100</v>
      </c>
      <c r="AH22" s="1">
        <f t="shared" si="22"/>
        <v>-100</v>
      </c>
      <c r="AI22" s="1">
        <f t="shared" si="22"/>
        <v>-60</v>
      </c>
      <c r="AJ22" s="1">
        <f t="shared" si="22"/>
        <v>0</v>
      </c>
      <c r="AK22" s="1">
        <f t="shared" si="22"/>
        <v>0</v>
      </c>
      <c r="AL22" s="1">
        <f t="shared" si="22"/>
        <v>0</v>
      </c>
      <c r="AM22" s="1">
        <f t="shared" si="22"/>
        <v>0</v>
      </c>
      <c r="AN22">
        <f t="shared" si="2"/>
        <v>0</v>
      </c>
      <c r="AO22" s="1">
        <f t="shared" si="22"/>
        <v>0</v>
      </c>
    </row>
    <row r="23" spans="1:41" s="8" customFormat="1" x14ac:dyDescent="0.35">
      <c r="A23" s="8" t="str">
        <f>Introduction!G24</f>
        <v>Governor Response</v>
      </c>
      <c r="B23" s="8">
        <v>0</v>
      </c>
      <c r="C23" s="8">
        <v>0</v>
      </c>
      <c r="D23" s="8">
        <v>0</v>
      </c>
      <c r="E23" s="8">
        <v>0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>
        <f t="shared" si="0"/>
        <v>0</v>
      </c>
      <c r="O23" s="8">
        <v>0</v>
      </c>
      <c r="P23" s="8">
        <v>0</v>
      </c>
      <c r="Q23" s="8">
        <v>0</v>
      </c>
      <c r="R23" s="8">
        <v>0</v>
      </c>
      <c r="S23" s="8">
        <v>0</v>
      </c>
      <c r="T23" s="8">
        <v>0</v>
      </c>
      <c r="U23" s="8">
        <v>0</v>
      </c>
      <c r="V23" s="8">
        <v>0</v>
      </c>
      <c r="W23" s="8">
        <v>0</v>
      </c>
      <c r="X23" s="8">
        <v>0</v>
      </c>
      <c r="Y23" s="8">
        <v>0</v>
      </c>
      <c r="Z23" s="8">
        <v>0</v>
      </c>
      <c r="AA23">
        <f t="shared" si="1"/>
        <v>0</v>
      </c>
      <c r="AB23" s="8">
        <v>0</v>
      </c>
      <c r="AC23" s="8">
        <v>0</v>
      </c>
      <c r="AD23" s="8">
        <v>0</v>
      </c>
      <c r="AE23" s="8">
        <v>0</v>
      </c>
      <c r="AF23" s="8">
        <v>0</v>
      </c>
      <c r="AG23" s="8">
        <v>0</v>
      </c>
      <c r="AH23" s="8">
        <v>0</v>
      </c>
      <c r="AI23" s="8">
        <v>0</v>
      </c>
      <c r="AJ23" s="8">
        <v>0</v>
      </c>
      <c r="AK23" s="8">
        <v>0</v>
      </c>
      <c r="AL23" s="8">
        <v>0</v>
      </c>
      <c r="AM23" s="8">
        <v>0</v>
      </c>
      <c r="AN23">
        <f t="shared" si="2"/>
        <v>0</v>
      </c>
      <c r="AO23" s="8">
        <v>0</v>
      </c>
    </row>
    <row r="24" spans="1:41" x14ac:dyDescent="0.35">
      <c r="A24" t="s">
        <v>15</v>
      </c>
      <c r="B24">
        <f t="shared" ref="B24:M24" si="23">B12+B22+B23</f>
        <v>80</v>
      </c>
      <c r="C24">
        <f t="shared" si="23"/>
        <v>80</v>
      </c>
      <c r="D24">
        <f t="shared" si="23"/>
        <v>80</v>
      </c>
      <c r="E24">
        <f t="shared" si="23"/>
        <v>80</v>
      </c>
      <c r="F24">
        <f t="shared" si="23"/>
        <v>80</v>
      </c>
      <c r="G24">
        <f t="shared" si="23"/>
        <v>80</v>
      </c>
      <c r="H24">
        <f t="shared" si="23"/>
        <v>-20</v>
      </c>
      <c r="I24">
        <f t="shared" si="23"/>
        <v>-100</v>
      </c>
      <c r="J24">
        <f t="shared" si="23"/>
        <v>-100</v>
      </c>
      <c r="K24">
        <f t="shared" si="23"/>
        <v>-100</v>
      </c>
      <c r="L24">
        <f t="shared" si="23"/>
        <v>-100</v>
      </c>
      <c r="M24">
        <f t="shared" si="23"/>
        <v>-60</v>
      </c>
      <c r="N24">
        <f t="shared" si="0"/>
        <v>80</v>
      </c>
      <c r="O24">
        <f t="shared" ref="O24:Z24" si="24">O12+O22+O23</f>
        <v>80</v>
      </c>
      <c r="P24">
        <f t="shared" si="24"/>
        <v>80</v>
      </c>
      <c r="Q24">
        <f t="shared" si="24"/>
        <v>80</v>
      </c>
      <c r="R24">
        <f t="shared" si="24"/>
        <v>80</v>
      </c>
      <c r="S24">
        <f t="shared" si="24"/>
        <v>80</v>
      </c>
      <c r="T24">
        <f t="shared" si="24"/>
        <v>80</v>
      </c>
      <c r="U24">
        <f t="shared" si="24"/>
        <v>80</v>
      </c>
      <c r="V24">
        <f t="shared" si="24"/>
        <v>0</v>
      </c>
      <c r="W24">
        <f t="shared" si="24"/>
        <v>0</v>
      </c>
      <c r="X24">
        <f t="shared" si="24"/>
        <v>0</v>
      </c>
      <c r="Y24">
        <f t="shared" si="24"/>
        <v>-100</v>
      </c>
      <c r="Z24">
        <f t="shared" si="24"/>
        <v>-100</v>
      </c>
      <c r="AA24">
        <f t="shared" si="1"/>
        <v>0</v>
      </c>
      <c r="AB24">
        <f t="shared" ref="AB24:AM24" si="25">AB12+AB22+AB23</f>
        <v>0</v>
      </c>
      <c r="AC24">
        <f t="shared" si="25"/>
        <v>0</v>
      </c>
      <c r="AD24">
        <f t="shared" si="25"/>
        <v>0</v>
      </c>
      <c r="AE24">
        <f t="shared" si="25"/>
        <v>0</v>
      </c>
      <c r="AF24">
        <f t="shared" si="25"/>
        <v>-100</v>
      </c>
      <c r="AG24">
        <f t="shared" si="25"/>
        <v>-100</v>
      </c>
      <c r="AH24">
        <f t="shared" si="25"/>
        <v>-100</v>
      </c>
      <c r="AI24">
        <f t="shared" si="25"/>
        <v>-60</v>
      </c>
      <c r="AJ24">
        <f t="shared" si="25"/>
        <v>0</v>
      </c>
      <c r="AK24">
        <f t="shared" si="25"/>
        <v>0</v>
      </c>
      <c r="AL24">
        <f t="shared" si="25"/>
        <v>0</v>
      </c>
      <c r="AM24">
        <f t="shared" si="25"/>
        <v>0</v>
      </c>
      <c r="AN24">
        <f t="shared" si="2"/>
        <v>0</v>
      </c>
      <c r="AO24">
        <f>AO12+AO22+AO23</f>
        <v>0</v>
      </c>
    </row>
    <row r="25" spans="1:41" x14ac:dyDescent="0.35">
      <c r="A25" t="s">
        <v>1</v>
      </c>
      <c r="B25">
        <f>B3</f>
        <v>100</v>
      </c>
      <c r="C25">
        <f>B25-B24*1/12</f>
        <v>93.333333333333329</v>
      </c>
      <c r="D25">
        <f t="shared" ref="D25:M25" si="26">C25-C24*1/12</f>
        <v>86.666666666666657</v>
      </c>
      <c r="E25">
        <f t="shared" si="26"/>
        <v>79.999999999999986</v>
      </c>
      <c r="F25">
        <f t="shared" si="26"/>
        <v>73.333333333333314</v>
      </c>
      <c r="G25">
        <f t="shared" si="26"/>
        <v>66.666666666666643</v>
      </c>
      <c r="H25">
        <f t="shared" si="26"/>
        <v>59.999999999999979</v>
      </c>
      <c r="I25">
        <f t="shared" si="26"/>
        <v>61.666666666666643</v>
      </c>
      <c r="J25">
        <f t="shared" si="26"/>
        <v>69.999999999999972</v>
      </c>
      <c r="K25">
        <f t="shared" si="26"/>
        <v>78.3333333333333</v>
      </c>
      <c r="L25">
        <f t="shared" si="26"/>
        <v>86.666666666666629</v>
      </c>
      <c r="M25">
        <f t="shared" si="26"/>
        <v>94.999999999999957</v>
      </c>
      <c r="N25">
        <f t="shared" si="0"/>
        <v>99.999999999999957</v>
      </c>
      <c r="O25">
        <f>M25-M24*1/12</f>
        <v>99.999999999999957</v>
      </c>
      <c r="P25">
        <f t="shared" ref="P25:Q25" si="27">O25-O24*1/12</f>
        <v>93.333333333333286</v>
      </c>
      <c r="Q25">
        <f t="shared" si="27"/>
        <v>86.666666666666615</v>
      </c>
      <c r="R25">
        <f t="shared" ref="R25:AM25" si="28">Q25-Q24*1/12</f>
        <v>79.999999999999943</v>
      </c>
      <c r="S25">
        <f t="shared" si="28"/>
        <v>73.333333333333272</v>
      </c>
      <c r="T25">
        <f t="shared" si="28"/>
        <v>66.6666666666666</v>
      </c>
      <c r="U25">
        <f t="shared" si="28"/>
        <v>59.999999999999936</v>
      </c>
      <c r="V25">
        <f t="shared" si="28"/>
        <v>53.333333333333272</v>
      </c>
      <c r="W25">
        <f t="shared" si="28"/>
        <v>53.333333333333272</v>
      </c>
      <c r="X25">
        <f t="shared" si="28"/>
        <v>53.333333333333272</v>
      </c>
      <c r="Y25">
        <f t="shared" si="28"/>
        <v>53.333333333333272</v>
      </c>
      <c r="Z25">
        <f t="shared" si="28"/>
        <v>61.666666666666607</v>
      </c>
      <c r="AA25">
        <f t="shared" si="1"/>
        <v>69.999999999999943</v>
      </c>
      <c r="AB25">
        <f>Z25-Z24*1/12</f>
        <v>69.999999999999943</v>
      </c>
      <c r="AC25">
        <f t="shared" si="28"/>
        <v>69.999999999999943</v>
      </c>
      <c r="AD25">
        <f t="shared" si="28"/>
        <v>69.999999999999943</v>
      </c>
      <c r="AE25">
        <f t="shared" si="28"/>
        <v>69.999999999999943</v>
      </c>
      <c r="AF25">
        <f t="shared" si="28"/>
        <v>69.999999999999943</v>
      </c>
      <c r="AG25">
        <f t="shared" si="28"/>
        <v>78.333333333333272</v>
      </c>
      <c r="AH25">
        <f t="shared" si="28"/>
        <v>86.6666666666666</v>
      </c>
      <c r="AI25">
        <f t="shared" si="28"/>
        <v>94.999999999999929</v>
      </c>
      <c r="AJ25">
        <f t="shared" si="28"/>
        <v>99.999999999999929</v>
      </c>
      <c r="AK25">
        <f t="shared" si="28"/>
        <v>99.999999999999929</v>
      </c>
      <c r="AL25">
        <f t="shared" si="28"/>
        <v>99.999999999999929</v>
      </c>
      <c r="AM25">
        <f t="shared" si="28"/>
        <v>99.999999999999929</v>
      </c>
      <c r="AN25">
        <f t="shared" si="2"/>
        <v>99.999999999999929</v>
      </c>
      <c r="AO25">
        <f>AM25-AM24*1/12</f>
        <v>99.999999999999929</v>
      </c>
    </row>
    <row r="26" spans="1:41" x14ac:dyDescent="0.35">
      <c r="A26" t="str">
        <f>Introduction!G29</f>
        <v>SOCReq-Compliance</v>
      </c>
      <c r="B26" s="1">
        <f t="shared" ref="B26:M26" si="29">MAX((60-MINUTE(B8))/60 * (B11 - MIN(-1*B21,B11)),0)</f>
        <v>100</v>
      </c>
      <c r="C26" s="1">
        <f t="shared" si="29"/>
        <v>91.666666666666657</v>
      </c>
      <c r="D26" s="1">
        <f t="shared" si="29"/>
        <v>83.333333333333343</v>
      </c>
      <c r="E26" s="1">
        <f t="shared" si="29"/>
        <v>75</v>
      </c>
      <c r="F26" s="1">
        <f t="shared" si="29"/>
        <v>66.666666666666657</v>
      </c>
      <c r="G26" s="1">
        <f t="shared" si="29"/>
        <v>58.333333333333336</v>
      </c>
      <c r="H26" s="1">
        <f t="shared" si="29"/>
        <v>0</v>
      </c>
      <c r="I26" s="1">
        <f t="shared" si="29"/>
        <v>0</v>
      </c>
      <c r="J26" s="1">
        <f t="shared" si="29"/>
        <v>0</v>
      </c>
      <c r="K26" s="1">
        <f t="shared" si="29"/>
        <v>0</v>
      </c>
      <c r="L26" s="1">
        <f t="shared" si="29"/>
        <v>0</v>
      </c>
      <c r="M26" s="1">
        <f t="shared" si="29"/>
        <v>3.333333333333333</v>
      </c>
      <c r="N26" s="1">
        <v>0</v>
      </c>
      <c r="O26" s="1">
        <f t="shared" ref="O26:Z26" si="30">MAX((60-MINUTE(O8))/60 * (O11 - MIN(-1*O21,O11)),0)</f>
        <v>100</v>
      </c>
      <c r="P26" s="1">
        <f t="shared" si="30"/>
        <v>91.666666666666657</v>
      </c>
      <c r="Q26" s="1">
        <f t="shared" si="30"/>
        <v>83.333333333333343</v>
      </c>
      <c r="R26" s="1">
        <f t="shared" si="30"/>
        <v>75</v>
      </c>
      <c r="S26" s="1">
        <f t="shared" si="30"/>
        <v>66.666666666666657</v>
      </c>
      <c r="T26" s="1">
        <f t="shared" si="30"/>
        <v>58.333333333333336</v>
      </c>
      <c r="U26" s="1">
        <f t="shared" si="30"/>
        <v>50</v>
      </c>
      <c r="V26" s="1">
        <f t="shared" si="30"/>
        <v>41.666666666666671</v>
      </c>
      <c r="W26" s="1">
        <f t="shared" si="30"/>
        <v>33.333333333333329</v>
      </c>
      <c r="X26" s="1">
        <f t="shared" si="30"/>
        <v>25</v>
      </c>
      <c r="Y26" s="1">
        <f t="shared" si="30"/>
        <v>0</v>
      </c>
      <c r="Z26" s="1">
        <f t="shared" si="30"/>
        <v>0</v>
      </c>
      <c r="AA26" s="1">
        <v>0</v>
      </c>
      <c r="AB26" s="1">
        <f t="shared" ref="AB26:AM26" si="31">MAX((60-MINUTE(AB8))/60 * (AB11 - MIN(-1*AB21,AB11)),0)</f>
        <v>0</v>
      </c>
      <c r="AC26" s="1">
        <f t="shared" si="31"/>
        <v>0</v>
      </c>
      <c r="AD26" s="1">
        <f t="shared" si="31"/>
        <v>0</v>
      </c>
      <c r="AE26" s="1">
        <f t="shared" si="31"/>
        <v>0</v>
      </c>
      <c r="AF26" s="1">
        <f t="shared" si="31"/>
        <v>0</v>
      </c>
      <c r="AG26" s="1">
        <f t="shared" si="31"/>
        <v>0</v>
      </c>
      <c r="AH26" s="1">
        <f t="shared" si="31"/>
        <v>0</v>
      </c>
      <c r="AI26" s="1">
        <f t="shared" si="31"/>
        <v>16.666666666666668</v>
      </c>
      <c r="AJ26" s="1">
        <f t="shared" si="31"/>
        <v>33.333333333333329</v>
      </c>
      <c r="AK26" s="1">
        <f t="shared" si="31"/>
        <v>25</v>
      </c>
      <c r="AL26" s="1">
        <f t="shared" si="31"/>
        <v>16.666666666666664</v>
      </c>
      <c r="AM26" s="1">
        <f t="shared" si="31"/>
        <v>8.3333333333333321</v>
      </c>
      <c r="AN26" s="1">
        <v>0</v>
      </c>
      <c r="AO26" s="1">
        <f>MAX((60-MINUTE(AO8))/60 * (AO11 - MIN(-1*AO21,AO11)),0)</f>
        <v>100</v>
      </c>
    </row>
    <row r="27" spans="1:41" hidden="1" x14ac:dyDescent="0.35">
      <c r="A27" s="1" t="str">
        <f>Introduction!G30</f>
        <v>SoCReq-Compliance minus charging credit</v>
      </c>
      <c r="B27" s="1">
        <f>MAX((60-MINUTE(B8))/60 * B11,0)</f>
        <v>100</v>
      </c>
      <c r="C27" s="1">
        <f t="shared" ref="C27:M27" si="32">MAX((60-MINUTE(C8))/60 * C11,0)</f>
        <v>91.666666666666657</v>
      </c>
      <c r="D27" s="1">
        <f t="shared" si="32"/>
        <v>83.333333333333343</v>
      </c>
      <c r="E27" s="1">
        <f t="shared" si="32"/>
        <v>75</v>
      </c>
      <c r="F27" s="1">
        <f t="shared" si="32"/>
        <v>66.666666666666657</v>
      </c>
      <c r="G27" s="1">
        <f t="shared" si="32"/>
        <v>58.333333333333336</v>
      </c>
      <c r="H27" s="1">
        <f t="shared" si="32"/>
        <v>50</v>
      </c>
      <c r="I27" s="1">
        <f t="shared" si="32"/>
        <v>41.666666666666671</v>
      </c>
      <c r="J27" s="1">
        <f t="shared" si="32"/>
        <v>33.333333333333329</v>
      </c>
      <c r="K27" s="1">
        <f t="shared" si="32"/>
        <v>25</v>
      </c>
      <c r="L27" s="1">
        <f t="shared" si="32"/>
        <v>16.666666666666664</v>
      </c>
      <c r="M27" s="1">
        <f t="shared" si="32"/>
        <v>8.3333333333333321</v>
      </c>
      <c r="N27" s="1">
        <v>0</v>
      </c>
      <c r="O27" s="1">
        <f>MAX((60-MINUTE(O8))/60 * O11,0)</f>
        <v>100</v>
      </c>
      <c r="P27" s="1">
        <f t="shared" ref="P27:Z27" si="33">MAX((60-MINUTE(P8))/60 * P11,0)</f>
        <v>91.666666666666657</v>
      </c>
      <c r="Q27" s="1">
        <f t="shared" si="33"/>
        <v>83.333333333333343</v>
      </c>
      <c r="R27" s="1">
        <f t="shared" si="33"/>
        <v>75</v>
      </c>
      <c r="S27" s="1">
        <f t="shared" si="33"/>
        <v>66.666666666666657</v>
      </c>
      <c r="T27" s="1">
        <f t="shared" si="33"/>
        <v>58.333333333333336</v>
      </c>
      <c r="U27" s="1">
        <f t="shared" si="33"/>
        <v>50</v>
      </c>
      <c r="V27" s="1">
        <f t="shared" si="33"/>
        <v>41.666666666666671</v>
      </c>
      <c r="W27" s="1">
        <f t="shared" si="33"/>
        <v>33.333333333333329</v>
      </c>
      <c r="X27" s="1">
        <f t="shared" si="33"/>
        <v>25</v>
      </c>
      <c r="Y27" s="1">
        <f t="shared" si="33"/>
        <v>16.666666666666664</v>
      </c>
      <c r="Z27" s="1">
        <f t="shared" si="33"/>
        <v>8.3333333333333321</v>
      </c>
      <c r="AA27" s="1">
        <v>0</v>
      </c>
      <c r="AB27" s="1">
        <f>MAX((60-MINUTE(AB8))/60 * AB11,0)</f>
        <v>100</v>
      </c>
      <c r="AC27" s="1">
        <f t="shared" ref="AC27:AO27" si="34">MAX((60-MINUTE(AC8))/60 * AC11,0)</f>
        <v>91.666666666666657</v>
      </c>
      <c r="AD27" s="1">
        <f t="shared" si="34"/>
        <v>83.333333333333343</v>
      </c>
      <c r="AE27" s="1">
        <f t="shared" si="34"/>
        <v>75</v>
      </c>
      <c r="AF27" s="1">
        <f t="shared" si="34"/>
        <v>66.666666666666657</v>
      </c>
      <c r="AG27" s="1">
        <f t="shared" si="34"/>
        <v>58.333333333333336</v>
      </c>
      <c r="AH27" s="1">
        <f t="shared" si="34"/>
        <v>50</v>
      </c>
      <c r="AI27" s="1">
        <f t="shared" si="34"/>
        <v>41.666666666666671</v>
      </c>
      <c r="AJ27" s="1">
        <f t="shared" si="34"/>
        <v>33.333333333333329</v>
      </c>
      <c r="AK27" s="1">
        <f t="shared" si="34"/>
        <v>25</v>
      </c>
      <c r="AL27" s="1">
        <f t="shared" si="34"/>
        <v>16.666666666666664</v>
      </c>
      <c r="AM27" s="1">
        <f t="shared" si="34"/>
        <v>8.3333333333333321</v>
      </c>
      <c r="AN27" s="1">
        <v>0</v>
      </c>
      <c r="AO27" s="1">
        <f t="shared" si="34"/>
        <v>100</v>
      </c>
    </row>
    <row r="30" spans="1:41" x14ac:dyDescent="0.35">
      <c r="M30" s="5"/>
    </row>
    <row r="39" spans="1:16" x14ac:dyDescent="0.35">
      <c r="A39" s="2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</row>
    <row r="47" spans="1:16" hidden="1" x14ac:dyDescent="0.35"/>
    <row r="48" spans="1:16" hidden="1" x14ac:dyDescent="0.35"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</row>
    <row r="49" spans="2:16" x14ac:dyDescent="0.3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idden="1" x14ac:dyDescent="0.35"/>
    <row r="51" spans="2:16" hidden="1" x14ac:dyDescent="0.35"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</row>
    <row r="52" spans="2:16" x14ac:dyDescent="0.3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2:16" hidden="1" x14ac:dyDescent="0.35"/>
    <row r="54" spans="2:16" hidden="1" x14ac:dyDescent="0.35"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</row>
    <row r="55" spans="2:16" x14ac:dyDescent="0.35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0F4DF5-23E9-48DE-AC4B-24C771B6953A}">
  <sheetPr codeName="Sheet3"/>
  <dimension ref="A1:AW106"/>
  <sheetViews>
    <sheetView workbookViewId="0">
      <pane xSplit="1" ySplit="8" topLeftCell="B9" activePane="bottomRight" state="frozen"/>
      <selection pane="topRight" activeCell="B1" sqref="B1"/>
      <selection pane="bottomLeft" activeCell="A6" sqref="A6"/>
      <selection pane="bottomRight" activeCell="B30" sqref="B30"/>
    </sheetView>
  </sheetViews>
  <sheetFormatPr defaultRowHeight="14.5" x14ac:dyDescent="0.35"/>
  <cols>
    <col min="1" max="1" width="19.81640625" bestFit="1" customWidth="1"/>
    <col min="12" max="12" width="8.7265625" customWidth="1"/>
    <col min="14" max="14" width="0.7265625" customWidth="1"/>
    <col min="27" max="27" width="0.7265625" customWidth="1"/>
    <col min="40" max="40" width="0.7265625" customWidth="1"/>
  </cols>
  <sheetData>
    <row r="1" spans="1:49" x14ac:dyDescent="0.35">
      <c r="A1" t="s">
        <v>24</v>
      </c>
      <c r="B1">
        <v>0</v>
      </c>
      <c r="J1" t="s">
        <v>20</v>
      </c>
      <c r="L1">
        <v>0</v>
      </c>
      <c r="P1" s="16" t="s">
        <v>86</v>
      </c>
      <c r="Q1" s="16"/>
      <c r="R1" s="16"/>
      <c r="S1" s="16"/>
      <c r="T1" s="16"/>
      <c r="U1" s="16"/>
      <c r="V1" s="16"/>
      <c r="W1" s="16"/>
      <c r="X1" s="16"/>
    </row>
    <row r="2" spans="1:49" x14ac:dyDescent="0.35">
      <c r="A2" t="s">
        <v>25</v>
      </c>
      <c r="B2">
        <v>100</v>
      </c>
      <c r="D2" s="9"/>
      <c r="P2" s="18" t="s">
        <v>142</v>
      </c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</row>
    <row r="3" spans="1:49" x14ac:dyDescent="0.35">
      <c r="A3" t="s">
        <v>26</v>
      </c>
      <c r="B3">
        <v>90</v>
      </c>
    </row>
    <row r="5" spans="1:49" x14ac:dyDescent="0.35">
      <c r="A5" t="s">
        <v>88</v>
      </c>
      <c r="B5" t="s">
        <v>99</v>
      </c>
      <c r="O5" t="s">
        <v>90</v>
      </c>
      <c r="P5" t="s">
        <v>131</v>
      </c>
      <c r="AB5" t="s">
        <v>91</v>
      </c>
      <c r="AC5" t="s">
        <v>101</v>
      </c>
    </row>
    <row r="6" spans="1:49" x14ac:dyDescent="0.35">
      <c r="B6" s="5" t="s">
        <v>123</v>
      </c>
      <c r="P6" t="s">
        <v>132</v>
      </c>
      <c r="AC6" t="s">
        <v>102</v>
      </c>
    </row>
    <row r="7" spans="1:49" x14ac:dyDescent="0.35">
      <c r="B7" t="s">
        <v>100</v>
      </c>
      <c r="P7" t="s">
        <v>100</v>
      </c>
      <c r="AC7" t="s">
        <v>103</v>
      </c>
    </row>
    <row r="8" spans="1:49" x14ac:dyDescent="0.35">
      <c r="A8" s="2" t="s">
        <v>34</v>
      </c>
      <c r="B8" s="3">
        <v>0.5</v>
      </c>
      <c r="C8" s="3">
        <v>0.50347222222222221</v>
      </c>
      <c r="D8" s="3">
        <v>0.50694444444444398</v>
      </c>
      <c r="E8" s="3">
        <v>0.51041666666666696</v>
      </c>
      <c r="F8" s="3">
        <v>0.51388888888888895</v>
      </c>
      <c r="G8" s="3">
        <v>0.51736111111111105</v>
      </c>
      <c r="H8" s="3">
        <v>0.52083333333333304</v>
      </c>
      <c r="I8" s="3">
        <v>0.52430555555555503</v>
      </c>
      <c r="J8" s="3">
        <v>0.52777777777777801</v>
      </c>
      <c r="K8" s="3">
        <v>0.53125</v>
      </c>
      <c r="L8" s="3">
        <v>0.53472222222222199</v>
      </c>
      <c r="M8" s="3">
        <v>0.53819444444444398</v>
      </c>
      <c r="N8" s="3">
        <f>O8-TIME(0,0,1)</f>
        <v>0.54165509259259292</v>
      </c>
      <c r="O8" s="3">
        <v>0.54166666666666696</v>
      </c>
      <c r="P8" s="3">
        <v>0.54513888888888895</v>
      </c>
      <c r="Q8" s="3">
        <v>0.54861111111111105</v>
      </c>
      <c r="R8" s="3">
        <v>0.55208333333333304</v>
      </c>
      <c r="S8" s="3">
        <v>0.55555555555555503</v>
      </c>
      <c r="T8" s="3">
        <v>0.55902777777777701</v>
      </c>
      <c r="U8" s="3">
        <v>0.562499999999999</v>
      </c>
      <c r="V8" s="3">
        <v>0.56597222222222099</v>
      </c>
      <c r="W8" s="3">
        <v>0.56944444444444298</v>
      </c>
      <c r="X8" s="3">
        <v>0.57291666666666496</v>
      </c>
      <c r="Y8" s="3">
        <v>0.57638888888888695</v>
      </c>
      <c r="Z8" s="3">
        <v>0.57986111111110905</v>
      </c>
      <c r="AA8" s="3">
        <f>AB8-TIME(0,0,1)</f>
        <v>0.583321759259257</v>
      </c>
      <c r="AB8" s="3">
        <v>0.58333333333333104</v>
      </c>
      <c r="AC8" s="3">
        <v>0.58680555555555303</v>
      </c>
      <c r="AD8" s="3">
        <v>0.59027777777777501</v>
      </c>
      <c r="AE8" s="3">
        <v>0.593749999999997</v>
      </c>
      <c r="AF8" s="3">
        <v>0.59722222222221899</v>
      </c>
      <c r="AG8" s="3">
        <v>0.60069444444444098</v>
      </c>
      <c r="AH8" s="3">
        <v>0.60416666666666297</v>
      </c>
      <c r="AI8" s="3">
        <v>0.60763888888888495</v>
      </c>
      <c r="AJ8" s="3">
        <v>0.61111111111110705</v>
      </c>
      <c r="AK8" s="3">
        <v>0.61458333333332904</v>
      </c>
      <c r="AL8" s="3">
        <v>0.61805555555555103</v>
      </c>
      <c r="AM8" s="3">
        <v>0.62152777777777302</v>
      </c>
      <c r="AN8" s="3">
        <f>AO8-TIME(0,0,1)</f>
        <v>0.62498842592592097</v>
      </c>
      <c r="AO8" s="3">
        <v>0.624999999999995</v>
      </c>
      <c r="AP8" s="3"/>
      <c r="AQ8" s="3"/>
      <c r="AR8" s="3"/>
      <c r="AS8" s="3"/>
      <c r="AT8" s="3"/>
      <c r="AU8" s="3"/>
      <c r="AV8" s="3"/>
      <c r="AW8" s="3"/>
    </row>
    <row r="9" spans="1:49" x14ac:dyDescent="0.35">
      <c r="A9" t="str">
        <f>RegUp!$A$9</f>
        <v>HSL</v>
      </c>
      <c r="B9">
        <v>100</v>
      </c>
      <c r="C9">
        <v>100</v>
      </c>
      <c r="D9">
        <v>100</v>
      </c>
      <c r="E9">
        <v>100</v>
      </c>
      <c r="F9">
        <v>100</v>
      </c>
      <c r="G9">
        <v>100</v>
      </c>
      <c r="H9">
        <v>100</v>
      </c>
      <c r="I9">
        <v>100</v>
      </c>
      <c r="J9">
        <v>100</v>
      </c>
      <c r="K9">
        <v>100</v>
      </c>
      <c r="L9">
        <v>100</v>
      </c>
      <c r="M9">
        <v>100</v>
      </c>
      <c r="N9">
        <f>O9</f>
        <v>100</v>
      </c>
      <c r="O9">
        <v>100</v>
      </c>
      <c r="P9">
        <v>100</v>
      </c>
      <c r="Q9">
        <v>100</v>
      </c>
      <c r="R9">
        <v>100</v>
      </c>
      <c r="S9">
        <v>100</v>
      </c>
      <c r="T9">
        <v>100</v>
      </c>
      <c r="U9">
        <v>100</v>
      </c>
      <c r="V9">
        <v>100</v>
      </c>
      <c r="W9">
        <v>100</v>
      </c>
      <c r="X9">
        <v>100</v>
      </c>
      <c r="Y9">
        <v>100</v>
      </c>
      <c r="Z9">
        <v>100</v>
      </c>
      <c r="AA9">
        <f>AB9</f>
        <v>100</v>
      </c>
      <c r="AB9">
        <v>100</v>
      </c>
      <c r="AC9">
        <v>100</v>
      </c>
      <c r="AD9">
        <v>100</v>
      </c>
      <c r="AE9">
        <v>100</v>
      </c>
      <c r="AF9">
        <v>100</v>
      </c>
      <c r="AG9">
        <v>100</v>
      </c>
      <c r="AH9">
        <v>100</v>
      </c>
      <c r="AI9">
        <v>100</v>
      </c>
      <c r="AJ9">
        <v>100</v>
      </c>
      <c r="AK9">
        <v>100</v>
      </c>
      <c r="AL9">
        <v>100</v>
      </c>
      <c r="AM9">
        <v>100</v>
      </c>
      <c r="AN9">
        <f>AO9</f>
        <v>100</v>
      </c>
      <c r="AO9">
        <v>100</v>
      </c>
    </row>
    <row r="10" spans="1:49" x14ac:dyDescent="0.35">
      <c r="A10" t="str">
        <f>RegUp!$A$10</f>
        <v>MPC</v>
      </c>
      <c r="B10">
        <v>-100</v>
      </c>
      <c r="C10">
        <v>-100</v>
      </c>
      <c r="D10">
        <v>-100</v>
      </c>
      <c r="E10">
        <v>-100</v>
      </c>
      <c r="F10">
        <v>-100</v>
      </c>
      <c r="G10">
        <v>-100</v>
      </c>
      <c r="H10">
        <v>-100</v>
      </c>
      <c r="I10">
        <v>-100</v>
      </c>
      <c r="J10">
        <v>-100</v>
      </c>
      <c r="K10">
        <v>-100</v>
      </c>
      <c r="L10">
        <v>-100</v>
      </c>
      <c r="M10">
        <v>-100</v>
      </c>
      <c r="N10">
        <f t="shared" ref="N10:N25" si="0">O10</f>
        <v>-100</v>
      </c>
      <c r="O10">
        <v>-100</v>
      </c>
      <c r="P10">
        <v>-100</v>
      </c>
      <c r="Q10">
        <v>-100</v>
      </c>
      <c r="R10">
        <v>-100</v>
      </c>
      <c r="S10">
        <v>-100</v>
      </c>
      <c r="T10">
        <v>-100</v>
      </c>
      <c r="U10">
        <v>-100</v>
      </c>
      <c r="V10">
        <v>-100</v>
      </c>
      <c r="W10">
        <v>-100</v>
      </c>
      <c r="X10">
        <v>-100</v>
      </c>
      <c r="Y10">
        <v>-100</v>
      </c>
      <c r="Z10">
        <v>-100</v>
      </c>
      <c r="AA10">
        <f t="shared" ref="AA10:AA25" si="1">AB10</f>
        <v>-100</v>
      </c>
      <c r="AB10">
        <v>-100</v>
      </c>
      <c r="AC10">
        <v>-100</v>
      </c>
      <c r="AD10">
        <v>-100</v>
      </c>
      <c r="AE10">
        <v>-100</v>
      </c>
      <c r="AF10">
        <v>-100</v>
      </c>
      <c r="AG10">
        <v>-100</v>
      </c>
      <c r="AH10">
        <v>-100</v>
      </c>
      <c r="AI10">
        <v>-100</v>
      </c>
      <c r="AJ10">
        <v>-100</v>
      </c>
      <c r="AK10">
        <v>-100</v>
      </c>
      <c r="AL10">
        <v>-100</v>
      </c>
      <c r="AM10">
        <v>-100</v>
      </c>
      <c r="AN10">
        <f t="shared" ref="AN10:AN25" si="2">AO10</f>
        <v>-100</v>
      </c>
      <c r="AO10">
        <v>-100</v>
      </c>
    </row>
    <row r="11" spans="1:49" s="8" customFormat="1" x14ac:dyDescent="0.35">
      <c r="A11" s="8" t="s">
        <v>28</v>
      </c>
      <c r="B11" s="8">
        <v>90</v>
      </c>
      <c r="C11" s="8">
        <v>90</v>
      </c>
      <c r="D11" s="8">
        <v>90</v>
      </c>
      <c r="E11" s="8">
        <v>90</v>
      </c>
      <c r="F11" s="8">
        <v>90</v>
      </c>
      <c r="G11" s="8">
        <v>90</v>
      </c>
      <c r="H11" s="8">
        <v>90</v>
      </c>
      <c r="I11" s="8">
        <v>90</v>
      </c>
      <c r="J11" s="8">
        <v>90</v>
      </c>
      <c r="K11" s="8">
        <v>90</v>
      </c>
      <c r="L11" s="8">
        <v>90</v>
      </c>
      <c r="M11" s="8">
        <v>90</v>
      </c>
      <c r="N11">
        <f t="shared" si="0"/>
        <v>90</v>
      </c>
      <c r="O11" s="8">
        <v>90</v>
      </c>
      <c r="P11" s="8">
        <v>90</v>
      </c>
      <c r="Q11" s="8">
        <v>90</v>
      </c>
      <c r="R11" s="8">
        <v>90</v>
      </c>
      <c r="S11" s="8">
        <v>90</v>
      </c>
      <c r="T11" s="8">
        <v>90</v>
      </c>
      <c r="U11" s="8">
        <v>90</v>
      </c>
      <c r="V11" s="8">
        <v>90</v>
      </c>
      <c r="W11" s="8">
        <v>90</v>
      </c>
      <c r="X11" s="8">
        <v>90</v>
      </c>
      <c r="Y11" s="8">
        <v>90</v>
      </c>
      <c r="Z11" s="8">
        <v>90</v>
      </c>
      <c r="AA11">
        <f t="shared" si="1"/>
        <v>90</v>
      </c>
      <c r="AB11" s="8">
        <v>90</v>
      </c>
      <c r="AC11" s="8">
        <v>90</v>
      </c>
      <c r="AD11" s="8">
        <v>90</v>
      </c>
      <c r="AE11" s="8">
        <v>90</v>
      </c>
      <c r="AF11" s="8">
        <v>90</v>
      </c>
      <c r="AG11" s="8">
        <v>90</v>
      </c>
      <c r="AH11" s="8">
        <v>90</v>
      </c>
      <c r="AI11" s="8">
        <v>90</v>
      </c>
      <c r="AJ11" s="8">
        <v>90</v>
      </c>
      <c r="AK11" s="8">
        <v>90</v>
      </c>
      <c r="AL11" s="8">
        <v>90</v>
      </c>
      <c r="AM11" s="8">
        <v>90</v>
      </c>
      <c r="AN11">
        <f t="shared" si="2"/>
        <v>50</v>
      </c>
      <c r="AO11" s="8">
        <v>50</v>
      </c>
    </row>
    <row r="12" spans="1:49" s="8" customFormat="1" x14ac:dyDescent="0.35">
      <c r="A12" s="8" t="s">
        <v>29</v>
      </c>
      <c r="B12" s="8">
        <v>90</v>
      </c>
      <c r="C12" s="8">
        <v>90</v>
      </c>
      <c r="D12" s="8">
        <v>90</v>
      </c>
      <c r="E12" s="8">
        <v>90</v>
      </c>
      <c r="F12" s="8">
        <v>90</v>
      </c>
      <c r="G12" s="8">
        <v>90</v>
      </c>
      <c r="H12" s="8">
        <v>90</v>
      </c>
      <c r="I12" s="8">
        <v>90</v>
      </c>
      <c r="J12" s="8">
        <v>90</v>
      </c>
      <c r="K12" s="8">
        <v>90</v>
      </c>
      <c r="L12" s="8">
        <v>90</v>
      </c>
      <c r="M12" s="8">
        <v>90</v>
      </c>
      <c r="N12">
        <f t="shared" si="0"/>
        <v>90</v>
      </c>
      <c r="O12" s="8">
        <v>90</v>
      </c>
      <c r="P12" s="8">
        <v>90</v>
      </c>
      <c r="Q12" s="8">
        <v>90</v>
      </c>
      <c r="R12" s="8">
        <v>90</v>
      </c>
      <c r="S12" s="8">
        <v>90</v>
      </c>
      <c r="T12" s="8">
        <v>90</v>
      </c>
      <c r="U12" s="8">
        <v>90</v>
      </c>
      <c r="V12" s="8">
        <v>90</v>
      </c>
      <c r="W12" s="8">
        <v>90</v>
      </c>
      <c r="X12" s="8">
        <v>90</v>
      </c>
      <c r="Y12" s="8">
        <v>90</v>
      </c>
      <c r="Z12" s="8">
        <v>90</v>
      </c>
      <c r="AA12">
        <f t="shared" si="1"/>
        <v>90</v>
      </c>
      <c r="AB12" s="8">
        <v>90</v>
      </c>
      <c r="AC12" s="8">
        <v>90</v>
      </c>
      <c r="AD12" s="8">
        <v>90</v>
      </c>
      <c r="AE12" s="8">
        <v>0</v>
      </c>
      <c r="AF12" s="8">
        <v>0</v>
      </c>
      <c r="AG12" s="8">
        <v>0</v>
      </c>
      <c r="AH12" s="8">
        <v>0</v>
      </c>
      <c r="AI12" s="8">
        <v>0</v>
      </c>
      <c r="AJ12" s="8">
        <v>90</v>
      </c>
      <c r="AK12" s="8">
        <v>90</v>
      </c>
      <c r="AL12" s="8">
        <v>90</v>
      </c>
      <c r="AM12" s="8">
        <v>90</v>
      </c>
      <c r="AN12">
        <f t="shared" si="2"/>
        <v>50</v>
      </c>
      <c r="AO12" s="8">
        <v>50</v>
      </c>
    </row>
    <row r="13" spans="1:49" x14ac:dyDescent="0.35">
      <c r="A13" t="str">
        <f>RegUp!$A$13</f>
        <v>HASL-GR Curr.</v>
      </c>
      <c r="B13">
        <f>MAX(0, B9-B12)</f>
        <v>10</v>
      </c>
      <c r="C13">
        <f t="shared" ref="C13:AO13" si="3">MAX(0, C9-C12)</f>
        <v>10</v>
      </c>
      <c r="D13">
        <f t="shared" si="3"/>
        <v>10</v>
      </c>
      <c r="E13">
        <f t="shared" si="3"/>
        <v>10</v>
      </c>
      <c r="F13">
        <f t="shared" si="3"/>
        <v>10</v>
      </c>
      <c r="G13">
        <f t="shared" si="3"/>
        <v>10</v>
      </c>
      <c r="H13">
        <f t="shared" si="3"/>
        <v>10</v>
      </c>
      <c r="I13">
        <f t="shared" si="3"/>
        <v>10</v>
      </c>
      <c r="J13">
        <f t="shared" si="3"/>
        <v>10</v>
      </c>
      <c r="K13">
        <f t="shared" si="3"/>
        <v>10</v>
      </c>
      <c r="L13">
        <f t="shared" si="3"/>
        <v>10</v>
      </c>
      <c r="M13">
        <f t="shared" si="3"/>
        <v>10</v>
      </c>
      <c r="N13">
        <f t="shared" si="0"/>
        <v>10</v>
      </c>
      <c r="O13">
        <f t="shared" si="3"/>
        <v>10</v>
      </c>
      <c r="P13">
        <f t="shared" si="3"/>
        <v>10</v>
      </c>
      <c r="Q13">
        <f t="shared" si="3"/>
        <v>10</v>
      </c>
      <c r="R13">
        <f t="shared" si="3"/>
        <v>10</v>
      </c>
      <c r="S13">
        <f t="shared" si="3"/>
        <v>10</v>
      </c>
      <c r="T13">
        <f t="shared" si="3"/>
        <v>10</v>
      </c>
      <c r="U13">
        <f t="shared" si="3"/>
        <v>10</v>
      </c>
      <c r="V13">
        <f t="shared" si="3"/>
        <v>10</v>
      </c>
      <c r="W13">
        <f t="shared" si="3"/>
        <v>10</v>
      </c>
      <c r="X13">
        <f t="shared" si="3"/>
        <v>10</v>
      </c>
      <c r="Y13">
        <f t="shared" si="3"/>
        <v>10</v>
      </c>
      <c r="Z13">
        <f t="shared" si="3"/>
        <v>10</v>
      </c>
      <c r="AA13">
        <f t="shared" si="1"/>
        <v>10</v>
      </c>
      <c r="AB13">
        <f t="shared" si="3"/>
        <v>10</v>
      </c>
      <c r="AC13">
        <f t="shared" si="3"/>
        <v>10</v>
      </c>
      <c r="AD13">
        <f t="shared" si="3"/>
        <v>10</v>
      </c>
      <c r="AE13">
        <f t="shared" si="3"/>
        <v>100</v>
      </c>
      <c r="AF13">
        <f t="shared" si="3"/>
        <v>100</v>
      </c>
      <c r="AG13">
        <f t="shared" si="3"/>
        <v>100</v>
      </c>
      <c r="AH13">
        <f t="shared" si="3"/>
        <v>100</v>
      </c>
      <c r="AI13">
        <f t="shared" si="3"/>
        <v>100</v>
      </c>
      <c r="AJ13">
        <f t="shared" si="3"/>
        <v>10</v>
      </c>
      <c r="AK13">
        <f t="shared" si="3"/>
        <v>10</v>
      </c>
      <c r="AL13">
        <f t="shared" si="3"/>
        <v>10</v>
      </c>
      <c r="AM13">
        <f t="shared" si="3"/>
        <v>10</v>
      </c>
      <c r="AN13">
        <f t="shared" si="2"/>
        <v>50</v>
      </c>
      <c r="AO13">
        <f t="shared" si="3"/>
        <v>50</v>
      </c>
    </row>
    <row r="14" spans="1:49" hidden="1" x14ac:dyDescent="0.35">
      <c r="A14" t="str">
        <f>RegUp!$A$14</f>
        <v>SOCReq1</v>
      </c>
      <c r="B14" s="5">
        <f>MAX((60-MINUTE(B8))/60 * (B11 - MIN(-1*B21,B11)),0)</f>
        <v>90</v>
      </c>
      <c r="C14" s="5">
        <f t="shared" ref="C14:M14" si="4">MAX((60-MINUTE(C8))/60 * (C11 - MIN(-1*C21,C11)),0)</f>
        <v>82.5</v>
      </c>
      <c r="D14" s="5">
        <f t="shared" si="4"/>
        <v>75</v>
      </c>
      <c r="E14" s="5">
        <f t="shared" si="4"/>
        <v>67.5</v>
      </c>
      <c r="F14" s="5">
        <f t="shared" si="4"/>
        <v>60</v>
      </c>
      <c r="G14" s="5">
        <f t="shared" si="4"/>
        <v>52.5</v>
      </c>
      <c r="H14" s="5">
        <f t="shared" si="4"/>
        <v>45</v>
      </c>
      <c r="I14" s="5">
        <f t="shared" si="4"/>
        <v>37.5</v>
      </c>
      <c r="J14" s="5">
        <f t="shared" si="4"/>
        <v>30</v>
      </c>
      <c r="K14" s="5">
        <f t="shared" si="4"/>
        <v>10</v>
      </c>
      <c r="L14" s="5">
        <f t="shared" si="4"/>
        <v>15</v>
      </c>
      <c r="M14" s="5">
        <f t="shared" si="4"/>
        <v>7.5</v>
      </c>
      <c r="N14">
        <f t="shared" si="0"/>
        <v>90</v>
      </c>
      <c r="O14" s="5">
        <f>MAX((60-MINUTE(O8))/60 * (O11 - MIN(-1*O21,O11)),0)</f>
        <v>90</v>
      </c>
      <c r="P14" s="5">
        <f t="shared" ref="P14:Z14" si="5">MAX((60-MINUTE(P8))/60 * (P11 - MIN(-1*P21,P11)),0)</f>
        <v>82.5</v>
      </c>
      <c r="Q14" s="5">
        <f t="shared" si="5"/>
        <v>75</v>
      </c>
      <c r="R14" s="5">
        <f t="shared" si="5"/>
        <v>67.5</v>
      </c>
      <c r="S14" s="5">
        <f t="shared" si="5"/>
        <v>60</v>
      </c>
      <c r="T14" s="5">
        <f t="shared" si="5"/>
        <v>52.5</v>
      </c>
      <c r="U14" s="5">
        <f t="shared" si="5"/>
        <v>45</v>
      </c>
      <c r="V14" s="5">
        <f t="shared" si="5"/>
        <v>37.5</v>
      </c>
      <c r="W14" s="5">
        <f t="shared" si="5"/>
        <v>30</v>
      </c>
      <c r="X14" s="5">
        <f t="shared" si="5"/>
        <v>22.5</v>
      </c>
      <c r="Y14" s="5">
        <f t="shared" si="5"/>
        <v>15</v>
      </c>
      <c r="Z14" s="5">
        <f t="shared" si="5"/>
        <v>2.5</v>
      </c>
      <c r="AA14">
        <f t="shared" si="1"/>
        <v>90</v>
      </c>
      <c r="AB14" s="5">
        <f>MAX((60-MINUTE(AB8))/60 * (AB11 - MIN(-1*AB21,AB11)),0)</f>
        <v>90</v>
      </c>
      <c r="AC14" s="5">
        <f t="shared" ref="AC14:AM14" si="6">MAX((60-MINUTE(AC8))/60 * (AC11 - MIN(-1*AC21,AC11)),0)</f>
        <v>82.5</v>
      </c>
      <c r="AD14" s="5">
        <f t="shared" si="6"/>
        <v>75</v>
      </c>
      <c r="AE14" s="5">
        <f t="shared" si="6"/>
        <v>67.5</v>
      </c>
      <c r="AF14" s="5">
        <f t="shared" si="6"/>
        <v>60</v>
      </c>
      <c r="AG14" s="5">
        <f t="shared" si="6"/>
        <v>52.5</v>
      </c>
      <c r="AH14" s="5">
        <f t="shared" si="6"/>
        <v>45</v>
      </c>
      <c r="AI14" s="5">
        <f t="shared" si="6"/>
        <v>37.5</v>
      </c>
      <c r="AJ14" s="5">
        <f t="shared" si="6"/>
        <v>30</v>
      </c>
      <c r="AK14" s="5">
        <f t="shared" si="6"/>
        <v>22.5</v>
      </c>
      <c r="AL14" s="5">
        <f t="shared" si="6"/>
        <v>15</v>
      </c>
      <c r="AM14" s="5">
        <f t="shared" si="6"/>
        <v>7.5</v>
      </c>
      <c r="AN14">
        <f t="shared" si="2"/>
        <v>50</v>
      </c>
      <c r="AO14" s="5">
        <f t="shared" ref="AO14" si="7">MAX((60-MINUTE(AO8))/60 * (AO11 - MIN(-1*AO21,AO11)),0)</f>
        <v>50</v>
      </c>
    </row>
    <row r="15" spans="1:49" hidden="1" x14ac:dyDescent="0.35">
      <c r="A15" t="str">
        <f>RegUp!$A$15</f>
        <v>SOCReq2</v>
      </c>
      <c r="B15" s="5">
        <f>IFERROR(MAX((MINUTE(B8)-(60-$L$1))/$L$1* (B11-MIN(B11,-1*B21)),0),0)</f>
        <v>0</v>
      </c>
      <c r="C15" s="5">
        <f t="shared" ref="C15:M15" si="8">IFERROR(MAX((MINUTE(C8)-(60-$L$1))/$L$1* (C11-MIN(C11,-1*C21)),0),0)</f>
        <v>0</v>
      </c>
      <c r="D15" s="5">
        <f t="shared" si="8"/>
        <v>0</v>
      </c>
      <c r="E15" s="5">
        <f t="shared" si="8"/>
        <v>0</v>
      </c>
      <c r="F15" s="5">
        <f t="shared" si="8"/>
        <v>0</v>
      </c>
      <c r="G15" s="5">
        <f t="shared" si="8"/>
        <v>0</v>
      </c>
      <c r="H15" s="5">
        <f t="shared" si="8"/>
        <v>0</v>
      </c>
      <c r="I15" s="5">
        <f t="shared" si="8"/>
        <v>0</v>
      </c>
      <c r="J15" s="5">
        <f t="shared" si="8"/>
        <v>0</v>
      </c>
      <c r="K15" s="5">
        <f t="shared" si="8"/>
        <v>0</v>
      </c>
      <c r="L15" s="5">
        <f t="shared" si="8"/>
        <v>0</v>
      </c>
      <c r="M15" s="5">
        <f t="shared" si="8"/>
        <v>0</v>
      </c>
      <c r="N15">
        <f t="shared" si="0"/>
        <v>0</v>
      </c>
      <c r="O15" s="5">
        <f>IFERROR(MAX((MINUTE(O8)-(60-$L$1))/$L$1* (O11-MIN(O11,-1*O21)),0),0)</f>
        <v>0</v>
      </c>
      <c r="P15" s="5">
        <f t="shared" ref="P15:Z15" si="9">IFERROR(MAX((MINUTE(P8)-(60-$L$1))/$L$1* (P11-MIN(P11,-1*P21)),0),0)</f>
        <v>0</v>
      </c>
      <c r="Q15" s="5">
        <f t="shared" si="9"/>
        <v>0</v>
      </c>
      <c r="R15" s="5">
        <f t="shared" si="9"/>
        <v>0</v>
      </c>
      <c r="S15" s="5">
        <f t="shared" si="9"/>
        <v>0</v>
      </c>
      <c r="T15" s="5">
        <f t="shared" si="9"/>
        <v>0</v>
      </c>
      <c r="U15" s="5">
        <f t="shared" si="9"/>
        <v>0</v>
      </c>
      <c r="V15" s="5">
        <f t="shared" si="9"/>
        <v>0</v>
      </c>
      <c r="W15" s="5">
        <f t="shared" si="9"/>
        <v>0</v>
      </c>
      <c r="X15" s="5">
        <f t="shared" si="9"/>
        <v>0</v>
      </c>
      <c r="Y15" s="5">
        <f t="shared" si="9"/>
        <v>0</v>
      </c>
      <c r="Z15" s="5">
        <f t="shared" si="9"/>
        <v>0</v>
      </c>
      <c r="AA15">
        <f t="shared" si="1"/>
        <v>0</v>
      </c>
      <c r="AB15" s="5">
        <f>IFERROR(MAX((MINUTE(AB8)-(60-$L$1))/$L$1* (AB11-MIN(AB11,-1*AB21)),0),0)</f>
        <v>0</v>
      </c>
      <c r="AC15" s="5">
        <f t="shared" ref="AC15:AM15" si="10">IFERROR(MAX((MINUTE(AC8)-(60-$L$1))/$L$1* (AC11-MIN(AC11,-1*AC21)),0),0)</f>
        <v>0</v>
      </c>
      <c r="AD15" s="5">
        <f t="shared" si="10"/>
        <v>0</v>
      </c>
      <c r="AE15" s="5">
        <f t="shared" si="10"/>
        <v>0</v>
      </c>
      <c r="AF15" s="5">
        <f t="shared" si="10"/>
        <v>0</v>
      </c>
      <c r="AG15" s="5">
        <f t="shared" si="10"/>
        <v>0</v>
      </c>
      <c r="AH15" s="5">
        <f t="shared" si="10"/>
        <v>0</v>
      </c>
      <c r="AI15" s="5">
        <f t="shared" si="10"/>
        <v>0</v>
      </c>
      <c r="AJ15" s="5">
        <f t="shared" si="10"/>
        <v>0</v>
      </c>
      <c r="AK15" s="5">
        <f t="shared" si="10"/>
        <v>0</v>
      </c>
      <c r="AL15" s="5">
        <f t="shared" si="10"/>
        <v>0</v>
      </c>
      <c r="AM15" s="5">
        <f t="shared" si="10"/>
        <v>0</v>
      </c>
      <c r="AN15">
        <f t="shared" si="2"/>
        <v>0</v>
      </c>
      <c r="AO15" s="5">
        <f t="shared" ref="AO15" si="11">IFERROR(MAX((MINUTE(AO8)-(60-$L$1))/$L$1* (AO11-MIN(AO11,-1*AO21)),0),0)</f>
        <v>0</v>
      </c>
      <c r="AP15" s="4"/>
      <c r="AQ15" s="4"/>
      <c r="AR15" s="5"/>
      <c r="AS15" s="4"/>
      <c r="AT15" s="5"/>
      <c r="AU15" s="4"/>
      <c r="AV15" s="5"/>
      <c r="AW15" s="4"/>
    </row>
    <row r="16" spans="1:49" hidden="1" x14ac:dyDescent="0.35">
      <c r="A16" t="str">
        <f>RegUp!$A$16</f>
        <v>SOCReq</v>
      </c>
      <c r="B16">
        <f>MAX(B15,B14)</f>
        <v>90</v>
      </c>
      <c r="C16">
        <f t="shared" ref="C16:AO16" si="12">MAX(C15,C14)</f>
        <v>82.5</v>
      </c>
      <c r="D16">
        <f t="shared" si="12"/>
        <v>75</v>
      </c>
      <c r="E16">
        <f t="shared" si="12"/>
        <v>67.5</v>
      </c>
      <c r="F16">
        <f t="shared" si="12"/>
        <v>60</v>
      </c>
      <c r="G16">
        <f t="shared" si="12"/>
        <v>52.5</v>
      </c>
      <c r="H16">
        <f t="shared" si="12"/>
        <v>45</v>
      </c>
      <c r="I16">
        <f t="shared" si="12"/>
        <v>37.5</v>
      </c>
      <c r="J16">
        <f t="shared" si="12"/>
        <v>30</v>
      </c>
      <c r="K16">
        <f t="shared" si="12"/>
        <v>10</v>
      </c>
      <c r="L16">
        <f t="shared" si="12"/>
        <v>15</v>
      </c>
      <c r="M16">
        <f t="shared" si="12"/>
        <v>7.5</v>
      </c>
      <c r="N16">
        <f t="shared" si="0"/>
        <v>90</v>
      </c>
      <c r="O16">
        <f t="shared" si="12"/>
        <v>90</v>
      </c>
      <c r="P16">
        <f t="shared" si="12"/>
        <v>82.5</v>
      </c>
      <c r="Q16">
        <f t="shared" si="12"/>
        <v>75</v>
      </c>
      <c r="R16">
        <f t="shared" si="12"/>
        <v>67.5</v>
      </c>
      <c r="S16">
        <f t="shared" si="12"/>
        <v>60</v>
      </c>
      <c r="T16">
        <f t="shared" si="12"/>
        <v>52.5</v>
      </c>
      <c r="U16">
        <f t="shared" si="12"/>
        <v>45</v>
      </c>
      <c r="V16">
        <f t="shared" si="12"/>
        <v>37.5</v>
      </c>
      <c r="W16">
        <f t="shared" si="12"/>
        <v>30</v>
      </c>
      <c r="X16">
        <f t="shared" si="12"/>
        <v>22.5</v>
      </c>
      <c r="Y16">
        <f>MAX(Y15,Y14)</f>
        <v>15</v>
      </c>
      <c r="Z16">
        <f t="shared" si="12"/>
        <v>2.5</v>
      </c>
      <c r="AA16">
        <f t="shared" si="1"/>
        <v>90</v>
      </c>
      <c r="AB16">
        <f t="shared" si="12"/>
        <v>90</v>
      </c>
      <c r="AC16">
        <f t="shared" si="12"/>
        <v>82.5</v>
      </c>
      <c r="AD16">
        <f t="shared" si="12"/>
        <v>75</v>
      </c>
      <c r="AE16">
        <f t="shared" si="12"/>
        <v>67.5</v>
      </c>
      <c r="AF16">
        <f t="shared" si="12"/>
        <v>60</v>
      </c>
      <c r="AG16">
        <f t="shared" si="12"/>
        <v>52.5</v>
      </c>
      <c r="AH16">
        <f t="shared" si="12"/>
        <v>45</v>
      </c>
      <c r="AI16">
        <f t="shared" si="12"/>
        <v>37.5</v>
      </c>
      <c r="AJ16">
        <f t="shared" si="12"/>
        <v>30</v>
      </c>
      <c r="AK16">
        <f t="shared" si="12"/>
        <v>22.5</v>
      </c>
      <c r="AL16">
        <f t="shared" si="12"/>
        <v>15</v>
      </c>
      <c r="AM16">
        <f t="shared" si="12"/>
        <v>7.5</v>
      </c>
      <c r="AN16">
        <f t="shared" si="2"/>
        <v>50</v>
      </c>
      <c r="AO16">
        <f t="shared" si="12"/>
        <v>50</v>
      </c>
      <c r="AP16" s="4"/>
      <c r="AQ16" s="4"/>
      <c r="AR16" s="5"/>
      <c r="AS16" s="4"/>
      <c r="AT16" s="5"/>
      <c r="AU16" s="4"/>
      <c r="AV16" s="5"/>
      <c r="AW16" s="4"/>
    </row>
    <row r="17" spans="1:49" s="6" customFormat="1" x14ac:dyDescent="0.35">
      <c r="A17" t="str">
        <f>RegUp!$A$17</f>
        <v>HASL-GR Post 1186</v>
      </c>
      <c r="B17" s="6">
        <f t="shared" ref="B17:M17" si="13">MAX(0, MIN(B9-B12,(B25-$B$1-B16)/(1/12)))</f>
        <v>0</v>
      </c>
      <c r="C17" s="6">
        <f t="shared" si="13"/>
        <v>10</v>
      </c>
      <c r="D17" s="6">
        <f t="shared" si="13"/>
        <v>10</v>
      </c>
      <c r="E17" s="6">
        <f t="shared" si="13"/>
        <v>10</v>
      </c>
      <c r="F17" s="6">
        <f t="shared" si="13"/>
        <v>10</v>
      </c>
      <c r="G17" s="6">
        <f t="shared" si="13"/>
        <v>10</v>
      </c>
      <c r="H17" s="6">
        <f t="shared" si="13"/>
        <v>10</v>
      </c>
      <c r="I17" s="6">
        <f t="shared" si="13"/>
        <v>10</v>
      </c>
      <c r="J17" s="6">
        <f t="shared" si="13"/>
        <v>10</v>
      </c>
      <c r="K17" s="6">
        <f t="shared" si="13"/>
        <v>10</v>
      </c>
      <c r="L17" s="6">
        <f t="shared" si="13"/>
        <v>10</v>
      </c>
      <c r="M17" s="11">
        <f t="shared" si="13"/>
        <v>10</v>
      </c>
      <c r="N17" s="6">
        <f t="shared" si="0"/>
        <v>3.4106051316484809E-13</v>
      </c>
      <c r="O17" s="6">
        <f t="shared" ref="O17:Z17" si="14">MAX(0, MIN(O9-O12,(O25-$B$1-O16)/(1/12)))</f>
        <v>3.4106051316484809E-13</v>
      </c>
      <c r="P17" s="6">
        <f t="shared" si="14"/>
        <v>10</v>
      </c>
      <c r="Q17" s="6">
        <f t="shared" si="14"/>
        <v>10</v>
      </c>
      <c r="R17" s="6">
        <f t="shared" si="14"/>
        <v>10</v>
      </c>
      <c r="S17" s="6">
        <f t="shared" si="14"/>
        <v>10</v>
      </c>
      <c r="T17" s="6">
        <f t="shared" si="14"/>
        <v>10</v>
      </c>
      <c r="U17" s="6">
        <f t="shared" si="14"/>
        <v>10</v>
      </c>
      <c r="V17" s="6">
        <f t="shared" si="14"/>
        <v>10</v>
      </c>
      <c r="W17" s="6">
        <f t="shared" si="14"/>
        <v>10</v>
      </c>
      <c r="X17" s="6">
        <f t="shared" si="14"/>
        <v>10</v>
      </c>
      <c r="Y17" s="6">
        <f t="shared" si="14"/>
        <v>10</v>
      </c>
      <c r="Z17" s="6">
        <f t="shared" si="14"/>
        <v>10</v>
      </c>
      <c r="AA17" s="6">
        <f t="shared" si="1"/>
        <v>10</v>
      </c>
      <c r="AB17" s="6">
        <f t="shared" ref="AB17:AM17" si="15">MAX(0, MIN(AB9-AB12,(AB25-$B$1-AB16)/(1/12)))</f>
        <v>10</v>
      </c>
      <c r="AC17" s="6">
        <f t="shared" si="15"/>
        <v>10</v>
      </c>
      <c r="AD17" s="6">
        <f t="shared" si="15"/>
        <v>10</v>
      </c>
      <c r="AE17" s="6">
        <f t="shared" si="15"/>
        <v>100</v>
      </c>
      <c r="AF17" s="6">
        <f t="shared" si="15"/>
        <v>100</v>
      </c>
      <c r="AG17" s="6">
        <f t="shared" si="15"/>
        <v>100</v>
      </c>
      <c r="AH17" s="6">
        <f t="shared" si="15"/>
        <v>100</v>
      </c>
      <c r="AI17" s="6">
        <f t="shared" si="15"/>
        <v>100</v>
      </c>
      <c r="AJ17" s="6">
        <f t="shared" si="15"/>
        <v>10</v>
      </c>
      <c r="AK17" s="6">
        <f t="shared" si="15"/>
        <v>10</v>
      </c>
      <c r="AL17" s="6">
        <f t="shared" si="15"/>
        <v>10</v>
      </c>
      <c r="AM17" s="6">
        <f t="shared" si="15"/>
        <v>10</v>
      </c>
      <c r="AN17" s="6">
        <f t="shared" si="2"/>
        <v>50</v>
      </c>
      <c r="AO17" s="6">
        <f>MAX(0, MIN(AO9-AO12,(AO25-$B$1-AO16)/(1/12)))</f>
        <v>50</v>
      </c>
    </row>
    <row r="18" spans="1:49" x14ac:dyDescent="0.35">
      <c r="A18" t="str">
        <f>RegUp!$A$18</f>
        <v>HASL-CLR Curr.</v>
      </c>
      <c r="B18">
        <f>B10</f>
        <v>-100</v>
      </c>
      <c r="C18">
        <f t="shared" ref="C18:M18" si="16">C10</f>
        <v>-100</v>
      </c>
      <c r="D18">
        <f t="shared" si="16"/>
        <v>-100</v>
      </c>
      <c r="E18">
        <f t="shared" si="16"/>
        <v>-100</v>
      </c>
      <c r="F18">
        <f t="shared" si="16"/>
        <v>-100</v>
      </c>
      <c r="G18">
        <f t="shared" si="16"/>
        <v>-100</v>
      </c>
      <c r="H18">
        <f t="shared" si="16"/>
        <v>-100</v>
      </c>
      <c r="I18">
        <f t="shared" si="16"/>
        <v>-100</v>
      </c>
      <c r="J18">
        <f t="shared" si="16"/>
        <v>-100</v>
      </c>
      <c r="K18">
        <f t="shared" si="16"/>
        <v>-100</v>
      </c>
      <c r="L18">
        <f t="shared" si="16"/>
        <v>-100</v>
      </c>
      <c r="M18">
        <f t="shared" si="16"/>
        <v>-100</v>
      </c>
      <c r="N18">
        <f t="shared" si="0"/>
        <v>-100</v>
      </c>
      <c r="O18">
        <f>O10</f>
        <v>-100</v>
      </c>
      <c r="P18">
        <f t="shared" ref="P18:Z18" si="17">P10</f>
        <v>-100</v>
      </c>
      <c r="Q18">
        <f t="shared" si="17"/>
        <v>-100</v>
      </c>
      <c r="R18">
        <f t="shared" si="17"/>
        <v>-100</v>
      </c>
      <c r="S18">
        <f t="shared" si="17"/>
        <v>-100</v>
      </c>
      <c r="T18">
        <f t="shared" si="17"/>
        <v>-100</v>
      </c>
      <c r="U18">
        <f t="shared" si="17"/>
        <v>-100</v>
      </c>
      <c r="V18">
        <f t="shared" si="17"/>
        <v>-100</v>
      </c>
      <c r="W18">
        <f t="shared" si="17"/>
        <v>-100</v>
      </c>
      <c r="X18">
        <f t="shared" si="17"/>
        <v>-100</v>
      </c>
      <c r="Y18">
        <f t="shared" si="17"/>
        <v>-100</v>
      </c>
      <c r="Z18">
        <f t="shared" si="17"/>
        <v>-100</v>
      </c>
      <c r="AA18">
        <f t="shared" si="1"/>
        <v>-100</v>
      </c>
      <c r="AB18">
        <f>AB10</f>
        <v>-100</v>
      </c>
      <c r="AC18">
        <f t="shared" ref="AC18:AO18" si="18">AC10</f>
        <v>-100</v>
      </c>
      <c r="AD18">
        <f t="shared" si="18"/>
        <v>-100</v>
      </c>
      <c r="AE18">
        <f t="shared" si="18"/>
        <v>-100</v>
      </c>
      <c r="AF18">
        <f t="shared" si="18"/>
        <v>-100</v>
      </c>
      <c r="AG18">
        <f t="shared" si="18"/>
        <v>-100</v>
      </c>
      <c r="AH18">
        <f t="shared" si="18"/>
        <v>-100</v>
      </c>
      <c r="AI18">
        <f t="shared" si="18"/>
        <v>-100</v>
      </c>
      <c r="AJ18">
        <f t="shared" si="18"/>
        <v>-100</v>
      </c>
      <c r="AK18">
        <f t="shared" si="18"/>
        <v>-100</v>
      </c>
      <c r="AL18">
        <f t="shared" si="18"/>
        <v>-100</v>
      </c>
      <c r="AM18">
        <f t="shared" si="18"/>
        <v>-100</v>
      </c>
      <c r="AN18">
        <f t="shared" si="2"/>
        <v>-100</v>
      </c>
      <c r="AO18">
        <f t="shared" si="18"/>
        <v>-100</v>
      </c>
    </row>
    <row r="19" spans="1:49" s="6" customFormat="1" x14ac:dyDescent="0.35">
      <c r="A19" s="6" t="str">
        <f>RegUp!$A$19</f>
        <v>HASL-CLR Post 1186</v>
      </c>
      <c r="B19" s="6">
        <f>-1*MAX(0, MIN(-1*B10,($B$2-B25)/(1/12)))</f>
        <v>-100</v>
      </c>
      <c r="C19" s="6">
        <f t="shared" ref="C19:M19" si="19">-1*MAX(0, MIN(-1*C10,($B$2-C25)/(1/12)))</f>
        <v>-100</v>
      </c>
      <c r="D19" s="6">
        <f t="shared" si="19"/>
        <v>-100</v>
      </c>
      <c r="E19" s="6">
        <f t="shared" si="19"/>
        <v>-100</v>
      </c>
      <c r="F19" s="6">
        <f t="shared" si="19"/>
        <v>-100</v>
      </c>
      <c r="G19" s="6">
        <f t="shared" si="19"/>
        <v>-100</v>
      </c>
      <c r="H19" s="6">
        <f t="shared" si="19"/>
        <v>-100</v>
      </c>
      <c r="I19" s="6">
        <f t="shared" si="19"/>
        <v>-100</v>
      </c>
      <c r="J19" s="6">
        <f t="shared" si="19"/>
        <v>-100</v>
      </c>
      <c r="K19" s="6">
        <f t="shared" si="19"/>
        <v>-100</v>
      </c>
      <c r="L19" s="6">
        <f t="shared" si="19"/>
        <v>-100</v>
      </c>
      <c r="M19" s="6">
        <f t="shared" si="19"/>
        <v>-100</v>
      </c>
      <c r="N19" s="6">
        <f t="shared" si="0"/>
        <v>-100</v>
      </c>
      <c r="O19" s="6">
        <f>-1*MAX(0, MIN(-1*O10,($B$2-O25)/(1/12)))</f>
        <v>-100</v>
      </c>
      <c r="P19" s="6">
        <f t="shared" ref="P19:Z19" si="20">-1*MAX(0, MIN(-1*P10,($B$2-P25)/(1/12)))</f>
        <v>-100</v>
      </c>
      <c r="Q19" s="6">
        <f t="shared" si="20"/>
        <v>-100</v>
      </c>
      <c r="R19" s="6">
        <f t="shared" si="20"/>
        <v>-100</v>
      </c>
      <c r="S19" s="6">
        <f t="shared" si="20"/>
        <v>-100</v>
      </c>
      <c r="T19" s="6">
        <f t="shared" si="20"/>
        <v>-100</v>
      </c>
      <c r="U19" s="6">
        <f t="shared" si="20"/>
        <v>-100</v>
      </c>
      <c r="V19" s="6">
        <f t="shared" si="20"/>
        <v>-100</v>
      </c>
      <c r="W19" s="6">
        <f t="shared" si="20"/>
        <v>-100</v>
      </c>
      <c r="X19" s="6">
        <f t="shared" si="20"/>
        <v>-100</v>
      </c>
      <c r="Y19" s="6">
        <f t="shared" si="20"/>
        <v>-100</v>
      </c>
      <c r="Z19" s="6">
        <f t="shared" si="20"/>
        <v>-100</v>
      </c>
      <c r="AA19" s="6">
        <f t="shared" si="1"/>
        <v>-99.999999999999773</v>
      </c>
      <c r="AB19" s="6">
        <f>-1*MAX(0, MIN(-1*AB10,($B$2-AB25)/(1/12)))</f>
        <v>-99.999999999999773</v>
      </c>
      <c r="AC19" s="6">
        <f t="shared" ref="AC19:AO19" si="21">-1*MAX(0, MIN(-1*AC10,($B$2-AC25)/(1/12)))</f>
        <v>-99.999999999999773</v>
      </c>
      <c r="AD19" s="6">
        <f t="shared" si="21"/>
        <v>-100</v>
      </c>
      <c r="AE19" s="6">
        <f t="shared" si="21"/>
        <v>-100</v>
      </c>
      <c r="AF19" s="6">
        <f t="shared" si="21"/>
        <v>-100</v>
      </c>
      <c r="AG19" s="6">
        <f t="shared" si="21"/>
        <v>-100</v>
      </c>
      <c r="AH19" s="6">
        <f t="shared" si="21"/>
        <v>-100</v>
      </c>
      <c r="AI19" s="6">
        <f t="shared" si="21"/>
        <v>-100</v>
      </c>
      <c r="AJ19" s="6">
        <f t="shared" si="21"/>
        <v>-100</v>
      </c>
      <c r="AK19" s="6">
        <f t="shared" si="21"/>
        <v>-100</v>
      </c>
      <c r="AL19" s="6">
        <f t="shared" si="21"/>
        <v>-100</v>
      </c>
      <c r="AM19" s="6">
        <f t="shared" si="21"/>
        <v>-100</v>
      </c>
      <c r="AN19" s="6">
        <f t="shared" si="2"/>
        <v>-100</v>
      </c>
      <c r="AO19" s="6">
        <f t="shared" si="21"/>
        <v>-100</v>
      </c>
    </row>
    <row r="20" spans="1:49" s="8" customFormat="1" x14ac:dyDescent="0.35">
      <c r="A20" s="8" t="s">
        <v>12</v>
      </c>
      <c r="B20" s="8">
        <v>0</v>
      </c>
      <c r="C20" s="8">
        <v>10</v>
      </c>
      <c r="D20" s="8">
        <v>10</v>
      </c>
      <c r="E20" s="8">
        <v>10</v>
      </c>
      <c r="F20" s="8">
        <v>10</v>
      </c>
      <c r="G20" s="8">
        <v>10</v>
      </c>
      <c r="H20" s="8">
        <v>0</v>
      </c>
      <c r="I20" s="8">
        <v>0</v>
      </c>
      <c r="J20" s="8">
        <v>0</v>
      </c>
      <c r="K20" s="8">
        <v>0</v>
      </c>
      <c r="L20" s="8">
        <v>0</v>
      </c>
      <c r="M20" s="8">
        <v>0</v>
      </c>
      <c r="N20">
        <f t="shared" si="0"/>
        <v>0</v>
      </c>
      <c r="O20" s="8">
        <v>0</v>
      </c>
      <c r="P20" s="8">
        <v>0</v>
      </c>
      <c r="Q20" s="8">
        <v>0</v>
      </c>
      <c r="R20" s="8">
        <v>0</v>
      </c>
      <c r="S20" s="8">
        <v>0</v>
      </c>
      <c r="T20" s="8">
        <v>0</v>
      </c>
      <c r="U20" s="8">
        <v>0</v>
      </c>
      <c r="V20" s="8">
        <v>0</v>
      </c>
      <c r="W20" s="8">
        <v>0</v>
      </c>
      <c r="X20" s="8">
        <v>0</v>
      </c>
      <c r="Y20" s="8">
        <v>0</v>
      </c>
      <c r="Z20" s="8">
        <v>0</v>
      </c>
      <c r="AA20">
        <f t="shared" si="1"/>
        <v>0</v>
      </c>
      <c r="AB20" s="8">
        <v>0</v>
      </c>
      <c r="AC20" s="8">
        <v>0</v>
      </c>
      <c r="AD20" s="8">
        <v>10</v>
      </c>
      <c r="AE20" s="8">
        <v>90</v>
      </c>
      <c r="AF20" s="8">
        <v>100</v>
      </c>
      <c r="AG20" s="8">
        <v>100</v>
      </c>
      <c r="AH20" s="8">
        <v>0</v>
      </c>
      <c r="AI20" s="8">
        <v>0</v>
      </c>
      <c r="AJ20" s="8">
        <v>0</v>
      </c>
      <c r="AK20" s="8">
        <v>0</v>
      </c>
      <c r="AL20" s="8">
        <v>0</v>
      </c>
      <c r="AM20" s="8">
        <v>0</v>
      </c>
      <c r="AN20">
        <f t="shared" si="2"/>
        <v>0</v>
      </c>
      <c r="AO20" s="8">
        <v>0</v>
      </c>
    </row>
    <row r="21" spans="1:49" s="8" customFormat="1" x14ac:dyDescent="0.35">
      <c r="A21" s="8" t="s">
        <v>14</v>
      </c>
      <c r="B21" s="8">
        <v>0</v>
      </c>
      <c r="C21" s="8">
        <v>0</v>
      </c>
      <c r="D21" s="8">
        <v>0</v>
      </c>
      <c r="E21" s="8">
        <v>0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  <c r="K21" s="8">
        <v>-50</v>
      </c>
      <c r="L21" s="8">
        <v>0</v>
      </c>
      <c r="M21" s="8">
        <v>0</v>
      </c>
      <c r="N21">
        <f t="shared" si="0"/>
        <v>0</v>
      </c>
      <c r="O21" s="8">
        <v>0</v>
      </c>
      <c r="P21" s="8">
        <v>0</v>
      </c>
      <c r="Q21" s="8">
        <v>0</v>
      </c>
      <c r="R21" s="8">
        <v>0</v>
      </c>
      <c r="S21" s="8">
        <v>0</v>
      </c>
      <c r="T21" s="8">
        <v>0</v>
      </c>
      <c r="U21" s="8">
        <v>0</v>
      </c>
      <c r="V21" s="8">
        <v>0</v>
      </c>
      <c r="W21" s="8">
        <v>0</v>
      </c>
      <c r="X21" s="8">
        <v>0</v>
      </c>
      <c r="Y21" s="8">
        <v>0</v>
      </c>
      <c r="Z21" s="8">
        <v>-60</v>
      </c>
      <c r="AA21">
        <f t="shared" si="1"/>
        <v>0</v>
      </c>
      <c r="AB21" s="8">
        <v>0</v>
      </c>
      <c r="AC21" s="8">
        <v>0</v>
      </c>
      <c r="AD21" s="8">
        <v>0</v>
      </c>
      <c r="AE21" s="8">
        <v>0</v>
      </c>
      <c r="AF21" s="8">
        <v>0</v>
      </c>
      <c r="AG21" s="8">
        <v>0</v>
      </c>
      <c r="AH21" s="8">
        <v>0</v>
      </c>
      <c r="AI21" s="8">
        <v>0</v>
      </c>
      <c r="AJ21" s="8">
        <v>0</v>
      </c>
      <c r="AK21" s="8">
        <v>0</v>
      </c>
      <c r="AL21" s="8">
        <v>0</v>
      </c>
      <c r="AM21" s="8">
        <v>0</v>
      </c>
      <c r="AN21">
        <f t="shared" si="2"/>
        <v>0</v>
      </c>
      <c r="AO21" s="8">
        <v>0</v>
      </c>
    </row>
    <row r="22" spans="1:49" s="1" customFormat="1" x14ac:dyDescent="0.35">
      <c r="A22" s="1" t="s">
        <v>27</v>
      </c>
      <c r="B22" s="1">
        <f>B20+B21</f>
        <v>0</v>
      </c>
      <c r="C22" s="1">
        <f t="shared" ref="C22:AO22" si="22">C20+C21</f>
        <v>10</v>
      </c>
      <c r="D22" s="1">
        <f t="shared" si="22"/>
        <v>10</v>
      </c>
      <c r="E22" s="1">
        <f t="shared" si="22"/>
        <v>10</v>
      </c>
      <c r="F22" s="1">
        <f t="shared" si="22"/>
        <v>10</v>
      </c>
      <c r="G22" s="1">
        <f t="shared" si="22"/>
        <v>10</v>
      </c>
      <c r="H22" s="1">
        <f t="shared" si="22"/>
        <v>0</v>
      </c>
      <c r="I22" s="1">
        <f t="shared" si="22"/>
        <v>0</v>
      </c>
      <c r="J22" s="1">
        <f t="shared" si="22"/>
        <v>0</v>
      </c>
      <c r="K22" s="1">
        <f t="shared" si="22"/>
        <v>-50</v>
      </c>
      <c r="L22" s="1">
        <f t="shared" si="22"/>
        <v>0</v>
      </c>
      <c r="M22" s="1">
        <f t="shared" si="22"/>
        <v>0</v>
      </c>
      <c r="N22">
        <f t="shared" si="0"/>
        <v>0</v>
      </c>
      <c r="O22" s="1">
        <f t="shared" si="22"/>
        <v>0</v>
      </c>
      <c r="P22" s="1">
        <f t="shared" si="22"/>
        <v>0</v>
      </c>
      <c r="Q22" s="1">
        <f t="shared" si="22"/>
        <v>0</v>
      </c>
      <c r="R22" s="1">
        <f t="shared" si="22"/>
        <v>0</v>
      </c>
      <c r="S22" s="1">
        <f t="shared" si="22"/>
        <v>0</v>
      </c>
      <c r="T22" s="1">
        <f t="shared" si="22"/>
        <v>0</v>
      </c>
      <c r="U22" s="1">
        <f t="shared" si="22"/>
        <v>0</v>
      </c>
      <c r="V22" s="1">
        <f t="shared" si="22"/>
        <v>0</v>
      </c>
      <c r="W22" s="1">
        <f t="shared" si="22"/>
        <v>0</v>
      </c>
      <c r="X22" s="1">
        <f t="shared" si="22"/>
        <v>0</v>
      </c>
      <c r="Y22" s="1">
        <f t="shared" si="22"/>
        <v>0</v>
      </c>
      <c r="Z22" s="1">
        <f t="shared" si="22"/>
        <v>-60</v>
      </c>
      <c r="AA22">
        <f t="shared" si="1"/>
        <v>0</v>
      </c>
      <c r="AB22" s="1">
        <f t="shared" si="22"/>
        <v>0</v>
      </c>
      <c r="AC22" s="1">
        <f t="shared" si="22"/>
        <v>0</v>
      </c>
      <c r="AD22" s="1">
        <f t="shared" si="22"/>
        <v>10</v>
      </c>
      <c r="AE22" s="1">
        <f t="shared" si="22"/>
        <v>90</v>
      </c>
      <c r="AF22" s="1">
        <f t="shared" si="22"/>
        <v>100</v>
      </c>
      <c r="AG22" s="1">
        <f t="shared" si="22"/>
        <v>100</v>
      </c>
      <c r="AH22" s="1">
        <f t="shared" si="22"/>
        <v>0</v>
      </c>
      <c r="AI22" s="1">
        <f t="shared" si="22"/>
        <v>0</v>
      </c>
      <c r="AJ22" s="1">
        <f t="shared" si="22"/>
        <v>0</v>
      </c>
      <c r="AK22" s="1">
        <f t="shared" si="22"/>
        <v>0</v>
      </c>
      <c r="AL22" s="1">
        <f t="shared" si="22"/>
        <v>0</v>
      </c>
      <c r="AM22" s="1">
        <f t="shared" si="22"/>
        <v>0</v>
      </c>
      <c r="AN22">
        <f t="shared" si="2"/>
        <v>0</v>
      </c>
      <c r="AO22" s="1">
        <f t="shared" si="22"/>
        <v>0</v>
      </c>
    </row>
    <row r="23" spans="1:49" s="8" customFormat="1" x14ac:dyDescent="0.35">
      <c r="A23" s="8" t="str">
        <f>RegUp!A23</f>
        <v>Governor Response</v>
      </c>
      <c r="B23" s="8">
        <v>0</v>
      </c>
      <c r="C23" s="8">
        <v>0</v>
      </c>
      <c r="D23" s="8">
        <v>0</v>
      </c>
      <c r="E23" s="8">
        <v>0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>
        <f t="shared" si="0"/>
        <v>0</v>
      </c>
      <c r="O23" s="8">
        <v>0</v>
      </c>
      <c r="P23" s="8">
        <v>0</v>
      </c>
      <c r="Q23" s="8">
        <v>20</v>
      </c>
      <c r="R23" s="8">
        <v>20</v>
      </c>
      <c r="S23" s="8">
        <v>0</v>
      </c>
      <c r="T23" s="8">
        <v>0</v>
      </c>
      <c r="U23" s="8">
        <v>0</v>
      </c>
      <c r="V23" s="8">
        <v>0</v>
      </c>
      <c r="W23" s="8">
        <v>0</v>
      </c>
      <c r="X23" s="8">
        <v>0</v>
      </c>
      <c r="Y23" s="8">
        <v>0</v>
      </c>
      <c r="Z23" s="8">
        <v>0</v>
      </c>
      <c r="AA23">
        <f t="shared" si="1"/>
        <v>0</v>
      </c>
      <c r="AB23" s="8">
        <v>0</v>
      </c>
      <c r="AC23" s="8">
        <v>5</v>
      </c>
      <c r="AD23" s="8">
        <v>10</v>
      </c>
      <c r="AE23" s="8">
        <v>10</v>
      </c>
      <c r="AF23" s="8">
        <v>0</v>
      </c>
      <c r="AG23" s="8">
        <v>0</v>
      </c>
      <c r="AH23" s="8">
        <v>0</v>
      </c>
      <c r="AI23" s="8">
        <v>0</v>
      </c>
      <c r="AJ23" s="8">
        <v>0</v>
      </c>
      <c r="AK23" s="8">
        <v>0</v>
      </c>
      <c r="AL23" s="8">
        <v>0</v>
      </c>
      <c r="AM23" s="8">
        <v>0</v>
      </c>
      <c r="AN23">
        <f t="shared" si="2"/>
        <v>0</v>
      </c>
      <c r="AO23" s="8">
        <v>0</v>
      </c>
    </row>
    <row r="24" spans="1:49" x14ac:dyDescent="0.35">
      <c r="A24" t="s">
        <v>15</v>
      </c>
      <c r="B24">
        <f>B22+B23</f>
        <v>0</v>
      </c>
      <c r="C24">
        <f t="shared" ref="C24:AO24" si="23">C22+C23</f>
        <v>10</v>
      </c>
      <c r="D24">
        <f t="shared" si="23"/>
        <v>10</v>
      </c>
      <c r="E24">
        <f t="shared" si="23"/>
        <v>10</v>
      </c>
      <c r="F24">
        <f t="shared" si="23"/>
        <v>10</v>
      </c>
      <c r="G24">
        <f t="shared" si="23"/>
        <v>10</v>
      </c>
      <c r="H24">
        <f t="shared" si="23"/>
        <v>0</v>
      </c>
      <c r="I24">
        <f t="shared" si="23"/>
        <v>0</v>
      </c>
      <c r="J24">
        <f t="shared" si="23"/>
        <v>0</v>
      </c>
      <c r="K24">
        <f t="shared" si="23"/>
        <v>-50</v>
      </c>
      <c r="L24">
        <f t="shared" si="23"/>
        <v>0</v>
      </c>
      <c r="M24">
        <f t="shared" si="23"/>
        <v>0</v>
      </c>
      <c r="N24">
        <f t="shared" si="0"/>
        <v>0</v>
      </c>
      <c r="O24">
        <f t="shared" si="23"/>
        <v>0</v>
      </c>
      <c r="P24">
        <f t="shared" si="23"/>
        <v>0</v>
      </c>
      <c r="Q24">
        <f t="shared" si="23"/>
        <v>20</v>
      </c>
      <c r="R24">
        <f t="shared" si="23"/>
        <v>20</v>
      </c>
      <c r="S24">
        <f t="shared" si="23"/>
        <v>0</v>
      </c>
      <c r="T24">
        <f t="shared" si="23"/>
        <v>0</v>
      </c>
      <c r="U24">
        <f t="shared" si="23"/>
        <v>0</v>
      </c>
      <c r="V24">
        <f t="shared" si="23"/>
        <v>0</v>
      </c>
      <c r="W24">
        <f t="shared" si="23"/>
        <v>0</v>
      </c>
      <c r="X24">
        <f t="shared" si="23"/>
        <v>0</v>
      </c>
      <c r="Y24">
        <f t="shared" si="23"/>
        <v>0</v>
      </c>
      <c r="Z24">
        <f t="shared" si="23"/>
        <v>-60</v>
      </c>
      <c r="AA24">
        <f t="shared" si="1"/>
        <v>0</v>
      </c>
      <c r="AB24">
        <f t="shared" si="23"/>
        <v>0</v>
      </c>
      <c r="AC24">
        <f t="shared" si="23"/>
        <v>5</v>
      </c>
      <c r="AD24">
        <f t="shared" si="23"/>
        <v>20</v>
      </c>
      <c r="AE24">
        <f t="shared" si="23"/>
        <v>100</v>
      </c>
      <c r="AF24">
        <f t="shared" si="23"/>
        <v>100</v>
      </c>
      <c r="AG24">
        <f t="shared" si="23"/>
        <v>100</v>
      </c>
      <c r="AH24">
        <f t="shared" si="23"/>
        <v>0</v>
      </c>
      <c r="AI24">
        <f t="shared" si="23"/>
        <v>0</v>
      </c>
      <c r="AJ24">
        <f t="shared" si="23"/>
        <v>0</v>
      </c>
      <c r="AK24">
        <f t="shared" si="23"/>
        <v>0</v>
      </c>
      <c r="AL24">
        <f t="shared" si="23"/>
        <v>0</v>
      </c>
      <c r="AM24">
        <f t="shared" si="23"/>
        <v>0</v>
      </c>
      <c r="AN24">
        <f t="shared" si="2"/>
        <v>0</v>
      </c>
      <c r="AO24">
        <f t="shared" si="23"/>
        <v>0</v>
      </c>
    </row>
    <row r="25" spans="1:49" x14ac:dyDescent="0.35">
      <c r="A25" t="s">
        <v>1</v>
      </c>
      <c r="B25">
        <f>B3</f>
        <v>90</v>
      </c>
      <c r="C25">
        <f>B25-B24*1/12</f>
        <v>90</v>
      </c>
      <c r="D25">
        <f t="shared" ref="D25:AM25" si="24">C25-C24*1/12</f>
        <v>89.166666666666671</v>
      </c>
      <c r="E25">
        <f t="shared" si="24"/>
        <v>88.333333333333343</v>
      </c>
      <c r="F25">
        <f t="shared" si="24"/>
        <v>87.500000000000014</v>
      </c>
      <c r="G25">
        <f t="shared" si="24"/>
        <v>86.666666666666686</v>
      </c>
      <c r="H25">
        <f t="shared" si="24"/>
        <v>85.833333333333357</v>
      </c>
      <c r="I25">
        <f t="shared" si="24"/>
        <v>85.833333333333357</v>
      </c>
      <c r="J25">
        <f t="shared" si="24"/>
        <v>85.833333333333357</v>
      </c>
      <c r="K25">
        <f t="shared" si="24"/>
        <v>85.833333333333357</v>
      </c>
      <c r="L25">
        <f t="shared" si="24"/>
        <v>90.000000000000028</v>
      </c>
      <c r="M25">
        <f t="shared" si="24"/>
        <v>90.000000000000028</v>
      </c>
      <c r="N25">
        <f t="shared" si="0"/>
        <v>90.000000000000028</v>
      </c>
      <c r="O25">
        <f>M25-M24*1/12</f>
        <v>90.000000000000028</v>
      </c>
      <c r="P25">
        <f t="shared" si="24"/>
        <v>90.000000000000028</v>
      </c>
      <c r="Q25">
        <f t="shared" si="24"/>
        <v>90.000000000000028</v>
      </c>
      <c r="R25">
        <f t="shared" si="24"/>
        <v>88.333333333333357</v>
      </c>
      <c r="S25">
        <f t="shared" si="24"/>
        <v>86.666666666666686</v>
      </c>
      <c r="T25">
        <f t="shared" si="24"/>
        <v>86.666666666666686</v>
      </c>
      <c r="U25">
        <f t="shared" si="24"/>
        <v>86.666666666666686</v>
      </c>
      <c r="V25">
        <f t="shared" si="24"/>
        <v>86.666666666666686</v>
      </c>
      <c r="W25">
        <f t="shared" si="24"/>
        <v>86.666666666666686</v>
      </c>
      <c r="X25">
        <f t="shared" si="24"/>
        <v>86.666666666666686</v>
      </c>
      <c r="Y25">
        <f t="shared" si="24"/>
        <v>86.666666666666686</v>
      </c>
      <c r="Z25">
        <f t="shared" si="24"/>
        <v>86.666666666666686</v>
      </c>
      <c r="AA25">
        <f t="shared" si="1"/>
        <v>91.666666666666686</v>
      </c>
      <c r="AB25">
        <f>Z25-Z24*1/12</f>
        <v>91.666666666666686</v>
      </c>
      <c r="AC25">
        <f t="shared" si="24"/>
        <v>91.666666666666686</v>
      </c>
      <c r="AD25">
        <f t="shared" si="24"/>
        <v>91.250000000000014</v>
      </c>
      <c r="AE25">
        <f t="shared" si="24"/>
        <v>89.583333333333343</v>
      </c>
      <c r="AF25">
        <f t="shared" si="24"/>
        <v>81.250000000000014</v>
      </c>
      <c r="AG25">
        <f t="shared" si="24"/>
        <v>72.916666666666686</v>
      </c>
      <c r="AH25">
        <f t="shared" si="24"/>
        <v>64.583333333333357</v>
      </c>
      <c r="AI25">
        <f t="shared" si="24"/>
        <v>64.583333333333357</v>
      </c>
      <c r="AJ25">
        <f t="shared" si="24"/>
        <v>64.583333333333357</v>
      </c>
      <c r="AK25">
        <f t="shared" si="24"/>
        <v>64.583333333333357</v>
      </c>
      <c r="AL25">
        <f t="shared" si="24"/>
        <v>64.583333333333357</v>
      </c>
      <c r="AM25">
        <f t="shared" si="24"/>
        <v>64.583333333333357</v>
      </c>
      <c r="AN25">
        <f t="shared" si="2"/>
        <v>64.583333333333357</v>
      </c>
      <c r="AO25">
        <f>AM25-AM24*1/12</f>
        <v>64.583333333333357</v>
      </c>
    </row>
    <row r="26" spans="1:49" x14ac:dyDescent="0.35">
      <c r="A26" t="str">
        <f>RegUp!$A$26</f>
        <v>SOCReq-Compliance</v>
      </c>
      <c r="B26" s="7">
        <f t="shared" ref="B26:M26" si="25">MAX((60-MINUTE(B8))/60 * (B11 - MIN(-1*B21,B11)),0)</f>
        <v>90</v>
      </c>
      <c r="C26" s="7">
        <f t="shared" si="25"/>
        <v>82.5</v>
      </c>
      <c r="D26" s="7">
        <f t="shared" si="25"/>
        <v>75</v>
      </c>
      <c r="E26" s="7">
        <f t="shared" si="25"/>
        <v>67.5</v>
      </c>
      <c r="F26" s="7">
        <f t="shared" si="25"/>
        <v>60</v>
      </c>
      <c r="G26" s="7">
        <f t="shared" si="25"/>
        <v>52.5</v>
      </c>
      <c r="H26" s="7">
        <f t="shared" si="25"/>
        <v>45</v>
      </c>
      <c r="I26" s="7">
        <f t="shared" si="25"/>
        <v>37.5</v>
      </c>
      <c r="J26" s="7">
        <f t="shared" si="25"/>
        <v>30</v>
      </c>
      <c r="K26" s="7">
        <f t="shared" si="25"/>
        <v>10</v>
      </c>
      <c r="L26" s="7">
        <f t="shared" si="25"/>
        <v>15</v>
      </c>
      <c r="M26" s="7">
        <f t="shared" si="25"/>
        <v>7.5</v>
      </c>
      <c r="N26">
        <v>0</v>
      </c>
      <c r="O26" s="7">
        <f t="shared" ref="O26:Z26" si="26">MAX((60-MINUTE(O8))/60 * (O11 - MIN(-1*O21,O11)),0)</f>
        <v>90</v>
      </c>
      <c r="P26" s="7">
        <f t="shared" si="26"/>
        <v>82.5</v>
      </c>
      <c r="Q26" s="7">
        <f t="shared" si="26"/>
        <v>75</v>
      </c>
      <c r="R26" s="7">
        <f t="shared" si="26"/>
        <v>67.5</v>
      </c>
      <c r="S26" s="7">
        <f t="shared" si="26"/>
        <v>60</v>
      </c>
      <c r="T26" s="7">
        <f t="shared" si="26"/>
        <v>52.5</v>
      </c>
      <c r="U26" s="7">
        <f t="shared" si="26"/>
        <v>45</v>
      </c>
      <c r="V26" s="7">
        <f t="shared" si="26"/>
        <v>37.5</v>
      </c>
      <c r="W26" s="7">
        <f t="shared" si="26"/>
        <v>30</v>
      </c>
      <c r="X26" s="7">
        <f t="shared" si="26"/>
        <v>22.5</v>
      </c>
      <c r="Y26" s="7">
        <f t="shared" si="26"/>
        <v>15</v>
      </c>
      <c r="Z26" s="7">
        <f t="shared" si="26"/>
        <v>2.5</v>
      </c>
      <c r="AA26">
        <v>0</v>
      </c>
      <c r="AB26" s="7">
        <f t="shared" ref="AB26:AM26" si="27">MAX((60-MINUTE(AB8))/60 * (AB11 - MIN(-1*AB21,AB11)),0)</f>
        <v>90</v>
      </c>
      <c r="AC26" s="7">
        <f t="shared" si="27"/>
        <v>82.5</v>
      </c>
      <c r="AD26" s="7">
        <f t="shared" si="27"/>
        <v>75</v>
      </c>
      <c r="AE26" s="7">
        <f t="shared" si="27"/>
        <v>67.5</v>
      </c>
      <c r="AF26" s="7">
        <f t="shared" si="27"/>
        <v>60</v>
      </c>
      <c r="AG26" s="7">
        <f t="shared" si="27"/>
        <v>52.5</v>
      </c>
      <c r="AH26" s="7">
        <f t="shared" si="27"/>
        <v>45</v>
      </c>
      <c r="AI26" s="7">
        <f t="shared" si="27"/>
        <v>37.5</v>
      </c>
      <c r="AJ26" s="7">
        <f t="shared" si="27"/>
        <v>30</v>
      </c>
      <c r="AK26" s="7">
        <f t="shared" si="27"/>
        <v>22.5</v>
      </c>
      <c r="AL26" s="7">
        <f t="shared" si="27"/>
        <v>15</v>
      </c>
      <c r="AM26" s="7">
        <f t="shared" si="27"/>
        <v>7.5</v>
      </c>
      <c r="AN26">
        <v>0</v>
      </c>
      <c r="AO26" s="7">
        <f>MAX((60-MINUTE(AO8))/60 * (AO11 - MIN(-1*AO21,AO11)),0)</f>
        <v>50</v>
      </c>
      <c r="AP26" s="7"/>
      <c r="AQ26" s="7"/>
      <c r="AR26" s="7"/>
      <c r="AS26" s="7"/>
      <c r="AT26" s="7"/>
      <c r="AU26" s="7"/>
      <c r="AV26" s="7"/>
      <c r="AW26" s="7"/>
    </row>
    <row r="27" spans="1:49" hidden="1" x14ac:dyDescent="0.35">
      <c r="A27" s="1" t="str">
        <f>RegUp!$A$27</f>
        <v>SoCReq-Compliance minus charging credit</v>
      </c>
      <c r="B27" s="1">
        <f t="shared" ref="B27:M27" si="28">MAX((60-MINUTE(B8))/60 * B11,0)</f>
        <v>90</v>
      </c>
      <c r="C27" s="1">
        <f t="shared" si="28"/>
        <v>82.5</v>
      </c>
      <c r="D27" s="1">
        <f t="shared" si="28"/>
        <v>75</v>
      </c>
      <c r="E27" s="1">
        <f t="shared" si="28"/>
        <v>67.5</v>
      </c>
      <c r="F27" s="1">
        <f t="shared" si="28"/>
        <v>60</v>
      </c>
      <c r="G27" s="1">
        <f t="shared" si="28"/>
        <v>52.5</v>
      </c>
      <c r="H27" s="1">
        <f t="shared" si="28"/>
        <v>45</v>
      </c>
      <c r="I27" s="1">
        <f t="shared" si="28"/>
        <v>37.5</v>
      </c>
      <c r="J27" s="1">
        <f t="shared" si="28"/>
        <v>30</v>
      </c>
      <c r="K27" s="1">
        <f t="shared" si="28"/>
        <v>22.5</v>
      </c>
      <c r="L27" s="1">
        <f t="shared" si="28"/>
        <v>15</v>
      </c>
      <c r="M27" s="1">
        <f t="shared" si="28"/>
        <v>7.5</v>
      </c>
      <c r="N27" s="1">
        <v>0</v>
      </c>
      <c r="O27" s="1">
        <f t="shared" ref="O27:Z27" si="29">MAX((60-MINUTE(O8))/60 * O11,0)</f>
        <v>90</v>
      </c>
      <c r="P27" s="1">
        <f t="shared" si="29"/>
        <v>82.5</v>
      </c>
      <c r="Q27" s="1">
        <f t="shared" si="29"/>
        <v>75</v>
      </c>
      <c r="R27" s="1">
        <f t="shared" si="29"/>
        <v>67.5</v>
      </c>
      <c r="S27" s="1">
        <f t="shared" si="29"/>
        <v>60</v>
      </c>
      <c r="T27" s="1">
        <f t="shared" si="29"/>
        <v>52.5</v>
      </c>
      <c r="U27" s="1">
        <f t="shared" si="29"/>
        <v>45</v>
      </c>
      <c r="V27" s="1">
        <f t="shared" si="29"/>
        <v>37.5</v>
      </c>
      <c r="W27" s="1">
        <f t="shared" si="29"/>
        <v>30</v>
      </c>
      <c r="X27" s="1">
        <f t="shared" si="29"/>
        <v>22.5</v>
      </c>
      <c r="Y27" s="1">
        <f t="shared" si="29"/>
        <v>15</v>
      </c>
      <c r="Z27" s="1">
        <f t="shared" si="29"/>
        <v>7.5</v>
      </c>
      <c r="AA27" s="1">
        <v>0</v>
      </c>
      <c r="AB27" s="1">
        <f t="shared" ref="AB27:AM27" si="30">MAX((60-MINUTE(AB8))/60 * AB11,0)</f>
        <v>90</v>
      </c>
      <c r="AC27" s="1">
        <f t="shared" si="30"/>
        <v>82.5</v>
      </c>
      <c r="AD27" s="1">
        <f t="shared" si="30"/>
        <v>75</v>
      </c>
      <c r="AE27" s="1">
        <f t="shared" si="30"/>
        <v>67.5</v>
      </c>
      <c r="AF27" s="1">
        <f t="shared" si="30"/>
        <v>60</v>
      </c>
      <c r="AG27" s="1">
        <f t="shared" si="30"/>
        <v>52.5</v>
      </c>
      <c r="AH27" s="1">
        <f t="shared" si="30"/>
        <v>45</v>
      </c>
      <c r="AI27" s="1">
        <f t="shared" si="30"/>
        <v>37.5</v>
      </c>
      <c r="AJ27" s="1">
        <f t="shared" si="30"/>
        <v>30</v>
      </c>
      <c r="AK27" s="1">
        <f t="shared" si="30"/>
        <v>22.5</v>
      </c>
      <c r="AL27" s="1">
        <f t="shared" si="30"/>
        <v>15</v>
      </c>
      <c r="AM27" s="1">
        <f t="shared" si="30"/>
        <v>7.5</v>
      </c>
      <c r="AN27" s="1">
        <v>0</v>
      </c>
      <c r="AO27" s="1">
        <f>MAX((60-MINUTE(AO8))/60 * AO11,0)</f>
        <v>50</v>
      </c>
      <c r="AP27" s="1"/>
      <c r="AQ27" s="1"/>
      <c r="AR27" s="1"/>
      <c r="AS27" s="1"/>
      <c r="AT27" s="1"/>
      <c r="AU27" s="1"/>
      <c r="AV27" s="1"/>
      <c r="AW27" s="1"/>
    </row>
    <row r="32" spans="1:49" x14ac:dyDescent="0.35">
      <c r="G32" s="5"/>
    </row>
    <row r="33" spans="1:16" x14ac:dyDescent="0.35">
      <c r="A33" s="2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</row>
    <row r="38" spans="1:16" hidden="1" x14ac:dyDescent="0.35"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</row>
    <row r="44" spans="1:16" x14ac:dyDescent="0.35"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</row>
    <row r="45" spans="1:16" hidden="1" x14ac:dyDescent="0.35"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</row>
    <row r="46" spans="1:16" hidden="1" x14ac:dyDescent="0.35"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</row>
    <row r="47" spans="1:16" x14ac:dyDescent="0.35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1:16" hidden="1" x14ac:dyDescent="0.35"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</row>
    <row r="49" spans="1:16" hidden="1" x14ac:dyDescent="0.35"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</row>
    <row r="50" spans="1:16" x14ac:dyDescent="0.3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9" spans="1:16" x14ac:dyDescent="0.35">
      <c r="A59" s="2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</row>
    <row r="60" spans="1:16" x14ac:dyDescent="0.35">
      <c r="A60" s="2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</row>
    <row r="65" spans="2:16" hidden="1" x14ac:dyDescent="0.35"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</row>
    <row r="71" spans="2:16" x14ac:dyDescent="0.35"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</row>
    <row r="72" spans="2:16" hidden="1" x14ac:dyDescent="0.35"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</row>
    <row r="73" spans="2:16" hidden="1" x14ac:dyDescent="0.35"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</row>
    <row r="74" spans="2:16" x14ac:dyDescent="0.35"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</row>
    <row r="75" spans="2:16" hidden="1" x14ac:dyDescent="0.35"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</row>
    <row r="76" spans="2:16" hidden="1" x14ac:dyDescent="0.35"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</row>
    <row r="77" spans="2:16" x14ac:dyDescent="0.35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</row>
    <row r="88" spans="1:16" x14ac:dyDescent="0.35">
      <c r="A88" s="2" t="s">
        <v>7</v>
      </c>
      <c r="B88" s="3">
        <v>0.5</v>
      </c>
      <c r="C88" s="3">
        <v>0.50347222222222221</v>
      </c>
      <c r="D88" s="3">
        <v>0.50694444444444398</v>
      </c>
      <c r="E88" s="3">
        <v>0.51041666666666696</v>
      </c>
      <c r="F88" s="3">
        <v>0.51388888888888895</v>
      </c>
      <c r="G88" s="3">
        <v>0.51736111111111105</v>
      </c>
      <c r="H88" s="3">
        <v>0.52083333333333304</v>
      </c>
      <c r="I88" s="3">
        <v>0.52430555555555503</v>
      </c>
      <c r="J88" s="3">
        <v>0.52777777777777801</v>
      </c>
      <c r="K88" s="3">
        <v>0.53125</v>
      </c>
      <c r="L88" s="3">
        <v>0.53472222222222199</v>
      </c>
      <c r="M88" s="3">
        <v>0.53819444444444398</v>
      </c>
      <c r="N88" s="3"/>
      <c r="O88" s="3">
        <v>0.54166666666666696</v>
      </c>
      <c r="P88" s="3">
        <v>0.54513888888888895</v>
      </c>
    </row>
    <row r="89" spans="1:16" x14ac:dyDescent="0.35">
      <c r="A89" t="s">
        <v>0</v>
      </c>
      <c r="B89">
        <v>100</v>
      </c>
      <c r="C89">
        <v>100</v>
      </c>
      <c r="D89">
        <v>100</v>
      </c>
      <c r="E89">
        <v>100</v>
      </c>
      <c r="F89">
        <v>100</v>
      </c>
      <c r="G89">
        <v>100</v>
      </c>
      <c r="H89">
        <v>100</v>
      </c>
      <c r="I89">
        <v>100</v>
      </c>
      <c r="J89">
        <v>100</v>
      </c>
      <c r="K89">
        <v>100</v>
      </c>
      <c r="L89">
        <v>100</v>
      </c>
      <c r="M89">
        <v>100</v>
      </c>
      <c r="O89">
        <v>100</v>
      </c>
      <c r="P89">
        <v>100</v>
      </c>
    </row>
    <row r="90" spans="1:16" x14ac:dyDescent="0.35">
      <c r="A90" t="s">
        <v>10</v>
      </c>
      <c r="B90">
        <v>50</v>
      </c>
      <c r="C90">
        <v>50</v>
      </c>
      <c r="D90">
        <v>50</v>
      </c>
      <c r="E90">
        <v>50</v>
      </c>
      <c r="F90">
        <v>50</v>
      </c>
      <c r="G90">
        <v>50</v>
      </c>
      <c r="H90">
        <v>50</v>
      </c>
      <c r="I90">
        <v>50</v>
      </c>
      <c r="J90">
        <v>50</v>
      </c>
      <c r="K90">
        <v>50</v>
      </c>
      <c r="L90">
        <v>50</v>
      </c>
      <c r="M90">
        <v>50</v>
      </c>
      <c r="O90">
        <v>50</v>
      </c>
      <c r="P90">
        <v>50</v>
      </c>
    </row>
    <row r="91" spans="1:16" x14ac:dyDescent="0.35">
      <c r="A91" t="s">
        <v>11</v>
      </c>
      <c r="B91">
        <v>0</v>
      </c>
      <c r="C91">
        <v>0</v>
      </c>
      <c r="D91">
        <v>0</v>
      </c>
      <c r="E91">
        <v>0</v>
      </c>
      <c r="F91">
        <v>0</v>
      </c>
      <c r="G91">
        <v>0</v>
      </c>
      <c r="H91">
        <v>0</v>
      </c>
      <c r="I91">
        <v>50</v>
      </c>
      <c r="J91">
        <v>50</v>
      </c>
      <c r="K91">
        <v>50</v>
      </c>
      <c r="L91">
        <v>50</v>
      </c>
      <c r="M91">
        <v>50</v>
      </c>
      <c r="O91">
        <v>50</v>
      </c>
      <c r="P91">
        <v>50</v>
      </c>
    </row>
    <row r="92" spans="1:16" x14ac:dyDescent="0.35">
      <c r="A92" t="s">
        <v>5</v>
      </c>
      <c r="B92">
        <f>MAX(0, MIN(B89-B91))</f>
        <v>100</v>
      </c>
      <c r="C92">
        <f>MAX(0, MIN(B89-B91))</f>
        <v>100</v>
      </c>
      <c r="D92">
        <f t="shared" ref="D92:H92" si="31">MAX(0, MIN(C89-C91))</f>
        <v>100</v>
      </c>
      <c r="E92">
        <f t="shared" si="31"/>
        <v>100</v>
      </c>
      <c r="F92">
        <f t="shared" si="31"/>
        <v>100</v>
      </c>
      <c r="G92">
        <f t="shared" si="31"/>
        <v>100</v>
      </c>
      <c r="H92">
        <f t="shared" si="31"/>
        <v>100</v>
      </c>
      <c r="I92">
        <f>MAX(0, MIN(H89-H91))</f>
        <v>100</v>
      </c>
      <c r="J92">
        <f t="shared" ref="J92:P92" si="32">MAX(0, MIN(I89-I91))</f>
        <v>50</v>
      </c>
      <c r="K92">
        <f t="shared" si="32"/>
        <v>50</v>
      </c>
      <c r="L92">
        <f t="shared" si="32"/>
        <v>50</v>
      </c>
      <c r="M92">
        <f t="shared" si="32"/>
        <v>50</v>
      </c>
      <c r="O92">
        <f>MAX(0, MIN(M89-M91))</f>
        <v>50</v>
      </c>
      <c r="P92">
        <f t="shared" si="32"/>
        <v>50</v>
      </c>
    </row>
    <row r="93" spans="1:16" x14ac:dyDescent="0.35">
      <c r="A93" t="s">
        <v>6</v>
      </c>
      <c r="B93">
        <f>B89-B90</f>
        <v>50</v>
      </c>
      <c r="C93">
        <f>MAX(0, MIN(B89-B91,(B97-$B$1-B103)/(1/12)))</f>
        <v>100</v>
      </c>
      <c r="D93">
        <f t="shared" ref="D93:J93" si="33">MAX(0, MIN(C89-C91,(C97-$B$1-C103)/(1/12)))</f>
        <v>100</v>
      </c>
      <c r="E93">
        <f t="shared" si="33"/>
        <v>100</v>
      </c>
      <c r="F93">
        <f t="shared" si="33"/>
        <v>100</v>
      </c>
      <c r="G93">
        <f t="shared" si="33"/>
        <v>100</v>
      </c>
      <c r="H93">
        <f t="shared" si="33"/>
        <v>100</v>
      </c>
      <c r="I93">
        <f t="shared" si="33"/>
        <v>100</v>
      </c>
      <c r="J93">
        <f t="shared" si="33"/>
        <v>0</v>
      </c>
      <c r="K93">
        <f>MAX(0, MIN(J89-J91,(J97-$B$1-J103)/(1/12)))</f>
        <v>50</v>
      </c>
      <c r="L93" s="6">
        <f t="shared" ref="L93:P93" si="34">MAX(0, MIN(K89-K91,(K97-$B$1-K103)/(1/12)))</f>
        <v>1.7053025658242404E-13</v>
      </c>
      <c r="M93">
        <f t="shared" si="34"/>
        <v>50</v>
      </c>
      <c r="O93">
        <f>MAX(0, MIN(M89-M91,(M97-$B$1-M103)/(1/12)))</f>
        <v>50</v>
      </c>
      <c r="P93">
        <f t="shared" si="34"/>
        <v>0</v>
      </c>
    </row>
    <row r="94" spans="1:16" x14ac:dyDescent="0.35">
      <c r="A94" t="s">
        <v>12</v>
      </c>
      <c r="B94">
        <v>0</v>
      </c>
      <c r="C94">
        <v>100</v>
      </c>
      <c r="D94">
        <v>100</v>
      </c>
      <c r="E94">
        <v>100</v>
      </c>
      <c r="F94">
        <v>100</v>
      </c>
      <c r="G94">
        <v>100</v>
      </c>
      <c r="H94">
        <v>0</v>
      </c>
      <c r="I94">
        <v>0</v>
      </c>
      <c r="J94">
        <v>0</v>
      </c>
      <c r="K94">
        <v>50</v>
      </c>
      <c r="L94">
        <v>0</v>
      </c>
      <c r="M94">
        <v>50</v>
      </c>
      <c r="O94">
        <v>0</v>
      </c>
      <c r="P94">
        <v>0</v>
      </c>
    </row>
    <row r="95" spans="1:16" x14ac:dyDescent="0.35">
      <c r="A95" t="s">
        <v>14</v>
      </c>
      <c r="B95">
        <v>0</v>
      </c>
      <c r="C95">
        <v>0</v>
      </c>
      <c r="D95">
        <v>0</v>
      </c>
      <c r="E95">
        <v>0</v>
      </c>
      <c r="F95">
        <v>0</v>
      </c>
      <c r="G95">
        <v>0</v>
      </c>
      <c r="H95">
        <v>0</v>
      </c>
      <c r="I95">
        <v>0</v>
      </c>
      <c r="J95">
        <v>-50</v>
      </c>
      <c r="K95">
        <v>0</v>
      </c>
      <c r="L95">
        <v>-50</v>
      </c>
      <c r="M95">
        <v>0</v>
      </c>
      <c r="O95">
        <v>0</v>
      </c>
      <c r="P95">
        <v>0</v>
      </c>
    </row>
    <row r="96" spans="1:16" x14ac:dyDescent="0.35">
      <c r="A96" t="s">
        <v>15</v>
      </c>
      <c r="B96">
        <f>B94+B95</f>
        <v>0</v>
      </c>
      <c r="C96">
        <f t="shared" ref="C96:P96" si="35">C94+C95</f>
        <v>100</v>
      </c>
      <c r="D96">
        <f t="shared" si="35"/>
        <v>100</v>
      </c>
      <c r="E96">
        <f t="shared" si="35"/>
        <v>100</v>
      </c>
      <c r="F96">
        <f t="shared" si="35"/>
        <v>100</v>
      </c>
      <c r="G96">
        <f t="shared" si="35"/>
        <v>100</v>
      </c>
      <c r="H96">
        <f t="shared" si="35"/>
        <v>0</v>
      </c>
      <c r="I96">
        <f t="shared" si="35"/>
        <v>0</v>
      </c>
      <c r="J96">
        <f t="shared" si="35"/>
        <v>-50</v>
      </c>
      <c r="K96">
        <f t="shared" si="35"/>
        <v>50</v>
      </c>
      <c r="L96">
        <f t="shared" si="35"/>
        <v>-50</v>
      </c>
      <c r="M96">
        <f t="shared" si="35"/>
        <v>50</v>
      </c>
      <c r="O96">
        <f t="shared" si="35"/>
        <v>0</v>
      </c>
      <c r="P96">
        <f t="shared" si="35"/>
        <v>0</v>
      </c>
    </row>
    <row r="97" spans="1:16" x14ac:dyDescent="0.35">
      <c r="A97" t="s">
        <v>1</v>
      </c>
      <c r="B97">
        <f>100</f>
        <v>100</v>
      </c>
      <c r="C97">
        <f>B97-B96*1/12</f>
        <v>100</v>
      </c>
      <c r="D97">
        <f t="shared" ref="D97:P97" si="36">C97-C96*1/12</f>
        <v>91.666666666666671</v>
      </c>
      <c r="E97">
        <f t="shared" si="36"/>
        <v>83.333333333333343</v>
      </c>
      <c r="F97">
        <f t="shared" si="36"/>
        <v>75.000000000000014</v>
      </c>
      <c r="G97">
        <f t="shared" si="36"/>
        <v>66.666666666666686</v>
      </c>
      <c r="H97">
        <f t="shared" si="36"/>
        <v>58.33333333333335</v>
      </c>
      <c r="I97">
        <f t="shared" si="36"/>
        <v>58.33333333333335</v>
      </c>
      <c r="J97">
        <f t="shared" si="36"/>
        <v>58.33333333333335</v>
      </c>
      <c r="K97">
        <f t="shared" si="36"/>
        <v>62.500000000000014</v>
      </c>
      <c r="L97">
        <f t="shared" si="36"/>
        <v>58.33333333333335</v>
      </c>
      <c r="M97">
        <f t="shared" si="36"/>
        <v>62.500000000000014</v>
      </c>
      <c r="O97">
        <f>M97-M96*1/12</f>
        <v>58.33333333333335</v>
      </c>
      <c r="P97">
        <f t="shared" si="36"/>
        <v>58.33333333333335</v>
      </c>
    </row>
    <row r="98" spans="1:16" hidden="1" x14ac:dyDescent="0.35">
      <c r="A98" t="s">
        <v>16</v>
      </c>
      <c r="B98" s="5">
        <f>MAX((120-MINUTE(B88))/120 * B90 - MIN(-1*B95,B90),0)*2</f>
        <v>100</v>
      </c>
      <c r="C98" s="5">
        <f>MAX((120-MINUTE(C88))/120 * C90 - MIN(-1*C95,C90),0)*2</f>
        <v>95.833333333333343</v>
      </c>
      <c r="D98" s="5">
        <f t="shared" ref="D98:P98" si="37">MAX((120-MINUTE(D88))/120 * D90 - MIN(-1*D95,D90),0)*2</f>
        <v>91.666666666666657</v>
      </c>
      <c r="E98" s="5">
        <f t="shared" si="37"/>
        <v>87.5</v>
      </c>
      <c r="F98" s="5">
        <f t="shared" si="37"/>
        <v>83.333333333333343</v>
      </c>
      <c r="G98" s="5">
        <f t="shared" si="37"/>
        <v>79.166666666666657</v>
      </c>
      <c r="H98" s="5">
        <f t="shared" si="37"/>
        <v>75</v>
      </c>
      <c r="I98" s="5">
        <f t="shared" si="37"/>
        <v>70.833333333333343</v>
      </c>
      <c r="J98" s="5">
        <f t="shared" si="37"/>
        <v>0</v>
      </c>
      <c r="K98" s="5">
        <f t="shared" si="37"/>
        <v>62.5</v>
      </c>
      <c r="L98" s="4">
        <f>MAX((120-MINUTE(L88))/120 * L90 - MIN(-1*L95,L90),0)*2</f>
        <v>0</v>
      </c>
      <c r="M98" s="5">
        <f t="shared" si="37"/>
        <v>54.166666666666664</v>
      </c>
      <c r="N98" s="5"/>
      <c r="O98" s="5">
        <f t="shared" si="37"/>
        <v>100</v>
      </c>
      <c r="P98" s="5">
        <f t="shared" si="37"/>
        <v>95.833333333333343</v>
      </c>
    </row>
    <row r="99" spans="1:16" hidden="1" x14ac:dyDescent="0.35">
      <c r="A99" t="s">
        <v>17</v>
      </c>
      <c r="B99" s="5" t="e">
        <f t="shared" ref="B99:M99" si="38">MAX((MINUTE(B88)-(60-$L$1))/$L$1*B90-MIN(B90,-1*B95),0)*2</f>
        <v>#DIV/0!</v>
      </c>
      <c r="C99" s="5" t="e">
        <f t="shared" si="38"/>
        <v>#DIV/0!</v>
      </c>
      <c r="D99" s="5" t="e">
        <f t="shared" si="38"/>
        <v>#DIV/0!</v>
      </c>
      <c r="E99" s="5" t="e">
        <f t="shared" si="38"/>
        <v>#DIV/0!</v>
      </c>
      <c r="F99" s="5" t="e">
        <f t="shared" si="38"/>
        <v>#DIV/0!</v>
      </c>
      <c r="G99" s="5" t="e">
        <f t="shared" si="38"/>
        <v>#DIV/0!</v>
      </c>
      <c r="H99" s="5" t="e">
        <f t="shared" si="38"/>
        <v>#DIV/0!</v>
      </c>
      <c r="I99" s="5" t="e">
        <f t="shared" si="38"/>
        <v>#DIV/0!</v>
      </c>
      <c r="J99" s="5" t="e">
        <f t="shared" si="38"/>
        <v>#DIV/0!</v>
      </c>
      <c r="K99" s="5" t="e">
        <f t="shared" si="38"/>
        <v>#DIV/0!</v>
      </c>
      <c r="L99" s="5" t="e">
        <f t="shared" si="38"/>
        <v>#DIV/0!</v>
      </c>
      <c r="M99" s="5" t="e">
        <f t="shared" si="38"/>
        <v>#DIV/0!</v>
      </c>
      <c r="N99" s="5"/>
      <c r="O99" s="5" t="e">
        <f>MAX((MINUTE(O88)-(60-$L$1))/$L$1*O90-MIN(O90,-1*O95),0)*2</f>
        <v>#DIV/0!</v>
      </c>
      <c r="P99" s="5" t="e">
        <f>MAX((MINUTE(P88)-(60-$L$1))/$L$1*P90-MIN(P90,-1*P95),0)*2</f>
        <v>#DIV/0!</v>
      </c>
    </row>
    <row r="100" spans="1:16" x14ac:dyDescent="0.35">
      <c r="A100" t="s">
        <v>8</v>
      </c>
      <c r="B100" s="1" t="e">
        <f>MAX(B98,B99)</f>
        <v>#DIV/0!</v>
      </c>
      <c r="C100" s="1" t="e">
        <f t="shared" ref="C100:J100" si="39">MAX(C98,C99)</f>
        <v>#DIV/0!</v>
      </c>
      <c r="D100" s="1" t="e">
        <f t="shared" si="39"/>
        <v>#DIV/0!</v>
      </c>
      <c r="E100" s="1" t="e">
        <f t="shared" si="39"/>
        <v>#DIV/0!</v>
      </c>
      <c r="F100" s="1" t="e">
        <f t="shared" si="39"/>
        <v>#DIV/0!</v>
      </c>
      <c r="G100" s="1" t="e">
        <f t="shared" si="39"/>
        <v>#DIV/0!</v>
      </c>
      <c r="H100" s="1" t="e">
        <f t="shared" si="39"/>
        <v>#DIV/0!</v>
      </c>
      <c r="I100" s="1" t="e">
        <f t="shared" si="39"/>
        <v>#DIV/0!</v>
      </c>
      <c r="J100" s="1" t="e">
        <f t="shared" si="39"/>
        <v>#DIV/0!</v>
      </c>
      <c r="K100" s="1" t="e">
        <f>MAX(K98,K99)</f>
        <v>#DIV/0!</v>
      </c>
      <c r="L100" s="1" t="e">
        <f t="shared" ref="L100" si="40">MAX(L98,L99)</f>
        <v>#DIV/0!</v>
      </c>
      <c r="M100" s="1" t="e">
        <f>MAX(M98,M99)</f>
        <v>#DIV/0!</v>
      </c>
      <c r="N100" s="1"/>
      <c r="O100" s="1" t="e">
        <f t="shared" ref="O100:P100" si="41">MAX(O98,O99)</f>
        <v>#DIV/0!</v>
      </c>
      <c r="P100" s="1" t="e">
        <f t="shared" si="41"/>
        <v>#DIV/0!</v>
      </c>
    </row>
    <row r="101" spans="1:16" hidden="1" x14ac:dyDescent="0.35">
      <c r="A101" t="s">
        <v>18</v>
      </c>
      <c r="B101" s="5">
        <f>MAX((120-MINUTE(B88))/120 * B91 - MIN(-1*B95,B90),0)*2</f>
        <v>0</v>
      </c>
      <c r="C101" s="5">
        <f t="shared" ref="C101:P101" si="42">MAX((120-MINUTE(C88))/120 * C91 - MIN(-1*C95,C90),0)*2</f>
        <v>0</v>
      </c>
      <c r="D101" s="5">
        <f t="shared" si="42"/>
        <v>0</v>
      </c>
      <c r="E101" s="5">
        <f t="shared" si="42"/>
        <v>0</v>
      </c>
      <c r="F101" s="5">
        <f t="shared" si="42"/>
        <v>0</v>
      </c>
      <c r="G101" s="5">
        <f t="shared" si="42"/>
        <v>0</v>
      </c>
      <c r="H101" s="5">
        <f t="shared" si="42"/>
        <v>0</v>
      </c>
      <c r="I101" s="5">
        <f t="shared" si="42"/>
        <v>70.833333333333343</v>
      </c>
      <c r="J101" s="5">
        <f t="shared" si="42"/>
        <v>0</v>
      </c>
      <c r="K101" s="5">
        <f t="shared" si="42"/>
        <v>62.5</v>
      </c>
      <c r="L101" s="5">
        <f t="shared" si="42"/>
        <v>0</v>
      </c>
      <c r="M101" s="5">
        <f t="shared" si="42"/>
        <v>54.166666666666664</v>
      </c>
      <c r="N101" s="5"/>
      <c r="O101" s="5">
        <f t="shared" si="42"/>
        <v>100</v>
      </c>
      <c r="P101" s="5">
        <f t="shared" si="42"/>
        <v>95.833333333333343</v>
      </c>
    </row>
    <row r="102" spans="1:16" hidden="1" x14ac:dyDescent="0.35">
      <c r="A102" t="s">
        <v>19</v>
      </c>
      <c r="B102" s="5">
        <f>IFERROR(MAX((MINUTE(B88)-(60-$L$1))/$L$1*B91-MIN(B90,-1*B95),0),0)*2</f>
        <v>0</v>
      </c>
      <c r="C102" s="5">
        <f t="shared" ref="C102:P102" si="43">IFERROR(MAX((MINUTE(C88)-(60-$L$1))/$L$1*C91-MIN(C90,-1*C95),0),0)*2</f>
        <v>0</v>
      </c>
      <c r="D102" s="5">
        <f t="shared" si="43"/>
        <v>0</v>
      </c>
      <c r="E102" s="5">
        <f t="shared" si="43"/>
        <v>0</v>
      </c>
      <c r="F102" s="5">
        <f t="shared" si="43"/>
        <v>0</v>
      </c>
      <c r="G102" s="5">
        <f t="shared" si="43"/>
        <v>0</v>
      </c>
      <c r="H102" s="5">
        <f t="shared" si="43"/>
        <v>0</v>
      </c>
      <c r="I102" s="5">
        <f t="shared" si="43"/>
        <v>0</v>
      </c>
      <c r="J102" s="5">
        <f t="shared" si="43"/>
        <v>0</v>
      </c>
      <c r="K102" s="5">
        <f t="shared" si="43"/>
        <v>0</v>
      </c>
      <c r="L102" s="5">
        <f t="shared" si="43"/>
        <v>0</v>
      </c>
      <c r="M102" s="5">
        <f t="shared" si="43"/>
        <v>0</v>
      </c>
      <c r="N102" s="5"/>
      <c r="O102" s="5">
        <f t="shared" si="43"/>
        <v>0</v>
      </c>
      <c r="P102" s="5">
        <f t="shared" si="43"/>
        <v>0</v>
      </c>
    </row>
    <row r="103" spans="1:16" x14ac:dyDescent="0.35">
      <c r="A103" t="s">
        <v>9</v>
      </c>
      <c r="B103" s="1">
        <f>MAX(B102,B101)</f>
        <v>0</v>
      </c>
      <c r="C103" s="1">
        <f t="shared" ref="C103:P103" si="44">MAX(C102,C101)</f>
        <v>0</v>
      </c>
      <c r="D103" s="1">
        <f t="shared" si="44"/>
        <v>0</v>
      </c>
      <c r="E103" s="1">
        <f t="shared" si="44"/>
        <v>0</v>
      </c>
      <c r="F103" s="1">
        <f t="shared" si="44"/>
        <v>0</v>
      </c>
      <c r="G103" s="1">
        <f t="shared" si="44"/>
        <v>0</v>
      </c>
      <c r="H103" s="1">
        <f t="shared" si="44"/>
        <v>0</v>
      </c>
      <c r="I103" s="1">
        <f t="shared" si="44"/>
        <v>70.833333333333343</v>
      </c>
      <c r="J103" s="1">
        <f t="shared" si="44"/>
        <v>0</v>
      </c>
      <c r="K103" s="1">
        <f t="shared" si="44"/>
        <v>62.5</v>
      </c>
      <c r="L103" s="1">
        <f t="shared" si="44"/>
        <v>0</v>
      </c>
      <c r="M103" s="1">
        <f t="shared" si="44"/>
        <v>54.166666666666664</v>
      </c>
      <c r="N103" s="1"/>
      <c r="O103" s="1">
        <f t="shared" si="44"/>
        <v>100</v>
      </c>
      <c r="P103" s="1">
        <f t="shared" si="44"/>
        <v>95.833333333333343</v>
      </c>
    </row>
    <row r="104" spans="1:16" hidden="1" x14ac:dyDescent="0.35">
      <c r="A104" t="s">
        <v>22</v>
      </c>
      <c r="B104" s="5">
        <f>MAX((120-MINUTE(B88))/120 * B90,0)*2</f>
        <v>100</v>
      </c>
      <c r="C104" s="5">
        <f t="shared" ref="C104:P104" si="45">MAX((120-MINUTE(C88))/120 * C90,0)*2</f>
        <v>95.833333333333343</v>
      </c>
      <c r="D104" s="5">
        <f t="shared" si="45"/>
        <v>91.666666666666657</v>
      </c>
      <c r="E104" s="5">
        <f t="shared" si="45"/>
        <v>87.5</v>
      </c>
      <c r="F104" s="5">
        <f t="shared" si="45"/>
        <v>83.333333333333343</v>
      </c>
      <c r="G104" s="5">
        <f t="shared" si="45"/>
        <v>79.166666666666657</v>
      </c>
      <c r="H104" s="5">
        <f t="shared" si="45"/>
        <v>75</v>
      </c>
      <c r="I104" s="5">
        <f t="shared" si="45"/>
        <v>70.833333333333343</v>
      </c>
      <c r="J104" s="5">
        <f t="shared" si="45"/>
        <v>66.666666666666657</v>
      </c>
      <c r="K104" s="5">
        <f t="shared" si="45"/>
        <v>62.5</v>
      </c>
      <c r="L104" s="5">
        <f t="shared" si="45"/>
        <v>58.333333333333336</v>
      </c>
      <c r="M104" s="5">
        <f t="shared" si="45"/>
        <v>54.166666666666664</v>
      </c>
      <c r="N104" s="5"/>
      <c r="O104" s="5">
        <f t="shared" si="45"/>
        <v>100</v>
      </c>
      <c r="P104" s="5">
        <f t="shared" si="45"/>
        <v>95.833333333333343</v>
      </c>
    </row>
    <row r="105" spans="1:16" hidden="1" x14ac:dyDescent="0.35">
      <c r="A105" t="s">
        <v>23</v>
      </c>
      <c r="B105" s="5" t="e">
        <f>MAX((MINUTE(B88)-(60-$L$1))/$L$1*B90,0)*2</f>
        <v>#DIV/0!</v>
      </c>
      <c r="C105" s="5" t="e">
        <f t="shared" ref="C105:P105" si="46">MAX((MINUTE(C88)-(60-$L$1))/$L$1*C90,0)*2</f>
        <v>#DIV/0!</v>
      </c>
      <c r="D105" s="5" t="e">
        <f t="shared" si="46"/>
        <v>#DIV/0!</v>
      </c>
      <c r="E105" s="5" t="e">
        <f t="shared" si="46"/>
        <v>#DIV/0!</v>
      </c>
      <c r="F105" s="5" t="e">
        <f t="shared" si="46"/>
        <v>#DIV/0!</v>
      </c>
      <c r="G105" s="5" t="e">
        <f t="shared" si="46"/>
        <v>#DIV/0!</v>
      </c>
      <c r="H105" s="5" t="e">
        <f t="shared" si="46"/>
        <v>#DIV/0!</v>
      </c>
      <c r="I105" s="5" t="e">
        <f t="shared" si="46"/>
        <v>#DIV/0!</v>
      </c>
      <c r="J105" s="5" t="e">
        <f t="shared" si="46"/>
        <v>#DIV/0!</v>
      </c>
      <c r="K105" s="5" t="e">
        <f t="shared" si="46"/>
        <v>#DIV/0!</v>
      </c>
      <c r="L105" s="5" t="e">
        <f t="shared" si="46"/>
        <v>#DIV/0!</v>
      </c>
      <c r="M105" s="5" t="e">
        <f t="shared" si="46"/>
        <v>#DIV/0!</v>
      </c>
      <c r="N105" s="5"/>
      <c r="O105" s="5" t="e">
        <f t="shared" si="46"/>
        <v>#DIV/0!</v>
      </c>
      <c r="P105" s="5" t="e">
        <f t="shared" si="46"/>
        <v>#DIV/0!</v>
      </c>
    </row>
    <row r="106" spans="1:16" x14ac:dyDescent="0.35">
      <c r="A106" t="s">
        <v>21</v>
      </c>
      <c r="B106" s="1" t="e">
        <f>MAX(B104,B105)</f>
        <v>#DIV/0!</v>
      </c>
      <c r="C106" s="1" t="e">
        <f t="shared" ref="C106:P106" si="47">MAX(C104,C105)</f>
        <v>#DIV/0!</v>
      </c>
      <c r="D106" s="1" t="e">
        <f t="shared" si="47"/>
        <v>#DIV/0!</v>
      </c>
      <c r="E106" s="1" t="e">
        <f t="shared" si="47"/>
        <v>#DIV/0!</v>
      </c>
      <c r="F106" s="1" t="e">
        <f t="shared" si="47"/>
        <v>#DIV/0!</v>
      </c>
      <c r="G106" s="1" t="e">
        <f t="shared" si="47"/>
        <v>#DIV/0!</v>
      </c>
      <c r="H106" s="1" t="e">
        <f t="shared" si="47"/>
        <v>#DIV/0!</v>
      </c>
      <c r="I106" s="1" t="e">
        <f t="shared" si="47"/>
        <v>#DIV/0!</v>
      </c>
      <c r="J106" s="1" t="e">
        <f t="shared" si="47"/>
        <v>#DIV/0!</v>
      </c>
      <c r="K106" s="1" t="e">
        <f t="shared" si="47"/>
        <v>#DIV/0!</v>
      </c>
      <c r="L106" s="1" t="e">
        <f t="shared" si="47"/>
        <v>#DIV/0!</v>
      </c>
      <c r="M106" s="1" t="e">
        <f t="shared" si="47"/>
        <v>#DIV/0!</v>
      </c>
      <c r="N106" s="1"/>
      <c r="O106" s="1" t="e">
        <f t="shared" si="47"/>
        <v>#DIV/0!</v>
      </c>
      <c r="P106" s="1" t="e">
        <f t="shared" si="47"/>
        <v>#DIV/0!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D62693-5035-46AD-A5CD-89D3062D6E99}">
  <dimension ref="A1:AN28"/>
  <sheetViews>
    <sheetView topLeftCell="A7" workbookViewId="0">
      <pane xSplit="1" topLeftCell="B1" activePane="topRight" state="frozen"/>
      <selection activeCell="A4" sqref="A4"/>
      <selection pane="topRight" activeCell="E24" sqref="E24"/>
    </sheetView>
  </sheetViews>
  <sheetFormatPr defaultRowHeight="14.5" x14ac:dyDescent="0.35"/>
  <cols>
    <col min="1" max="1" width="20.1796875" customWidth="1"/>
    <col min="18" max="18" width="11" bestFit="1" customWidth="1"/>
    <col min="20" max="20" width="11" bestFit="1" customWidth="1"/>
    <col min="21" max="21" width="0.7265625" customWidth="1"/>
    <col min="30" max="33" width="11" bestFit="1" customWidth="1"/>
    <col min="35" max="35" width="0.7265625" customWidth="1"/>
  </cols>
  <sheetData>
    <row r="1" spans="1:40" x14ac:dyDescent="0.35">
      <c r="A1" t="s">
        <v>24</v>
      </c>
      <c r="B1">
        <v>0</v>
      </c>
      <c r="J1" t="s">
        <v>20</v>
      </c>
      <c r="L1">
        <v>0</v>
      </c>
      <c r="O1" s="16" t="s">
        <v>86</v>
      </c>
      <c r="P1" s="16"/>
      <c r="Q1" s="16"/>
      <c r="R1" s="16"/>
      <c r="S1" s="16"/>
      <c r="T1" s="16"/>
      <c r="U1" s="16"/>
      <c r="V1" s="16"/>
      <c r="W1" s="16"/>
      <c r="X1" s="16"/>
    </row>
    <row r="2" spans="1:40" x14ac:dyDescent="0.35">
      <c r="A2" t="s">
        <v>25</v>
      </c>
      <c r="B2">
        <v>100</v>
      </c>
      <c r="D2" s="9"/>
      <c r="O2" s="18" t="s">
        <v>142</v>
      </c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</row>
    <row r="3" spans="1:40" x14ac:dyDescent="0.35">
      <c r="A3" t="s">
        <v>26</v>
      </c>
      <c r="B3">
        <v>70</v>
      </c>
    </row>
    <row r="5" spans="1:40" x14ac:dyDescent="0.35">
      <c r="A5" t="s">
        <v>88</v>
      </c>
      <c r="B5" t="s">
        <v>161</v>
      </c>
      <c r="N5" t="s">
        <v>90</v>
      </c>
      <c r="O5" t="s">
        <v>160</v>
      </c>
      <c r="AA5" t="s">
        <v>91</v>
      </c>
      <c r="AB5" t="s">
        <v>159</v>
      </c>
    </row>
    <row r="6" spans="1:40" x14ac:dyDescent="0.35">
      <c r="B6" t="s">
        <v>172</v>
      </c>
      <c r="O6" t="s">
        <v>173</v>
      </c>
      <c r="AB6" t="s">
        <v>158</v>
      </c>
    </row>
    <row r="7" spans="1:40" x14ac:dyDescent="0.35">
      <c r="AB7" t="s">
        <v>174</v>
      </c>
    </row>
    <row r="8" spans="1:40" x14ac:dyDescent="0.35">
      <c r="A8" s="2" t="s">
        <v>34</v>
      </c>
      <c r="B8" s="3">
        <v>0.5</v>
      </c>
      <c r="C8" s="3">
        <v>0.50347222222222221</v>
      </c>
      <c r="D8" s="3">
        <v>0.50694444444444398</v>
      </c>
      <c r="E8" s="3">
        <v>0.51041666666666696</v>
      </c>
      <c r="F8" s="3">
        <v>0.51388888888888895</v>
      </c>
      <c r="G8" s="3">
        <v>0.51736111111111105</v>
      </c>
      <c r="H8" s="3">
        <v>0.52083333333333304</v>
      </c>
      <c r="I8" s="3">
        <v>0.52430555555555503</v>
      </c>
      <c r="J8" s="3">
        <v>0.52777777777777801</v>
      </c>
      <c r="K8" s="3">
        <v>0.53125</v>
      </c>
      <c r="L8" s="3">
        <v>0.53472222222222199</v>
      </c>
      <c r="M8" s="3">
        <v>0.53819444444444398</v>
      </c>
      <c r="N8" s="3">
        <v>0.54166666666666696</v>
      </c>
      <c r="O8" s="3">
        <v>0.54513888888888895</v>
      </c>
      <c r="P8" s="3">
        <v>0.54861111111111105</v>
      </c>
      <c r="Q8" s="3">
        <v>0.55208333333333304</v>
      </c>
      <c r="R8" s="3">
        <v>0.55555555555555503</v>
      </c>
      <c r="S8" s="3">
        <v>0.55902777777777701</v>
      </c>
      <c r="T8" s="3">
        <v>0.562499999999999</v>
      </c>
      <c r="U8" s="3">
        <f>V8-TIME(0,0,1)</f>
        <v>0.56596064814814695</v>
      </c>
      <c r="V8" s="3">
        <v>0.56597222222222099</v>
      </c>
      <c r="W8" s="3">
        <v>0.56944444444444298</v>
      </c>
      <c r="X8" s="3">
        <v>0.57291666666666496</v>
      </c>
      <c r="Y8" s="3">
        <v>0.57638888888888695</v>
      </c>
      <c r="Z8" s="3">
        <v>0.57986111111110905</v>
      </c>
      <c r="AA8" s="3">
        <v>0.58333333333333104</v>
      </c>
      <c r="AB8" s="3">
        <v>0.58680555555555303</v>
      </c>
      <c r="AC8" s="3">
        <v>0.59027777777777501</v>
      </c>
      <c r="AD8" s="3">
        <v>0.593749999999997</v>
      </c>
      <c r="AE8" s="3">
        <v>0.59722222222221899</v>
      </c>
      <c r="AF8" s="3">
        <v>0.60069444444444098</v>
      </c>
      <c r="AG8" s="3">
        <v>0.60416666666666297</v>
      </c>
      <c r="AH8" s="3">
        <v>0.60763888888888495</v>
      </c>
      <c r="AI8" s="3">
        <f>AJ8-TIME(0,0,1)</f>
        <v>0.61109953703703301</v>
      </c>
      <c r="AJ8" s="3">
        <v>0.61111111111110705</v>
      </c>
      <c r="AK8" s="3">
        <v>0.61458333333332904</v>
      </c>
      <c r="AL8" s="3">
        <v>0.61805555555555103</v>
      </c>
      <c r="AM8" s="3">
        <v>0.62152777777777302</v>
      </c>
      <c r="AN8" s="3">
        <v>0.624999999999995</v>
      </c>
    </row>
    <row r="9" spans="1:40" x14ac:dyDescent="0.35">
      <c r="A9" t="str">
        <f>[1]RegUp!$A$9</f>
        <v>HSL</v>
      </c>
      <c r="B9">
        <v>100</v>
      </c>
      <c r="C9">
        <v>100</v>
      </c>
      <c r="D9">
        <v>100</v>
      </c>
      <c r="E9">
        <v>100</v>
      </c>
      <c r="F9">
        <v>100</v>
      </c>
      <c r="G9">
        <v>100</v>
      </c>
      <c r="H9">
        <v>100</v>
      </c>
      <c r="I9">
        <v>100</v>
      </c>
      <c r="J9">
        <v>100</v>
      </c>
      <c r="K9">
        <v>100</v>
      </c>
      <c r="L9">
        <v>100</v>
      </c>
      <c r="M9">
        <v>100</v>
      </c>
      <c r="N9">
        <v>100</v>
      </c>
      <c r="O9">
        <v>100</v>
      </c>
      <c r="P9">
        <v>100</v>
      </c>
      <c r="Q9">
        <v>100</v>
      </c>
      <c r="R9">
        <v>100</v>
      </c>
      <c r="S9">
        <v>100</v>
      </c>
      <c r="T9">
        <v>100</v>
      </c>
      <c r="U9">
        <f>V9</f>
        <v>100</v>
      </c>
      <c r="V9">
        <v>100</v>
      </c>
      <c r="W9">
        <v>100</v>
      </c>
      <c r="X9">
        <v>100</v>
      </c>
      <c r="Y9">
        <v>100</v>
      </c>
      <c r="Z9">
        <v>100</v>
      </c>
      <c r="AA9">
        <v>100</v>
      </c>
      <c r="AB9">
        <v>100</v>
      </c>
      <c r="AC9">
        <v>100</v>
      </c>
      <c r="AD9">
        <v>100</v>
      </c>
      <c r="AE9">
        <v>100</v>
      </c>
      <c r="AF9">
        <v>100</v>
      </c>
      <c r="AG9">
        <v>100</v>
      </c>
      <c r="AH9">
        <v>100</v>
      </c>
      <c r="AI9">
        <f>AJ9</f>
        <v>100</v>
      </c>
      <c r="AJ9">
        <v>100</v>
      </c>
      <c r="AK9">
        <v>100</v>
      </c>
      <c r="AL9">
        <v>100</v>
      </c>
      <c r="AM9">
        <v>100</v>
      </c>
      <c r="AN9">
        <v>100</v>
      </c>
    </row>
    <row r="10" spans="1:40" x14ac:dyDescent="0.35">
      <c r="A10" t="str">
        <f>[1]RegUp!$A$10</f>
        <v>MPC</v>
      </c>
      <c r="B10">
        <v>-100</v>
      </c>
      <c r="C10">
        <v>-100</v>
      </c>
      <c r="D10">
        <v>-100</v>
      </c>
      <c r="E10">
        <v>-100</v>
      </c>
      <c r="F10">
        <v>-100</v>
      </c>
      <c r="G10">
        <v>-100</v>
      </c>
      <c r="H10">
        <v>-100</v>
      </c>
      <c r="I10">
        <v>-100</v>
      </c>
      <c r="J10">
        <v>-100</v>
      </c>
      <c r="K10">
        <v>-100</v>
      </c>
      <c r="L10">
        <v>-100</v>
      </c>
      <c r="M10">
        <v>-100</v>
      </c>
      <c r="N10">
        <v>-100</v>
      </c>
      <c r="O10">
        <v>-100</v>
      </c>
      <c r="P10">
        <v>-100</v>
      </c>
      <c r="Q10">
        <v>-100</v>
      </c>
      <c r="R10">
        <v>-100</v>
      </c>
      <c r="S10">
        <v>-100</v>
      </c>
      <c r="T10">
        <v>-100</v>
      </c>
      <c r="U10">
        <f t="shared" ref="U10:U26" si="0">V10</f>
        <v>-100</v>
      </c>
      <c r="V10">
        <v>-100</v>
      </c>
      <c r="W10">
        <v>-100</v>
      </c>
      <c r="X10">
        <v>-100</v>
      </c>
      <c r="Y10">
        <v>-100</v>
      </c>
      <c r="Z10">
        <v>-100</v>
      </c>
      <c r="AA10">
        <v>-100</v>
      </c>
      <c r="AB10">
        <v>-100</v>
      </c>
      <c r="AC10">
        <v>-100</v>
      </c>
      <c r="AD10">
        <v>-100</v>
      </c>
      <c r="AE10">
        <v>-100</v>
      </c>
      <c r="AF10">
        <v>-100</v>
      </c>
      <c r="AG10">
        <v>-100</v>
      </c>
      <c r="AH10">
        <v>-100</v>
      </c>
      <c r="AI10">
        <f t="shared" ref="AI10:AI28" si="1">AJ10</f>
        <v>-100</v>
      </c>
      <c r="AJ10">
        <v>-100</v>
      </c>
      <c r="AK10">
        <v>-100</v>
      </c>
      <c r="AL10">
        <v>-100</v>
      </c>
      <c r="AM10">
        <v>-100</v>
      </c>
      <c r="AN10">
        <v>-100</v>
      </c>
    </row>
    <row r="11" spans="1:40" x14ac:dyDescent="0.35">
      <c r="A11" s="8" t="s">
        <v>157</v>
      </c>
      <c r="B11" s="8">
        <v>40</v>
      </c>
      <c r="C11" s="8">
        <v>40</v>
      </c>
      <c r="D11" s="8">
        <v>40</v>
      </c>
      <c r="E11" s="8">
        <v>40</v>
      </c>
      <c r="F11" s="8">
        <v>40</v>
      </c>
      <c r="G11" s="8">
        <v>40</v>
      </c>
      <c r="H11" s="8">
        <v>40</v>
      </c>
      <c r="I11" s="8">
        <v>40</v>
      </c>
      <c r="J11" s="8">
        <v>40</v>
      </c>
      <c r="K11" s="8">
        <v>40</v>
      </c>
      <c r="L11" s="8">
        <v>40</v>
      </c>
      <c r="M11" s="8">
        <v>40</v>
      </c>
      <c r="N11" s="8">
        <v>40</v>
      </c>
      <c r="O11" s="8">
        <v>40</v>
      </c>
      <c r="P11" s="8">
        <v>40</v>
      </c>
      <c r="Q11" s="8">
        <v>40</v>
      </c>
      <c r="R11" s="8">
        <v>40</v>
      </c>
      <c r="S11" s="8">
        <v>40</v>
      </c>
      <c r="T11" s="8">
        <v>40</v>
      </c>
      <c r="U11">
        <f t="shared" si="0"/>
        <v>40</v>
      </c>
      <c r="V11" s="8">
        <v>40</v>
      </c>
      <c r="W11" s="8">
        <v>40</v>
      </c>
      <c r="X11" s="8">
        <v>40</v>
      </c>
      <c r="Y11" s="8">
        <v>40</v>
      </c>
      <c r="Z11" s="8">
        <v>40</v>
      </c>
      <c r="AA11" s="8">
        <v>40</v>
      </c>
      <c r="AB11" s="8">
        <v>40</v>
      </c>
      <c r="AC11" s="8">
        <v>40</v>
      </c>
      <c r="AD11" s="8">
        <v>40</v>
      </c>
      <c r="AE11" s="8">
        <v>40</v>
      </c>
      <c r="AF11" s="8">
        <v>40</v>
      </c>
      <c r="AG11" s="8">
        <v>40</v>
      </c>
      <c r="AH11" s="8">
        <v>40</v>
      </c>
      <c r="AI11">
        <f t="shared" si="1"/>
        <v>40</v>
      </c>
      <c r="AJ11" s="8">
        <v>40</v>
      </c>
      <c r="AK11" s="8">
        <v>40</v>
      </c>
      <c r="AL11" s="8">
        <v>40</v>
      </c>
      <c r="AM11" s="8">
        <v>40</v>
      </c>
      <c r="AN11" s="8">
        <v>40</v>
      </c>
    </row>
    <row r="12" spans="1:40" x14ac:dyDescent="0.35">
      <c r="A12" s="8" t="s">
        <v>156</v>
      </c>
      <c r="B12" s="8">
        <v>40</v>
      </c>
      <c r="C12" s="8">
        <v>40</v>
      </c>
      <c r="D12" s="8">
        <v>40</v>
      </c>
      <c r="E12" s="8">
        <v>40</v>
      </c>
      <c r="F12" s="8">
        <v>40</v>
      </c>
      <c r="G12" s="8">
        <v>40</v>
      </c>
      <c r="H12" s="8">
        <v>40</v>
      </c>
      <c r="I12" s="8">
        <v>40</v>
      </c>
      <c r="J12" s="8">
        <v>40</v>
      </c>
      <c r="K12" s="8">
        <v>40</v>
      </c>
      <c r="L12" s="8">
        <v>40</v>
      </c>
      <c r="M12" s="8">
        <v>40</v>
      </c>
      <c r="N12" s="8">
        <v>40</v>
      </c>
      <c r="O12" s="8">
        <v>0</v>
      </c>
      <c r="P12" s="8">
        <v>0</v>
      </c>
      <c r="Q12" s="8">
        <v>0</v>
      </c>
      <c r="R12" s="8">
        <v>40</v>
      </c>
      <c r="S12" s="8">
        <v>40</v>
      </c>
      <c r="T12" s="8">
        <v>40</v>
      </c>
      <c r="U12">
        <f t="shared" si="0"/>
        <v>40</v>
      </c>
      <c r="V12" s="8">
        <v>40</v>
      </c>
      <c r="W12" s="8">
        <v>40</v>
      </c>
      <c r="X12" s="8">
        <v>40</v>
      </c>
      <c r="Y12" s="8">
        <v>40</v>
      </c>
      <c r="Z12" s="8">
        <v>40</v>
      </c>
      <c r="AA12" s="8">
        <v>40</v>
      </c>
      <c r="AB12" s="8">
        <v>0</v>
      </c>
      <c r="AC12" s="8">
        <v>40</v>
      </c>
      <c r="AD12" s="8">
        <v>0</v>
      </c>
      <c r="AE12" s="8">
        <v>0</v>
      </c>
      <c r="AF12" s="8">
        <v>40</v>
      </c>
      <c r="AG12" s="8">
        <v>40</v>
      </c>
      <c r="AH12" s="8">
        <v>40</v>
      </c>
      <c r="AI12">
        <f t="shared" si="1"/>
        <v>40</v>
      </c>
      <c r="AJ12" s="8">
        <v>40</v>
      </c>
      <c r="AK12" s="8">
        <v>40</v>
      </c>
      <c r="AL12" s="8">
        <v>40</v>
      </c>
      <c r="AM12" s="8">
        <v>40</v>
      </c>
      <c r="AN12" s="8">
        <v>40</v>
      </c>
    </row>
    <row r="13" spans="1:40" x14ac:dyDescent="0.35">
      <c r="A13" t="str">
        <f>[1]RegUp!$A$13</f>
        <v>HASL-GR Curr.</v>
      </c>
      <c r="B13">
        <f t="shared" ref="B13:T13" si="2">MAX(0, B9-B12)</f>
        <v>60</v>
      </c>
      <c r="C13">
        <f t="shared" si="2"/>
        <v>60</v>
      </c>
      <c r="D13">
        <f t="shared" si="2"/>
        <v>60</v>
      </c>
      <c r="E13">
        <f t="shared" si="2"/>
        <v>60</v>
      </c>
      <c r="F13">
        <f t="shared" si="2"/>
        <v>60</v>
      </c>
      <c r="G13">
        <f t="shared" si="2"/>
        <v>60</v>
      </c>
      <c r="H13">
        <f t="shared" si="2"/>
        <v>60</v>
      </c>
      <c r="I13">
        <f t="shared" si="2"/>
        <v>60</v>
      </c>
      <c r="J13">
        <f t="shared" si="2"/>
        <v>60</v>
      </c>
      <c r="K13">
        <f t="shared" si="2"/>
        <v>60</v>
      </c>
      <c r="L13">
        <f t="shared" si="2"/>
        <v>60</v>
      </c>
      <c r="M13">
        <f t="shared" si="2"/>
        <v>60</v>
      </c>
      <c r="N13">
        <f t="shared" si="2"/>
        <v>60</v>
      </c>
      <c r="O13">
        <f t="shared" si="2"/>
        <v>100</v>
      </c>
      <c r="P13">
        <f t="shared" si="2"/>
        <v>100</v>
      </c>
      <c r="Q13">
        <f t="shared" si="2"/>
        <v>100</v>
      </c>
      <c r="R13">
        <f t="shared" si="2"/>
        <v>60</v>
      </c>
      <c r="S13">
        <f t="shared" si="2"/>
        <v>60</v>
      </c>
      <c r="T13">
        <f t="shared" si="2"/>
        <v>60</v>
      </c>
      <c r="U13">
        <f t="shared" si="0"/>
        <v>60</v>
      </c>
      <c r="V13">
        <f t="shared" ref="V13:AH13" si="3">MAX(0, V9-V12)</f>
        <v>60</v>
      </c>
      <c r="W13">
        <f t="shared" si="3"/>
        <v>60</v>
      </c>
      <c r="X13">
        <f t="shared" si="3"/>
        <v>60</v>
      </c>
      <c r="Y13">
        <f t="shared" si="3"/>
        <v>60</v>
      </c>
      <c r="Z13">
        <f t="shared" si="3"/>
        <v>60</v>
      </c>
      <c r="AA13">
        <f t="shared" si="3"/>
        <v>60</v>
      </c>
      <c r="AB13">
        <f t="shared" si="3"/>
        <v>100</v>
      </c>
      <c r="AC13">
        <f t="shared" si="3"/>
        <v>60</v>
      </c>
      <c r="AD13">
        <f t="shared" si="3"/>
        <v>100</v>
      </c>
      <c r="AE13">
        <f t="shared" si="3"/>
        <v>100</v>
      </c>
      <c r="AF13">
        <f t="shared" si="3"/>
        <v>60</v>
      </c>
      <c r="AG13">
        <f t="shared" si="3"/>
        <v>60</v>
      </c>
      <c r="AH13">
        <f t="shared" si="3"/>
        <v>60</v>
      </c>
      <c r="AI13">
        <f t="shared" si="1"/>
        <v>60</v>
      </c>
      <c r="AJ13">
        <f>MAX(0, AJ9-AJ12)</f>
        <v>60</v>
      </c>
      <c r="AK13">
        <f>MAX(0, AK9-AK12)</f>
        <v>60</v>
      </c>
      <c r="AL13">
        <f>MAX(0, AL9-AL12)</f>
        <v>60</v>
      </c>
      <c r="AM13">
        <f>MAX(0, AM9-AM12)</f>
        <v>60</v>
      </c>
      <c r="AN13">
        <f>MAX(0, AN9-AN12)</f>
        <v>60</v>
      </c>
    </row>
    <row r="14" spans="1:40" s="19" customFormat="1" x14ac:dyDescent="0.35">
      <c r="A14" s="19" t="s">
        <v>162</v>
      </c>
      <c r="B14" s="19">
        <v>0</v>
      </c>
      <c r="C14" s="19">
        <f>(SUM(B11)-SUM(B12))*1/12</f>
        <v>0</v>
      </c>
      <c r="D14" s="19">
        <f>(SUM(B11,C11)-SUM(B12,C12))*1/12</f>
        <v>0</v>
      </c>
      <c r="E14" s="19">
        <f t="shared" ref="E14" si="4">(SUM(B11:D11)-SUM(B12:D12))*1/12</f>
        <v>0</v>
      </c>
      <c r="F14" s="19">
        <f t="shared" ref="F14" si="5">(SUM(C11:E11)-SUM(C12:E12))*1/12</f>
        <v>0</v>
      </c>
      <c r="G14" s="19">
        <f t="shared" ref="G14" si="6">(SUM(D11:F11)-SUM(D12:F12))*1/12</f>
        <v>0</v>
      </c>
      <c r="H14" s="19">
        <f t="shared" ref="H14" si="7">(SUM(E11:G11)-SUM(E12:G12))*1/12</f>
        <v>0</v>
      </c>
      <c r="I14" s="19">
        <f t="shared" ref="I14" si="8">(SUM(F11:H11)-SUM(F12:H12))*1/12</f>
        <v>0</v>
      </c>
      <c r="J14" s="19">
        <f t="shared" ref="J14" si="9">(SUM(G11:I11)-SUM(G12:I12))*1/12</f>
        <v>0</v>
      </c>
      <c r="K14" s="19">
        <f t="shared" ref="K14" si="10">(SUM(H11:J11)-SUM(H12:J12))*1/12</f>
        <v>0</v>
      </c>
      <c r="L14" s="19">
        <f t="shared" ref="L14" si="11">(SUM(I11:K11)-SUM(I12:K12))*1/12</f>
        <v>0</v>
      </c>
      <c r="M14" s="19">
        <f t="shared" ref="M14" si="12">(SUM(J11:L11)-SUM(J12:L12))*1/12</f>
        <v>0</v>
      </c>
      <c r="N14" s="19">
        <f t="shared" ref="N14" si="13">(SUM(K11:M11)-SUM(K12:M12))*1/12</f>
        <v>0</v>
      </c>
      <c r="O14" s="19">
        <f t="shared" ref="O14" si="14">(SUM(L11:N11)-SUM(L12:N12))*1/12</f>
        <v>0</v>
      </c>
      <c r="P14" s="19">
        <f t="shared" ref="P14" si="15">(SUM(M11:O11)-SUM(M12:O12))*1/12</f>
        <v>3.3333333333333335</v>
      </c>
      <c r="Q14" s="19">
        <f t="shared" ref="Q14" si="16">(SUM(N11:P11)-SUM(N12:P12))*1/12</f>
        <v>6.666666666666667</v>
      </c>
      <c r="R14" s="19">
        <f t="shared" ref="R14" si="17">(SUM(O11:Q11)-SUM(O12:Q12))*1/12</f>
        <v>10</v>
      </c>
      <c r="S14" s="19">
        <f t="shared" ref="S14" si="18">(SUM(P11:R11)-SUM(P12:R12))*1/12</f>
        <v>6.666666666666667</v>
      </c>
      <c r="T14" s="19">
        <f t="shared" ref="T14" si="19">(SUM(Q11:S11)-SUM(Q12:S12))*1/12</f>
        <v>3.3333333333333335</v>
      </c>
      <c r="U14">
        <f t="shared" si="0"/>
        <v>0</v>
      </c>
      <c r="V14" s="19">
        <f>(SUM(R11:T11)-SUM(R12:T12))*1/12</f>
        <v>0</v>
      </c>
      <c r="W14" s="19">
        <f>(SUM(S11,T11,V11)-SUM(S12,T12,V12))*1/12</f>
        <v>0</v>
      </c>
      <c r="X14" s="19">
        <f>(SUM(T11,V11,W11)-SUM(T12,V12,W12))*1/12</f>
        <v>0</v>
      </c>
      <c r="Y14" s="19">
        <f>(SUM(V11,W11,X11)-SUM(V12,W12,X12))*1/12</f>
        <v>0</v>
      </c>
      <c r="Z14" s="19">
        <f t="shared" ref="Z14" si="20">(SUM(W11:Y11)-SUM(W12:Y12))*1/12</f>
        <v>0</v>
      </c>
      <c r="AA14" s="19">
        <f t="shared" ref="AA14" si="21">(SUM(X11:Z11)-SUM(X12:Z12))*1/12</f>
        <v>0</v>
      </c>
      <c r="AB14" s="19">
        <f t="shared" ref="AB14" si="22">(SUM(Y11:AA11)-SUM(Y12:AA12))*1/12</f>
        <v>0</v>
      </c>
      <c r="AC14" s="19">
        <f t="shared" ref="AC14" si="23">(SUM(Z11:AB11)-SUM(Z12:AB12))*1/12</f>
        <v>3.3333333333333335</v>
      </c>
      <c r="AD14" s="19">
        <f t="shared" ref="AD14" si="24">(SUM(AA11:AC11)-SUM(AA12:AC12))*1/12</f>
        <v>3.3333333333333335</v>
      </c>
      <c r="AE14" s="19">
        <f t="shared" ref="AE14" si="25">(SUM(AB11:AD11)-SUM(AB12:AD12))*1/12</f>
        <v>6.666666666666667</v>
      </c>
      <c r="AF14" s="19">
        <f t="shared" ref="AF14" si="26">(SUM(AC11:AE11)-SUM(AC12:AE12))*1/12</f>
        <v>6.666666666666667</v>
      </c>
      <c r="AG14" s="19">
        <f t="shared" ref="AG14" si="27">(SUM(AD11:AF11)-SUM(AD12:AF12))*1/12</f>
        <v>6.666666666666667</v>
      </c>
      <c r="AH14" s="19">
        <f t="shared" ref="AH14" si="28">(SUM(AE11:AG11)-SUM(AE12:AG12))*1/12</f>
        <v>3.3333333333333335</v>
      </c>
      <c r="AI14">
        <f t="shared" si="1"/>
        <v>0</v>
      </c>
      <c r="AJ14" s="19">
        <f>(SUM(AF11:AH11)-SUM(AF12:AH12))*1/12</f>
        <v>0</v>
      </c>
      <c r="AK14" s="19">
        <f>(SUM(AG11,AH11,AJ11)-SUM(AG12,AH12,AJ12))*1/12</f>
        <v>0</v>
      </c>
      <c r="AL14" s="19">
        <f>(SUM(AH11,AJ11,AK11)-SUM(AH12,AJ12,AK12))*1/12</f>
        <v>0</v>
      </c>
      <c r="AM14" s="19">
        <f>(SUM(AJ11:AL11)-SUM(AJ12:AL12))*1/12</f>
        <v>0</v>
      </c>
      <c r="AN14" s="19">
        <f>(SUM(AK11:AM11)-SUM(AK12:AM12))*1/12</f>
        <v>0</v>
      </c>
    </row>
    <row r="15" spans="1:40" x14ac:dyDescent="0.35">
      <c r="A15" t="str">
        <f>[1]RegUp!$A$14</f>
        <v>SOCReq1</v>
      </c>
      <c r="B15">
        <f t="shared" ref="B15:T15" si="29">B11*0.25</f>
        <v>10</v>
      </c>
      <c r="C15">
        <f t="shared" si="29"/>
        <v>10</v>
      </c>
      <c r="D15">
        <f t="shared" si="29"/>
        <v>10</v>
      </c>
      <c r="E15">
        <f t="shared" si="29"/>
        <v>10</v>
      </c>
      <c r="F15">
        <f t="shared" si="29"/>
        <v>10</v>
      </c>
      <c r="G15">
        <f t="shared" si="29"/>
        <v>10</v>
      </c>
      <c r="H15">
        <f t="shared" si="29"/>
        <v>10</v>
      </c>
      <c r="I15">
        <f t="shared" si="29"/>
        <v>10</v>
      </c>
      <c r="J15">
        <f t="shared" si="29"/>
        <v>10</v>
      </c>
      <c r="K15">
        <f t="shared" si="29"/>
        <v>10</v>
      </c>
      <c r="L15">
        <f t="shared" si="29"/>
        <v>10</v>
      </c>
      <c r="M15">
        <f t="shared" si="29"/>
        <v>10</v>
      </c>
      <c r="N15">
        <f t="shared" si="29"/>
        <v>10</v>
      </c>
      <c r="O15">
        <f t="shared" si="29"/>
        <v>10</v>
      </c>
      <c r="P15">
        <f t="shared" si="29"/>
        <v>10</v>
      </c>
      <c r="Q15">
        <f t="shared" si="29"/>
        <v>10</v>
      </c>
      <c r="R15">
        <f t="shared" si="29"/>
        <v>10</v>
      </c>
      <c r="S15">
        <f t="shared" si="29"/>
        <v>10</v>
      </c>
      <c r="T15">
        <f t="shared" si="29"/>
        <v>10</v>
      </c>
      <c r="U15">
        <f t="shared" si="0"/>
        <v>10</v>
      </c>
      <c r="V15">
        <f t="shared" ref="V15:AH15" si="30">V11*0.25</f>
        <v>10</v>
      </c>
      <c r="W15">
        <f t="shared" si="30"/>
        <v>10</v>
      </c>
      <c r="X15">
        <f t="shared" si="30"/>
        <v>10</v>
      </c>
      <c r="Y15">
        <f t="shared" si="30"/>
        <v>10</v>
      </c>
      <c r="Z15">
        <f t="shared" si="30"/>
        <v>10</v>
      </c>
      <c r="AA15">
        <f t="shared" si="30"/>
        <v>10</v>
      </c>
      <c r="AB15">
        <f t="shared" si="30"/>
        <v>10</v>
      </c>
      <c r="AC15">
        <f t="shared" si="30"/>
        <v>10</v>
      </c>
      <c r="AD15">
        <f t="shared" si="30"/>
        <v>10</v>
      </c>
      <c r="AE15">
        <f t="shared" si="30"/>
        <v>10</v>
      </c>
      <c r="AF15">
        <f t="shared" si="30"/>
        <v>10</v>
      </c>
      <c r="AG15">
        <f t="shared" si="30"/>
        <v>10</v>
      </c>
      <c r="AH15">
        <f t="shared" si="30"/>
        <v>10</v>
      </c>
      <c r="AI15">
        <f t="shared" si="1"/>
        <v>10</v>
      </c>
      <c r="AJ15">
        <f>AJ11*0.25</f>
        <v>10</v>
      </c>
      <c r="AK15">
        <f>AK11*0.25</f>
        <v>10</v>
      </c>
      <c r="AL15">
        <f>AL11*0.25</f>
        <v>10</v>
      </c>
      <c r="AM15">
        <f>AM11*0.25</f>
        <v>10</v>
      </c>
      <c r="AN15">
        <f>AN11*0.25</f>
        <v>10</v>
      </c>
    </row>
    <row r="16" spans="1:40" s="19" customFormat="1" x14ac:dyDescent="0.35">
      <c r="A16" s="19" t="s">
        <v>36</v>
      </c>
      <c r="B16" s="19">
        <f>B11*0.25</f>
        <v>10</v>
      </c>
      <c r="C16" s="19">
        <f>IF(C28&lt;&gt;0,IF(B28&gt;0,B11*0.25-C14,B16),C11*0.25)</f>
        <v>10</v>
      </c>
      <c r="D16" s="19">
        <f t="shared" ref="D16:T16" si="31">IF(D28&lt;&gt;0,IF(C28&gt;0,C11*0.25-D14,C16),D11*0.25)</f>
        <v>10</v>
      </c>
      <c r="E16" s="19">
        <f t="shared" si="31"/>
        <v>10</v>
      </c>
      <c r="F16" s="19">
        <f t="shared" si="31"/>
        <v>10</v>
      </c>
      <c r="G16" s="19">
        <f t="shared" si="31"/>
        <v>10</v>
      </c>
      <c r="H16" s="19">
        <f t="shared" si="31"/>
        <v>10</v>
      </c>
      <c r="I16" s="19">
        <f t="shared" si="31"/>
        <v>10</v>
      </c>
      <c r="J16" s="19">
        <f t="shared" si="31"/>
        <v>10</v>
      </c>
      <c r="K16" s="19">
        <f t="shared" si="31"/>
        <v>10</v>
      </c>
      <c r="L16" s="19">
        <f t="shared" si="31"/>
        <v>10</v>
      </c>
      <c r="M16" s="19">
        <f t="shared" si="31"/>
        <v>10</v>
      </c>
      <c r="N16" s="19">
        <f t="shared" si="31"/>
        <v>10</v>
      </c>
      <c r="O16" s="19">
        <f t="shared" si="31"/>
        <v>10</v>
      </c>
      <c r="P16" s="19">
        <f t="shared" si="31"/>
        <v>6.6666666666666661</v>
      </c>
      <c r="Q16" s="19">
        <f t="shared" si="31"/>
        <v>3.333333333333333</v>
      </c>
      <c r="R16" s="19">
        <f t="shared" si="31"/>
        <v>0</v>
      </c>
      <c r="S16" s="19">
        <f t="shared" si="31"/>
        <v>0</v>
      </c>
      <c r="T16" s="19">
        <f t="shared" si="31"/>
        <v>0</v>
      </c>
      <c r="U16">
        <f t="shared" si="0"/>
        <v>10</v>
      </c>
      <c r="V16" s="19">
        <f>IF(V28&lt;&gt;0,IF(T28&gt;0,T11*0.25-V14,T16),V11*0.25)</f>
        <v>10</v>
      </c>
      <c r="W16" s="19">
        <f t="shared" ref="W16:AH16" si="32">IF(W28&lt;&gt;0,IF(V28&gt;0,V11*0.25-W14,V16),W11*0.25)</f>
        <v>10</v>
      </c>
      <c r="X16" s="19">
        <f t="shared" si="32"/>
        <v>10</v>
      </c>
      <c r="Y16" s="19">
        <f t="shared" si="32"/>
        <v>10</v>
      </c>
      <c r="Z16" s="19">
        <f t="shared" si="32"/>
        <v>10</v>
      </c>
      <c r="AA16" s="19">
        <f t="shared" si="32"/>
        <v>10</v>
      </c>
      <c r="AB16" s="19">
        <f t="shared" si="32"/>
        <v>10</v>
      </c>
      <c r="AC16" s="19">
        <f t="shared" si="32"/>
        <v>6.6666666666666661</v>
      </c>
      <c r="AD16" s="19">
        <f t="shared" si="32"/>
        <v>6.6666666666666661</v>
      </c>
      <c r="AE16" s="19">
        <f t="shared" si="32"/>
        <v>3.333333333333333</v>
      </c>
      <c r="AF16" s="19">
        <f t="shared" si="32"/>
        <v>3.333333333333333</v>
      </c>
      <c r="AG16" s="19">
        <f t="shared" si="32"/>
        <v>3.333333333333333</v>
      </c>
      <c r="AH16" s="19">
        <f t="shared" si="32"/>
        <v>3.333333333333333</v>
      </c>
      <c r="AI16">
        <f t="shared" si="1"/>
        <v>10</v>
      </c>
      <c r="AJ16" s="19">
        <f>IF(AJ28&lt;&gt;0,IF(AH28&gt;0,AH11*0.25-AJ14,AH16),AJ11*0.25)</f>
        <v>10</v>
      </c>
      <c r="AK16" s="19">
        <f t="shared" ref="AK16:AN16" si="33">IF(AK28&lt;&gt;0,IF(AJ28&gt;0,AJ11*0.25-AK14,AJ16),AK11*0.25)</f>
        <v>10</v>
      </c>
      <c r="AL16" s="19">
        <f t="shared" si="33"/>
        <v>10</v>
      </c>
      <c r="AM16" s="19">
        <f t="shared" si="33"/>
        <v>10</v>
      </c>
      <c r="AN16" s="19">
        <f t="shared" si="33"/>
        <v>10</v>
      </c>
    </row>
    <row r="17" spans="1:40" s="19" customFormat="1" x14ac:dyDescent="0.35">
      <c r="A17" s="19" t="str">
        <f>[1]RegUp!$A$16</f>
        <v>SOCReq</v>
      </c>
      <c r="B17" s="19">
        <f t="shared" ref="B17:T17" si="34">MIN(B16,B15)</f>
        <v>10</v>
      </c>
      <c r="C17" s="19">
        <f t="shared" si="34"/>
        <v>10</v>
      </c>
      <c r="D17" s="19">
        <f t="shared" si="34"/>
        <v>10</v>
      </c>
      <c r="E17" s="19">
        <f t="shared" si="34"/>
        <v>10</v>
      </c>
      <c r="F17" s="19">
        <f t="shared" si="34"/>
        <v>10</v>
      </c>
      <c r="G17" s="19">
        <f t="shared" si="34"/>
        <v>10</v>
      </c>
      <c r="H17" s="19">
        <f t="shared" si="34"/>
        <v>10</v>
      </c>
      <c r="I17" s="19">
        <f t="shared" si="34"/>
        <v>10</v>
      </c>
      <c r="J17" s="19">
        <f t="shared" si="34"/>
        <v>10</v>
      </c>
      <c r="K17" s="19">
        <f t="shared" si="34"/>
        <v>10</v>
      </c>
      <c r="L17" s="19">
        <f t="shared" si="34"/>
        <v>10</v>
      </c>
      <c r="M17" s="19">
        <f t="shared" si="34"/>
        <v>10</v>
      </c>
      <c r="N17" s="19">
        <f t="shared" si="34"/>
        <v>10</v>
      </c>
      <c r="O17" s="19">
        <f t="shared" si="34"/>
        <v>10</v>
      </c>
      <c r="P17" s="19">
        <f t="shared" si="34"/>
        <v>6.6666666666666661</v>
      </c>
      <c r="Q17" s="19">
        <f t="shared" si="34"/>
        <v>3.333333333333333</v>
      </c>
      <c r="R17" s="19">
        <f t="shared" si="34"/>
        <v>0</v>
      </c>
      <c r="S17" s="19">
        <f t="shared" si="34"/>
        <v>0</v>
      </c>
      <c r="T17" s="19">
        <f t="shared" si="34"/>
        <v>0</v>
      </c>
      <c r="U17">
        <f t="shared" si="0"/>
        <v>10</v>
      </c>
      <c r="V17" s="19">
        <f t="shared" ref="V17:AH17" si="35">MIN(V16,V15)</f>
        <v>10</v>
      </c>
      <c r="W17" s="19">
        <f t="shared" si="35"/>
        <v>10</v>
      </c>
      <c r="X17" s="19">
        <f t="shared" si="35"/>
        <v>10</v>
      </c>
      <c r="Y17" s="19">
        <f t="shared" si="35"/>
        <v>10</v>
      </c>
      <c r="Z17" s="19">
        <f t="shared" si="35"/>
        <v>10</v>
      </c>
      <c r="AA17" s="19">
        <f t="shared" si="35"/>
        <v>10</v>
      </c>
      <c r="AB17" s="19">
        <f t="shared" si="35"/>
        <v>10</v>
      </c>
      <c r="AC17" s="19">
        <f t="shared" si="35"/>
        <v>6.6666666666666661</v>
      </c>
      <c r="AD17" s="19">
        <f t="shared" si="35"/>
        <v>6.6666666666666661</v>
      </c>
      <c r="AE17" s="19">
        <f t="shared" si="35"/>
        <v>3.333333333333333</v>
      </c>
      <c r="AF17" s="19">
        <f t="shared" si="35"/>
        <v>3.333333333333333</v>
      </c>
      <c r="AG17" s="19">
        <f t="shared" si="35"/>
        <v>3.333333333333333</v>
      </c>
      <c r="AH17" s="19">
        <f t="shared" si="35"/>
        <v>3.333333333333333</v>
      </c>
      <c r="AI17">
        <f t="shared" si="1"/>
        <v>10</v>
      </c>
      <c r="AJ17" s="19">
        <f>MIN(AJ16,AJ15)</f>
        <v>10</v>
      </c>
      <c r="AK17" s="19">
        <f>MIN(AK16,AK15)</f>
        <v>10</v>
      </c>
      <c r="AL17" s="19">
        <f>MIN(AL16,AL15)</f>
        <v>10</v>
      </c>
      <c r="AM17" s="19">
        <f>MIN(AM16,AM15)</f>
        <v>10</v>
      </c>
      <c r="AN17" s="19">
        <f>MIN(AN16,AN15)</f>
        <v>10</v>
      </c>
    </row>
    <row r="18" spans="1:40" x14ac:dyDescent="0.35">
      <c r="A18" t="str">
        <f>[1]RegUp!$A$17</f>
        <v>HASL-GR Post 1186</v>
      </c>
      <c r="B18" s="6">
        <f t="shared" ref="B18:T18" si="36">MAX(0, MIN(B9-B12,(B26-$B$1-B17)/(1/12)))</f>
        <v>60</v>
      </c>
      <c r="C18" s="6">
        <f t="shared" si="36"/>
        <v>60</v>
      </c>
      <c r="D18" s="6">
        <f t="shared" si="36"/>
        <v>60</v>
      </c>
      <c r="E18" s="6">
        <f t="shared" si="36"/>
        <v>60</v>
      </c>
      <c r="F18" s="6">
        <f t="shared" si="36"/>
        <v>60</v>
      </c>
      <c r="G18" s="6">
        <f t="shared" si="36"/>
        <v>60</v>
      </c>
      <c r="H18" s="6">
        <f t="shared" si="36"/>
        <v>60</v>
      </c>
      <c r="I18" s="6">
        <f t="shared" si="36"/>
        <v>60</v>
      </c>
      <c r="J18" s="6">
        <f t="shared" si="36"/>
        <v>60</v>
      </c>
      <c r="K18" s="6">
        <f t="shared" si="36"/>
        <v>60</v>
      </c>
      <c r="L18" s="6">
        <f t="shared" si="36"/>
        <v>60</v>
      </c>
      <c r="M18" s="6">
        <f t="shared" si="36"/>
        <v>60</v>
      </c>
      <c r="N18" s="6">
        <f t="shared" si="36"/>
        <v>60</v>
      </c>
      <c r="O18" s="6">
        <f t="shared" si="36"/>
        <v>100</v>
      </c>
      <c r="P18" s="6">
        <f t="shared" si="36"/>
        <v>100</v>
      </c>
      <c r="Q18" s="6">
        <f t="shared" si="36"/>
        <v>100</v>
      </c>
      <c r="R18" s="6">
        <f t="shared" si="36"/>
        <v>60</v>
      </c>
      <c r="S18" s="6">
        <f t="shared" si="36"/>
        <v>60</v>
      </c>
      <c r="T18" s="6">
        <f t="shared" si="36"/>
        <v>60</v>
      </c>
      <c r="U18">
        <f t="shared" si="0"/>
        <v>60</v>
      </c>
      <c r="V18" s="6">
        <f t="shared" ref="V18:AH18" si="37">MAX(0, MIN(V9-V12,(V26-$B$1-V17)/(1/12)))</f>
        <v>60</v>
      </c>
      <c r="W18" s="6">
        <f t="shared" si="37"/>
        <v>60</v>
      </c>
      <c r="X18" s="6">
        <f t="shared" si="37"/>
        <v>60</v>
      </c>
      <c r="Y18" s="6">
        <f t="shared" si="37"/>
        <v>60</v>
      </c>
      <c r="Z18" s="6">
        <f t="shared" si="37"/>
        <v>60</v>
      </c>
      <c r="AA18" s="6">
        <f t="shared" si="37"/>
        <v>60</v>
      </c>
      <c r="AB18" s="6">
        <f t="shared" si="37"/>
        <v>100</v>
      </c>
      <c r="AC18" s="6">
        <f t="shared" si="37"/>
        <v>60</v>
      </c>
      <c r="AD18" s="6">
        <f t="shared" si="37"/>
        <v>96.000000000000028</v>
      </c>
      <c r="AE18" s="6">
        <f t="shared" si="37"/>
        <v>86.000000000000014</v>
      </c>
      <c r="AF18" s="6">
        <f t="shared" si="37"/>
        <v>43</v>
      </c>
      <c r="AG18" s="6">
        <f t="shared" si="37"/>
        <v>43</v>
      </c>
      <c r="AH18" s="6">
        <f t="shared" si="37"/>
        <v>43</v>
      </c>
      <c r="AI18">
        <f t="shared" si="1"/>
        <v>52.999999999999993</v>
      </c>
      <c r="AJ18" s="6">
        <f>MAX(0, MIN(AJ9-AJ12,(AJ26-$B$1-AJ17)/(1/12)))</f>
        <v>52.999999999999993</v>
      </c>
      <c r="AK18" s="6">
        <f>MAX(0, MIN(AK9-AK12,(AK26-$B$1-AK17)/(1/12)))</f>
        <v>60</v>
      </c>
      <c r="AL18" s="6">
        <f>MAX(0, MIN(AL9-AL12,(AL26-$B$1-AL17)/(1/12)))</f>
        <v>60</v>
      </c>
      <c r="AM18" s="6">
        <f>MAX(0, MIN(AM9-AM12,(AM26-$B$1-AM17)/(1/12)))</f>
        <v>60</v>
      </c>
      <c r="AN18" s="6">
        <f>MAX(0, MIN(AN9-AN12,(AN26-$B$1-AN17)/(1/12)))</f>
        <v>60</v>
      </c>
    </row>
    <row r="19" spans="1:40" x14ac:dyDescent="0.35">
      <c r="A19" t="str">
        <f>[1]RegUp!$A$18</f>
        <v>HASL-CLR Curr.</v>
      </c>
      <c r="B19">
        <f t="shared" ref="B19:T19" si="38">B10</f>
        <v>-100</v>
      </c>
      <c r="C19">
        <f t="shared" si="38"/>
        <v>-100</v>
      </c>
      <c r="D19">
        <f t="shared" si="38"/>
        <v>-100</v>
      </c>
      <c r="E19">
        <f t="shared" si="38"/>
        <v>-100</v>
      </c>
      <c r="F19">
        <f t="shared" si="38"/>
        <v>-100</v>
      </c>
      <c r="G19">
        <f t="shared" si="38"/>
        <v>-100</v>
      </c>
      <c r="H19">
        <f t="shared" si="38"/>
        <v>-100</v>
      </c>
      <c r="I19">
        <f t="shared" si="38"/>
        <v>-100</v>
      </c>
      <c r="J19">
        <f t="shared" si="38"/>
        <v>-100</v>
      </c>
      <c r="K19">
        <f t="shared" si="38"/>
        <v>-100</v>
      </c>
      <c r="L19">
        <f t="shared" si="38"/>
        <v>-100</v>
      </c>
      <c r="M19">
        <f t="shared" si="38"/>
        <v>-100</v>
      </c>
      <c r="N19">
        <f t="shared" si="38"/>
        <v>-100</v>
      </c>
      <c r="O19">
        <f t="shared" si="38"/>
        <v>-100</v>
      </c>
      <c r="P19">
        <f t="shared" si="38"/>
        <v>-100</v>
      </c>
      <c r="Q19">
        <f t="shared" si="38"/>
        <v>-100</v>
      </c>
      <c r="R19">
        <f t="shared" si="38"/>
        <v>-100</v>
      </c>
      <c r="S19">
        <f t="shared" si="38"/>
        <v>-100</v>
      </c>
      <c r="T19">
        <f t="shared" si="38"/>
        <v>-100</v>
      </c>
      <c r="U19">
        <f t="shared" si="0"/>
        <v>-100</v>
      </c>
      <c r="V19">
        <f t="shared" ref="V19:AH19" si="39">V10</f>
        <v>-100</v>
      </c>
      <c r="W19">
        <f t="shared" si="39"/>
        <v>-100</v>
      </c>
      <c r="X19">
        <f t="shared" si="39"/>
        <v>-100</v>
      </c>
      <c r="Y19">
        <f t="shared" si="39"/>
        <v>-100</v>
      </c>
      <c r="Z19">
        <f t="shared" si="39"/>
        <v>-100</v>
      </c>
      <c r="AA19">
        <f t="shared" si="39"/>
        <v>-100</v>
      </c>
      <c r="AB19">
        <f t="shared" si="39"/>
        <v>-100</v>
      </c>
      <c r="AC19">
        <f t="shared" si="39"/>
        <v>-100</v>
      </c>
      <c r="AD19">
        <f t="shared" si="39"/>
        <v>-100</v>
      </c>
      <c r="AE19">
        <f t="shared" si="39"/>
        <v>-100</v>
      </c>
      <c r="AF19">
        <f t="shared" si="39"/>
        <v>-100</v>
      </c>
      <c r="AG19">
        <f t="shared" si="39"/>
        <v>-100</v>
      </c>
      <c r="AH19">
        <f t="shared" si="39"/>
        <v>-100</v>
      </c>
      <c r="AI19">
        <f t="shared" si="1"/>
        <v>-100</v>
      </c>
      <c r="AJ19">
        <f>AJ10</f>
        <v>-100</v>
      </c>
      <c r="AK19">
        <f>AK10</f>
        <v>-100</v>
      </c>
      <c r="AL19">
        <f>AL10</f>
        <v>-100</v>
      </c>
      <c r="AM19">
        <f>AM10</f>
        <v>-100</v>
      </c>
      <c r="AN19">
        <f>AN10</f>
        <v>-100</v>
      </c>
    </row>
    <row r="20" spans="1:40" x14ac:dyDescent="0.35">
      <c r="A20" s="6" t="str">
        <f>[1]RegUp!$A$19</f>
        <v>HASL-CLR Post 1186</v>
      </c>
      <c r="B20" s="6">
        <f t="shared" ref="B20:T20" si="40">-1*MAX(0, MIN(-1*B10,($B$2-B26)/(1/12)))</f>
        <v>-100</v>
      </c>
      <c r="C20" s="6">
        <f t="shared" si="40"/>
        <v>-100</v>
      </c>
      <c r="D20" s="6">
        <f t="shared" si="40"/>
        <v>-100</v>
      </c>
      <c r="E20" s="6">
        <f t="shared" si="40"/>
        <v>-100</v>
      </c>
      <c r="F20" s="6">
        <f t="shared" si="40"/>
        <v>-100</v>
      </c>
      <c r="G20" s="6">
        <f t="shared" si="40"/>
        <v>-100</v>
      </c>
      <c r="H20" s="6">
        <f t="shared" si="40"/>
        <v>-100</v>
      </c>
      <c r="I20" s="6">
        <f t="shared" si="40"/>
        <v>-100</v>
      </c>
      <c r="J20" s="6">
        <f t="shared" si="40"/>
        <v>-100</v>
      </c>
      <c r="K20" s="6">
        <f t="shared" si="40"/>
        <v>-100</v>
      </c>
      <c r="L20" s="6">
        <f t="shared" si="40"/>
        <v>-100</v>
      </c>
      <c r="M20" s="6">
        <f t="shared" si="40"/>
        <v>-100</v>
      </c>
      <c r="N20" s="6">
        <f t="shared" si="40"/>
        <v>-100</v>
      </c>
      <c r="O20" s="6">
        <f t="shared" si="40"/>
        <v>-100</v>
      </c>
      <c r="P20" s="6">
        <f t="shared" si="40"/>
        <v>-100</v>
      </c>
      <c r="Q20" s="6">
        <f t="shared" si="40"/>
        <v>-100</v>
      </c>
      <c r="R20" s="6">
        <f t="shared" si="40"/>
        <v>-100</v>
      </c>
      <c r="S20" s="6">
        <f t="shared" si="40"/>
        <v>-100</v>
      </c>
      <c r="T20" s="6">
        <f t="shared" si="40"/>
        <v>-100</v>
      </c>
      <c r="U20">
        <f t="shared" si="0"/>
        <v>-100</v>
      </c>
      <c r="V20" s="6">
        <f t="shared" ref="V20:AH20" si="41">-1*MAX(0, MIN(-1*V10,($B$2-V26)/(1/12)))</f>
        <v>-100</v>
      </c>
      <c r="W20" s="6">
        <f t="shared" si="41"/>
        <v>-100</v>
      </c>
      <c r="X20" s="6">
        <f t="shared" si="41"/>
        <v>-100</v>
      </c>
      <c r="Y20" s="6">
        <f t="shared" si="41"/>
        <v>-100</v>
      </c>
      <c r="Z20" s="6">
        <f t="shared" si="41"/>
        <v>-100</v>
      </c>
      <c r="AA20" s="6">
        <f t="shared" si="41"/>
        <v>-100</v>
      </c>
      <c r="AB20" s="6">
        <f t="shared" si="41"/>
        <v>-100</v>
      </c>
      <c r="AC20" s="6">
        <f t="shared" si="41"/>
        <v>-100</v>
      </c>
      <c r="AD20" s="6">
        <f t="shared" si="41"/>
        <v>-100</v>
      </c>
      <c r="AE20" s="6">
        <f t="shared" si="41"/>
        <v>-100</v>
      </c>
      <c r="AF20" s="6">
        <f t="shared" si="41"/>
        <v>-100</v>
      </c>
      <c r="AG20" s="6">
        <f t="shared" si="41"/>
        <v>-100</v>
      </c>
      <c r="AH20" s="6">
        <f t="shared" si="41"/>
        <v>-100</v>
      </c>
      <c r="AI20">
        <f t="shared" si="1"/>
        <v>-100</v>
      </c>
      <c r="AJ20" s="6">
        <f>-1*MAX(0, MIN(-1*AJ10,($B$2-AJ26)/(1/12)))</f>
        <v>-100</v>
      </c>
      <c r="AK20" s="6">
        <f>-1*MAX(0, MIN(-1*AK10,($B$2-AK26)/(1/12)))</f>
        <v>-100</v>
      </c>
      <c r="AL20" s="6">
        <f>-1*MAX(0, MIN(-1*AL10,($B$2-AL26)/(1/12)))</f>
        <v>-100</v>
      </c>
      <c r="AM20" s="6">
        <f>-1*MAX(0, MIN(-1*AM10,($B$2-AM26)/(1/12)))</f>
        <v>-100</v>
      </c>
      <c r="AN20" s="6">
        <f>-1*MAX(0, MIN(-1*AN10,($B$2-AN26)/(1/12)))</f>
        <v>-100</v>
      </c>
    </row>
    <row r="21" spans="1:40" x14ac:dyDescent="0.35">
      <c r="A21" s="8" t="s">
        <v>12</v>
      </c>
      <c r="B21" s="8">
        <v>0</v>
      </c>
      <c r="C21" s="8">
        <v>0</v>
      </c>
      <c r="D21" s="8">
        <v>0</v>
      </c>
      <c r="E21" s="8">
        <v>60</v>
      </c>
      <c r="F21" s="8">
        <v>60</v>
      </c>
      <c r="G21" s="8">
        <v>60</v>
      </c>
      <c r="H21" s="8">
        <v>60</v>
      </c>
      <c r="I21" s="8">
        <v>60</v>
      </c>
      <c r="J21" s="8">
        <v>60</v>
      </c>
      <c r="K21" s="8">
        <v>60</v>
      </c>
      <c r="L21" s="8">
        <v>60</v>
      </c>
      <c r="M21" s="8">
        <v>0</v>
      </c>
      <c r="N21" s="8">
        <v>0</v>
      </c>
      <c r="O21" s="8">
        <v>40</v>
      </c>
      <c r="P21" s="8">
        <v>40</v>
      </c>
      <c r="Q21" s="8">
        <v>40</v>
      </c>
      <c r="R21" s="8">
        <v>0</v>
      </c>
      <c r="S21" s="8">
        <v>0</v>
      </c>
      <c r="T21" s="8">
        <v>0</v>
      </c>
      <c r="U21">
        <f t="shared" si="0"/>
        <v>0</v>
      </c>
      <c r="V21" s="8">
        <v>0</v>
      </c>
      <c r="W21" s="8">
        <v>0</v>
      </c>
      <c r="X21" s="8">
        <v>0</v>
      </c>
      <c r="Y21" s="8">
        <v>0</v>
      </c>
      <c r="Z21" s="8">
        <v>0</v>
      </c>
      <c r="AA21" s="8">
        <v>0</v>
      </c>
      <c r="AB21" s="8">
        <v>40</v>
      </c>
      <c r="AC21" s="8">
        <v>0</v>
      </c>
      <c r="AD21" s="8">
        <v>40</v>
      </c>
      <c r="AE21" s="8">
        <v>40</v>
      </c>
      <c r="AF21" s="8">
        <v>0</v>
      </c>
      <c r="AG21" s="8">
        <v>0</v>
      </c>
      <c r="AH21" s="8">
        <v>0</v>
      </c>
      <c r="AI21">
        <f t="shared" si="1"/>
        <v>0</v>
      </c>
      <c r="AJ21" s="8">
        <v>0</v>
      </c>
      <c r="AK21" s="8">
        <v>0</v>
      </c>
      <c r="AL21" s="8">
        <v>0</v>
      </c>
      <c r="AM21" s="8">
        <v>0</v>
      </c>
      <c r="AN21" s="8">
        <v>0</v>
      </c>
    </row>
    <row r="22" spans="1:40" x14ac:dyDescent="0.35">
      <c r="A22" s="8" t="s">
        <v>14</v>
      </c>
      <c r="B22" s="8">
        <v>0</v>
      </c>
      <c r="C22" s="8">
        <v>0</v>
      </c>
      <c r="D22" s="8">
        <v>0</v>
      </c>
      <c r="E22" s="8">
        <v>0</v>
      </c>
      <c r="F22" s="8">
        <v>0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0</v>
      </c>
      <c r="P22" s="8">
        <v>0</v>
      </c>
      <c r="Q22" s="8">
        <v>0</v>
      </c>
      <c r="R22" s="8">
        <v>0</v>
      </c>
      <c r="S22" s="8">
        <v>0</v>
      </c>
      <c r="T22" s="8">
        <v>0</v>
      </c>
      <c r="U22">
        <f t="shared" si="0"/>
        <v>0</v>
      </c>
      <c r="V22" s="8">
        <v>0</v>
      </c>
      <c r="W22" s="8">
        <v>0</v>
      </c>
      <c r="X22" s="8">
        <v>0</v>
      </c>
      <c r="Y22" s="8">
        <v>0</v>
      </c>
      <c r="Z22" s="8">
        <v>0</v>
      </c>
      <c r="AA22" s="8">
        <v>0</v>
      </c>
      <c r="AB22" s="8">
        <v>0</v>
      </c>
      <c r="AC22" s="8">
        <v>0</v>
      </c>
      <c r="AD22" s="8">
        <v>0</v>
      </c>
      <c r="AE22" s="8">
        <v>0</v>
      </c>
      <c r="AF22" s="8">
        <v>0</v>
      </c>
      <c r="AG22" s="8">
        <v>0</v>
      </c>
      <c r="AH22" s="8">
        <v>-90</v>
      </c>
      <c r="AI22">
        <f t="shared" si="1"/>
        <v>-90</v>
      </c>
      <c r="AJ22" s="8">
        <v>-90</v>
      </c>
      <c r="AK22" s="8">
        <v>-90</v>
      </c>
      <c r="AL22" s="8">
        <v>-90</v>
      </c>
      <c r="AM22" s="8">
        <v>-90</v>
      </c>
      <c r="AN22" s="8">
        <v>-90</v>
      </c>
    </row>
    <row r="23" spans="1:40" x14ac:dyDescent="0.35">
      <c r="A23" t="s">
        <v>27</v>
      </c>
      <c r="B23">
        <f t="shared" ref="B23:T23" si="42">B21+B22</f>
        <v>0</v>
      </c>
      <c r="C23">
        <f t="shared" si="42"/>
        <v>0</v>
      </c>
      <c r="D23">
        <f t="shared" si="42"/>
        <v>0</v>
      </c>
      <c r="E23">
        <f t="shared" si="42"/>
        <v>60</v>
      </c>
      <c r="F23">
        <f t="shared" si="42"/>
        <v>60</v>
      </c>
      <c r="G23">
        <f t="shared" si="42"/>
        <v>60</v>
      </c>
      <c r="H23">
        <f t="shared" si="42"/>
        <v>60</v>
      </c>
      <c r="I23">
        <f t="shared" si="42"/>
        <v>60</v>
      </c>
      <c r="J23">
        <f t="shared" si="42"/>
        <v>60</v>
      </c>
      <c r="K23">
        <f t="shared" si="42"/>
        <v>60</v>
      </c>
      <c r="L23">
        <f t="shared" si="42"/>
        <v>60</v>
      </c>
      <c r="M23">
        <f t="shared" si="42"/>
        <v>0</v>
      </c>
      <c r="N23">
        <f t="shared" si="42"/>
        <v>0</v>
      </c>
      <c r="O23">
        <f t="shared" si="42"/>
        <v>40</v>
      </c>
      <c r="P23">
        <f t="shared" si="42"/>
        <v>40</v>
      </c>
      <c r="Q23">
        <f t="shared" si="42"/>
        <v>40</v>
      </c>
      <c r="R23">
        <f t="shared" si="42"/>
        <v>0</v>
      </c>
      <c r="S23">
        <f t="shared" si="42"/>
        <v>0</v>
      </c>
      <c r="T23">
        <f t="shared" si="42"/>
        <v>0</v>
      </c>
      <c r="U23">
        <f t="shared" si="0"/>
        <v>0</v>
      </c>
      <c r="V23">
        <f t="shared" ref="V23:AH23" si="43">V21+V22</f>
        <v>0</v>
      </c>
      <c r="W23">
        <f t="shared" si="43"/>
        <v>0</v>
      </c>
      <c r="X23">
        <f t="shared" si="43"/>
        <v>0</v>
      </c>
      <c r="Y23">
        <f t="shared" si="43"/>
        <v>0</v>
      </c>
      <c r="Z23">
        <f t="shared" si="43"/>
        <v>0</v>
      </c>
      <c r="AA23">
        <f t="shared" si="43"/>
        <v>0</v>
      </c>
      <c r="AB23">
        <f t="shared" si="43"/>
        <v>40</v>
      </c>
      <c r="AC23">
        <f t="shared" si="43"/>
        <v>0</v>
      </c>
      <c r="AD23">
        <f t="shared" si="43"/>
        <v>40</v>
      </c>
      <c r="AE23">
        <f t="shared" si="43"/>
        <v>40</v>
      </c>
      <c r="AF23">
        <f t="shared" si="43"/>
        <v>0</v>
      </c>
      <c r="AG23">
        <f t="shared" si="43"/>
        <v>0</v>
      </c>
      <c r="AH23">
        <f t="shared" si="43"/>
        <v>-90</v>
      </c>
      <c r="AI23">
        <f t="shared" si="1"/>
        <v>-90</v>
      </c>
      <c r="AJ23">
        <f>AJ21+AJ22</f>
        <v>-90</v>
      </c>
      <c r="AK23">
        <f>AK21+AK22</f>
        <v>-90</v>
      </c>
      <c r="AL23">
        <f>AL21+AL22</f>
        <v>-90</v>
      </c>
      <c r="AM23">
        <f>AM21+AM22</f>
        <v>-90</v>
      </c>
      <c r="AN23">
        <f>AN21+AN22</f>
        <v>-90</v>
      </c>
    </row>
    <row r="24" spans="1:40" x14ac:dyDescent="0.35">
      <c r="A24" s="8" t="str">
        <f>[1]RegUp!A23</f>
        <v>Governor Response</v>
      </c>
      <c r="B24" s="8">
        <v>0</v>
      </c>
      <c r="C24" s="8">
        <v>0</v>
      </c>
      <c r="D24" s="8">
        <v>0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0</v>
      </c>
      <c r="N24" s="8">
        <v>0</v>
      </c>
      <c r="O24" s="8">
        <v>9</v>
      </c>
      <c r="P24" s="8">
        <v>5</v>
      </c>
      <c r="Q24" s="8">
        <v>2</v>
      </c>
      <c r="R24" s="8">
        <v>0</v>
      </c>
      <c r="S24" s="8">
        <v>0</v>
      </c>
      <c r="T24" s="8">
        <v>0</v>
      </c>
      <c r="U24">
        <f t="shared" si="0"/>
        <v>0</v>
      </c>
      <c r="V24" s="8">
        <v>0</v>
      </c>
      <c r="W24" s="8">
        <v>0</v>
      </c>
      <c r="X24" s="8">
        <v>0</v>
      </c>
      <c r="Y24" s="8">
        <v>0</v>
      </c>
      <c r="Z24" s="8">
        <v>0</v>
      </c>
      <c r="AA24" s="8">
        <v>0</v>
      </c>
      <c r="AB24" s="8">
        <v>8</v>
      </c>
      <c r="AC24" s="8">
        <v>0</v>
      </c>
      <c r="AD24" s="8">
        <v>10</v>
      </c>
      <c r="AE24" s="8">
        <v>3</v>
      </c>
      <c r="AF24" s="8">
        <v>0</v>
      </c>
      <c r="AG24" s="8">
        <v>0</v>
      </c>
      <c r="AH24" s="8">
        <v>0</v>
      </c>
      <c r="AI24">
        <f t="shared" si="1"/>
        <v>0</v>
      </c>
      <c r="AJ24" s="8">
        <v>0</v>
      </c>
      <c r="AK24" s="8">
        <v>0</v>
      </c>
      <c r="AL24" s="8">
        <v>0</v>
      </c>
      <c r="AM24" s="8">
        <v>0</v>
      </c>
      <c r="AN24" s="8">
        <v>0</v>
      </c>
    </row>
    <row r="25" spans="1:40" x14ac:dyDescent="0.35">
      <c r="A25" t="s">
        <v>15</v>
      </c>
      <c r="B25">
        <f t="shared" ref="B25:T25" si="44">B23+B24</f>
        <v>0</v>
      </c>
      <c r="C25">
        <f t="shared" si="44"/>
        <v>0</v>
      </c>
      <c r="D25">
        <f t="shared" si="44"/>
        <v>0</v>
      </c>
      <c r="E25">
        <f t="shared" si="44"/>
        <v>60</v>
      </c>
      <c r="F25">
        <f t="shared" si="44"/>
        <v>60</v>
      </c>
      <c r="G25">
        <f t="shared" si="44"/>
        <v>60</v>
      </c>
      <c r="H25">
        <f t="shared" si="44"/>
        <v>60</v>
      </c>
      <c r="I25">
        <f t="shared" si="44"/>
        <v>60</v>
      </c>
      <c r="J25">
        <f t="shared" si="44"/>
        <v>60</v>
      </c>
      <c r="K25">
        <f t="shared" si="44"/>
        <v>60</v>
      </c>
      <c r="L25">
        <f t="shared" si="44"/>
        <v>60</v>
      </c>
      <c r="M25">
        <f t="shared" si="44"/>
        <v>0</v>
      </c>
      <c r="N25">
        <f t="shared" si="44"/>
        <v>0</v>
      </c>
      <c r="O25">
        <f t="shared" si="44"/>
        <v>49</v>
      </c>
      <c r="P25">
        <f t="shared" si="44"/>
        <v>45</v>
      </c>
      <c r="Q25">
        <f t="shared" si="44"/>
        <v>42</v>
      </c>
      <c r="R25">
        <f t="shared" si="44"/>
        <v>0</v>
      </c>
      <c r="S25">
        <f t="shared" si="44"/>
        <v>0</v>
      </c>
      <c r="T25">
        <f t="shared" si="44"/>
        <v>0</v>
      </c>
      <c r="U25">
        <f t="shared" si="0"/>
        <v>0</v>
      </c>
      <c r="V25">
        <f t="shared" ref="V25:AH25" si="45">V23+V24</f>
        <v>0</v>
      </c>
      <c r="W25">
        <f t="shared" si="45"/>
        <v>0</v>
      </c>
      <c r="X25">
        <f t="shared" si="45"/>
        <v>0</v>
      </c>
      <c r="Y25">
        <f t="shared" si="45"/>
        <v>0</v>
      </c>
      <c r="Z25">
        <f t="shared" si="45"/>
        <v>0</v>
      </c>
      <c r="AA25">
        <f t="shared" si="45"/>
        <v>0</v>
      </c>
      <c r="AB25">
        <f t="shared" si="45"/>
        <v>48</v>
      </c>
      <c r="AC25">
        <f t="shared" si="45"/>
        <v>0</v>
      </c>
      <c r="AD25">
        <f t="shared" si="45"/>
        <v>50</v>
      </c>
      <c r="AE25">
        <f t="shared" si="45"/>
        <v>43</v>
      </c>
      <c r="AF25">
        <f t="shared" si="45"/>
        <v>0</v>
      </c>
      <c r="AG25">
        <f t="shared" si="45"/>
        <v>0</v>
      </c>
      <c r="AH25">
        <f t="shared" si="45"/>
        <v>-90</v>
      </c>
      <c r="AI25">
        <f t="shared" si="1"/>
        <v>-90</v>
      </c>
      <c r="AJ25">
        <f>AJ23+AJ24</f>
        <v>-90</v>
      </c>
      <c r="AK25">
        <f>AK23+AK24</f>
        <v>-90</v>
      </c>
      <c r="AL25">
        <f>AL23+AL24</f>
        <v>-90</v>
      </c>
      <c r="AM25">
        <f>AM23+AM24</f>
        <v>-90</v>
      </c>
      <c r="AN25">
        <f>AN23+AN24</f>
        <v>-90</v>
      </c>
    </row>
    <row r="26" spans="1:40" x14ac:dyDescent="0.35">
      <c r="A26" t="s">
        <v>1</v>
      </c>
      <c r="B26">
        <f>B3</f>
        <v>70</v>
      </c>
      <c r="C26">
        <f t="shared" ref="C26:T26" si="46">B26-B25*1/12</f>
        <v>70</v>
      </c>
      <c r="D26">
        <f t="shared" si="46"/>
        <v>70</v>
      </c>
      <c r="E26">
        <f t="shared" si="46"/>
        <v>70</v>
      </c>
      <c r="F26">
        <f t="shared" si="46"/>
        <v>65</v>
      </c>
      <c r="G26">
        <f t="shared" si="46"/>
        <v>60</v>
      </c>
      <c r="H26">
        <f t="shared" si="46"/>
        <v>55</v>
      </c>
      <c r="I26">
        <f t="shared" si="46"/>
        <v>50</v>
      </c>
      <c r="J26">
        <f t="shared" si="46"/>
        <v>45</v>
      </c>
      <c r="K26">
        <f t="shared" si="46"/>
        <v>40</v>
      </c>
      <c r="L26">
        <f t="shared" si="46"/>
        <v>35</v>
      </c>
      <c r="M26">
        <f t="shared" si="46"/>
        <v>30</v>
      </c>
      <c r="N26">
        <f t="shared" si="46"/>
        <v>30</v>
      </c>
      <c r="O26">
        <f t="shared" si="46"/>
        <v>30</v>
      </c>
      <c r="P26">
        <f t="shared" si="46"/>
        <v>25.916666666666668</v>
      </c>
      <c r="Q26">
        <f t="shared" si="46"/>
        <v>22.166666666666668</v>
      </c>
      <c r="R26">
        <f t="shared" si="46"/>
        <v>18.666666666666668</v>
      </c>
      <c r="S26">
        <f t="shared" si="46"/>
        <v>18.666666666666668</v>
      </c>
      <c r="T26">
        <f t="shared" si="46"/>
        <v>18.666666666666668</v>
      </c>
      <c r="U26">
        <f t="shared" si="0"/>
        <v>18.666666666666668</v>
      </c>
      <c r="V26">
        <f>T26-T25*1/12</f>
        <v>18.666666666666668</v>
      </c>
      <c r="W26">
        <f t="shared" ref="W26:AH26" si="47">V26-V25*1/12</f>
        <v>18.666666666666668</v>
      </c>
      <c r="X26">
        <f t="shared" si="47"/>
        <v>18.666666666666668</v>
      </c>
      <c r="Y26">
        <f t="shared" si="47"/>
        <v>18.666666666666668</v>
      </c>
      <c r="Z26">
        <f t="shared" si="47"/>
        <v>18.666666666666668</v>
      </c>
      <c r="AA26">
        <f t="shared" si="47"/>
        <v>18.666666666666668</v>
      </c>
      <c r="AB26">
        <f t="shared" si="47"/>
        <v>18.666666666666668</v>
      </c>
      <c r="AC26">
        <f t="shared" si="47"/>
        <v>14.666666666666668</v>
      </c>
      <c r="AD26">
        <f t="shared" si="47"/>
        <v>14.666666666666668</v>
      </c>
      <c r="AE26">
        <f t="shared" si="47"/>
        <v>10.5</v>
      </c>
      <c r="AF26">
        <f t="shared" si="47"/>
        <v>6.9166666666666661</v>
      </c>
      <c r="AG26">
        <f t="shared" si="47"/>
        <v>6.9166666666666661</v>
      </c>
      <c r="AH26">
        <f t="shared" si="47"/>
        <v>6.9166666666666661</v>
      </c>
      <c r="AI26">
        <f t="shared" si="1"/>
        <v>14.416666666666666</v>
      </c>
      <c r="AJ26">
        <f>AH26-AH25*1/12</f>
        <v>14.416666666666666</v>
      </c>
      <c r="AK26">
        <f>AJ26-AJ25*1/12</f>
        <v>21.916666666666664</v>
      </c>
      <c r="AL26">
        <f>AK26-AK25*1/12</f>
        <v>29.416666666666664</v>
      </c>
      <c r="AM26">
        <f>AL26-AL25*1/12</f>
        <v>36.916666666666664</v>
      </c>
      <c r="AN26">
        <f>AM26-AM25*1/12</f>
        <v>44.416666666666664</v>
      </c>
    </row>
    <row r="27" spans="1:40" x14ac:dyDescent="0.35">
      <c r="A27" t="str">
        <f>[1]RegUp!$A$26</f>
        <v>SOCReq-Compliance</v>
      </c>
      <c r="B27">
        <f t="shared" ref="B27:T27" si="48">B17</f>
        <v>10</v>
      </c>
      <c r="C27">
        <f t="shared" si="48"/>
        <v>10</v>
      </c>
      <c r="D27">
        <f t="shared" si="48"/>
        <v>10</v>
      </c>
      <c r="E27">
        <f t="shared" si="48"/>
        <v>10</v>
      </c>
      <c r="F27">
        <f t="shared" si="48"/>
        <v>10</v>
      </c>
      <c r="G27">
        <f t="shared" si="48"/>
        <v>10</v>
      </c>
      <c r="H27">
        <f t="shared" si="48"/>
        <v>10</v>
      </c>
      <c r="I27">
        <f t="shared" si="48"/>
        <v>10</v>
      </c>
      <c r="J27">
        <f t="shared" si="48"/>
        <v>10</v>
      </c>
      <c r="K27">
        <f t="shared" si="48"/>
        <v>10</v>
      </c>
      <c r="L27">
        <f t="shared" si="48"/>
        <v>10</v>
      </c>
      <c r="M27">
        <f t="shared" si="48"/>
        <v>10</v>
      </c>
      <c r="N27">
        <f t="shared" si="48"/>
        <v>10</v>
      </c>
      <c r="O27">
        <f t="shared" si="48"/>
        <v>10</v>
      </c>
      <c r="P27">
        <f t="shared" si="48"/>
        <v>6.6666666666666661</v>
      </c>
      <c r="Q27">
        <f t="shared" si="48"/>
        <v>3.333333333333333</v>
      </c>
      <c r="R27">
        <f t="shared" si="48"/>
        <v>0</v>
      </c>
      <c r="S27">
        <f t="shared" si="48"/>
        <v>0</v>
      </c>
      <c r="T27">
        <f t="shared" si="48"/>
        <v>0</v>
      </c>
      <c r="U27">
        <f>T27</f>
        <v>0</v>
      </c>
      <c r="V27">
        <f t="shared" ref="V27:AH27" si="49">V17</f>
        <v>10</v>
      </c>
      <c r="W27">
        <f t="shared" si="49"/>
        <v>10</v>
      </c>
      <c r="X27">
        <f t="shared" si="49"/>
        <v>10</v>
      </c>
      <c r="Y27">
        <f t="shared" si="49"/>
        <v>10</v>
      </c>
      <c r="Z27">
        <f t="shared" si="49"/>
        <v>10</v>
      </c>
      <c r="AA27">
        <f t="shared" si="49"/>
        <v>10</v>
      </c>
      <c r="AB27">
        <f t="shared" si="49"/>
        <v>10</v>
      </c>
      <c r="AC27">
        <f t="shared" si="49"/>
        <v>6.6666666666666661</v>
      </c>
      <c r="AD27">
        <f t="shared" si="49"/>
        <v>6.6666666666666661</v>
      </c>
      <c r="AE27">
        <f t="shared" si="49"/>
        <v>3.333333333333333</v>
      </c>
      <c r="AF27">
        <f t="shared" si="49"/>
        <v>3.333333333333333</v>
      </c>
      <c r="AG27">
        <f t="shared" si="49"/>
        <v>3.333333333333333</v>
      </c>
      <c r="AH27">
        <f t="shared" si="49"/>
        <v>3.333333333333333</v>
      </c>
      <c r="AI27">
        <f>AH27</f>
        <v>3.333333333333333</v>
      </c>
      <c r="AJ27">
        <f>AJ17</f>
        <v>10</v>
      </c>
      <c r="AK27">
        <f>AK17</f>
        <v>10</v>
      </c>
      <c r="AL27">
        <f>AL17</f>
        <v>10</v>
      </c>
      <c r="AM27">
        <f>AM17</f>
        <v>10</v>
      </c>
      <c r="AN27">
        <f>AN17</f>
        <v>10</v>
      </c>
    </row>
    <row r="28" spans="1:40" x14ac:dyDescent="0.35">
      <c r="A28" t="s">
        <v>155</v>
      </c>
      <c r="B28">
        <f>IF(B11-B12&lt;&gt;0,1,IF(B14&lt;&gt;0,-1,0))</f>
        <v>0</v>
      </c>
      <c r="C28">
        <f t="shared" ref="C28:AN28" si="50">IF(C11-C12&lt;&gt;0,1,IF(C14&lt;&gt;0,-1,0))</f>
        <v>0</v>
      </c>
      <c r="D28">
        <f t="shared" si="50"/>
        <v>0</v>
      </c>
      <c r="E28">
        <f t="shared" si="50"/>
        <v>0</v>
      </c>
      <c r="F28">
        <f t="shared" si="50"/>
        <v>0</v>
      </c>
      <c r="G28">
        <f t="shared" si="50"/>
        <v>0</v>
      </c>
      <c r="H28">
        <f t="shared" si="50"/>
        <v>0</v>
      </c>
      <c r="I28">
        <f t="shared" si="50"/>
        <v>0</v>
      </c>
      <c r="J28">
        <f t="shared" si="50"/>
        <v>0</v>
      </c>
      <c r="K28">
        <f t="shared" si="50"/>
        <v>0</v>
      </c>
      <c r="L28">
        <f t="shared" si="50"/>
        <v>0</v>
      </c>
      <c r="M28">
        <f t="shared" si="50"/>
        <v>0</v>
      </c>
      <c r="N28">
        <f t="shared" si="50"/>
        <v>0</v>
      </c>
      <c r="O28">
        <f t="shared" si="50"/>
        <v>1</v>
      </c>
      <c r="P28">
        <f t="shared" si="50"/>
        <v>1</v>
      </c>
      <c r="Q28">
        <f t="shared" si="50"/>
        <v>1</v>
      </c>
      <c r="R28">
        <f t="shared" si="50"/>
        <v>-1</v>
      </c>
      <c r="S28">
        <f t="shared" si="50"/>
        <v>-1</v>
      </c>
      <c r="T28">
        <f t="shared" si="50"/>
        <v>-1</v>
      </c>
      <c r="U28">
        <f>V28</f>
        <v>0</v>
      </c>
      <c r="V28">
        <f t="shared" si="50"/>
        <v>0</v>
      </c>
      <c r="W28">
        <f t="shared" si="50"/>
        <v>0</v>
      </c>
      <c r="X28">
        <f t="shared" si="50"/>
        <v>0</v>
      </c>
      <c r="Y28">
        <f t="shared" si="50"/>
        <v>0</v>
      </c>
      <c r="Z28">
        <f t="shared" si="50"/>
        <v>0</v>
      </c>
      <c r="AA28">
        <f t="shared" si="50"/>
        <v>0</v>
      </c>
      <c r="AB28">
        <f t="shared" si="50"/>
        <v>1</v>
      </c>
      <c r="AC28">
        <f t="shared" si="50"/>
        <v>-1</v>
      </c>
      <c r="AD28">
        <f t="shared" si="50"/>
        <v>1</v>
      </c>
      <c r="AE28">
        <f t="shared" si="50"/>
        <v>1</v>
      </c>
      <c r="AF28">
        <f t="shared" si="50"/>
        <v>-1</v>
      </c>
      <c r="AG28">
        <f t="shared" si="50"/>
        <v>-1</v>
      </c>
      <c r="AH28">
        <f t="shared" si="50"/>
        <v>-1</v>
      </c>
      <c r="AI28">
        <f t="shared" si="1"/>
        <v>0</v>
      </c>
      <c r="AJ28">
        <f t="shared" si="50"/>
        <v>0</v>
      </c>
      <c r="AK28">
        <f t="shared" si="50"/>
        <v>0</v>
      </c>
      <c r="AL28">
        <f t="shared" si="50"/>
        <v>0</v>
      </c>
      <c r="AM28">
        <f t="shared" si="50"/>
        <v>0</v>
      </c>
      <c r="AN28">
        <f t="shared" si="50"/>
        <v>0</v>
      </c>
    </row>
  </sheetData>
  <conditionalFormatting sqref="B20:T20 V20">
    <cfRule type="expression" dxfId="49" priority="26">
      <formula>B$21&lt;B$22</formula>
    </cfRule>
  </conditionalFormatting>
  <conditionalFormatting sqref="W20:Z20">
    <cfRule type="expression" dxfId="48" priority="21">
      <formula>W$21&lt;W$22</formula>
    </cfRule>
  </conditionalFormatting>
  <conditionalFormatting sqref="AA26:AH27 AJ26:AN27 AA17:AH17 AJ17:AN17 B23:T27 V23:Z27 B13:T13 V13:Z13 B17:T18 V17:Z18">
    <cfRule type="expression" dxfId="47" priority="44">
      <formula>#REF!&lt;B$28</formula>
    </cfRule>
  </conditionalFormatting>
  <conditionalFormatting sqref="B15:T16 V15:AH16 AJ15:AN16">
    <cfRule type="expression" dxfId="46" priority="63">
      <formula>(#REF!-B$28)&lt;-0.01</formula>
    </cfRule>
  </conditionalFormatting>
  <conditionalFormatting sqref="B11:M12">
    <cfRule type="expression" dxfId="45" priority="11">
      <formula>B$29&lt;B$30</formula>
    </cfRule>
  </conditionalFormatting>
  <conditionalFormatting sqref="O12:Q12">
    <cfRule type="expression" dxfId="44" priority="10">
      <formula>O$29&lt;O$30</formula>
    </cfRule>
  </conditionalFormatting>
  <conditionalFormatting sqref="N11:N12">
    <cfRule type="expression" dxfId="43" priority="9">
      <formula>N$29&lt;N$30</formula>
    </cfRule>
  </conditionalFormatting>
  <conditionalFormatting sqref="R11:T12">
    <cfRule type="expression" dxfId="42" priority="8">
      <formula>R$29&lt;R$30</formula>
    </cfRule>
  </conditionalFormatting>
  <conditionalFormatting sqref="O11:Q11">
    <cfRule type="expression" dxfId="41" priority="7">
      <formula>O$29&lt;O$30</formula>
    </cfRule>
  </conditionalFormatting>
  <conditionalFormatting sqref="V11:Z12">
    <cfRule type="expression" dxfId="40" priority="6">
      <formula>V$29&lt;V$30</formula>
    </cfRule>
  </conditionalFormatting>
  <conditionalFormatting sqref="AA11:AH12">
    <cfRule type="expression" dxfId="39" priority="5">
      <formula>AA$29&lt;AA$30</formula>
    </cfRule>
  </conditionalFormatting>
  <conditionalFormatting sqref="AJ11:AM12">
    <cfRule type="expression" dxfId="38" priority="4">
      <formula>AJ$29&lt;AJ$30</formula>
    </cfRule>
  </conditionalFormatting>
  <conditionalFormatting sqref="B21:M22">
    <cfRule type="expression" dxfId="37" priority="3">
      <formula>B$29&lt;B$30</formula>
    </cfRule>
  </conditionalFormatting>
  <conditionalFormatting sqref="N21:T22">
    <cfRule type="expression" dxfId="36" priority="2">
      <formula>N$29&lt;N$30</formula>
    </cfRule>
  </conditionalFormatting>
  <conditionalFormatting sqref="V21:Z22">
    <cfRule type="expression" dxfId="35" priority="1">
      <formula>V$29&lt;V$30</formula>
    </cfRule>
  </conditionalFormatting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02F1D2-4941-494E-B06D-0F71831317E6}">
  <sheetPr codeName="Sheet4"/>
  <dimension ref="A1:AW107"/>
  <sheetViews>
    <sheetView workbookViewId="0">
      <pane xSplit="1" ySplit="8" topLeftCell="B9" activePane="bottomRight" state="frozen"/>
      <selection pane="topRight" activeCell="B1" sqref="B1"/>
      <selection pane="bottomLeft" activeCell="A6" sqref="A6"/>
      <selection pane="bottomRight"/>
    </sheetView>
  </sheetViews>
  <sheetFormatPr defaultRowHeight="14.5" x14ac:dyDescent="0.35"/>
  <cols>
    <col min="1" max="1" width="23.54296875" customWidth="1"/>
    <col min="12" max="12" width="8.7265625" customWidth="1"/>
    <col min="13" max="13" width="9.1796875" customWidth="1"/>
    <col min="14" max="14" width="0.7265625" customWidth="1"/>
    <col min="27" max="27" width="0.7265625" customWidth="1"/>
    <col min="40" max="40" width="0.7265625" customWidth="1"/>
  </cols>
  <sheetData>
    <row r="1" spans="1:49" x14ac:dyDescent="0.35">
      <c r="A1" t="s">
        <v>24</v>
      </c>
      <c r="B1">
        <v>0</v>
      </c>
      <c r="J1" t="s">
        <v>20</v>
      </c>
      <c r="L1">
        <v>0</v>
      </c>
      <c r="P1" s="16" t="s">
        <v>86</v>
      </c>
      <c r="Q1" s="16"/>
      <c r="R1" s="16"/>
      <c r="S1" s="16"/>
      <c r="T1" s="16"/>
      <c r="U1" s="16"/>
      <c r="V1" s="16"/>
      <c r="W1" s="16"/>
      <c r="X1" s="16"/>
    </row>
    <row r="2" spans="1:49" x14ac:dyDescent="0.35">
      <c r="A2" t="s">
        <v>25</v>
      </c>
      <c r="B2">
        <v>100</v>
      </c>
      <c r="D2" s="9"/>
      <c r="P2" s="18" t="s">
        <v>142</v>
      </c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</row>
    <row r="3" spans="1:49" x14ac:dyDescent="0.35">
      <c r="A3" t="s">
        <v>26</v>
      </c>
      <c r="B3">
        <v>100</v>
      </c>
    </row>
    <row r="5" spans="1:49" x14ac:dyDescent="0.35">
      <c r="A5" t="s">
        <v>88</v>
      </c>
      <c r="B5" t="s">
        <v>105</v>
      </c>
      <c r="O5" t="s">
        <v>90</v>
      </c>
      <c r="P5" t="s">
        <v>107</v>
      </c>
      <c r="AB5" t="s">
        <v>91</v>
      </c>
      <c r="AC5" t="s">
        <v>110</v>
      </c>
    </row>
    <row r="6" spans="1:49" x14ac:dyDescent="0.35">
      <c r="B6" s="5" t="s">
        <v>123</v>
      </c>
      <c r="P6" t="s">
        <v>109</v>
      </c>
      <c r="AC6" t="s">
        <v>111</v>
      </c>
    </row>
    <row r="7" spans="1:49" x14ac:dyDescent="0.35">
      <c r="B7" t="s">
        <v>104</v>
      </c>
      <c r="P7" t="s">
        <v>108</v>
      </c>
    </row>
    <row r="8" spans="1:49" x14ac:dyDescent="0.35">
      <c r="A8" s="10" t="s">
        <v>34</v>
      </c>
      <c r="B8" s="3">
        <v>0.5</v>
      </c>
      <c r="C8" s="3">
        <v>0.50347222222222221</v>
      </c>
      <c r="D8" s="3">
        <v>0.50694444444444398</v>
      </c>
      <c r="E8" s="3">
        <v>0.51041666666666696</v>
      </c>
      <c r="F8" s="3">
        <v>0.51388888888888895</v>
      </c>
      <c r="G8" s="3">
        <v>0.51736111111111105</v>
      </c>
      <c r="H8" s="3">
        <v>0.52083333333333304</v>
      </c>
      <c r="I8" s="3">
        <v>0.52430555555555503</v>
      </c>
      <c r="J8" s="3">
        <v>0.52777777777777801</v>
      </c>
      <c r="K8" s="3">
        <v>0.53125</v>
      </c>
      <c r="L8" s="3">
        <v>0.53472222222222199</v>
      </c>
      <c r="M8" s="3">
        <v>0.53819444444444398</v>
      </c>
      <c r="N8" s="3">
        <f>O8-TIME(0,0,1)</f>
        <v>0.54165509259259292</v>
      </c>
      <c r="O8" s="3">
        <v>0.54166666666666696</v>
      </c>
      <c r="P8" s="3">
        <v>0.54513888888888895</v>
      </c>
      <c r="Q8" s="3">
        <v>0.54861111111111105</v>
      </c>
      <c r="R8" s="3">
        <v>0.55208333333333304</v>
      </c>
      <c r="S8" s="3">
        <v>0.55555555555555503</v>
      </c>
      <c r="T8" s="3">
        <v>0.55902777777777701</v>
      </c>
      <c r="U8" s="3">
        <v>0.562499999999999</v>
      </c>
      <c r="V8" s="3">
        <v>0.56597222222222099</v>
      </c>
      <c r="W8" s="3">
        <v>0.56944444444444298</v>
      </c>
      <c r="X8" s="3">
        <v>0.57291666666666496</v>
      </c>
      <c r="Y8" s="3">
        <v>0.57638888888888695</v>
      </c>
      <c r="Z8" s="3">
        <v>0.57986111111110905</v>
      </c>
      <c r="AA8" s="3">
        <f>AB8-TIME(0,0,1)</f>
        <v>0.583321759259257</v>
      </c>
      <c r="AB8" s="3">
        <v>0.58333333333333104</v>
      </c>
      <c r="AC8" s="3">
        <v>0.58680555555555303</v>
      </c>
      <c r="AD8" s="3">
        <v>0.59027777777777501</v>
      </c>
      <c r="AE8" s="3">
        <v>0.593749999999997</v>
      </c>
      <c r="AF8" s="3">
        <v>0.59722222222221899</v>
      </c>
      <c r="AG8" s="3">
        <v>0.60069444444444098</v>
      </c>
      <c r="AH8" s="3">
        <v>0.60416666666666297</v>
      </c>
      <c r="AI8" s="3">
        <v>0.60763888888888495</v>
      </c>
      <c r="AJ8" s="3">
        <v>0.61111111111110705</v>
      </c>
      <c r="AK8" s="3">
        <v>0.61458333333332904</v>
      </c>
      <c r="AL8" s="3">
        <v>0.61805555555555103</v>
      </c>
      <c r="AM8" s="3">
        <v>0.62152777777777302</v>
      </c>
      <c r="AN8" s="3">
        <f>AO8-TIME(0,0,1)</f>
        <v>0.62498842592592097</v>
      </c>
      <c r="AO8" s="3">
        <v>0.624999999999995</v>
      </c>
      <c r="AP8" s="3">
        <v>0.62847222222222221</v>
      </c>
      <c r="AQ8" s="3"/>
      <c r="AR8" s="3"/>
      <c r="AS8" s="3"/>
      <c r="AT8" s="3"/>
      <c r="AU8" s="3"/>
      <c r="AV8" s="3"/>
      <c r="AW8" s="3"/>
    </row>
    <row r="9" spans="1:49" x14ac:dyDescent="0.35">
      <c r="A9" t="str">
        <f>RegUp!$A$9</f>
        <v>HSL</v>
      </c>
      <c r="B9">
        <v>100</v>
      </c>
      <c r="C9">
        <v>100</v>
      </c>
      <c r="D9">
        <v>100</v>
      </c>
      <c r="E9">
        <v>100</v>
      </c>
      <c r="F9">
        <v>100</v>
      </c>
      <c r="G9">
        <v>100</v>
      </c>
      <c r="H9">
        <v>100</v>
      </c>
      <c r="I9">
        <v>100</v>
      </c>
      <c r="J9">
        <v>100</v>
      </c>
      <c r="K9">
        <v>100</v>
      </c>
      <c r="L9">
        <v>100</v>
      </c>
      <c r="M9">
        <v>100</v>
      </c>
      <c r="N9">
        <f>O9</f>
        <v>100</v>
      </c>
      <c r="O9">
        <v>100</v>
      </c>
      <c r="P9">
        <v>100</v>
      </c>
      <c r="Q9">
        <v>100</v>
      </c>
      <c r="R9">
        <v>100</v>
      </c>
      <c r="S9">
        <v>100</v>
      </c>
      <c r="T9">
        <v>100</v>
      </c>
      <c r="U9">
        <v>100</v>
      </c>
      <c r="V9">
        <v>100</v>
      </c>
      <c r="W9">
        <v>100</v>
      </c>
      <c r="X9">
        <v>100</v>
      </c>
      <c r="Y9">
        <v>100</v>
      </c>
      <c r="Z9">
        <v>100</v>
      </c>
      <c r="AA9">
        <f>AB9</f>
        <v>100</v>
      </c>
      <c r="AB9">
        <v>100</v>
      </c>
      <c r="AC9">
        <v>100</v>
      </c>
      <c r="AD9">
        <v>100</v>
      </c>
      <c r="AE9">
        <v>100</v>
      </c>
      <c r="AF9">
        <v>100</v>
      </c>
      <c r="AG9">
        <v>100</v>
      </c>
      <c r="AH9">
        <v>100</v>
      </c>
      <c r="AI9">
        <v>100</v>
      </c>
      <c r="AJ9">
        <v>100</v>
      </c>
      <c r="AK9">
        <v>100</v>
      </c>
      <c r="AL9">
        <v>100</v>
      </c>
      <c r="AM9">
        <v>100</v>
      </c>
      <c r="AN9">
        <f>AO9</f>
        <v>100</v>
      </c>
      <c r="AO9">
        <v>100</v>
      </c>
    </row>
    <row r="10" spans="1:49" x14ac:dyDescent="0.35">
      <c r="A10" t="str">
        <f>RegUp!$A$10</f>
        <v>MPC</v>
      </c>
      <c r="B10">
        <v>-100</v>
      </c>
      <c r="C10">
        <v>-100</v>
      </c>
      <c r="D10">
        <v>-100</v>
      </c>
      <c r="E10">
        <v>-100</v>
      </c>
      <c r="F10">
        <v>-100</v>
      </c>
      <c r="G10">
        <v>-100</v>
      </c>
      <c r="H10">
        <v>-100</v>
      </c>
      <c r="I10">
        <v>-100</v>
      </c>
      <c r="J10">
        <v>-100</v>
      </c>
      <c r="K10">
        <v>-100</v>
      </c>
      <c r="L10">
        <v>-100</v>
      </c>
      <c r="M10">
        <v>-100</v>
      </c>
      <c r="N10">
        <f>O10</f>
        <v>-100</v>
      </c>
      <c r="O10">
        <v>-100</v>
      </c>
      <c r="P10">
        <v>-100</v>
      </c>
      <c r="Q10">
        <v>-100</v>
      </c>
      <c r="R10">
        <v>-100</v>
      </c>
      <c r="S10">
        <v>-100</v>
      </c>
      <c r="T10">
        <v>-100</v>
      </c>
      <c r="U10">
        <v>-100</v>
      </c>
      <c r="V10">
        <v>-100</v>
      </c>
      <c r="W10">
        <v>-100</v>
      </c>
      <c r="X10">
        <v>-100</v>
      </c>
      <c r="Y10">
        <v>-100</v>
      </c>
      <c r="Z10">
        <v>-100</v>
      </c>
      <c r="AA10">
        <f>AB10</f>
        <v>-100</v>
      </c>
      <c r="AB10">
        <v>-100</v>
      </c>
      <c r="AC10">
        <v>-100</v>
      </c>
      <c r="AD10">
        <v>-100</v>
      </c>
      <c r="AE10">
        <v>-100</v>
      </c>
      <c r="AF10">
        <v>-100</v>
      </c>
      <c r="AG10">
        <v>-100</v>
      </c>
      <c r="AH10">
        <v>-100</v>
      </c>
      <c r="AI10">
        <v>-100</v>
      </c>
      <c r="AJ10">
        <v>-100</v>
      </c>
      <c r="AK10">
        <v>-100</v>
      </c>
      <c r="AL10">
        <v>-100</v>
      </c>
      <c r="AM10">
        <v>-100</v>
      </c>
      <c r="AN10">
        <f>AO10</f>
        <v>-100</v>
      </c>
      <c r="AO10">
        <v>-100</v>
      </c>
    </row>
    <row r="11" spans="1:49" s="8" customFormat="1" x14ac:dyDescent="0.35">
      <c r="A11" s="8" t="s">
        <v>10</v>
      </c>
      <c r="B11" s="8">
        <v>45</v>
      </c>
      <c r="C11" s="8">
        <v>45</v>
      </c>
      <c r="D11" s="8">
        <v>45</v>
      </c>
      <c r="E11" s="8">
        <v>45</v>
      </c>
      <c r="F11" s="8">
        <v>45</v>
      </c>
      <c r="G11" s="8">
        <v>45</v>
      </c>
      <c r="H11" s="8">
        <v>45</v>
      </c>
      <c r="I11" s="8">
        <v>45</v>
      </c>
      <c r="J11" s="8">
        <v>45</v>
      </c>
      <c r="K11" s="8">
        <v>45</v>
      </c>
      <c r="L11" s="8">
        <v>45</v>
      </c>
      <c r="M11" s="8">
        <v>45</v>
      </c>
      <c r="N11">
        <f t="shared" ref="N11:N25" si="0">O11</f>
        <v>45</v>
      </c>
      <c r="O11" s="8">
        <v>45</v>
      </c>
      <c r="P11" s="8">
        <v>45</v>
      </c>
      <c r="Q11" s="8">
        <v>45</v>
      </c>
      <c r="R11" s="8">
        <v>45</v>
      </c>
      <c r="S11" s="8">
        <v>45</v>
      </c>
      <c r="T11" s="8">
        <v>45</v>
      </c>
      <c r="U11" s="8">
        <v>45</v>
      </c>
      <c r="V11" s="8">
        <v>45</v>
      </c>
      <c r="W11" s="8">
        <v>45</v>
      </c>
      <c r="X11" s="8">
        <v>45</v>
      </c>
      <c r="Y11" s="8">
        <v>45</v>
      </c>
      <c r="Z11" s="8">
        <v>45</v>
      </c>
      <c r="AA11">
        <f t="shared" ref="AA11:AA25" si="1">AB11</f>
        <v>45</v>
      </c>
      <c r="AB11" s="8">
        <v>45</v>
      </c>
      <c r="AC11" s="8">
        <v>45</v>
      </c>
      <c r="AD11" s="8">
        <v>45</v>
      </c>
      <c r="AE11" s="8">
        <v>45</v>
      </c>
      <c r="AF11" s="8">
        <v>45</v>
      </c>
      <c r="AG11" s="8">
        <v>45</v>
      </c>
      <c r="AH11" s="8">
        <v>45</v>
      </c>
      <c r="AI11" s="8">
        <v>45</v>
      </c>
      <c r="AJ11" s="8">
        <v>45</v>
      </c>
      <c r="AK11" s="8">
        <v>45</v>
      </c>
      <c r="AL11" s="8">
        <v>45</v>
      </c>
      <c r="AM11" s="8">
        <v>45</v>
      </c>
      <c r="AN11">
        <f t="shared" ref="AN11:AN25" si="2">AO11</f>
        <v>45</v>
      </c>
      <c r="AO11" s="8">
        <v>45</v>
      </c>
    </row>
    <row r="12" spans="1:49" s="8" customFormat="1" x14ac:dyDescent="0.35">
      <c r="A12" s="8" t="s">
        <v>11</v>
      </c>
      <c r="B12" s="8">
        <v>45</v>
      </c>
      <c r="C12" s="8">
        <v>45</v>
      </c>
      <c r="D12" s="8">
        <v>45</v>
      </c>
      <c r="E12" s="8">
        <v>45</v>
      </c>
      <c r="F12" s="8">
        <v>45</v>
      </c>
      <c r="G12" s="8">
        <v>45</v>
      </c>
      <c r="H12" s="8">
        <v>45</v>
      </c>
      <c r="I12" s="8">
        <v>45</v>
      </c>
      <c r="J12" s="8">
        <v>45</v>
      </c>
      <c r="K12" s="8">
        <v>45</v>
      </c>
      <c r="L12" s="8">
        <v>45</v>
      </c>
      <c r="M12" s="8">
        <v>45</v>
      </c>
      <c r="N12">
        <f t="shared" si="0"/>
        <v>45</v>
      </c>
      <c r="O12" s="8">
        <v>45</v>
      </c>
      <c r="P12" s="8">
        <v>0</v>
      </c>
      <c r="Q12" s="8">
        <v>0</v>
      </c>
      <c r="R12" s="8">
        <v>0</v>
      </c>
      <c r="S12" s="8">
        <v>0</v>
      </c>
      <c r="T12" s="8">
        <v>0</v>
      </c>
      <c r="U12" s="8">
        <v>0</v>
      </c>
      <c r="V12" s="8">
        <v>45</v>
      </c>
      <c r="W12" s="8">
        <v>45</v>
      </c>
      <c r="X12" s="8">
        <v>45</v>
      </c>
      <c r="Y12" s="8">
        <v>45</v>
      </c>
      <c r="Z12" s="8">
        <v>45</v>
      </c>
      <c r="AA12">
        <f t="shared" si="1"/>
        <v>45</v>
      </c>
      <c r="AB12" s="8">
        <v>45</v>
      </c>
      <c r="AC12" s="8">
        <v>45</v>
      </c>
      <c r="AD12" s="8">
        <v>45</v>
      </c>
      <c r="AE12" s="8">
        <v>45</v>
      </c>
      <c r="AF12" s="8">
        <v>45</v>
      </c>
      <c r="AG12" s="8">
        <v>45</v>
      </c>
      <c r="AH12" s="8">
        <v>45</v>
      </c>
      <c r="AI12" s="8">
        <v>45</v>
      </c>
      <c r="AJ12" s="8">
        <v>45</v>
      </c>
      <c r="AK12" s="8">
        <v>45</v>
      </c>
      <c r="AL12" s="8">
        <v>45</v>
      </c>
      <c r="AM12" s="8">
        <v>45</v>
      </c>
      <c r="AN12">
        <f t="shared" si="2"/>
        <v>45</v>
      </c>
      <c r="AO12" s="8">
        <v>45</v>
      </c>
    </row>
    <row r="13" spans="1:49" x14ac:dyDescent="0.35">
      <c r="A13" t="str">
        <f>RegUp!$A$13</f>
        <v>HASL-GR Curr.</v>
      </c>
      <c r="B13">
        <f>MAX(0, B9-B12)</f>
        <v>55</v>
      </c>
      <c r="C13">
        <f t="shared" ref="C13:AO13" si="3">MAX(0, C9-C12)</f>
        <v>55</v>
      </c>
      <c r="D13">
        <f t="shared" si="3"/>
        <v>55</v>
      </c>
      <c r="E13">
        <f t="shared" si="3"/>
        <v>55</v>
      </c>
      <c r="F13">
        <f t="shared" si="3"/>
        <v>55</v>
      </c>
      <c r="G13">
        <f t="shared" si="3"/>
        <v>55</v>
      </c>
      <c r="H13">
        <f t="shared" si="3"/>
        <v>55</v>
      </c>
      <c r="I13">
        <f t="shared" si="3"/>
        <v>55</v>
      </c>
      <c r="J13">
        <f t="shared" si="3"/>
        <v>55</v>
      </c>
      <c r="K13">
        <f t="shared" si="3"/>
        <v>55</v>
      </c>
      <c r="L13">
        <f t="shared" si="3"/>
        <v>55</v>
      </c>
      <c r="M13">
        <f t="shared" si="3"/>
        <v>55</v>
      </c>
      <c r="N13">
        <f t="shared" si="0"/>
        <v>55</v>
      </c>
      <c r="O13">
        <f t="shared" si="3"/>
        <v>55</v>
      </c>
      <c r="P13">
        <f t="shared" si="3"/>
        <v>100</v>
      </c>
      <c r="Q13">
        <f t="shared" si="3"/>
        <v>100</v>
      </c>
      <c r="R13">
        <f t="shared" si="3"/>
        <v>100</v>
      </c>
      <c r="S13">
        <f t="shared" si="3"/>
        <v>100</v>
      </c>
      <c r="T13">
        <f t="shared" si="3"/>
        <v>100</v>
      </c>
      <c r="U13">
        <f t="shared" si="3"/>
        <v>100</v>
      </c>
      <c r="V13">
        <f t="shared" si="3"/>
        <v>55</v>
      </c>
      <c r="W13">
        <f t="shared" si="3"/>
        <v>55</v>
      </c>
      <c r="X13">
        <f t="shared" si="3"/>
        <v>55</v>
      </c>
      <c r="Y13">
        <f t="shared" si="3"/>
        <v>55</v>
      </c>
      <c r="Z13">
        <f t="shared" si="3"/>
        <v>55</v>
      </c>
      <c r="AA13">
        <f t="shared" si="1"/>
        <v>55</v>
      </c>
      <c r="AB13">
        <f t="shared" si="3"/>
        <v>55</v>
      </c>
      <c r="AC13">
        <f t="shared" si="3"/>
        <v>55</v>
      </c>
      <c r="AD13">
        <f t="shared" si="3"/>
        <v>55</v>
      </c>
      <c r="AE13">
        <f t="shared" si="3"/>
        <v>55</v>
      </c>
      <c r="AF13">
        <f t="shared" si="3"/>
        <v>55</v>
      </c>
      <c r="AG13">
        <f t="shared" si="3"/>
        <v>55</v>
      </c>
      <c r="AH13">
        <f t="shared" si="3"/>
        <v>55</v>
      </c>
      <c r="AI13">
        <f t="shared" si="3"/>
        <v>55</v>
      </c>
      <c r="AJ13">
        <f t="shared" si="3"/>
        <v>55</v>
      </c>
      <c r="AK13">
        <f t="shared" si="3"/>
        <v>55</v>
      </c>
      <c r="AL13">
        <f t="shared" si="3"/>
        <v>55</v>
      </c>
      <c r="AM13">
        <f t="shared" si="3"/>
        <v>55</v>
      </c>
      <c r="AN13">
        <f t="shared" si="2"/>
        <v>55</v>
      </c>
      <c r="AO13">
        <f t="shared" si="3"/>
        <v>55</v>
      </c>
    </row>
    <row r="14" spans="1:49" hidden="1" x14ac:dyDescent="0.35">
      <c r="A14" t="str">
        <f>RegUp!$A$14</f>
        <v>SOCReq1</v>
      </c>
      <c r="B14" s="5">
        <f>MAX((120-MINUTE(B8))/120 * (B11 - MIN(-1*B21,B11)),0)*2</f>
        <v>90</v>
      </c>
      <c r="C14" s="5">
        <f t="shared" ref="C14:M14" si="4">MAX((120-MINUTE(C8))/120 * (C11 - MIN(-1*C21,C11)),0)*2</f>
        <v>86.25</v>
      </c>
      <c r="D14" s="5">
        <f t="shared" si="4"/>
        <v>82.5</v>
      </c>
      <c r="E14" s="5">
        <f t="shared" si="4"/>
        <v>78.75</v>
      </c>
      <c r="F14" s="5">
        <f t="shared" si="4"/>
        <v>75</v>
      </c>
      <c r="G14" s="5">
        <f t="shared" si="4"/>
        <v>71.25</v>
      </c>
      <c r="H14" s="5">
        <f t="shared" si="4"/>
        <v>67.5</v>
      </c>
      <c r="I14" s="5">
        <f t="shared" si="4"/>
        <v>0</v>
      </c>
      <c r="J14" s="5">
        <f t="shared" si="4"/>
        <v>0</v>
      </c>
      <c r="K14" s="5">
        <f t="shared" si="4"/>
        <v>0</v>
      </c>
      <c r="L14" s="5">
        <f t="shared" si="4"/>
        <v>17.5</v>
      </c>
      <c r="M14" s="5">
        <f t="shared" si="4"/>
        <v>48.75</v>
      </c>
      <c r="N14">
        <f t="shared" si="0"/>
        <v>90</v>
      </c>
      <c r="O14" s="5">
        <f>MAX((120-MINUTE(O8))/120 * (O11 - MIN(-1*O21,O11)),0)*2</f>
        <v>90</v>
      </c>
      <c r="P14" s="5">
        <f t="shared" ref="P14:Z14" si="5">MAX((120-MINUTE(P8))/120 * (P11 - MIN(-1*P21,P11)),0)*2</f>
        <v>86.25</v>
      </c>
      <c r="Q14" s="5">
        <f t="shared" si="5"/>
        <v>82.5</v>
      </c>
      <c r="R14" s="5">
        <f t="shared" si="5"/>
        <v>78.75</v>
      </c>
      <c r="S14" s="5">
        <f t="shared" si="5"/>
        <v>75</v>
      </c>
      <c r="T14" s="5">
        <f t="shared" si="5"/>
        <v>71.25</v>
      </c>
      <c r="U14" s="5">
        <f t="shared" si="5"/>
        <v>67.5</v>
      </c>
      <c r="V14" s="5">
        <f t="shared" si="5"/>
        <v>63.75</v>
      </c>
      <c r="W14" s="5">
        <f t="shared" si="5"/>
        <v>60</v>
      </c>
      <c r="X14" s="5">
        <f t="shared" si="5"/>
        <v>56.25</v>
      </c>
      <c r="Y14" s="5">
        <f t="shared" si="5"/>
        <v>52.5</v>
      </c>
      <c r="Z14" s="5">
        <f t="shared" si="5"/>
        <v>0</v>
      </c>
      <c r="AA14">
        <f t="shared" si="1"/>
        <v>0</v>
      </c>
      <c r="AB14" s="5">
        <f>MAX((120-MINUTE(AB8))/120 * (AB11 - MIN(-1*AB21,AB11)),0)*2</f>
        <v>0</v>
      </c>
      <c r="AC14" s="5">
        <f t="shared" ref="AC14:AM14" si="6">MAX((120-MINUTE(AC8))/120 * (AC11 - MIN(-1*AC21,AC11)),0)*2</f>
        <v>0</v>
      </c>
      <c r="AD14" s="5">
        <f t="shared" si="6"/>
        <v>0</v>
      </c>
      <c r="AE14" s="5">
        <f t="shared" si="6"/>
        <v>78.75</v>
      </c>
      <c r="AF14" s="5">
        <f t="shared" si="6"/>
        <v>75</v>
      </c>
      <c r="AG14" s="5">
        <f t="shared" si="6"/>
        <v>71.25</v>
      </c>
      <c r="AH14" s="5">
        <f t="shared" si="6"/>
        <v>67.5</v>
      </c>
      <c r="AI14" s="5">
        <f t="shared" si="6"/>
        <v>63.75</v>
      </c>
      <c r="AJ14" s="5">
        <f t="shared" si="6"/>
        <v>60</v>
      </c>
      <c r="AK14" s="5">
        <f t="shared" si="6"/>
        <v>56.25</v>
      </c>
      <c r="AL14" s="5">
        <f t="shared" si="6"/>
        <v>52.5</v>
      </c>
      <c r="AM14" s="5">
        <f t="shared" si="6"/>
        <v>48.75</v>
      </c>
      <c r="AN14">
        <f t="shared" si="2"/>
        <v>90</v>
      </c>
      <c r="AO14" s="5">
        <f t="shared" ref="AO14" si="7">MAX((120-MINUTE(AO8))/120 * (AO11 - MIN(-1*AO21,AO11)),0)*2</f>
        <v>90</v>
      </c>
    </row>
    <row r="15" spans="1:49" hidden="1" x14ac:dyDescent="0.35">
      <c r="A15" t="str">
        <f>RegUp!$A$15</f>
        <v>SOCReq2</v>
      </c>
      <c r="B15" s="5">
        <f>IFERROR(MAX((MINUTE(B8)-(60-$L$1))/$L$1* (B11-MIN(B11,-1*B21)),0),0)*2</f>
        <v>0</v>
      </c>
      <c r="C15" s="5">
        <f t="shared" ref="C15:M15" si="8">IFERROR(MAX((MINUTE(C8)-(60-$L$1))/$L$1* (C11-MIN(C11,-1*C21)),0),0)*2</f>
        <v>0</v>
      </c>
      <c r="D15" s="5">
        <f t="shared" si="8"/>
        <v>0</v>
      </c>
      <c r="E15" s="5">
        <f t="shared" si="8"/>
        <v>0</v>
      </c>
      <c r="F15" s="5">
        <f t="shared" si="8"/>
        <v>0</v>
      </c>
      <c r="G15" s="5">
        <f t="shared" si="8"/>
        <v>0</v>
      </c>
      <c r="H15" s="5">
        <f t="shared" si="8"/>
        <v>0</v>
      </c>
      <c r="I15" s="5">
        <f t="shared" si="8"/>
        <v>0</v>
      </c>
      <c r="J15" s="5">
        <f t="shared" si="8"/>
        <v>0</v>
      </c>
      <c r="K15" s="5">
        <f t="shared" si="8"/>
        <v>0</v>
      </c>
      <c r="L15" s="5">
        <f t="shared" si="8"/>
        <v>0</v>
      </c>
      <c r="M15" s="5">
        <f t="shared" si="8"/>
        <v>0</v>
      </c>
      <c r="N15">
        <f t="shared" si="0"/>
        <v>0</v>
      </c>
      <c r="O15" s="5">
        <f>IFERROR(MAX((MINUTE(O8)-(60-$L$1))/$L$1* (O11-MIN(O11,-1*O21)),0),0)*2</f>
        <v>0</v>
      </c>
      <c r="P15" s="5">
        <f t="shared" ref="P15:Z15" si="9">IFERROR(MAX((MINUTE(P8)-(60-$L$1))/$L$1* (P11-MIN(P11,-1*P21)),0),0)*2</f>
        <v>0</v>
      </c>
      <c r="Q15" s="5">
        <f t="shared" si="9"/>
        <v>0</v>
      </c>
      <c r="R15" s="5">
        <f t="shared" si="9"/>
        <v>0</v>
      </c>
      <c r="S15" s="5">
        <f t="shared" si="9"/>
        <v>0</v>
      </c>
      <c r="T15" s="5">
        <f t="shared" si="9"/>
        <v>0</v>
      </c>
      <c r="U15" s="5">
        <f t="shared" si="9"/>
        <v>0</v>
      </c>
      <c r="V15" s="5">
        <f t="shared" si="9"/>
        <v>0</v>
      </c>
      <c r="W15" s="5">
        <f t="shared" si="9"/>
        <v>0</v>
      </c>
      <c r="X15" s="5">
        <f t="shared" si="9"/>
        <v>0</v>
      </c>
      <c r="Y15" s="5">
        <f t="shared" si="9"/>
        <v>0</v>
      </c>
      <c r="Z15" s="5">
        <f t="shared" si="9"/>
        <v>0</v>
      </c>
      <c r="AA15">
        <f t="shared" si="1"/>
        <v>0</v>
      </c>
      <c r="AB15" s="5">
        <f>IFERROR(MAX((MINUTE(AB8)-(60-$L$1))/$L$1* (AB11-MIN(AB11,-1*AB21)),0),0)*2</f>
        <v>0</v>
      </c>
      <c r="AC15" s="5">
        <f t="shared" ref="AC15:AM15" si="10">IFERROR(MAX((MINUTE(AC8)-(60-$L$1))/$L$1* (AC11-MIN(AC11,-1*AC21)),0),0)*2</f>
        <v>0</v>
      </c>
      <c r="AD15" s="5">
        <f t="shared" si="10"/>
        <v>0</v>
      </c>
      <c r="AE15" s="5">
        <f t="shared" si="10"/>
        <v>0</v>
      </c>
      <c r="AF15" s="5">
        <f t="shared" si="10"/>
        <v>0</v>
      </c>
      <c r="AG15" s="5">
        <f t="shared" si="10"/>
        <v>0</v>
      </c>
      <c r="AH15" s="5">
        <f t="shared" si="10"/>
        <v>0</v>
      </c>
      <c r="AI15" s="5">
        <f t="shared" si="10"/>
        <v>0</v>
      </c>
      <c r="AJ15" s="5">
        <f t="shared" si="10"/>
        <v>0</v>
      </c>
      <c r="AK15" s="5">
        <f t="shared" si="10"/>
        <v>0</v>
      </c>
      <c r="AL15" s="5">
        <f t="shared" si="10"/>
        <v>0</v>
      </c>
      <c r="AM15" s="5">
        <f t="shared" si="10"/>
        <v>0</v>
      </c>
      <c r="AN15">
        <f t="shared" si="2"/>
        <v>0</v>
      </c>
      <c r="AO15" s="5">
        <f t="shared" ref="AO15" si="11">IFERROR(MAX((MINUTE(AO8)-(60-$L$1))/$L$1* (AO11-MIN(AO11,-1*AO21)),0),0)*2</f>
        <v>0</v>
      </c>
      <c r="AP15" s="4"/>
      <c r="AQ15" s="4"/>
      <c r="AR15" s="5"/>
      <c r="AS15" s="4"/>
      <c r="AT15" s="5"/>
      <c r="AU15" s="4"/>
      <c r="AV15" s="5"/>
      <c r="AW15" s="4"/>
    </row>
    <row r="16" spans="1:49" hidden="1" x14ac:dyDescent="0.35">
      <c r="A16" t="str">
        <f>RegUp!$A$16</f>
        <v>SOCReq</v>
      </c>
      <c r="B16">
        <f>MAX(B15,B14)</f>
        <v>90</v>
      </c>
      <c r="C16">
        <f t="shared" ref="C16:AO16" si="12">MAX(C15,C14)</f>
        <v>86.25</v>
      </c>
      <c r="D16">
        <f t="shared" si="12"/>
        <v>82.5</v>
      </c>
      <c r="E16">
        <f t="shared" si="12"/>
        <v>78.75</v>
      </c>
      <c r="F16">
        <f t="shared" si="12"/>
        <v>75</v>
      </c>
      <c r="G16">
        <f t="shared" si="12"/>
        <v>71.25</v>
      </c>
      <c r="H16">
        <f t="shared" si="12"/>
        <v>67.5</v>
      </c>
      <c r="I16">
        <f t="shared" si="12"/>
        <v>0</v>
      </c>
      <c r="J16">
        <f t="shared" si="12"/>
        <v>0</v>
      </c>
      <c r="K16">
        <f t="shared" si="12"/>
        <v>0</v>
      </c>
      <c r="L16">
        <f t="shared" si="12"/>
        <v>17.5</v>
      </c>
      <c r="M16">
        <f t="shared" si="12"/>
        <v>48.75</v>
      </c>
      <c r="N16">
        <f t="shared" si="0"/>
        <v>90</v>
      </c>
      <c r="O16">
        <f t="shared" si="12"/>
        <v>90</v>
      </c>
      <c r="P16">
        <f t="shared" si="12"/>
        <v>86.25</v>
      </c>
      <c r="Q16">
        <f t="shared" si="12"/>
        <v>82.5</v>
      </c>
      <c r="R16">
        <f t="shared" si="12"/>
        <v>78.75</v>
      </c>
      <c r="S16">
        <f t="shared" si="12"/>
        <v>75</v>
      </c>
      <c r="T16">
        <f t="shared" si="12"/>
        <v>71.25</v>
      </c>
      <c r="U16">
        <f t="shared" si="12"/>
        <v>67.5</v>
      </c>
      <c r="V16">
        <f t="shared" si="12"/>
        <v>63.75</v>
      </c>
      <c r="W16">
        <f t="shared" si="12"/>
        <v>60</v>
      </c>
      <c r="X16">
        <f t="shared" si="12"/>
        <v>56.25</v>
      </c>
      <c r="Y16">
        <f t="shared" si="12"/>
        <v>52.5</v>
      </c>
      <c r="Z16">
        <f t="shared" si="12"/>
        <v>0</v>
      </c>
      <c r="AA16">
        <f t="shared" si="1"/>
        <v>0</v>
      </c>
      <c r="AB16">
        <f t="shared" si="12"/>
        <v>0</v>
      </c>
      <c r="AC16">
        <f t="shared" si="12"/>
        <v>0</v>
      </c>
      <c r="AD16">
        <f t="shared" si="12"/>
        <v>0</v>
      </c>
      <c r="AE16">
        <f t="shared" si="12"/>
        <v>78.75</v>
      </c>
      <c r="AF16">
        <f t="shared" si="12"/>
        <v>75</v>
      </c>
      <c r="AG16">
        <f t="shared" si="12"/>
        <v>71.25</v>
      </c>
      <c r="AH16">
        <f t="shared" si="12"/>
        <v>67.5</v>
      </c>
      <c r="AI16">
        <f t="shared" si="12"/>
        <v>63.75</v>
      </c>
      <c r="AJ16">
        <f t="shared" si="12"/>
        <v>60</v>
      </c>
      <c r="AK16">
        <f t="shared" si="12"/>
        <v>56.25</v>
      </c>
      <c r="AL16">
        <f t="shared" si="12"/>
        <v>52.5</v>
      </c>
      <c r="AM16">
        <f t="shared" si="12"/>
        <v>48.75</v>
      </c>
      <c r="AN16">
        <f t="shared" si="2"/>
        <v>90</v>
      </c>
      <c r="AO16">
        <f t="shared" si="12"/>
        <v>90</v>
      </c>
      <c r="AP16" s="4"/>
      <c r="AQ16" s="4"/>
      <c r="AR16" s="5"/>
      <c r="AS16" s="4"/>
      <c r="AT16" s="5"/>
      <c r="AU16" s="4"/>
      <c r="AV16" s="5"/>
      <c r="AW16" s="4"/>
    </row>
    <row r="17" spans="1:49" x14ac:dyDescent="0.35">
      <c r="A17" t="str">
        <f>RegUp!$A$17</f>
        <v>HASL-GR Post 1186</v>
      </c>
      <c r="B17">
        <f>MAX(0, MIN(B9-B12,(B25-$B$1-B16)/(1/12)))</f>
        <v>55</v>
      </c>
      <c r="C17">
        <f t="shared" ref="C17:AO17" si="13">MAX(0, MIN(C9-C12,(C25-$B$1-C16)/(1/12)))</f>
        <v>55</v>
      </c>
      <c r="D17">
        <f t="shared" si="13"/>
        <v>55</v>
      </c>
      <c r="E17">
        <f t="shared" si="13"/>
        <v>55</v>
      </c>
      <c r="F17">
        <f t="shared" si="13"/>
        <v>55</v>
      </c>
      <c r="G17">
        <f t="shared" si="13"/>
        <v>55</v>
      </c>
      <c r="H17">
        <f t="shared" si="13"/>
        <v>55</v>
      </c>
      <c r="I17">
        <f t="shared" si="13"/>
        <v>55</v>
      </c>
      <c r="J17">
        <f t="shared" si="13"/>
        <v>55</v>
      </c>
      <c r="K17">
        <f t="shared" si="13"/>
        <v>55</v>
      </c>
      <c r="L17">
        <f t="shared" si="13"/>
        <v>55</v>
      </c>
      <c r="M17">
        <f t="shared" si="13"/>
        <v>55</v>
      </c>
      <c r="N17">
        <f t="shared" si="0"/>
        <v>55</v>
      </c>
      <c r="O17">
        <f t="shared" si="13"/>
        <v>55</v>
      </c>
      <c r="P17">
        <f t="shared" si="13"/>
        <v>100</v>
      </c>
      <c r="Q17">
        <f t="shared" si="13"/>
        <v>100</v>
      </c>
      <c r="R17">
        <f t="shared" si="13"/>
        <v>55.000000000000284</v>
      </c>
      <c r="S17">
        <f t="shared" si="13"/>
        <v>45.000000000000341</v>
      </c>
      <c r="T17">
        <f t="shared" si="13"/>
        <v>45.000000000000341</v>
      </c>
      <c r="U17">
        <f t="shared" si="13"/>
        <v>45.000000000000341</v>
      </c>
      <c r="V17">
        <f t="shared" si="13"/>
        <v>45.000000000000341</v>
      </c>
      <c r="W17">
        <f t="shared" si="13"/>
        <v>55</v>
      </c>
      <c r="X17">
        <f t="shared" si="13"/>
        <v>55</v>
      </c>
      <c r="Y17">
        <f t="shared" si="13"/>
        <v>55</v>
      </c>
      <c r="Z17">
        <f t="shared" si="13"/>
        <v>55</v>
      </c>
      <c r="AA17">
        <f t="shared" si="1"/>
        <v>55</v>
      </c>
      <c r="AB17">
        <f t="shared" si="13"/>
        <v>55</v>
      </c>
      <c r="AC17">
        <f t="shared" si="13"/>
        <v>55</v>
      </c>
      <c r="AD17">
        <f t="shared" si="13"/>
        <v>55</v>
      </c>
      <c r="AE17">
        <f t="shared" si="13"/>
        <v>55</v>
      </c>
      <c r="AF17">
        <f t="shared" si="13"/>
        <v>55</v>
      </c>
      <c r="AG17">
        <f t="shared" si="13"/>
        <v>55</v>
      </c>
      <c r="AH17">
        <f t="shared" si="13"/>
        <v>55</v>
      </c>
      <c r="AI17">
        <f t="shared" si="13"/>
        <v>55</v>
      </c>
      <c r="AJ17">
        <f t="shared" si="13"/>
        <v>55</v>
      </c>
      <c r="AK17">
        <f t="shared" si="13"/>
        <v>55</v>
      </c>
      <c r="AL17">
        <f t="shared" si="13"/>
        <v>55</v>
      </c>
      <c r="AM17">
        <f t="shared" si="13"/>
        <v>55</v>
      </c>
      <c r="AN17">
        <f t="shared" si="2"/>
        <v>55</v>
      </c>
      <c r="AO17">
        <f t="shared" si="13"/>
        <v>55</v>
      </c>
    </row>
    <row r="18" spans="1:49" x14ac:dyDescent="0.35">
      <c r="A18" t="str">
        <f>RegUp!$A$18</f>
        <v>HASL-CLR Curr.</v>
      </c>
      <c r="B18">
        <f>B10</f>
        <v>-100</v>
      </c>
      <c r="C18">
        <f t="shared" ref="C18:M18" si="14">C10</f>
        <v>-100</v>
      </c>
      <c r="D18">
        <f t="shared" si="14"/>
        <v>-100</v>
      </c>
      <c r="E18">
        <f t="shared" si="14"/>
        <v>-100</v>
      </c>
      <c r="F18">
        <f t="shared" si="14"/>
        <v>-100</v>
      </c>
      <c r="G18">
        <f t="shared" si="14"/>
        <v>-100</v>
      </c>
      <c r="H18">
        <f t="shared" si="14"/>
        <v>-100</v>
      </c>
      <c r="I18">
        <f t="shared" si="14"/>
        <v>-100</v>
      </c>
      <c r="J18">
        <f t="shared" si="14"/>
        <v>-100</v>
      </c>
      <c r="K18">
        <f t="shared" si="14"/>
        <v>-100</v>
      </c>
      <c r="L18">
        <f t="shared" si="14"/>
        <v>-100</v>
      </c>
      <c r="M18">
        <f t="shared" si="14"/>
        <v>-100</v>
      </c>
      <c r="N18">
        <f t="shared" si="0"/>
        <v>-100</v>
      </c>
      <c r="O18">
        <f>O10</f>
        <v>-100</v>
      </c>
      <c r="P18">
        <f t="shared" ref="P18:Z18" si="15">P10</f>
        <v>-100</v>
      </c>
      <c r="Q18">
        <f t="shared" si="15"/>
        <v>-100</v>
      </c>
      <c r="R18">
        <f t="shared" si="15"/>
        <v>-100</v>
      </c>
      <c r="S18">
        <f t="shared" si="15"/>
        <v>-100</v>
      </c>
      <c r="T18">
        <f t="shared" si="15"/>
        <v>-100</v>
      </c>
      <c r="U18">
        <f t="shared" si="15"/>
        <v>-100</v>
      </c>
      <c r="V18">
        <f t="shared" si="15"/>
        <v>-100</v>
      </c>
      <c r="W18">
        <f t="shared" si="15"/>
        <v>-100</v>
      </c>
      <c r="X18">
        <f t="shared" si="15"/>
        <v>-100</v>
      </c>
      <c r="Y18">
        <f t="shared" si="15"/>
        <v>-100</v>
      </c>
      <c r="Z18">
        <f t="shared" si="15"/>
        <v>-100</v>
      </c>
      <c r="AA18">
        <f t="shared" si="1"/>
        <v>-100</v>
      </c>
      <c r="AB18">
        <f>AB10</f>
        <v>-100</v>
      </c>
      <c r="AC18">
        <f t="shared" ref="AC18:AO18" si="16">AC10</f>
        <v>-100</v>
      </c>
      <c r="AD18">
        <f t="shared" si="16"/>
        <v>-100</v>
      </c>
      <c r="AE18">
        <f t="shared" si="16"/>
        <v>-100</v>
      </c>
      <c r="AF18">
        <f t="shared" si="16"/>
        <v>-100</v>
      </c>
      <c r="AG18">
        <f t="shared" si="16"/>
        <v>-100</v>
      </c>
      <c r="AH18">
        <f t="shared" si="16"/>
        <v>-100</v>
      </c>
      <c r="AI18">
        <f t="shared" si="16"/>
        <v>-100</v>
      </c>
      <c r="AJ18">
        <f t="shared" si="16"/>
        <v>-100</v>
      </c>
      <c r="AK18">
        <f t="shared" si="16"/>
        <v>-100</v>
      </c>
      <c r="AL18">
        <f t="shared" si="16"/>
        <v>-100</v>
      </c>
      <c r="AM18">
        <f t="shared" si="16"/>
        <v>-100</v>
      </c>
      <c r="AN18">
        <f t="shared" si="2"/>
        <v>-100</v>
      </c>
      <c r="AO18">
        <f t="shared" si="16"/>
        <v>-100</v>
      </c>
    </row>
    <row r="19" spans="1:49" s="6" customFormat="1" x14ac:dyDescent="0.35">
      <c r="A19" s="6" t="str">
        <f>RegUp!$A$19</f>
        <v>HASL-CLR Post 1186</v>
      </c>
      <c r="B19" s="6">
        <f>-1*MAX(0, MIN(-1*B10,($B$2-B25)/(1/12)))</f>
        <v>0</v>
      </c>
      <c r="C19" s="6">
        <f t="shared" ref="C19:M19" si="17">-1*MAX(0, MIN(-1*C10,($B$2-C25)/(1/12)))</f>
        <v>0</v>
      </c>
      <c r="D19" s="6">
        <f t="shared" si="17"/>
        <v>-54.999999999999943</v>
      </c>
      <c r="E19" s="6">
        <f t="shared" si="17"/>
        <v>-100</v>
      </c>
      <c r="F19" s="6">
        <f t="shared" si="17"/>
        <v>-100</v>
      </c>
      <c r="G19" s="6">
        <f t="shared" si="17"/>
        <v>-100</v>
      </c>
      <c r="H19" s="6">
        <f t="shared" si="17"/>
        <v>-100</v>
      </c>
      <c r="I19" s="6">
        <f t="shared" si="17"/>
        <v>-100</v>
      </c>
      <c r="J19" s="6">
        <f t="shared" si="17"/>
        <v>-100</v>
      </c>
      <c r="K19" s="6">
        <f t="shared" si="17"/>
        <v>-100</v>
      </c>
      <c r="L19" s="6">
        <f t="shared" si="17"/>
        <v>-29.999999999999829</v>
      </c>
      <c r="M19" s="6">
        <f t="shared" si="17"/>
        <v>0</v>
      </c>
      <c r="N19" s="6">
        <f t="shared" si="0"/>
        <v>0</v>
      </c>
      <c r="O19" s="6">
        <f>-1*MAX(0, MIN(-1*O10,($B$2-O25)/(1/12)))</f>
        <v>0</v>
      </c>
      <c r="P19" s="6">
        <f t="shared" ref="P19:Z19" si="18">-1*MAX(0, MIN(-1*P10,($B$2-P25)/(1/12)))</f>
        <v>0</v>
      </c>
      <c r="Q19" s="6">
        <f t="shared" si="18"/>
        <v>-99.999999999999773</v>
      </c>
      <c r="R19" s="6">
        <f t="shared" si="18"/>
        <v>-100</v>
      </c>
      <c r="S19" s="6">
        <f t="shared" si="18"/>
        <v>-100</v>
      </c>
      <c r="T19" s="6">
        <f t="shared" si="18"/>
        <v>-100</v>
      </c>
      <c r="U19" s="6">
        <f t="shared" si="18"/>
        <v>-100</v>
      </c>
      <c r="V19" s="6">
        <f t="shared" si="18"/>
        <v>-100</v>
      </c>
      <c r="W19" s="6">
        <f t="shared" si="18"/>
        <v>-100</v>
      </c>
      <c r="X19" s="6">
        <f t="shared" si="18"/>
        <v>-100</v>
      </c>
      <c r="Y19" s="6">
        <f t="shared" si="18"/>
        <v>-100</v>
      </c>
      <c r="Z19" s="6">
        <f t="shared" si="18"/>
        <v>-100</v>
      </c>
      <c r="AA19" s="6">
        <f t="shared" si="1"/>
        <v>-100</v>
      </c>
      <c r="AB19" s="6">
        <f>-1*MAX(0, MIN(-1*AB10,($B$2-AB25)/(1/12)))</f>
        <v>-100</v>
      </c>
      <c r="AC19" s="6">
        <f t="shared" ref="AC19:AO19" si="19">-1*MAX(0, MIN(-1*AC10,($B$2-AC25)/(1/12)))</f>
        <v>-100</v>
      </c>
      <c r="AD19" s="6">
        <f t="shared" si="19"/>
        <v>-100</v>
      </c>
      <c r="AE19" s="6">
        <f t="shared" si="19"/>
        <v>-100</v>
      </c>
      <c r="AF19" s="6">
        <f t="shared" si="19"/>
        <v>-49.999999999999716</v>
      </c>
      <c r="AG19" s="6">
        <f t="shared" si="19"/>
        <v>-49.999999999999716</v>
      </c>
      <c r="AH19" s="6">
        <f t="shared" si="19"/>
        <v>-49.999999999999716</v>
      </c>
      <c r="AI19" s="6">
        <f t="shared" si="19"/>
        <v>-49.999999999999716</v>
      </c>
      <c r="AJ19" s="6">
        <f t="shared" si="19"/>
        <v>-49.999999999999716</v>
      </c>
      <c r="AK19" s="6">
        <f t="shared" si="19"/>
        <v>-49.999999999999716</v>
      </c>
      <c r="AL19" s="6">
        <f t="shared" si="19"/>
        <v>-49.999999999999716</v>
      </c>
      <c r="AM19" s="6">
        <f t="shared" si="19"/>
        <v>-49.999999999999716</v>
      </c>
      <c r="AN19" s="6">
        <f t="shared" si="2"/>
        <v>-49.999999999999716</v>
      </c>
      <c r="AO19" s="6">
        <f t="shared" si="19"/>
        <v>-49.999999999999716</v>
      </c>
    </row>
    <row r="20" spans="1:49" s="8" customFormat="1" x14ac:dyDescent="0.35">
      <c r="A20" s="8" t="s">
        <v>12</v>
      </c>
      <c r="B20" s="8">
        <v>0</v>
      </c>
      <c r="C20" s="8">
        <v>55</v>
      </c>
      <c r="D20" s="8">
        <v>55</v>
      </c>
      <c r="E20" s="8">
        <v>55</v>
      </c>
      <c r="F20" s="8">
        <v>55</v>
      </c>
      <c r="G20" s="8">
        <v>55</v>
      </c>
      <c r="H20" s="8">
        <v>55</v>
      </c>
      <c r="I20" s="8">
        <v>0</v>
      </c>
      <c r="J20" s="8">
        <v>0</v>
      </c>
      <c r="K20" s="8">
        <v>0</v>
      </c>
      <c r="L20" s="8">
        <v>0</v>
      </c>
      <c r="M20" s="8">
        <v>0</v>
      </c>
      <c r="N20">
        <f t="shared" si="0"/>
        <v>0</v>
      </c>
      <c r="O20" s="8">
        <v>0</v>
      </c>
      <c r="P20" s="8">
        <v>100</v>
      </c>
      <c r="Q20" s="8">
        <v>100</v>
      </c>
      <c r="R20" s="8">
        <v>55</v>
      </c>
      <c r="S20" s="8">
        <v>45</v>
      </c>
      <c r="T20" s="8">
        <v>45</v>
      </c>
      <c r="U20" s="8">
        <v>45</v>
      </c>
      <c r="V20" s="8">
        <v>0</v>
      </c>
      <c r="W20" s="8">
        <v>0</v>
      </c>
      <c r="X20" s="8">
        <v>0</v>
      </c>
      <c r="Y20" s="8">
        <v>0</v>
      </c>
      <c r="Z20" s="8">
        <v>0</v>
      </c>
      <c r="AA20">
        <f t="shared" si="1"/>
        <v>0</v>
      </c>
      <c r="AB20" s="8">
        <v>0</v>
      </c>
      <c r="AC20" s="8">
        <v>0</v>
      </c>
      <c r="AD20" s="8">
        <v>0</v>
      </c>
      <c r="AE20" s="8">
        <v>0</v>
      </c>
      <c r="AF20" s="8">
        <v>0</v>
      </c>
      <c r="AG20" s="8">
        <v>0</v>
      </c>
      <c r="AH20" s="8">
        <v>0</v>
      </c>
      <c r="AI20" s="8">
        <v>0</v>
      </c>
      <c r="AJ20" s="8">
        <v>0</v>
      </c>
      <c r="AK20" s="8">
        <v>0</v>
      </c>
      <c r="AL20" s="8">
        <v>0</v>
      </c>
      <c r="AM20" s="8">
        <v>0</v>
      </c>
      <c r="AN20">
        <f t="shared" si="2"/>
        <v>0</v>
      </c>
      <c r="AO20" s="8">
        <v>0</v>
      </c>
    </row>
    <row r="21" spans="1:49" s="8" customFormat="1" x14ac:dyDescent="0.35">
      <c r="A21" s="8" t="s">
        <v>14</v>
      </c>
      <c r="B21" s="8">
        <v>0</v>
      </c>
      <c r="C21" s="8">
        <v>0</v>
      </c>
      <c r="D21" s="8">
        <v>0</v>
      </c>
      <c r="E21" s="8">
        <v>0</v>
      </c>
      <c r="F21" s="8">
        <v>0</v>
      </c>
      <c r="G21" s="8">
        <v>0</v>
      </c>
      <c r="H21" s="8">
        <v>0</v>
      </c>
      <c r="I21" s="8">
        <v>-100</v>
      </c>
      <c r="J21" s="8">
        <v>-100</v>
      </c>
      <c r="K21" s="8">
        <v>-100</v>
      </c>
      <c r="L21" s="8">
        <v>-30</v>
      </c>
      <c r="M21" s="8">
        <v>0</v>
      </c>
      <c r="N21">
        <f t="shared" si="0"/>
        <v>0</v>
      </c>
      <c r="O21" s="8">
        <v>0</v>
      </c>
      <c r="P21" s="8">
        <v>0</v>
      </c>
      <c r="Q21" s="8">
        <v>0</v>
      </c>
      <c r="R21" s="8">
        <v>0</v>
      </c>
      <c r="S21" s="8">
        <v>0</v>
      </c>
      <c r="T21" s="8">
        <v>0</v>
      </c>
      <c r="U21" s="8">
        <v>0</v>
      </c>
      <c r="V21" s="8">
        <v>0</v>
      </c>
      <c r="W21" s="8">
        <v>0</v>
      </c>
      <c r="X21" s="8">
        <v>0</v>
      </c>
      <c r="Y21" s="8">
        <v>0</v>
      </c>
      <c r="Z21" s="8">
        <v>-60</v>
      </c>
      <c r="AA21">
        <f t="shared" si="1"/>
        <v>-60</v>
      </c>
      <c r="AB21" s="8">
        <v>-60</v>
      </c>
      <c r="AC21" s="8">
        <v>-60</v>
      </c>
      <c r="AD21" s="8">
        <v>-60</v>
      </c>
      <c r="AE21" s="8">
        <v>0</v>
      </c>
      <c r="AF21" s="8">
        <v>0</v>
      </c>
      <c r="AG21" s="8">
        <v>0</v>
      </c>
      <c r="AH21" s="8">
        <v>0</v>
      </c>
      <c r="AI21" s="8">
        <v>0</v>
      </c>
      <c r="AJ21" s="8">
        <v>0</v>
      </c>
      <c r="AK21" s="8">
        <v>0</v>
      </c>
      <c r="AL21" s="8">
        <v>0</v>
      </c>
      <c r="AM21" s="8">
        <v>0</v>
      </c>
      <c r="AN21">
        <f t="shared" si="2"/>
        <v>0</v>
      </c>
      <c r="AO21" s="8">
        <v>0</v>
      </c>
    </row>
    <row r="22" spans="1:49" s="1" customFormat="1" x14ac:dyDescent="0.35">
      <c r="A22" s="1" t="s">
        <v>27</v>
      </c>
      <c r="B22" s="1">
        <f>B20+B21</f>
        <v>0</v>
      </c>
      <c r="C22" s="1">
        <f t="shared" ref="C22:AO22" si="20">C20+C21</f>
        <v>55</v>
      </c>
      <c r="D22" s="1">
        <f t="shared" si="20"/>
        <v>55</v>
      </c>
      <c r="E22" s="1">
        <f t="shared" si="20"/>
        <v>55</v>
      </c>
      <c r="F22" s="1">
        <f t="shared" si="20"/>
        <v>55</v>
      </c>
      <c r="G22" s="1">
        <f t="shared" si="20"/>
        <v>55</v>
      </c>
      <c r="H22" s="1">
        <f t="shared" si="20"/>
        <v>55</v>
      </c>
      <c r="I22" s="1">
        <f t="shared" si="20"/>
        <v>-100</v>
      </c>
      <c r="J22" s="1">
        <f t="shared" si="20"/>
        <v>-100</v>
      </c>
      <c r="K22" s="1">
        <f t="shared" si="20"/>
        <v>-100</v>
      </c>
      <c r="L22" s="1">
        <f t="shared" si="20"/>
        <v>-30</v>
      </c>
      <c r="M22" s="1">
        <f t="shared" si="20"/>
        <v>0</v>
      </c>
      <c r="N22">
        <f t="shared" si="0"/>
        <v>0</v>
      </c>
      <c r="O22" s="1">
        <f t="shared" si="20"/>
        <v>0</v>
      </c>
      <c r="P22" s="1">
        <f t="shared" si="20"/>
        <v>100</v>
      </c>
      <c r="Q22" s="1">
        <f t="shared" si="20"/>
        <v>100</v>
      </c>
      <c r="R22" s="1">
        <f t="shared" si="20"/>
        <v>55</v>
      </c>
      <c r="S22" s="1">
        <f t="shared" si="20"/>
        <v>45</v>
      </c>
      <c r="T22" s="1">
        <f t="shared" si="20"/>
        <v>45</v>
      </c>
      <c r="U22" s="1">
        <f t="shared" si="20"/>
        <v>45</v>
      </c>
      <c r="V22" s="1">
        <f t="shared" si="20"/>
        <v>0</v>
      </c>
      <c r="W22" s="1">
        <f t="shared" si="20"/>
        <v>0</v>
      </c>
      <c r="X22" s="1">
        <f t="shared" si="20"/>
        <v>0</v>
      </c>
      <c r="Y22" s="1">
        <f t="shared" si="20"/>
        <v>0</v>
      </c>
      <c r="Z22" s="1">
        <f t="shared" si="20"/>
        <v>-60</v>
      </c>
      <c r="AA22">
        <f t="shared" si="1"/>
        <v>-60</v>
      </c>
      <c r="AB22" s="1">
        <f t="shared" si="20"/>
        <v>-60</v>
      </c>
      <c r="AC22" s="1">
        <f t="shared" si="20"/>
        <v>-60</v>
      </c>
      <c r="AD22" s="1">
        <f t="shared" si="20"/>
        <v>-60</v>
      </c>
      <c r="AE22" s="1">
        <v>-100</v>
      </c>
      <c r="AF22" s="1">
        <v>0</v>
      </c>
      <c r="AG22" s="1">
        <f t="shared" si="20"/>
        <v>0</v>
      </c>
      <c r="AH22" s="1">
        <f t="shared" si="20"/>
        <v>0</v>
      </c>
      <c r="AI22" s="1">
        <f t="shared" si="20"/>
        <v>0</v>
      </c>
      <c r="AJ22" s="1">
        <f t="shared" si="20"/>
        <v>0</v>
      </c>
      <c r="AK22" s="1">
        <f t="shared" si="20"/>
        <v>0</v>
      </c>
      <c r="AL22" s="1">
        <f t="shared" si="20"/>
        <v>0</v>
      </c>
      <c r="AM22" s="1">
        <f t="shared" si="20"/>
        <v>0</v>
      </c>
      <c r="AN22">
        <f t="shared" si="2"/>
        <v>0</v>
      </c>
      <c r="AO22" s="1">
        <f t="shared" si="20"/>
        <v>0</v>
      </c>
    </row>
    <row r="23" spans="1:49" s="8" customFormat="1" x14ac:dyDescent="0.35">
      <c r="A23" s="8" t="str">
        <f>RegUp!A23</f>
        <v>Governor Response</v>
      </c>
      <c r="B23" s="8">
        <v>0</v>
      </c>
      <c r="C23" s="8">
        <v>0</v>
      </c>
      <c r="D23" s="8">
        <v>0</v>
      </c>
      <c r="E23" s="8">
        <v>0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>
        <f t="shared" si="0"/>
        <v>0</v>
      </c>
      <c r="O23" s="8">
        <v>0</v>
      </c>
      <c r="P23" s="8">
        <v>0</v>
      </c>
      <c r="Q23" s="8">
        <v>0</v>
      </c>
      <c r="R23" s="8">
        <v>0</v>
      </c>
      <c r="S23" s="8">
        <v>0</v>
      </c>
      <c r="T23" s="8">
        <v>0</v>
      </c>
      <c r="U23" s="8">
        <v>0</v>
      </c>
      <c r="V23" s="8">
        <v>0</v>
      </c>
      <c r="W23" s="8">
        <v>0</v>
      </c>
      <c r="X23" s="8">
        <v>0</v>
      </c>
      <c r="Y23" s="8">
        <v>0</v>
      </c>
      <c r="Z23" s="8">
        <v>0</v>
      </c>
      <c r="AA23">
        <f t="shared" si="1"/>
        <v>0</v>
      </c>
      <c r="AB23" s="8">
        <v>0</v>
      </c>
      <c r="AC23" s="8">
        <v>0</v>
      </c>
      <c r="AD23" s="8">
        <v>0</v>
      </c>
      <c r="AE23" s="8">
        <v>0</v>
      </c>
      <c r="AF23" s="8">
        <v>0</v>
      </c>
      <c r="AG23" s="8">
        <v>0</v>
      </c>
      <c r="AH23" s="8">
        <v>0</v>
      </c>
      <c r="AI23" s="8">
        <v>0</v>
      </c>
      <c r="AJ23" s="8">
        <v>0</v>
      </c>
      <c r="AK23" s="8">
        <v>0</v>
      </c>
      <c r="AL23" s="8">
        <v>0</v>
      </c>
      <c r="AM23" s="8">
        <v>0</v>
      </c>
      <c r="AN23">
        <f t="shared" si="2"/>
        <v>0</v>
      </c>
      <c r="AO23" s="8">
        <v>0</v>
      </c>
    </row>
    <row r="24" spans="1:49" x14ac:dyDescent="0.35">
      <c r="A24" t="s">
        <v>15</v>
      </c>
      <c r="B24">
        <f>B22+B23</f>
        <v>0</v>
      </c>
      <c r="C24">
        <f t="shared" ref="C24:AO24" si="21">C22+C23</f>
        <v>55</v>
      </c>
      <c r="D24">
        <f t="shared" si="21"/>
        <v>55</v>
      </c>
      <c r="E24">
        <f t="shared" si="21"/>
        <v>55</v>
      </c>
      <c r="F24">
        <f t="shared" si="21"/>
        <v>55</v>
      </c>
      <c r="G24">
        <f t="shared" si="21"/>
        <v>55</v>
      </c>
      <c r="H24">
        <f t="shared" si="21"/>
        <v>55</v>
      </c>
      <c r="I24">
        <f t="shared" si="21"/>
        <v>-100</v>
      </c>
      <c r="J24">
        <f t="shared" si="21"/>
        <v>-100</v>
      </c>
      <c r="K24">
        <f t="shared" si="21"/>
        <v>-100</v>
      </c>
      <c r="L24">
        <f t="shared" si="21"/>
        <v>-30</v>
      </c>
      <c r="M24">
        <f t="shared" si="21"/>
        <v>0</v>
      </c>
      <c r="N24">
        <f t="shared" si="0"/>
        <v>0</v>
      </c>
      <c r="O24">
        <f t="shared" si="21"/>
        <v>0</v>
      </c>
      <c r="P24">
        <f t="shared" si="21"/>
        <v>100</v>
      </c>
      <c r="Q24">
        <f t="shared" si="21"/>
        <v>100</v>
      </c>
      <c r="R24">
        <f t="shared" si="21"/>
        <v>55</v>
      </c>
      <c r="S24">
        <f t="shared" si="21"/>
        <v>45</v>
      </c>
      <c r="T24">
        <f t="shared" si="21"/>
        <v>45</v>
      </c>
      <c r="U24">
        <f t="shared" si="21"/>
        <v>45</v>
      </c>
      <c r="V24">
        <f t="shared" si="21"/>
        <v>0</v>
      </c>
      <c r="W24">
        <f t="shared" si="21"/>
        <v>0</v>
      </c>
      <c r="X24">
        <f t="shared" si="21"/>
        <v>0</v>
      </c>
      <c r="Y24">
        <f t="shared" si="21"/>
        <v>0</v>
      </c>
      <c r="Z24">
        <f t="shared" si="21"/>
        <v>-60</v>
      </c>
      <c r="AA24">
        <f t="shared" si="1"/>
        <v>-60</v>
      </c>
      <c r="AB24">
        <f t="shared" si="21"/>
        <v>-60</v>
      </c>
      <c r="AC24">
        <f t="shared" si="21"/>
        <v>-60</v>
      </c>
      <c r="AD24">
        <f t="shared" si="21"/>
        <v>-60</v>
      </c>
      <c r="AE24">
        <f t="shared" si="21"/>
        <v>-100</v>
      </c>
      <c r="AF24">
        <f t="shared" si="21"/>
        <v>0</v>
      </c>
      <c r="AG24">
        <f t="shared" si="21"/>
        <v>0</v>
      </c>
      <c r="AH24">
        <f t="shared" si="21"/>
        <v>0</v>
      </c>
      <c r="AI24">
        <f t="shared" si="21"/>
        <v>0</v>
      </c>
      <c r="AJ24">
        <f t="shared" si="21"/>
        <v>0</v>
      </c>
      <c r="AK24">
        <f t="shared" si="21"/>
        <v>0</v>
      </c>
      <c r="AL24">
        <f t="shared" si="21"/>
        <v>0</v>
      </c>
      <c r="AM24">
        <f t="shared" si="21"/>
        <v>0</v>
      </c>
      <c r="AN24">
        <f t="shared" si="2"/>
        <v>0</v>
      </c>
      <c r="AO24">
        <f t="shared" si="21"/>
        <v>0</v>
      </c>
    </row>
    <row r="25" spans="1:49" x14ac:dyDescent="0.35">
      <c r="A25" t="s">
        <v>1</v>
      </c>
      <c r="B25">
        <f>B3</f>
        <v>100</v>
      </c>
      <c r="C25">
        <f t="shared" ref="C25:P25" si="22">B25-B24*1/12</f>
        <v>100</v>
      </c>
      <c r="D25">
        <f t="shared" si="22"/>
        <v>95.416666666666671</v>
      </c>
      <c r="E25">
        <f t="shared" si="22"/>
        <v>90.833333333333343</v>
      </c>
      <c r="F25">
        <f t="shared" si="22"/>
        <v>86.250000000000014</v>
      </c>
      <c r="G25">
        <f t="shared" si="22"/>
        <v>81.666666666666686</v>
      </c>
      <c r="H25">
        <f t="shared" si="22"/>
        <v>77.083333333333357</v>
      </c>
      <c r="I25">
        <f t="shared" si="22"/>
        <v>72.500000000000028</v>
      </c>
      <c r="J25">
        <f t="shared" si="22"/>
        <v>80.833333333333357</v>
      </c>
      <c r="K25">
        <f t="shared" si="22"/>
        <v>89.166666666666686</v>
      </c>
      <c r="L25">
        <f t="shared" si="22"/>
        <v>97.500000000000014</v>
      </c>
      <c r="M25">
        <f t="shared" si="22"/>
        <v>100.00000000000001</v>
      </c>
      <c r="N25">
        <f t="shared" si="0"/>
        <v>100.00000000000001</v>
      </c>
      <c r="O25">
        <f>M25-M24*1/12</f>
        <v>100.00000000000001</v>
      </c>
      <c r="P25">
        <f t="shared" si="22"/>
        <v>100.00000000000001</v>
      </c>
      <c r="Q25">
        <f t="shared" ref="Q25:AD25" si="23">P25-P24*1/12</f>
        <v>91.666666666666686</v>
      </c>
      <c r="R25">
        <f t="shared" si="23"/>
        <v>83.333333333333357</v>
      </c>
      <c r="S25">
        <f t="shared" si="23"/>
        <v>78.750000000000028</v>
      </c>
      <c r="T25">
        <f t="shared" si="23"/>
        <v>75.000000000000028</v>
      </c>
      <c r="U25">
        <f t="shared" si="23"/>
        <v>71.250000000000028</v>
      </c>
      <c r="V25">
        <f t="shared" si="23"/>
        <v>67.500000000000028</v>
      </c>
      <c r="W25">
        <f t="shared" si="23"/>
        <v>67.500000000000028</v>
      </c>
      <c r="X25">
        <f t="shared" si="23"/>
        <v>67.500000000000028</v>
      </c>
      <c r="Y25">
        <f t="shared" si="23"/>
        <v>67.500000000000028</v>
      </c>
      <c r="Z25">
        <f t="shared" si="23"/>
        <v>67.500000000000028</v>
      </c>
      <c r="AA25">
        <f t="shared" si="1"/>
        <v>72.500000000000028</v>
      </c>
      <c r="AB25">
        <f>Z25-Z24*1/12</f>
        <v>72.500000000000028</v>
      </c>
      <c r="AC25">
        <f>AB25-AB24*1/12</f>
        <v>77.500000000000028</v>
      </c>
      <c r="AD25">
        <f t="shared" si="23"/>
        <v>82.500000000000028</v>
      </c>
      <c r="AE25">
        <f t="shared" ref="AE25:AM25" si="24">AD25-AD24*1/12</f>
        <v>87.500000000000028</v>
      </c>
      <c r="AF25">
        <f t="shared" si="24"/>
        <v>95.833333333333357</v>
      </c>
      <c r="AG25">
        <f t="shared" si="24"/>
        <v>95.833333333333357</v>
      </c>
      <c r="AH25">
        <f t="shared" si="24"/>
        <v>95.833333333333357</v>
      </c>
      <c r="AI25">
        <f t="shared" si="24"/>
        <v>95.833333333333357</v>
      </c>
      <c r="AJ25">
        <f t="shared" si="24"/>
        <v>95.833333333333357</v>
      </c>
      <c r="AK25">
        <f t="shared" si="24"/>
        <v>95.833333333333357</v>
      </c>
      <c r="AL25">
        <f t="shared" si="24"/>
        <v>95.833333333333357</v>
      </c>
      <c r="AM25">
        <f t="shared" si="24"/>
        <v>95.833333333333357</v>
      </c>
      <c r="AN25">
        <f t="shared" si="2"/>
        <v>95.833333333333357</v>
      </c>
      <c r="AO25">
        <f>AM25-AM24*1/12</f>
        <v>95.833333333333357</v>
      </c>
    </row>
    <row r="26" spans="1:49" x14ac:dyDescent="0.35">
      <c r="A26" t="str">
        <f>RegUp!$A$26</f>
        <v>SOCReq-Compliance</v>
      </c>
      <c r="B26" s="7">
        <f t="shared" ref="B26:M26" si="25">MAX((120-MINUTE(B8))/120 * (B11 - MIN(-1*B21,B11)),0)*2</f>
        <v>90</v>
      </c>
      <c r="C26" s="7">
        <f t="shared" si="25"/>
        <v>86.25</v>
      </c>
      <c r="D26" s="7">
        <f t="shared" si="25"/>
        <v>82.5</v>
      </c>
      <c r="E26" s="7">
        <f t="shared" si="25"/>
        <v>78.75</v>
      </c>
      <c r="F26" s="7">
        <f t="shared" si="25"/>
        <v>75</v>
      </c>
      <c r="G26" s="7">
        <f t="shared" si="25"/>
        <v>71.25</v>
      </c>
      <c r="H26" s="7">
        <f t="shared" si="25"/>
        <v>67.5</v>
      </c>
      <c r="I26" s="7">
        <f t="shared" si="25"/>
        <v>0</v>
      </c>
      <c r="J26" s="7">
        <f t="shared" si="25"/>
        <v>0</v>
      </c>
      <c r="K26" s="7">
        <f t="shared" si="25"/>
        <v>0</v>
      </c>
      <c r="L26" s="7">
        <f t="shared" si="25"/>
        <v>17.5</v>
      </c>
      <c r="M26" s="7">
        <f t="shared" si="25"/>
        <v>48.75</v>
      </c>
      <c r="N26" s="7">
        <f>MAX((120-60)/120 * (M11 - MIN(-1*M21,M11)),0)*2</f>
        <v>45</v>
      </c>
      <c r="O26" s="7">
        <f t="shared" ref="O26:Z26" si="26">MAX((120-MINUTE(O8))/120 * (O11 - MIN(-1*O21,O11)),0)*2</f>
        <v>90</v>
      </c>
      <c r="P26" s="7">
        <f t="shared" si="26"/>
        <v>86.25</v>
      </c>
      <c r="Q26" s="7">
        <f t="shared" si="26"/>
        <v>82.5</v>
      </c>
      <c r="R26" s="7">
        <f t="shared" si="26"/>
        <v>78.75</v>
      </c>
      <c r="S26" s="7">
        <f t="shared" si="26"/>
        <v>75</v>
      </c>
      <c r="T26" s="7">
        <f t="shared" si="26"/>
        <v>71.25</v>
      </c>
      <c r="U26" s="7">
        <f t="shared" si="26"/>
        <v>67.5</v>
      </c>
      <c r="V26" s="7">
        <f t="shared" si="26"/>
        <v>63.75</v>
      </c>
      <c r="W26" s="7">
        <f t="shared" si="26"/>
        <v>60</v>
      </c>
      <c r="X26" s="7">
        <f t="shared" si="26"/>
        <v>56.25</v>
      </c>
      <c r="Y26" s="7">
        <f t="shared" si="26"/>
        <v>52.5</v>
      </c>
      <c r="Z26" s="7">
        <f t="shared" si="26"/>
        <v>0</v>
      </c>
      <c r="AA26" s="7">
        <f>MAX((120-60)/120 * (Z11 - MIN(-1*Z21,Z11)),0)*2</f>
        <v>0</v>
      </c>
      <c r="AB26" s="7">
        <f t="shared" ref="AB26:AM26" si="27">MAX((120-MINUTE(AB8))/120 * (AB11 - MIN(-1*AB21,AB11)),0)*2</f>
        <v>0</v>
      </c>
      <c r="AC26" s="7">
        <f t="shared" si="27"/>
        <v>0</v>
      </c>
      <c r="AD26" s="7">
        <f t="shared" si="27"/>
        <v>0</v>
      </c>
      <c r="AE26" s="7">
        <f t="shared" si="27"/>
        <v>78.75</v>
      </c>
      <c r="AF26" s="7">
        <f t="shared" si="27"/>
        <v>75</v>
      </c>
      <c r="AG26" s="7">
        <f t="shared" si="27"/>
        <v>71.25</v>
      </c>
      <c r="AH26" s="7">
        <f t="shared" si="27"/>
        <v>67.5</v>
      </c>
      <c r="AI26" s="7">
        <f t="shared" si="27"/>
        <v>63.75</v>
      </c>
      <c r="AJ26" s="7">
        <f t="shared" si="27"/>
        <v>60</v>
      </c>
      <c r="AK26" s="7">
        <f t="shared" si="27"/>
        <v>56.25</v>
      </c>
      <c r="AL26" s="7">
        <f t="shared" si="27"/>
        <v>52.5</v>
      </c>
      <c r="AM26" s="7">
        <f t="shared" si="27"/>
        <v>48.75</v>
      </c>
      <c r="AN26" s="7">
        <f>MAX((120-60)/120 * (AM11 - MIN(-1*AM21,AM11)),0)*2</f>
        <v>45</v>
      </c>
      <c r="AO26" s="7">
        <f>MAX((120-MINUTE(AO8))/120 * (AO11 - MIN(-1*AO21,AO11)),0)*2</f>
        <v>90</v>
      </c>
      <c r="AP26" s="7"/>
      <c r="AQ26" s="7"/>
      <c r="AR26" s="7"/>
      <c r="AS26" s="7"/>
      <c r="AT26" s="7"/>
      <c r="AU26" s="7"/>
      <c r="AV26" s="7"/>
      <c r="AW26" s="7"/>
    </row>
    <row r="27" spans="1:49" hidden="1" x14ac:dyDescent="0.35">
      <c r="A27" s="1" t="str">
        <f>RegUp!$A$27</f>
        <v>SoCReq-Compliance minus charging credit</v>
      </c>
      <c r="B27" s="7">
        <f t="shared" ref="B27:M27" si="28">MAX((120-MINUTE(B8))/120 * B11,0)*2</f>
        <v>90</v>
      </c>
      <c r="C27" s="7">
        <f t="shared" si="28"/>
        <v>86.25</v>
      </c>
      <c r="D27" s="7">
        <f t="shared" si="28"/>
        <v>82.5</v>
      </c>
      <c r="E27" s="7">
        <f t="shared" si="28"/>
        <v>78.75</v>
      </c>
      <c r="F27" s="7">
        <f t="shared" si="28"/>
        <v>75</v>
      </c>
      <c r="G27" s="7">
        <f t="shared" si="28"/>
        <v>71.25</v>
      </c>
      <c r="H27" s="7">
        <f t="shared" si="28"/>
        <v>67.5</v>
      </c>
      <c r="I27" s="7">
        <f t="shared" si="28"/>
        <v>63.75</v>
      </c>
      <c r="J27" s="7">
        <f t="shared" si="28"/>
        <v>60</v>
      </c>
      <c r="K27" s="7">
        <f t="shared" si="28"/>
        <v>56.25</v>
      </c>
      <c r="L27" s="7">
        <f t="shared" si="28"/>
        <v>52.5</v>
      </c>
      <c r="M27" s="7">
        <f t="shared" si="28"/>
        <v>48.75</v>
      </c>
      <c r="N27" s="1">
        <f>MAX((120-60)/120 * M11,0)*2</f>
        <v>45</v>
      </c>
      <c r="O27" s="7">
        <f t="shared" ref="O27:Z27" si="29">MAX((120-MINUTE(O8))/120 * O11,0)*2</f>
        <v>90</v>
      </c>
      <c r="P27" s="7">
        <f t="shared" si="29"/>
        <v>86.25</v>
      </c>
      <c r="Q27" s="7">
        <f t="shared" si="29"/>
        <v>82.5</v>
      </c>
      <c r="R27" s="7">
        <f t="shared" si="29"/>
        <v>78.75</v>
      </c>
      <c r="S27" s="7">
        <f t="shared" si="29"/>
        <v>75</v>
      </c>
      <c r="T27" s="7">
        <f t="shared" si="29"/>
        <v>71.25</v>
      </c>
      <c r="U27" s="7">
        <f t="shared" si="29"/>
        <v>67.5</v>
      </c>
      <c r="V27" s="7">
        <f t="shared" si="29"/>
        <v>63.75</v>
      </c>
      <c r="W27" s="7">
        <f t="shared" si="29"/>
        <v>60</v>
      </c>
      <c r="X27" s="7">
        <f t="shared" si="29"/>
        <v>56.25</v>
      </c>
      <c r="Y27" s="7">
        <f t="shared" si="29"/>
        <v>52.5</v>
      </c>
      <c r="Z27" s="7">
        <f t="shared" si="29"/>
        <v>48.75</v>
      </c>
      <c r="AA27" s="1">
        <f>MAX((120-60)/120 * Z11,0)*2</f>
        <v>45</v>
      </c>
      <c r="AB27" s="7">
        <f t="shared" ref="AB27:AM27" si="30">MAX((120-MINUTE(AB8))/120 * AB11,0)*2</f>
        <v>90</v>
      </c>
      <c r="AC27" s="7">
        <f t="shared" si="30"/>
        <v>86.25</v>
      </c>
      <c r="AD27" s="7">
        <f t="shared" si="30"/>
        <v>82.5</v>
      </c>
      <c r="AE27" s="7">
        <f t="shared" si="30"/>
        <v>78.75</v>
      </c>
      <c r="AF27" s="7">
        <f t="shared" si="30"/>
        <v>75</v>
      </c>
      <c r="AG27" s="7">
        <f t="shared" si="30"/>
        <v>71.25</v>
      </c>
      <c r="AH27" s="7">
        <f t="shared" si="30"/>
        <v>67.5</v>
      </c>
      <c r="AI27" s="7">
        <f t="shared" si="30"/>
        <v>63.75</v>
      </c>
      <c r="AJ27" s="7">
        <f t="shared" si="30"/>
        <v>60</v>
      </c>
      <c r="AK27" s="7">
        <f t="shared" si="30"/>
        <v>56.25</v>
      </c>
      <c r="AL27" s="7">
        <f t="shared" si="30"/>
        <v>52.5</v>
      </c>
      <c r="AM27" s="7">
        <f t="shared" si="30"/>
        <v>48.75</v>
      </c>
      <c r="AN27" s="1">
        <f>MAX((120-60)/120 * AM11,0)*2</f>
        <v>45</v>
      </c>
      <c r="AO27" s="7">
        <f>MAX((120-MINUTE(AO8))/120 * AO11,0)*2</f>
        <v>90</v>
      </c>
      <c r="AP27" s="1"/>
      <c r="AQ27" s="1"/>
      <c r="AR27" s="1"/>
      <c r="AS27" s="1"/>
      <c r="AT27" s="1"/>
      <c r="AU27" s="1"/>
      <c r="AV27" s="1"/>
      <c r="AW27" s="1"/>
    </row>
    <row r="33" spans="1:16" x14ac:dyDescent="0.35">
      <c r="G33" s="5"/>
    </row>
    <row r="34" spans="1:16" x14ac:dyDescent="0.35">
      <c r="A34" s="2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</row>
    <row r="39" spans="1:16" hidden="1" x14ac:dyDescent="0.35"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</row>
    <row r="45" spans="1:16" x14ac:dyDescent="0.35"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</row>
    <row r="46" spans="1:16" hidden="1" x14ac:dyDescent="0.35"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</row>
    <row r="47" spans="1:16" hidden="1" x14ac:dyDescent="0.35"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</row>
    <row r="48" spans="1:16" x14ac:dyDescent="0.3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1:16" hidden="1" x14ac:dyDescent="0.35"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</row>
    <row r="50" spans="1:16" hidden="1" x14ac:dyDescent="0.35"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</row>
    <row r="51" spans="1:16" x14ac:dyDescent="0.35"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</row>
    <row r="60" spans="1:16" x14ac:dyDescent="0.35">
      <c r="A60" s="2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</row>
    <row r="61" spans="1:16" x14ac:dyDescent="0.35">
      <c r="A61" s="2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</row>
    <row r="66" spans="2:16" hidden="1" x14ac:dyDescent="0.35"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</row>
    <row r="72" spans="2:16" x14ac:dyDescent="0.35"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</row>
    <row r="73" spans="2:16" hidden="1" x14ac:dyDescent="0.35"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</row>
    <row r="74" spans="2:16" hidden="1" x14ac:dyDescent="0.35"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</row>
    <row r="75" spans="2:16" x14ac:dyDescent="0.35"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</row>
    <row r="76" spans="2:16" hidden="1" x14ac:dyDescent="0.35"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</row>
    <row r="77" spans="2:16" hidden="1" x14ac:dyDescent="0.35"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</row>
    <row r="78" spans="2:16" x14ac:dyDescent="0.35"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</row>
    <row r="89" spans="1:16" x14ac:dyDescent="0.35">
      <c r="A89" s="2" t="s">
        <v>7</v>
      </c>
      <c r="B89" s="3">
        <v>0.5</v>
      </c>
      <c r="C89" s="3">
        <v>0.50347222222222221</v>
      </c>
      <c r="D89" s="3">
        <v>0.50694444444444398</v>
      </c>
      <c r="E89" s="3">
        <v>0.51041666666666696</v>
      </c>
      <c r="F89" s="3">
        <v>0.51388888888888895</v>
      </c>
      <c r="G89" s="3">
        <v>0.51736111111111105</v>
      </c>
      <c r="H89" s="3">
        <v>0.52083333333333304</v>
      </c>
      <c r="I89" s="3">
        <v>0.52430555555555503</v>
      </c>
      <c r="J89" s="3">
        <v>0.52777777777777801</v>
      </c>
      <c r="K89" s="3">
        <v>0.53125</v>
      </c>
      <c r="L89" s="3">
        <v>0.53472222222222199</v>
      </c>
      <c r="M89" s="3">
        <v>0.53819444444444398</v>
      </c>
      <c r="N89" s="3"/>
      <c r="O89" s="3">
        <v>0.54166666666666696</v>
      </c>
      <c r="P89" s="3">
        <v>0.54513888888888895</v>
      </c>
    </row>
    <row r="90" spans="1:16" x14ac:dyDescent="0.35">
      <c r="A90" t="s">
        <v>0</v>
      </c>
      <c r="B90">
        <v>100</v>
      </c>
      <c r="C90">
        <v>100</v>
      </c>
      <c r="D90">
        <v>100</v>
      </c>
      <c r="E90">
        <v>100</v>
      </c>
      <c r="F90">
        <v>100</v>
      </c>
      <c r="G90">
        <v>100</v>
      </c>
      <c r="H90">
        <v>100</v>
      </c>
      <c r="I90">
        <v>100</v>
      </c>
      <c r="J90">
        <v>100</v>
      </c>
      <c r="K90">
        <v>100</v>
      </c>
      <c r="L90">
        <v>100</v>
      </c>
      <c r="M90">
        <v>100</v>
      </c>
      <c r="O90">
        <v>100</v>
      </c>
      <c r="P90">
        <v>100</v>
      </c>
    </row>
    <row r="91" spans="1:16" x14ac:dyDescent="0.35">
      <c r="A91" t="s">
        <v>10</v>
      </c>
      <c r="B91">
        <v>50</v>
      </c>
      <c r="C91">
        <v>50</v>
      </c>
      <c r="D91">
        <v>50</v>
      </c>
      <c r="E91">
        <v>50</v>
      </c>
      <c r="F91">
        <v>50</v>
      </c>
      <c r="G91">
        <v>50</v>
      </c>
      <c r="H91">
        <v>50</v>
      </c>
      <c r="I91">
        <v>50</v>
      </c>
      <c r="J91">
        <v>50</v>
      </c>
      <c r="K91">
        <v>50</v>
      </c>
      <c r="L91">
        <v>50</v>
      </c>
      <c r="M91">
        <v>50</v>
      </c>
      <c r="O91">
        <v>50</v>
      </c>
      <c r="P91">
        <v>50</v>
      </c>
    </row>
    <row r="92" spans="1:16" x14ac:dyDescent="0.35">
      <c r="A92" t="s">
        <v>11</v>
      </c>
      <c r="B92">
        <v>0</v>
      </c>
      <c r="C92">
        <v>0</v>
      </c>
      <c r="D92">
        <v>0</v>
      </c>
      <c r="E92">
        <v>0</v>
      </c>
      <c r="F92">
        <v>0</v>
      </c>
      <c r="G92">
        <v>0</v>
      </c>
      <c r="H92">
        <v>0</v>
      </c>
      <c r="I92">
        <v>50</v>
      </c>
      <c r="J92">
        <v>50</v>
      </c>
      <c r="K92">
        <v>50</v>
      </c>
      <c r="L92">
        <v>50</v>
      </c>
      <c r="M92">
        <v>50</v>
      </c>
      <c r="O92">
        <v>50</v>
      </c>
      <c r="P92">
        <v>50</v>
      </c>
    </row>
    <row r="93" spans="1:16" x14ac:dyDescent="0.35">
      <c r="A93" t="s">
        <v>5</v>
      </c>
      <c r="B93">
        <f>MAX(0, MIN(B90-B92))</f>
        <v>100</v>
      </c>
      <c r="C93">
        <f>MAX(0, MIN(B90-B92))</f>
        <v>100</v>
      </c>
      <c r="D93">
        <f t="shared" ref="D93:H93" si="31">MAX(0, MIN(C90-C92))</f>
        <v>100</v>
      </c>
      <c r="E93">
        <f t="shared" si="31"/>
        <v>100</v>
      </c>
      <c r="F93">
        <f t="shared" si="31"/>
        <v>100</v>
      </c>
      <c r="G93">
        <f t="shared" si="31"/>
        <v>100</v>
      </c>
      <c r="H93">
        <f t="shared" si="31"/>
        <v>100</v>
      </c>
      <c r="I93">
        <f>MAX(0, MIN(H90-H92))</f>
        <v>100</v>
      </c>
      <c r="J93">
        <f t="shared" ref="J93:P93" si="32">MAX(0, MIN(I90-I92))</f>
        <v>50</v>
      </c>
      <c r="K93">
        <f t="shared" si="32"/>
        <v>50</v>
      </c>
      <c r="L93">
        <f t="shared" si="32"/>
        <v>50</v>
      </c>
      <c r="M93">
        <f t="shared" si="32"/>
        <v>50</v>
      </c>
      <c r="O93">
        <f>MAX(0, MIN(M90-M92))</f>
        <v>50</v>
      </c>
      <c r="P93">
        <f t="shared" si="32"/>
        <v>50</v>
      </c>
    </row>
    <row r="94" spans="1:16" x14ac:dyDescent="0.35">
      <c r="A94" t="s">
        <v>6</v>
      </c>
      <c r="B94">
        <f>B90-B91</f>
        <v>50</v>
      </c>
      <c r="C94">
        <f>MAX(0, MIN(B90-B92,(B98-$B$1-B104)/(1/12)))</f>
        <v>100</v>
      </c>
      <c r="D94">
        <f t="shared" ref="D94:J94" si="33">MAX(0, MIN(C90-C92,(C98-$B$1-C104)/(1/12)))</f>
        <v>100</v>
      </c>
      <c r="E94">
        <f t="shared" si="33"/>
        <v>100</v>
      </c>
      <c r="F94">
        <f t="shared" si="33"/>
        <v>100</v>
      </c>
      <c r="G94">
        <f t="shared" si="33"/>
        <v>100</v>
      </c>
      <c r="H94">
        <f t="shared" si="33"/>
        <v>100</v>
      </c>
      <c r="I94">
        <f t="shared" si="33"/>
        <v>100</v>
      </c>
      <c r="J94">
        <f t="shared" si="33"/>
        <v>0</v>
      </c>
      <c r="K94">
        <f>MAX(0, MIN(J90-J92,(J98-$B$1-J104)/(1/12)))</f>
        <v>50</v>
      </c>
      <c r="L94" s="6">
        <f t="shared" ref="L94:P94" si="34">MAX(0, MIN(K90-K92,(K98-$B$1-K104)/(1/12)))</f>
        <v>1.7053025658242404E-13</v>
      </c>
      <c r="M94">
        <f t="shared" si="34"/>
        <v>50</v>
      </c>
      <c r="O94">
        <f>MAX(0, MIN(M90-M92,(M98-$B$1-M104)/(1/12)))</f>
        <v>50</v>
      </c>
      <c r="P94">
        <f t="shared" si="34"/>
        <v>0</v>
      </c>
    </row>
    <row r="95" spans="1:16" x14ac:dyDescent="0.35">
      <c r="A95" t="s">
        <v>12</v>
      </c>
      <c r="B95">
        <v>0</v>
      </c>
      <c r="C95">
        <v>100</v>
      </c>
      <c r="D95">
        <v>100</v>
      </c>
      <c r="E95">
        <v>100</v>
      </c>
      <c r="F95">
        <v>100</v>
      </c>
      <c r="G95">
        <v>100</v>
      </c>
      <c r="H95">
        <v>0</v>
      </c>
      <c r="I95">
        <v>0</v>
      </c>
      <c r="J95">
        <v>0</v>
      </c>
      <c r="K95">
        <v>50</v>
      </c>
      <c r="L95">
        <v>0</v>
      </c>
      <c r="M95">
        <v>50</v>
      </c>
      <c r="O95">
        <v>0</v>
      </c>
      <c r="P95">
        <v>0</v>
      </c>
    </row>
    <row r="96" spans="1:16" x14ac:dyDescent="0.35">
      <c r="A96" t="s">
        <v>14</v>
      </c>
      <c r="B96">
        <v>0</v>
      </c>
      <c r="C96">
        <v>0</v>
      </c>
      <c r="D96">
        <v>0</v>
      </c>
      <c r="E96">
        <v>0</v>
      </c>
      <c r="F96">
        <v>0</v>
      </c>
      <c r="G96">
        <v>0</v>
      </c>
      <c r="H96">
        <v>0</v>
      </c>
      <c r="I96">
        <v>0</v>
      </c>
      <c r="J96">
        <v>-50</v>
      </c>
      <c r="K96">
        <v>0</v>
      </c>
      <c r="L96">
        <v>-50</v>
      </c>
      <c r="M96">
        <v>0</v>
      </c>
      <c r="O96">
        <v>0</v>
      </c>
      <c r="P96">
        <v>0</v>
      </c>
    </row>
    <row r="97" spans="1:16" x14ac:dyDescent="0.35">
      <c r="A97" t="s">
        <v>15</v>
      </c>
      <c r="B97">
        <f>B95+B96</f>
        <v>0</v>
      </c>
      <c r="C97">
        <f t="shared" ref="C97" si="35">C95+C96</f>
        <v>100</v>
      </c>
      <c r="D97">
        <f t="shared" ref="D97" si="36">D95+D96</f>
        <v>100</v>
      </c>
      <c r="E97">
        <f t="shared" ref="E97" si="37">E95+E96</f>
        <v>100</v>
      </c>
      <c r="F97">
        <f t="shared" ref="F97" si="38">F95+F96</f>
        <v>100</v>
      </c>
      <c r="G97">
        <f t="shared" ref="G97" si="39">G95+G96</f>
        <v>100</v>
      </c>
      <c r="H97">
        <f t="shared" ref="H97" si="40">H95+H96</f>
        <v>0</v>
      </c>
      <c r="I97">
        <f t="shared" ref="I97" si="41">I95+I96</f>
        <v>0</v>
      </c>
      <c r="J97">
        <f t="shared" ref="J97" si="42">J95+J96</f>
        <v>-50</v>
      </c>
      <c r="K97">
        <f t="shared" ref="K97" si="43">K95+K96</f>
        <v>50</v>
      </c>
      <c r="L97">
        <f t="shared" ref="L97" si="44">L95+L96</f>
        <v>-50</v>
      </c>
      <c r="M97">
        <f t="shared" ref="M97" si="45">M95+M96</f>
        <v>50</v>
      </c>
      <c r="O97">
        <f t="shared" ref="O97" si="46">O95+O96</f>
        <v>0</v>
      </c>
      <c r="P97">
        <f t="shared" ref="P97" si="47">P95+P96</f>
        <v>0</v>
      </c>
    </row>
    <row r="98" spans="1:16" x14ac:dyDescent="0.35">
      <c r="A98" t="s">
        <v>1</v>
      </c>
      <c r="B98">
        <f>100</f>
        <v>100</v>
      </c>
      <c r="C98">
        <f>B98-B97*1/12</f>
        <v>100</v>
      </c>
      <c r="D98">
        <f t="shared" ref="D98:P98" si="48">C98-C97*1/12</f>
        <v>91.666666666666671</v>
      </c>
      <c r="E98">
        <f t="shared" si="48"/>
        <v>83.333333333333343</v>
      </c>
      <c r="F98">
        <f t="shared" si="48"/>
        <v>75.000000000000014</v>
      </c>
      <c r="G98">
        <f t="shared" si="48"/>
        <v>66.666666666666686</v>
      </c>
      <c r="H98">
        <f t="shared" si="48"/>
        <v>58.33333333333335</v>
      </c>
      <c r="I98">
        <f t="shared" si="48"/>
        <v>58.33333333333335</v>
      </c>
      <c r="J98">
        <f t="shared" si="48"/>
        <v>58.33333333333335</v>
      </c>
      <c r="K98">
        <f t="shared" si="48"/>
        <v>62.500000000000014</v>
      </c>
      <c r="L98">
        <f t="shared" si="48"/>
        <v>58.33333333333335</v>
      </c>
      <c r="M98">
        <f t="shared" si="48"/>
        <v>62.500000000000014</v>
      </c>
      <c r="O98">
        <f>M98-M97*1/12</f>
        <v>58.33333333333335</v>
      </c>
      <c r="P98">
        <f t="shared" si="48"/>
        <v>58.33333333333335</v>
      </c>
    </row>
    <row r="99" spans="1:16" hidden="1" x14ac:dyDescent="0.35">
      <c r="A99" t="s">
        <v>16</v>
      </c>
      <c r="B99" s="5">
        <f>MAX((120-MINUTE(B89))/120 * B91 - MIN(-1*B96,B91),0)*2</f>
        <v>100</v>
      </c>
      <c r="C99" s="5">
        <f>MAX((120-MINUTE(C89))/120 * C91 - MIN(-1*C96,C91),0)*2</f>
        <v>95.833333333333343</v>
      </c>
      <c r="D99" s="5">
        <f t="shared" ref="D99:P99" si="49">MAX((120-MINUTE(D89))/120 * D91 - MIN(-1*D96,D91),0)*2</f>
        <v>91.666666666666657</v>
      </c>
      <c r="E99" s="5">
        <f t="shared" si="49"/>
        <v>87.5</v>
      </c>
      <c r="F99" s="5">
        <f t="shared" si="49"/>
        <v>83.333333333333343</v>
      </c>
      <c r="G99" s="5">
        <f t="shared" si="49"/>
        <v>79.166666666666657</v>
      </c>
      <c r="H99" s="5">
        <f t="shared" si="49"/>
        <v>75</v>
      </c>
      <c r="I99" s="5">
        <f t="shared" si="49"/>
        <v>70.833333333333343</v>
      </c>
      <c r="J99" s="5">
        <f t="shared" si="49"/>
        <v>0</v>
      </c>
      <c r="K99" s="5">
        <f t="shared" si="49"/>
        <v>62.5</v>
      </c>
      <c r="L99" s="4">
        <f>MAX((120-MINUTE(L89))/120 * L91 - MIN(-1*L96,L91),0)*2</f>
        <v>0</v>
      </c>
      <c r="M99" s="5">
        <f t="shared" si="49"/>
        <v>54.166666666666664</v>
      </c>
      <c r="N99" s="5"/>
      <c r="O99" s="5">
        <f t="shared" si="49"/>
        <v>100</v>
      </c>
      <c r="P99" s="5">
        <f t="shared" si="49"/>
        <v>95.833333333333343</v>
      </c>
    </row>
    <row r="100" spans="1:16" hidden="1" x14ac:dyDescent="0.35">
      <c r="A100" t="s">
        <v>17</v>
      </c>
      <c r="B100" s="5" t="e">
        <f t="shared" ref="B100:P100" si="50">MAX((MINUTE(B89)-(60-$L$1))/$L$1*B91-MIN(B91,-1*B96),0)*2</f>
        <v>#DIV/0!</v>
      </c>
      <c r="C100" s="5" t="e">
        <f t="shared" si="50"/>
        <v>#DIV/0!</v>
      </c>
      <c r="D100" s="5" t="e">
        <f t="shared" si="50"/>
        <v>#DIV/0!</v>
      </c>
      <c r="E100" s="5" t="e">
        <f t="shared" si="50"/>
        <v>#DIV/0!</v>
      </c>
      <c r="F100" s="5" t="e">
        <f t="shared" si="50"/>
        <v>#DIV/0!</v>
      </c>
      <c r="G100" s="5" t="e">
        <f t="shared" si="50"/>
        <v>#DIV/0!</v>
      </c>
      <c r="H100" s="5" t="e">
        <f t="shared" si="50"/>
        <v>#DIV/0!</v>
      </c>
      <c r="I100" s="5" t="e">
        <f t="shared" si="50"/>
        <v>#DIV/0!</v>
      </c>
      <c r="J100" s="5" t="e">
        <f t="shared" si="50"/>
        <v>#DIV/0!</v>
      </c>
      <c r="K100" s="5" t="e">
        <f t="shared" si="50"/>
        <v>#DIV/0!</v>
      </c>
      <c r="L100" s="5" t="e">
        <f t="shared" si="50"/>
        <v>#DIV/0!</v>
      </c>
      <c r="M100" s="5" t="e">
        <f t="shared" si="50"/>
        <v>#DIV/0!</v>
      </c>
      <c r="N100" s="5"/>
      <c r="O100" s="5" t="e">
        <f t="shared" si="50"/>
        <v>#DIV/0!</v>
      </c>
      <c r="P100" s="5" t="e">
        <f t="shared" si="50"/>
        <v>#DIV/0!</v>
      </c>
    </row>
    <row r="101" spans="1:16" x14ac:dyDescent="0.35">
      <c r="A101" t="s">
        <v>8</v>
      </c>
      <c r="B101" s="1" t="e">
        <f>MAX(B99,B100)</f>
        <v>#DIV/0!</v>
      </c>
      <c r="C101" s="1" t="e">
        <f t="shared" ref="C101" si="51">MAX(C99,C100)</f>
        <v>#DIV/0!</v>
      </c>
      <c r="D101" s="1" t="e">
        <f t="shared" ref="D101" si="52">MAX(D99,D100)</f>
        <v>#DIV/0!</v>
      </c>
      <c r="E101" s="1" t="e">
        <f t="shared" ref="E101" si="53">MAX(E99,E100)</f>
        <v>#DIV/0!</v>
      </c>
      <c r="F101" s="1" t="e">
        <f t="shared" ref="F101" si="54">MAX(F99,F100)</f>
        <v>#DIV/0!</v>
      </c>
      <c r="G101" s="1" t="e">
        <f t="shared" ref="G101" si="55">MAX(G99,G100)</f>
        <v>#DIV/0!</v>
      </c>
      <c r="H101" s="1" t="e">
        <f t="shared" ref="H101" si="56">MAX(H99,H100)</f>
        <v>#DIV/0!</v>
      </c>
      <c r="I101" s="1" t="e">
        <f t="shared" ref="I101" si="57">MAX(I99,I100)</f>
        <v>#DIV/0!</v>
      </c>
      <c r="J101" s="1" t="e">
        <f t="shared" ref="J101" si="58">MAX(J99,J100)</f>
        <v>#DIV/0!</v>
      </c>
      <c r="K101" s="1" t="e">
        <f>MAX(K99,K100)</f>
        <v>#DIV/0!</v>
      </c>
      <c r="L101" s="1" t="e">
        <f t="shared" ref="L101" si="59">MAX(L99,L100)</f>
        <v>#DIV/0!</v>
      </c>
      <c r="M101" s="1" t="e">
        <f>MAX(M99,M100)</f>
        <v>#DIV/0!</v>
      </c>
      <c r="N101" s="1"/>
      <c r="O101" s="1" t="e">
        <f t="shared" ref="O101" si="60">MAX(O99,O100)</f>
        <v>#DIV/0!</v>
      </c>
      <c r="P101" s="1" t="e">
        <f t="shared" ref="P101" si="61">MAX(P99,P100)</f>
        <v>#DIV/0!</v>
      </c>
    </row>
    <row r="102" spans="1:16" hidden="1" x14ac:dyDescent="0.35">
      <c r="A102" t="s">
        <v>18</v>
      </c>
      <c r="B102" s="5">
        <f>MAX((120-MINUTE(B89))/120 * B92 - MIN(-1*B96,B91),0)*2</f>
        <v>0</v>
      </c>
      <c r="C102" s="5">
        <f t="shared" ref="C102:P102" si="62">MAX((120-MINUTE(C89))/120 * C92 - MIN(-1*C96,C91),0)*2</f>
        <v>0</v>
      </c>
      <c r="D102" s="5">
        <f t="shared" si="62"/>
        <v>0</v>
      </c>
      <c r="E102" s="5">
        <f t="shared" si="62"/>
        <v>0</v>
      </c>
      <c r="F102" s="5">
        <f t="shared" si="62"/>
        <v>0</v>
      </c>
      <c r="G102" s="5">
        <f t="shared" si="62"/>
        <v>0</v>
      </c>
      <c r="H102" s="5">
        <f t="shared" si="62"/>
        <v>0</v>
      </c>
      <c r="I102" s="5">
        <f t="shared" si="62"/>
        <v>70.833333333333343</v>
      </c>
      <c r="J102" s="5">
        <f t="shared" si="62"/>
        <v>0</v>
      </c>
      <c r="K102" s="5">
        <f t="shared" si="62"/>
        <v>62.5</v>
      </c>
      <c r="L102" s="5">
        <f t="shared" si="62"/>
        <v>0</v>
      </c>
      <c r="M102" s="5">
        <f t="shared" si="62"/>
        <v>54.166666666666664</v>
      </c>
      <c r="N102" s="5"/>
      <c r="O102" s="5">
        <f t="shared" si="62"/>
        <v>100</v>
      </c>
      <c r="P102" s="5">
        <f t="shared" si="62"/>
        <v>95.833333333333343</v>
      </c>
    </row>
    <row r="103" spans="1:16" hidden="1" x14ac:dyDescent="0.35">
      <c r="A103" t="s">
        <v>19</v>
      </c>
      <c r="B103" s="5">
        <f>IFERROR(MAX((MINUTE(B89)-(60-$L$1))/$L$1*B92-MIN(B91,-1*B96),0),0)*2</f>
        <v>0</v>
      </c>
      <c r="C103" s="5">
        <f t="shared" ref="C103:P103" si="63">IFERROR(MAX((MINUTE(C89)-(60-$L$1))/$L$1*C92-MIN(C91,-1*C96),0),0)*2</f>
        <v>0</v>
      </c>
      <c r="D103" s="5">
        <f t="shared" si="63"/>
        <v>0</v>
      </c>
      <c r="E103" s="5">
        <f t="shared" si="63"/>
        <v>0</v>
      </c>
      <c r="F103" s="5">
        <f t="shared" si="63"/>
        <v>0</v>
      </c>
      <c r="G103" s="5">
        <f t="shared" si="63"/>
        <v>0</v>
      </c>
      <c r="H103" s="5">
        <f t="shared" si="63"/>
        <v>0</v>
      </c>
      <c r="I103" s="5">
        <f t="shared" si="63"/>
        <v>0</v>
      </c>
      <c r="J103" s="5">
        <f t="shared" si="63"/>
        <v>0</v>
      </c>
      <c r="K103" s="5">
        <f t="shared" si="63"/>
        <v>0</v>
      </c>
      <c r="L103" s="5">
        <f t="shared" si="63"/>
        <v>0</v>
      </c>
      <c r="M103" s="5">
        <f t="shared" si="63"/>
        <v>0</v>
      </c>
      <c r="N103" s="5"/>
      <c r="O103" s="5">
        <f t="shared" si="63"/>
        <v>0</v>
      </c>
      <c r="P103" s="5">
        <f t="shared" si="63"/>
        <v>0</v>
      </c>
    </row>
    <row r="104" spans="1:16" x14ac:dyDescent="0.35">
      <c r="A104" t="s">
        <v>9</v>
      </c>
      <c r="B104" s="1">
        <f>MAX(B103,B102)</f>
        <v>0</v>
      </c>
      <c r="C104" s="1">
        <f t="shared" ref="C104" si="64">MAX(C103,C102)</f>
        <v>0</v>
      </c>
      <c r="D104" s="1">
        <f t="shared" ref="D104" si="65">MAX(D103,D102)</f>
        <v>0</v>
      </c>
      <c r="E104" s="1">
        <f t="shared" ref="E104" si="66">MAX(E103,E102)</f>
        <v>0</v>
      </c>
      <c r="F104" s="1">
        <f t="shared" ref="F104" si="67">MAX(F103,F102)</f>
        <v>0</v>
      </c>
      <c r="G104" s="1">
        <f t="shared" ref="G104" si="68">MAX(G103,G102)</f>
        <v>0</v>
      </c>
      <c r="H104" s="1">
        <f t="shared" ref="H104" si="69">MAX(H103,H102)</f>
        <v>0</v>
      </c>
      <c r="I104" s="1">
        <f t="shared" ref="I104" si="70">MAX(I103,I102)</f>
        <v>70.833333333333343</v>
      </c>
      <c r="J104" s="1">
        <f t="shared" ref="J104" si="71">MAX(J103,J102)</f>
        <v>0</v>
      </c>
      <c r="K104" s="1">
        <f t="shared" ref="K104" si="72">MAX(K103,K102)</f>
        <v>62.5</v>
      </c>
      <c r="L104" s="1">
        <f t="shared" ref="L104" si="73">MAX(L103,L102)</f>
        <v>0</v>
      </c>
      <c r="M104" s="1">
        <f t="shared" ref="M104" si="74">MAX(M103,M102)</f>
        <v>54.166666666666664</v>
      </c>
      <c r="N104" s="1"/>
      <c r="O104" s="1">
        <f t="shared" ref="O104" si="75">MAX(O103,O102)</f>
        <v>100</v>
      </c>
      <c r="P104" s="1">
        <f t="shared" ref="P104" si="76">MAX(P103,P102)</f>
        <v>95.833333333333343</v>
      </c>
    </row>
    <row r="105" spans="1:16" hidden="1" x14ac:dyDescent="0.35">
      <c r="A105" t="s">
        <v>22</v>
      </c>
      <c r="B105" s="5">
        <f>MAX((120-MINUTE(B89))/120 * B91,0)*2</f>
        <v>100</v>
      </c>
      <c r="C105" s="5">
        <f t="shared" ref="C105:P105" si="77">MAX((120-MINUTE(C89))/120 * C91,0)*2</f>
        <v>95.833333333333343</v>
      </c>
      <c r="D105" s="5">
        <f t="shared" si="77"/>
        <v>91.666666666666657</v>
      </c>
      <c r="E105" s="5">
        <f t="shared" si="77"/>
        <v>87.5</v>
      </c>
      <c r="F105" s="5">
        <f t="shared" si="77"/>
        <v>83.333333333333343</v>
      </c>
      <c r="G105" s="5">
        <f t="shared" si="77"/>
        <v>79.166666666666657</v>
      </c>
      <c r="H105" s="5">
        <f t="shared" si="77"/>
        <v>75</v>
      </c>
      <c r="I105" s="5">
        <f t="shared" si="77"/>
        <v>70.833333333333343</v>
      </c>
      <c r="J105" s="5">
        <f t="shared" si="77"/>
        <v>66.666666666666657</v>
      </c>
      <c r="K105" s="5">
        <f t="shared" si="77"/>
        <v>62.5</v>
      </c>
      <c r="L105" s="5">
        <f t="shared" si="77"/>
        <v>58.333333333333336</v>
      </c>
      <c r="M105" s="5">
        <f t="shared" si="77"/>
        <v>54.166666666666664</v>
      </c>
      <c r="N105" s="5"/>
      <c r="O105" s="5">
        <f t="shared" si="77"/>
        <v>100</v>
      </c>
      <c r="P105" s="5">
        <f t="shared" si="77"/>
        <v>95.833333333333343</v>
      </c>
    </row>
    <row r="106" spans="1:16" hidden="1" x14ac:dyDescent="0.35">
      <c r="A106" t="s">
        <v>23</v>
      </c>
      <c r="B106" s="5" t="e">
        <f>MAX((MINUTE(B89)-(60-$L$1))/$L$1*B91,0)*2</f>
        <v>#DIV/0!</v>
      </c>
      <c r="C106" s="5" t="e">
        <f t="shared" ref="C106:P106" si="78">MAX((MINUTE(C89)-(60-$L$1))/$L$1*C91,0)*2</f>
        <v>#DIV/0!</v>
      </c>
      <c r="D106" s="5" t="e">
        <f t="shared" si="78"/>
        <v>#DIV/0!</v>
      </c>
      <c r="E106" s="5" t="e">
        <f t="shared" si="78"/>
        <v>#DIV/0!</v>
      </c>
      <c r="F106" s="5" t="e">
        <f t="shared" si="78"/>
        <v>#DIV/0!</v>
      </c>
      <c r="G106" s="5" t="e">
        <f t="shared" si="78"/>
        <v>#DIV/0!</v>
      </c>
      <c r="H106" s="5" t="e">
        <f t="shared" si="78"/>
        <v>#DIV/0!</v>
      </c>
      <c r="I106" s="5" t="e">
        <f t="shared" si="78"/>
        <v>#DIV/0!</v>
      </c>
      <c r="J106" s="5" t="e">
        <f t="shared" si="78"/>
        <v>#DIV/0!</v>
      </c>
      <c r="K106" s="5" t="e">
        <f t="shared" si="78"/>
        <v>#DIV/0!</v>
      </c>
      <c r="L106" s="5" t="e">
        <f t="shared" si="78"/>
        <v>#DIV/0!</v>
      </c>
      <c r="M106" s="5" t="e">
        <f t="shared" si="78"/>
        <v>#DIV/0!</v>
      </c>
      <c r="N106" s="5"/>
      <c r="O106" s="5" t="e">
        <f t="shared" si="78"/>
        <v>#DIV/0!</v>
      </c>
      <c r="P106" s="5" t="e">
        <f t="shared" si="78"/>
        <v>#DIV/0!</v>
      </c>
    </row>
    <row r="107" spans="1:16" x14ac:dyDescent="0.35">
      <c r="A107" t="s">
        <v>21</v>
      </c>
      <c r="B107" s="1" t="e">
        <f>MAX(B105,B106)</f>
        <v>#DIV/0!</v>
      </c>
      <c r="C107" s="1" t="e">
        <f t="shared" ref="C107" si="79">MAX(C105,C106)</f>
        <v>#DIV/0!</v>
      </c>
      <c r="D107" s="1" t="e">
        <f t="shared" ref="D107" si="80">MAX(D105,D106)</f>
        <v>#DIV/0!</v>
      </c>
      <c r="E107" s="1" t="e">
        <f t="shared" ref="E107" si="81">MAX(E105,E106)</f>
        <v>#DIV/0!</v>
      </c>
      <c r="F107" s="1" t="e">
        <f t="shared" ref="F107" si="82">MAX(F105,F106)</f>
        <v>#DIV/0!</v>
      </c>
      <c r="G107" s="1" t="e">
        <f t="shared" ref="G107" si="83">MAX(G105,G106)</f>
        <v>#DIV/0!</v>
      </c>
      <c r="H107" s="1" t="e">
        <f t="shared" ref="H107" si="84">MAX(H105,H106)</f>
        <v>#DIV/0!</v>
      </c>
      <c r="I107" s="1" t="e">
        <f t="shared" ref="I107" si="85">MAX(I105,I106)</f>
        <v>#DIV/0!</v>
      </c>
      <c r="J107" s="1" t="e">
        <f t="shared" ref="J107" si="86">MAX(J105,J106)</f>
        <v>#DIV/0!</v>
      </c>
      <c r="K107" s="1" t="e">
        <f t="shared" ref="K107" si="87">MAX(K105,K106)</f>
        <v>#DIV/0!</v>
      </c>
      <c r="L107" s="1" t="e">
        <f t="shared" ref="L107" si="88">MAX(L105,L106)</f>
        <v>#DIV/0!</v>
      </c>
      <c r="M107" s="1" t="e">
        <f t="shared" ref="M107" si="89">MAX(M105,M106)</f>
        <v>#DIV/0!</v>
      </c>
      <c r="N107" s="1"/>
      <c r="O107" s="1" t="e">
        <f t="shared" ref="O107" si="90">MAX(O105,O106)</f>
        <v>#DIV/0!</v>
      </c>
      <c r="P107" s="1" t="e">
        <f t="shared" ref="P107" si="91">MAX(P105,P106)</f>
        <v>#DIV/0!</v>
      </c>
    </row>
  </sheetData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CFFC5D-CBFF-423D-A512-8544C2810183}">
  <sheetPr codeName="Sheet5"/>
  <dimension ref="A1:AW107"/>
  <sheetViews>
    <sheetView workbookViewId="0">
      <pane xSplit="1" ySplit="8" topLeftCell="B9" activePane="bottomRight" state="frozen"/>
      <selection pane="topRight" activeCell="B1" sqref="B1"/>
      <selection pane="bottomLeft" activeCell="A6" sqref="A6"/>
      <selection pane="bottomRight"/>
    </sheetView>
  </sheetViews>
  <sheetFormatPr defaultRowHeight="14.5" x14ac:dyDescent="0.35"/>
  <cols>
    <col min="1" max="1" width="19.81640625" bestFit="1" customWidth="1"/>
    <col min="12" max="12" width="8.7265625" customWidth="1"/>
    <col min="14" max="14" width="0.7265625" customWidth="1"/>
    <col min="27" max="27" width="0.7265625" customWidth="1"/>
    <col min="40" max="40" width="0.7265625" customWidth="1"/>
  </cols>
  <sheetData>
    <row r="1" spans="1:49" x14ac:dyDescent="0.35">
      <c r="A1" t="s">
        <v>24</v>
      </c>
      <c r="B1">
        <v>0</v>
      </c>
      <c r="J1" t="s">
        <v>20</v>
      </c>
      <c r="L1">
        <v>0</v>
      </c>
      <c r="P1" s="16" t="s">
        <v>86</v>
      </c>
      <c r="Q1" s="16"/>
      <c r="R1" s="16"/>
      <c r="S1" s="16"/>
      <c r="T1" s="16"/>
      <c r="U1" s="16"/>
      <c r="V1" s="16"/>
      <c r="W1" s="16"/>
      <c r="X1" s="16"/>
    </row>
    <row r="2" spans="1:49" x14ac:dyDescent="0.35">
      <c r="A2" t="s">
        <v>25</v>
      </c>
      <c r="B2">
        <v>100</v>
      </c>
      <c r="P2" s="18" t="s">
        <v>142</v>
      </c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</row>
    <row r="3" spans="1:49" x14ac:dyDescent="0.35">
      <c r="A3" t="s">
        <v>26</v>
      </c>
      <c r="B3">
        <v>100</v>
      </c>
    </row>
    <row r="4" spans="1:49" x14ac:dyDescent="0.35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</row>
    <row r="5" spans="1:49" x14ac:dyDescent="0.35">
      <c r="A5" t="s">
        <v>88</v>
      </c>
      <c r="B5" t="s">
        <v>112</v>
      </c>
      <c r="O5" t="s">
        <v>90</v>
      </c>
      <c r="P5" t="s">
        <v>113</v>
      </c>
      <c r="AB5" t="s">
        <v>91</v>
      </c>
      <c r="AC5" t="s">
        <v>110</v>
      </c>
    </row>
    <row r="6" spans="1:49" x14ac:dyDescent="0.35">
      <c r="B6" t="s">
        <v>106</v>
      </c>
      <c r="P6" t="s">
        <v>109</v>
      </c>
      <c r="AC6" t="s">
        <v>111</v>
      </c>
    </row>
    <row r="7" spans="1:49" x14ac:dyDescent="0.35">
      <c r="B7" t="s">
        <v>104</v>
      </c>
      <c r="P7" t="s">
        <v>141</v>
      </c>
    </row>
    <row r="8" spans="1:49" x14ac:dyDescent="0.35">
      <c r="A8" s="10" t="s">
        <v>34</v>
      </c>
      <c r="B8" s="3">
        <v>0.5</v>
      </c>
      <c r="C8" s="3">
        <v>0.50347222222222221</v>
      </c>
      <c r="D8" s="3">
        <v>0.50694444444444398</v>
      </c>
      <c r="E8" s="3">
        <v>0.51041666666666696</v>
      </c>
      <c r="F8" s="3">
        <v>0.51388888888888895</v>
      </c>
      <c r="G8" s="3">
        <v>0.51736111111111105</v>
      </c>
      <c r="H8" s="3">
        <v>0.52083333333333304</v>
      </c>
      <c r="I8" s="3">
        <v>0.52430555555555503</v>
      </c>
      <c r="J8" s="3">
        <v>0.52777777777777801</v>
      </c>
      <c r="K8" s="3">
        <v>0.53125</v>
      </c>
      <c r="L8" s="3">
        <v>0.53472222222222199</v>
      </c>
      <c r="M8" s="3">
        <v>0.53819444444444398</v>
      </c>
      <c r="N8" s="3">
        <f>O8-TIME(0,0,1)</f>
        <v>0.54165509259259292</v>
      </c>
      <c r="O8" s="3">
        <v>0.54166666666666696</v>
      </c>
      <c r="P8" s="3">
        <v>0.54513888888888895</v>
      </c>
      <c r="Q8" s="3">
        <v>0.54861111111111105</v>
      </c>
      <c r="R8" s="3">
        <v>0.55208333333333304</v>
      </c>
      <c r="S8" s="3">
        <v>0.55555555555555503</v>
      </c>
      <c r="T8" s="3">
        <v>0.55902777777777701</v>
      </c>
      <c r="U8" s="3">
        <v>0.562499999999999</v>
      </c>
      <c r="V8" s="3">
        <v>0.56597222222222099</v>
      </c>
      <c r="W8" s="3">
        <v>0.56944444444444298</v>
      </c>
      <c r="X8" s="3">
        <v>0.57291666666666496</v>
      </c>
      <c r="Y8" s="3">
        <v>0.57638888888888695</v>
      </c>
      <c r="Z8" s="3">
        <v>0.57986111111110905</v>
      </c>
      <c r="AA8" s="3">
        <f>AB8-TIME(0,0,1)</f>
        <v>0.583321759259257</v>
      </c>
      <c r="AB8" s="3">
        <v>0.58333333333333104</v>
      </c>
      <c r="AC8" s="3">
        <v>0.58680555555555303</v>
      </c>
      <c r="AD8" s="3">
        <v>0.59027777777777501</v>
      </c>
      <c r="AE8" s="3">
        <v>0.593749999999997</v>
      </c>
      <c r="AF8" s="3">
        <v>0.59722222222221899</v>
      </c>
      <c r="AG8" s="3">
        <v>0.60069444444444098</v>
      </c>
      <c r="AH8" s="3">
        <v>0.60416666666666297</v>
      </c>
      <c r="AI8" s="3">
        <v>0.60763888888888495</v>
      </c>
      <c r="AJ8" s="3">
        <v>0.61111111111110705</v>
      </c>
      <c r="AK8" s="3">
        <v>0.61458333333332904</v>
      </c>
      <c r="AL8" s="3">
        <v>0.61805555555555103</v>
      </c>
      <c r="AM8" s="3">
        <v>0.62152777777777302</v>
      </c>
      <c r="AN8" s="3">
        <f>AO8-TIME(0,0,1)</f>
        <v>0.62498842592592097</v>
      </c>
      <c r="AO8" s="3">
        <v>0.624999999999995</v>
      </c>
      <c r="AP8" s="3">
        <v>0.62847222222222221</v>
      </c>
      <c r="AQ8" s="3"/>
      <c r="AR8" s="3"/>
      <c r="AS8" s="3"/>
      <c r="AT8" s="3"/>
      <c r="AU8" s="3"/>
      <c r="AV8" s="3"/>
      <c r="AW8" s="3"/>
    </row>
    <row r="9" spans="1:49" x14ac:dyDescent="0.35">
      <c r="A9" t="str">
        <f>RegUp!$A$9</f>
        <v>HSL</v>
      </c>
      <c r="B9">
        <v>100</v>
      </c>
      <c r="C9">
        <v>100</v>
      </c>
      <c r="D9">
        <v>100</v>
      </c>
      <c r="E9">
        <v>100</v>
      </c>
      <c r="F9">
        <v>100</v>
      </c>
      <c r="G9">
        <v>100</v>
      </c>
      <c r="H9">
        <v>100</v>
      </c>
      <c r="I9">
        <v>100</v>
      </c>
      <c r="J9">
        <v>100</v>
      </c>
      <c r="K9">
        <v>100</v>
      </c>
      <c r="L9">
        <v>100</v>
      </c>
      <c r="M9">
        <v>100</v>
      </c>
      <c r="N9">
        <f>O9</f>
        <v>100</v>
      </c>
      <c r="O9">
        <v>100</v>
      </c>
      <c r="P9">
        <v>100</v>
      </c>
      <c r="Q9">
        <v>100</v>
      </c>
      <c r="R9">
        <v>100</v>
      </c>
      <c r="S9">
        <v>100</v>
      </c>
      <c r="T9">
        <v>100</v>
      </c>
      <c r="U9">
        <v>100</v>
      </c>
      <c r="V9">
        <v>100</v>
      </c>
      <c r="W9">
        <v>100</v>
      </c>
      <c r="X9">
        <v>100</v>
      </c>
      <c r="Y9">
        <v>100</v>
      </c>
      <c r="Z9">
        <v>100</v>
      </c>
      <c r="AA9">
        <f>AB9</f>
        <v>100</v>
      </c>
      <c r="AB9">
        <v>100</v>
      </c>
      <c r="AC9">
        <v>100</v>
      </c>
      <c r="AD9">
        <v>100</v>
      </c>
      <c r="AE9">
        <v>100</v>
      </c>
      <c r="AF9">
        <v>100</v>
      </c>
      <c r="AG9">
        <v>100</v>
      </c>
      <c r="AH9">
        <v>100</v>
      </c>
      <c r="AI9">
        <v>100</v>
      </c>
      <c r="AJ9">
        <v>100</v>
      </c>
      <c r="AK9">
        <v>100</v>
      </c>
      <c r="AL9">
        <v>100</v>
      </c>
      <c r="AM9">
        <v>100</v>
      </c>
      <c r="AN9">
        <f>AO9</f>
        <v>100</v>
      </c>
      <c r="AO9">
        <v>100</v>
      </c>
    </row>
    <row r="10" spans="1:49" x14ac:dyDescent="0.35">
      <c r="A10" t="str">
        <f>RegUp!$A$10</f>
        <v>MPC</v>
      </c>
      <c r="B10">
        <v>-100</v>
      </c>
      <c r="C10">
        <v>-100</v>
      </c>
      <c r="D10">
        <v>-100</v>
      </c>
      <c r="E10">
        <v>-100</v>
      </c>
      <c r="F10">
        <v>-100</v>
      </c>
      <c r="G10">
        <v>-100</v>
      </c>
      <c r="H10">
        <v>-100</v>
      </c>
      <c r="I10">
        <v>-100</v>
      </c>
      <c r="J10">
        <v>-100</v>
      </c>
      <c r="K10">
        <v>-100</v>
      </c>
      <c r="L10">
        <v>-100</v>
      </c>
      <c r="M10">
        <v>-100</v>
      </c>
      <c r="N10">
        <f t="shared" ref="N10:N24" si="0">O10</f>
        <v>-100</v>
      </c>
      <c r="O10">
        <v>-100</v>
      </c>
      <c r="P10">
        <v>-100</v>
      </c>
      <c r="Q10">
        <v>-100</v>
      </c>
      <c r="R10">
        <v>-100</v>
      </c>
      <c r="S10">
        <v>-100</v>
      </c>
      <c r="T10">
        <v>-100</v>
      </c>
      <c r="U10">
        <v>-100</v>
      </c>
      <c r="V10">
        <v>-100</v>
      </c>
      <c r="W10">
        <v>-100</v>
      </c>
      <c r="X10">
        <v>-100</v>
      </c>
      <c r="Y10">
        <v>-100</v>
      </c>
      <c r="Z10">
        <v>-100</v>
      </c>
      <c r="AA10">
        <f t="shared" ref="AA10:AA24" si="1">AB10</f>
        <v>-100</v>
      </c>
      <c r="AB10">
        <v>-100</v>
      </c>
      <c r="AC10">
        <v>-100</v>
      </c>
      <c r="AD10">
        <v>-100</v>
      </c>
      <c r="AE10">
        <v>-100</v>
      </c>
      <c r="AF10">
        <v>-100</v>
      </c>
      <c r="AG10">
        <v>-100</v>
      </c>
      <c r="AH10">
        <v>-100</v>
      </c>
      <c r="AI10">
        <v>-100</v>
      </c>
      <c r="AJ10">
        <v>-100</v>
      </c>
      <c r="AK10">
        <v>-100</v>
      </c>
      <c r="AL10">
        <v>-100</v>
      </c>
      <c r="AM10">
        <v>-100</v>
      </c>
      <c r="AN10">
        <f t="shared" ref="AN10:AN24" si="2">AO10</f>
        <v>-100</v>
      </c>
      <c r="AO10">
        <v>-100</v>
      </c>
    </row>
    <row r="11" spans="1:49" s="8" customFormat="1" x14ac:dyDescent="0.35">
      <c r="A11" s="8" t="s">
        <v>30</v>
      </c>
      <c r="B11" s="8">
        <v>20</v>
      </c>
      <c r="C11" s="8">
        <v>20</v>
      </c>
      <c r="D11" s="8">
        <v>20</v>
      </c>
      <c r="E11" s="8">
        <v>20</v>
      </c>
      <c r="F11" s="8">
        <v>20</v>
      </c>
      <c r="G11" s="8">
        <v>20</v>
      </c>
      <c r="H11" s="8">
        <v>20</v>
      </c>
      <c r="I11" s="8">
        <v>20</v>
      </c>
      <c r="J11" s="8">
        <v>20</v>
      </c>
      <c r="K11" s="8">
        <v>20</v>
      </c>
      <c r="L11" s="8">
        <v>20</v>
      </c>
      <c r="M11" s="8">
        <v>20</v>
      </c>
      <c r="N11">
        <f t="shared" si="0"/>
        <v>20</v>
      </c>
      <c r="O11" s="8">
        <v>20</v>
      </c>
      <c r="P11" s="8">
        <v>20</v>
      </c>
      <c r="Q11" s="8">
        <v>20</v>
      </c>
      <c r="R11" s="8">
        <v>20</v>
      </c>
      <c r="S11" s="8">
        <v>20</v>
      </c>
      <c r="T11" s="8">
        <v>20</v>
      </c>
      <c r="U11" s="8">
        <v>20</v>
      </c>
      <c r="V11" s="8">
        <v>20</v>
      </c>
      <c r="W11" s="8">
        <v>20</v>
      </c>
      <c r="X11" s="8">
        <v>20</v>
      </c>
      <c r="Y11" s="8">
        <v>20</v>
      </c>
      <c r="Z11" s="8">
        <v>20</v>
      </c>
      <c r="AA11">
        <f t="shared" si="1"/>
        <v>20</v>
      </c>
      <c r="AB11" s="8">
        <v>20</v>
      </c>
      <c r="AC11" s="8">
        <v>20</v>
      </c>
      <c r="AD11" s="8">
        <v>20</v>
      </c>
      <c r="AE11" s="8">
        <v>20</v>
      </c>
      <c r="AF11" s="8">
        <v>20</v>
      </c>
      <c r="AG11" s="8">
        <v>20</v>
      </c>
      <c r="AH11" s="8">
        <v>20</v>
      </c>
      <c r="AI11" s="8">
        <v>20</v>
      </c>
      <c r="AJ11" s="8">
        <v>20</v>
      </c>
      <c r="AK11" s="8">
        <v>20</v>
      </c>
      <c r="AL11" s="8">
        <v>20</v>
      </c>
      <c r="AM11" s="8">
        <v>20</v>
      </c>
      <c r="AN11">
        <f t="shared" si="2"/>
        <v>20</v>
      </c>
      <c r="AO11" s="8">
        <v>20</v>
      </c>
    </row>
    <row r="12" spans="1:49" s="8" customFormat="1" x14ac:dyDescent="0.35">
      <c r="A12" s="8" t="s">
        <v>31</v>
      </c>
      <c r="B12" s="8">
        <v>20</v>
      </c>
      <c r="C12" s="8">
        <v>20</v>
      </c>
      <c r="D12" s="8">
        <v>20</v>
      </c>
      <c r="E12" s="8">
        <v>20</v>
      </c>
      <c r="F12" s="8">
        <v>20</v>
      </c>
      <c r="G12" s="8">
        <v>20</v>
      </c>
      <c r="H12" s="8">
        <v>20</v>
      </c>
      <c r="I12" s="8">
        <v>20</v>
      </c>
      <c r="J12" s="8">
        <v>20</v>
      </c>
      <c r="K12" s="8">
        <v>20</v>
      </c>
      <c r="L12" s="8">
        <v>20</v>
      </c>
      <c r="M12" s="8">
        <v>20</v>
      </c>
      <c r="N12">
        <f t="shared" si="0"/>
        <v>20</v>
      </c>
      <c r="O12" s="8">
        <v>20</v>
      </c>
      <c r="P12" s="8">
        <v>0</v>
      </c>
      <c r="Q12" s="8">
        <v>0</v>
      </c>
      <c r="R12" s="8">
        <v>0</v>
      </c>
      <c r="S12" s="8">
        <v>0</v>
      </c>
      <c r="T12" s="8">
        <v>0</v>
      </c>
      <c r="U12" s="8">
        <v>0</v>
      </c>
      <c r="V12" s="8">
        <v>20</v>
      </c>
      <c r="W12" s="8">
        <v>20</v>
      </c>
      <c r="X12" s="8">
        <v>20</v>
      </c>
      <c r="Y12" s="8">
        <v>20</v>
      </c>
      <c r="Z12" s="8">
        <v>20</v>
      </c>
      <c r="AA12">
        <f t="shared" si="1"/>
        <v>20</v>
      </c>
      <c r="AB12" s="8">
        <v>20</v>
      </c>
      <c r="AC12" s="8">
        <v>20</v>
      </c>
      <c r="AD12" s="8">
        <v>20</v>
      </c>
      <c r="AE12" s="8">
        <v>20</v>
      </c>
      <c r="AF12" s="8">
        <v>20</v>
      </c>
      <c r="AG12" s="8">
        <v>20</v>
      </c>
      <c r="AH12" s="8">
        <v>20</v>
      </c>
      <c r="AI12" s="8">
        <v>20</v>
      </c>
      <c r="AJ12" s="8">
        <v>20</v>
      </c>
      <c r="AK12" s="8">
        <v>20</v>
      </c>
      <c r="AL12" s="8">
        <v>20</v>
      </c>
      <c r="AM12" s="8">
        <v>20</v>
      </c>
      <c r="AN12">
        <f t="shared" si="2"/>
        <v>20</v>
      </c>
      <c r="AO12" s="8">
        <v>20</v>
      </c>
    </row>
    <row r="13" spans="1:49" x14ac:dyDescent="0.35">
      <c r="A13" t="str">
        <f>RegUp!$A$13</f>
        <v>HASL-GR Curr.</v>
      </c>
      <c r="B13">
        <f>MAX(0, B9-B12)</f>
        <v>80</v>
      </c>
      <c r="C13">
        <f t="shared" ref="C13:AO13" si="3">MAX(0, C9-C12)</f>
        <v>80</v>
      </c>
      <c r="D13">
        <f t="shared" si="3"/>
        <v>80</v>
      </c>
      <c r="E13">
        <f t="shared" si="3"/>
        <v>80</v>
      </c>
      <c r="F13">
        <f t="shared" si="3"/>
        <v>80</v>
      </c>
      <c r="G13">
        <f t="shared" si="3"/>
        <v>80</v>
      </c>
      <c r="H13">
        <f t="shared" si="3"/>
        <v>80</v>
      </c>
      <c r="I13">
        <f t="shared" si="3"/>
        <v>80</v>
      </c>
      <c r="J13">
        <f t="shared" si="3"/>
        <v>80</v>
      </c>
      <c r="K13">
        <f t="shared" si="3"/>
        <v>80</v>
      </c>
      <c r="L13">
        <f t="shared" si="3"/>
        <v>80</v>
      </c>
      <c r="M13">
        <f t="shared" si="3"/>
        <v>80</v>
      </c>
      <c r="N13">
        <f t="shared" si="0"/>
        <v>80</v>
      </c>
      <c r="O13">
        <f t="shared" si="3"/>
        <v>80</v>
      </c>
      <c r="P13">
        <f t="shared" si="3"/>
        <v>100</v>
      </c>
      <c r="Q13">
        <f t="shared" si="3"/>
        <v>100</v>
      </c>
      <c r="R13">
        <f t="shared" si="3"/>
        <v>100</v>
      </c>
      <c r="S13">
        <f t="shared" si="3"/>
        <v>100</v>
      </c>
      <c r="T13">
        <f t="shared" si="3"/>
        <v>100</v>
      </c>
      <c r="U13">
        <f t="shared" si="3"/>
        <v>100</v>
      </c>
      <c r="V13">
        <f t="shared" si="3"/>
        <v>80</v>
      </c>
      <c r="W13">
        <f t="shared" si="3"/>
        <v>80</v>
      </c>
      <c r="X13">
        <f t="shared" si="3"/>
        <v>80</v>
      </c>
      <c r="Y13">
        <f t="shared" si="3"/>
        <v>80</v>
      </c>
      <c r="Z13">
        <f t="shared" si="3"/>
        <v>80</v>
      </c>
      <c r="AA13">
        <f t="shared" si="1"/>
        <v>80</v>
      </c>
      <c r="AB13">
        <f t="shared" si="3"/>
        <v>80</v>
      </c>
      <c r="AC13">
        <f t="shared" si="3"/>
        <v>80</v>
      </c>
      <c r="AD13">
        <f t="shared" si="3"/>
        <v>80</v>
      </c>
      <c r="AE13">
        <f t="shared" si="3"/>
        <v>80</v>
      </c>
      <c r="AF13">
        <f t="shared" si="3"/>
        <v>80</v>
      </c>
      <c r="AG13">
        <f t="shared" si="3"/>
        <v>80</v>
      </c>
      <c r="AH13">
        <f t="shared" si="3"/>
        <v>80</v>
      </c>
      <c r="AI13">
        <f t="shared" si="3"/>
        <v>80</v>
      </c>
      <c r="AJ13">
        <f t="shared" si="3"/>
        <v>80</v>
      </c>
      <c r="AK13">
        <f t="shared" si="3"/>
        <v>80</v>
      </c>
      <c r="AL13">
        <f t="shared" si="3"/>
        <v>80</v>
      </c>
      <c r="AM13">
        <f t="shared" si="3"/>
        <v>80</v>
      </c>
      <c r="AN13">
        <f t="shared" si="2"/>
        <v>80</v>
      </c>
      <c r="AO13">
        <f t="shared" si="3"/>
        <v>80</v>
      </c>
    </row>
    <row r="14" spans="1:49" hidden="1" x14ac:dyDescent="0.35">
      <c r="A14" t="str">
        <f>RegUp!$A$14</f>
        <v>SOCReq1</v>
      </c>
      <c r="B14" s="5">
        <f>MAX((240-MINUTE(B8))/240 * (B11 - MIN(-1*B21,B11)),0)*4</f>
        <v>80</v>
      </c>
      <c r="C14" s="5">
        <f t="shared" ref="C14:M14" si="4">MAX((240-MINUTE(C8))/240 * (C11 - MIN(-1*C21,C11)),0)*4</f>
        <v>78.333333333333329</v>
      </c>
      <c r="D14" s="5">
        <f t="shared" si="4"/>
        <v>76.666666666666671</v>
      </c>
      <c r="E14" s="5">
        <f t="shared" si="4"/>
        <v>75</v>
      </c>
      <c r="F14" s="5">
        <f t="shared" si="4"/>
        <v>73.333333333333329</v>
      </c>
      <c r="G14" s="5">
        <f t="shared" si="4"/>
        <v>71.666666666666671</v>
      </c>
      <c r="H14" s="5">
        <f t="shared" si="4"/>
        <v>70</v>
      </c>
      <c r="I14" s="5">
        <f t="shared" si="4"/>
        <v>68.333333333333329</v>
      </c>
      <c r="J14" s="5">
        <f t="shared" si="4"/>
        <v>66.666666666666671</v>
      </c>
      <c r="K14" s="5">
        <f t="shared" si="4"/>
        <v>65</v>
      </c>
      <c r="L14" s="5">
        <f t="shared" si="4"/>
        <v>0</v>
      </c>
      <c r="M14" s="5">
        <f t="shared" si="4"/>
        <v>0</v>
      </c>
      <c r="N14">
        <f t="shared" si="0"/>
        <v>80</v>
      </c>
      <c r="O14" s="5">
        <f>MAX((240-MINUTE(O8))/240 * (O11 - MIN(-1*O21,O11)),0)*4</f>
        <v>80</v>
      </c>
      <c r="P14" s="5">
        <f t="shared" ref="P14:Z14" si="5">MAX((240-MINUTE(P8))/240 * (P11 - MIN(-1*P21,P11)),0)*4</f>
        <v>78.333333333333329</v>
      </c>
      <c r="Q14" s="5">
        <f t="shared" si="5"/>
        <v>76.666666666666671</v>
      </c>
      <c r="R14" s="5">
        <f t="shared" si="5"/>
        <v>75</v>
      </c>
      <c r="S14" s="5">
        <f t="shared" si="5"/>
        <v>73.333333333333329</v>
      </c>
      <c r="T14" s="5">
        <f t="shared" si="5"/>
        <v>71.666666666666671</v>
      </c>
      <c r="U14" s="5">
        <f t="shared" si="5"/>
        <v>70</v>
      </c>
      <c r="V14" s="5">
        <f t="shared" si="5"/>
        <v>68.333333333333329</v>
      </c>
      <c r="W14" s="5">
        <f t="shared" si="5"/>
        <v>66.666666666666671</v>
      </c>
      <c r="X14" s="5">
        <f t="shared" si="5"/>
        <v>65</v>
      </c>
      <c r="Y14" s="5">
        <f t="shared" si="5"/>
        <v>63.333333333333329</v>
      </c>
      <c r="Z14" s="5">
        <f t="shared" si="5"/>
        <v>0</v>
      </c>
      <c r="AA14">
        <f t="shared" si="1"/>
        <v>0</v>
      </c>
      <c r="AB14" s="5">
        <f>MAX((240-MINUTE(AB8))/240 * (AB11 - MIN(-1*AB21,AB11)),0)*4</f>
        <v>0</v>
      </c>
      <c r="AC14" s="5">
        <f t="shared" ref="AC14:AM14" si="6">MAX((240-MINUTE(AC8))/240 * (AC11 - MIN(-1*AC21,AC11)),0)*4</f>
        <v>0</v>
      </c>
      <c r="AD14" s="5">
        <f t="shared" si="6"/>
        <v>0</v>
      </c>
      <c r="AE14" s="5">
        <f t="shared" si="6"/>
        <v>75</v>
      </c>
      <c r="AF14" s="5">
        <f t="shared" si="6"/>
        <v>73.333333333333329</v>
      </c>
      <c r="AG14" s="5">
        <f t="shared" si="6"/>
        <v>71.666666666666671</v>
      </c>
      <c r="AH14" s="5">
        <f t="shared" si="6"/>
        <v>70</v>
      </c>
      <c r="AI14" s="5">
        <f t="shared" si="6"/>
        <v>68.333333333333329</v>
      </c>
      <c r="AJ14" s="5">
        <f t="shared" si="6"/>
        <v>66.666666666666671</v>
      </c>
      <c r="AK14" s="5">
        <f t="shared" si="6"/>
        <v>65</v>
      </c>
      <c r="AL14" s="5">
        <f t="shared" si="6"/>
        <v>63.333333333333329</v>
      </c>
      <c r="AM14" s="5">
        <f t="shared" si="6"/>
        <v>61.666666666666671</v>
      </c>
      <c r="AN14">
        <f t="shared" si="2"/>
        <v>80</v>
      </c>
      <c r="AO14" s="5">
        <f t="shared" ref="AO14" si="7">MAX((240-MINUTE(AO8))/240 * (AO11 - MIN(-1*AO21,AO11)),0)*4</f>
        <v>80</v>
      </c>
    </row>
    <row r="15" spans="1:49" hidden="1" x14ac:dyDescent="0.35">
      <c r="A15" t="str">
        <f>RegUp!$A$15</f>
        <v>SOCReq2</v>
      </c>
      <c r="B15" s="5">
        <f>IFERROR(MAX((MINUTE(B8)-(60-$L$1))/$L$1* (B11-MIN(B11,-1*B21)),0),0)*4</f>
        <v>0</v>
      </c>
      <c r="C15" s="5">
        <f t="shared" ref="C15:M15" si="8">IFERROR(MAX((MINUTE(C8)-(60-$L$1))/$L$1* (C11-MIN(C11,-1*C21)),0),0)*4</f>
        <v>0</v>
      </c>
      <c r="D15" s="5">
        <f t="shared" si="8"/>
        <v>0</v>
      </c>
      <c r="E15" s="5">
        <f t="shared" si="8"/>
        <v>0</v>
      </c>
      <c r="F15" s="5">
        <f t="shared" si="8"/>
        <v>0</v>
      </c>
      <c r="G15" s="5">
        <f t="shared" si="8"/>
        <v>0</v>
      </c>
      <c r="H15" s="5">
        <f t="shared" si="8"/>
        <v>0</v>
      </c>
      <c r="I15" s="5">
        <f t="shared" si="8"/>
        <v>0</v>
      </c>
      <c r="J15" s="5">
        <f t="shared" si="8"/>
        <v>0</v>
      </c>
      <c r="K15" s="5">
        <f t="shared" si="8"/>
        <v>0</v>
      </c>
      <c r="L15" s="5">
        <f t="shared" si="8"/>
        <v>0</v>
      </c>
      <c r="M15" s="5">
        <f t="shared" si="8"/>
        <v>0</v>
      </c>
      <c r="N15">
        <f t="shared" si="0"/>
        <v>0</v>
      </c>
      <c r="O15" s="5">
        <f>IFERROR(MAX((MINUTE(O8)-(60-$L$1))/$L$1* (O11-MIN(O11,-1*O21)),0),0)*4</f>
        <v>0</v>
      </c>
      <c r="P15" s="5">
        <f t="shared" ref="P15:Z15" si="9">IFERROR(MAX((MINUTE(P8)-(60-$L$1))/$L$1* (P11-MIN(P11,-1*P21)),0),0)*4</f>
        <v>0</v>
      </c>
      <c r="Q15" s="5">
        <f t="shared" si="9"/>
        <v>0</v>
      </c>
      <c r="R15" s="5">
        <f t="shared" si="9"/>
        <v>0</v>
      </c>
      <c r="S15" s="5">
        <f t="shared" si="9"/>
        <v>0</v>
      </c>
      <c r="T15" s="5">
        <f t="shared" si="9"/>
        <v>0</v>
      </c>
      <c r="U15" s="5">
        <f t="shared" si="9"/>
        <v>0</v>
      </c>
      <c r="V15" s="5">
        <f t="shared" si="9"/>
        <v>0</v>
      </c>
      <c r="W15" s="5">
        <f t="shared" si="9"/>
        <v>0</v>
      </c>
      <c r="X15" s="5">
        <f t="shared" si="9"/>
        <v>0</v>
      </c>
      <c r="Y15" s="5">
        <f t="shared" si="9"/>
        <v>0</v>
      </c>
      <c r="Z15" s="5">
        <f t="shared" si="9"/>
        <v>0</v>
      </c>
      <c r="AA15">
        <f t="shared" si="1"/>
        <v>0</v>
      </c>
      <c r="AB15" s="5">
        <f>IFERROR(MAX((MINUTE(AB8)-(60-$L$1))/$L$1* (AB11-MIN(AB11,-1*AB21)),0),0)*4</f>
        <v>0</v>
      </c>
      <c r="AC15" s="5">
        <f t="shared" ref="AC15:AM15" si="10">IFERROR(MAX((MINUTE(AC8)-(60-$L$1))/$L$1* (AC11-MIN(AC11,-1*AC21)),0),0)*4</f>
        <v>0</v>
      </c>
      <c r="AD15" s="5">
        <f t="shared" si="10"/>
        <v>0</v>
      </c>
      <c r="AE15" s="5">
        <f t="shared" si="10"/>
        <v>0</v>
      </c>
      <c r="AF15" s="5">
        <f t="shared" si="10"/>
        <v>0</v>
      </c>
      <c r="AG15" s="5">
        <f t="shared" si="10"/>
        <v>0</v>
      </c>
      <c r="AH15" s="5">
        <f t="shared" si="10"/>
        <v>0</v>
      </c>
      <c r="AI15" s="5">
        <f t="shared" si="10"/>
        <v>0</v>
      </c>
      <c r="AJ15" s="5">
        <f t="shared" si="10"/>
        <v>0</v>
      </c>
      <c r="AK15" s="5">
        <f t="shared" si="10"/>
        <v>0</v>
      </c>
      <c r="AL15" s="5">
        <f t="shared" si="10"/>
        <v>0</v>
      </c>
      <c r="AM15" s="5">
        <f t="shared" si="10"/>
        <v>0</v>
      </c>
      <c r="AN15">
        <f t="shared" si="2"/>
        <v>0</v>
      </c>
      <c r="AO15" s="5">
        <f t="shared" ref="AO15" si="11">IFERROR(MAX((MINUTE(AO8)-(60-$L$1))/$L$1* (AO11-MIN(AO11,-1*AO21)),0),0)*4</f>
        <v>0</v>
      </c>
      <c r="AP15" s="4"/>
      <c r="AQ15" s="4"/>
      <c r="AR15" s="5"/>
      <c r="AS15" s="4"/>
      <c r="AT15" s="5"/>
      <c r="AU15" s="4"/>
      <c r="AV15" s="5"/>
      <c r="AW15" s="4"/>
    </row>
    <row r="16" spans="1:49" hidden="1" x14ac:dyDescent="0.35">
      <c r="A16" t="str">
        <f>RegUp!$A$16</f>
        <v>SOCReq</v>
      </c>
      <c r="B16">
        <f>MAX(B15,B14)</f>
        <v>80</v>
      </c>
      <c r="C16">
        <f t="shared" ref="C16:AL16" si="12">MAX(C15,C14)</f>
        <v>78.333333333333329</v>
      </c>
      <c r="D16">
        <f t="shared" si="12"/>
        <v>76.666666666666671</v>
      </c>
      <c r="E16">
        <f t="shared" si="12"/>
        <v>75</v>
      </c>
      <c r="F16">
        <f t="shared" si="12"/>
        <v>73.333333333333329</v>
      </c>
      <c r="G16">
        <f t="shared" si="12"/>
        <v>71.666666666666671</v>
      </c>
      <c r="H16">
        <f t="shared" si="12"/>
        <v>70</v>
      </c>
      <c r="I16">
        <f t="shared" si="12"/>
        <v>68.333333333333329</v>
      </c>
      <c r="J16">
        <f t="shared" si="12"/>
        <v>66.666666666666671</v>
      </c>
      <c r="K16">
        <f t="shared" si="12"/>
        <v>65</v>
      </c>
      <c r="L16">
        <f t="shared" si="12"/>
        <v>0</v>
      </c>
      <c r="M16">
        <f t="shared" si="12"/>
        <v>0</v>
      </c>
      <c r="N16">
        <f t="shared" si="0"/>
        <v>80</v>
      </c>
      <c r="O16">
        <f t="shared" si="12"/>
        <v>80</v>
      </c>
      <c r="P16">
        <f t="shared" si="12"/>
        <v>78.333333333333329</v>
      </c>
      <c r="Q16">
        <f t="shared" si="12"/>
        <v>76.666666666666671</v>
      </c>
      <c r="R16">
        <f t="shared" si="12"/>
        <v>75</v>
      </c>
      <c r="S16">
        <f t="shared" si="12"/>
        <v>73.333333333333329</v>
      </c>
      <c r="T16">
        <f t="shared" si="12"/>
        <v>71.666666666666671</v>
      </c>
      <c r="U16">
        <f t="shared" si="12"/>
        <v>70</v>
      </c>
      <c r="V16">
        <f t="shared" si="12"/>
        <v>68.333333333333329</v>
      </c>
      <c r="W16">
        <f t="shared" si="12"/>
        <v>66.666666666666671</v>
      </c>
      <c r="X16">
        <f t="shared" si="12"/>
        <v>65</v>
      </c>
      <c r="Y16">
        <f>MAX(Y15,Y14)</f>
        <v>63.333333333333329</v>
      </c>
      <c r="Z16">
        <f t="shared" si="12"/>
        <v>0</v>
      </c>
      <c r="AA16">
        <f t="shared" si="1"/>
        <v>0</v>
      </c>
      <c r="AB16">
        <f t="shared" si="12"/>
        <v>0</v>
      </c>
      <c r="AC16">
        <f t="shared" si="12"/>
        <v>0</v>
      </c>
      <c r="AD16">
        <f t="shared" si="12"/>
        <v>0</v>
      </c>
      <c r="AE16">
        <f t="shared" si="12"/>
        <v>75</v>
      </c>
      <c r="AF16">
        <f t="shared" si="12"/>
        <v>73.333333333333329</v>
      </c>
      <c r="AG16">
        <f t="shared" si="12"/>
        <v>71.666666666666671</v>
      </c>
      <c r="AH16">
        <f t="shared" si="12"/>
        <v>70</v>
      </c>
      <c r="AI16">
        <f t="shared" si="12"/>
        <v>68.333333333333329</v>
      </c>
      <c r="AJ16">
        <f t="shared" si="12"/>
        <v>66.666666666666671</v>
      </c>
      <c r="AK16">
        <f t="shared" si="12"/>
        <v>65</v>
      </c>
      <c r="AL16">
        <f t="shared" si="12"/>
        <v>63.333333333333329</v>
      </c>
      <c r="AM16">
        <f>MAX(AM15,AM14)</f>
        <v>61.666666666666671</v>
      </c>
      <c r="AN16">
        <f t="shared" si="2"/>
        <v>80</v>
      </c>
      <c r="AO16">
        <f>MAX(AO15,AO14)</f>
        <v>80</v>
      </c>
      <c r="AP16" s="4"/>
      <c r="AQ16" s="4"/>
      <c r="AR16" s="5"/>
      <c r="AS16" s="4"/>
      <c r="AT16" s="5"/>
      <c r="AU16" s="4"/>
      <c r="AV16" s="5"/>
      <c r="AW16" s="4"/>
    </row>
    <row r="17" spans="1:49" x14ac:dyDescent="0.35">
      <c r="A17" t="str">
        <f>RegUp!$A$17</f>
        <v>HASL-GR Post 1186</v>
      </c>
      <c r="B17">
        <f>MAX(0, MIN(B9-B12,(B25-$B$1-B16)/(1/12)))</f>
        <v>80</v>
      </c>
      <c r="C17">
        <f t="shared" ref="C17:AO17" si="13">MAX(0, MIN(C9-C12,(C25-$B$1-C16)/(1/12)))</f>
        <v>80</v>
      </c>
      <c r="D17">
        <f t="shared" si="13"/>
        <v>80</v>
      </c>
      <c r="E17">
        <f t="shared" si="13"/>
        <v>80</v>
      </c>
      <c r="F17">
        <f t="shared" si="13"/>
        <v>80</v>
      </c>
      <c r="G17">
        <f t="shared" si="13"/>
        <v>80</v>
      </c>
      <c r="H17">
        <f t="shared" si="13"/>
        <v>80</v>
      </c>
      <c r="I17">
        <f t="shared" si="13"/>
        <v>80</v>
      </c>
      <c r="J17">
        <f t="shared" si="13"/>
        <v>80</v>
      </c>
      <c r="K17">
        <f t="shared" si="13"/>
        <v>80</v>
      </c>
      <c r="L17">
        <f t="shared" si="13"/>
        <v>80</v>
      </c>
      <c r="M17">
        <f t="shared" si="13"/>
        <v>80</v>
      </c>
      <c r="N17">
        <f t="shared" si="0"/>
        <v>80</v>
      </c>
      <c r="O17">
        <f t="shared" si="13"/>
        <v>80</v>
      </c>
      <c r="P17">
        <f t="shared" si="13"/>
        <v>100</v>
      </c>
      <c r="Q17">
        <f t="shared" si="13"/>
        <v>100</v>
      </c>
      <c r="R17">
        <f t="shared" si="13"/>
        <v>99.999999999999943</v>
      </c>
      <c r="S17">
        <f t="shared" si="13"/>
        <v>20.000000000000057</v>
      </c>
      <c r="T17">
        <f t="shared" si="13"/>
        <v>19.999999999999886</v>
      </c>
      <c r="U17">
        <f t="shared" si="13"/>
        <v>19.999999999999886</v>
      </c>
      <c r="V17">
        <f t="shared" si="13"/>
        <v>19.999999999999886</v>
      </c>
      <c r="W17">
        <f t="shared" si="13"/>
        <v>19.999999999999716</v>
      </c>
      <c r="X17">
        <f t="shared" si="13"/>
        <v>19.999999999999716</v>
      </c>
      <c r="Y17">
        <f>MAX(0, MIN(Y9-Y12,(Y25-$B$1-Y16)/(1/12)))</f>
        <v>19.999999999999716</v>
      </c>
      <c r="Z17">
        <f t="shared" si="13"/>
        <v>80</v>
      </c>
      <c r="AA17">
        <f t="shared" si="1"/>
        <v>80</v>
      </c>
      <c r="AB17">
        <f t="shared" si="13"/>
        <v>80</v>
      </c>
      <c r="AC17">
        <f t="shared" si="13"/>
        <v>80</v>
      </c>
      <c r="AD17">
        <f t="shared" si="13"/>
        <v>80</v>
      </c>
      <c r="AE17">
        <f t="shared" si="13"/>
        <v>80</v>
      </c>
      <c r="AF17">
        <f t="shared" si="13"/>
        <v>80</v>
      </c>
      <c r="AG17">
        <f t="shared" si="13"/>
        <v>80</v>
      </c>
      <c r="AH17">
        <f t="shared" si="13"/>
        <v>80</v>
      </c>
      <c r="AI17">
        <f t="shared" si="13"/>
        <v>80</v>
      </c>
      <c r="AJ17">
        <f t="shared" si="13"/>
        <v>80</v>
      </c>
      <c r="AK17">
        <f t="shared" si="13"/>
        <v>80</v>
      </c>
      <c r="AL17">
        <f t="shared" si="13"/>
        <v>80</v>
      </c>
      <c r="AM17">
        <f>MAX(0, MIN(AM9-AM12,(AM25-$B$1-AM16)/(1/12)))</f>
        <v>80</v>
      </c>
      <c r="AN17">
        <f t="shared" si="2"/>
        <v>59.999999999999659</v>
      </c>
      <c r="AO17">
        <f t="shared" si="13"/>
        <v>59.999999999999659</v>
      </c>
    </row>
    <row r="18" spans="1:49" x14ac:dyDescent="0.35">
      <c r="A18" t="str">
        <f>RegUp!$A$18</f>
        <v>HASL-CLR Curr.</v>
      </c>
      <c r="B18">
        <f>B10</f>
        <v>-100</v>
      </c>
      <c r="C18">
        <f t="shared" ref="C18:M18" si="14">C10</f>
        <v>-100</v>
      </c>
      <c r="D18">
        <f t="shared" si="14"/>
        <v>-100</v>
      </c>
      <c r="E18">
        <f t="shared" si="14"/>
        <v>-100</v>
      </c>
      <c r="F18">
        <f t="shared" si="14"/>
        <v>-100</v>
      </c>
      <c r="G18">
        <f t="shared" si="14"/>
        <v>-100</v>
      </c>
      <c r="H18">
        <f t="shared" si="14"/>
        <v>-100</v>
      </c>
      <c r="I18">
        <f t="shared" si="14"/>
        <v>-100</v>
      </c>
      <c r="J18">
        <f t="shared" si="14"/>
        <v>-100</v>
      </c>
      <c r="K18">
        <f t="shared" si="14"/>
        <v>-100</v>
      </c>
      <c r="L18">
        <f t="shared" si="14"/>
        <v>-100</v>
      </c>
      <c r="M18">
        <f t="shared" si="14"/>
        <v>-100</v>
      </c>
      <c r="N18">
        <f t="shared" si="0"/>
        <v>-100</v>
      </c>
      <c r="O18">
        <f>O10</f>
        <v>-100</v>
      </c>
      <c r="P18">
        <f t="shared" ref="P18:Z18" si="15">P10</f>
        <v>-100</v>
      </c>
      <c r="Q18">
        <f t="shared" si="15"/>
        <v>-100</v>
      </c>
      <c r="R18">
        <f t="shared" si="15"/>
        <v>-100</v>
      </c>
      <c r="S18">
        <f t="shared" si="15"/>
        <v>-100</v>
      </c>
      <c r="T18">
        <f t="shared" si="15"/>
        <v>-100</v>
      </c>
      <c r="U18">
        <f t="shared" si="15"/>
        <v>-100</v>
      </c>
      <c r="V18">
        <f t="shared" si="15"/>
        <v>-100</v>
      </c>
      <c r="W18">
        <f t="shared" si="15"/>
        <v>-100</v>
      </c>
      <c r="X18">
        <f t="shared" si="15"/>
        <v>-100</v>
      </c>
      <c r="Y18">
        <f t="shared" si="15"/>
        <v>-100</v>
      </c>
      <c r="Z18">
        <f t="shared" si="15"/>
        <v>-100</v>
      </c>
      <c r="AA18">
        <f t="shared" si="1"/>
        <v>-100</v>
      </c>
      <c r="AB18">
        <f>AB10</f>
        <v>-100</v>
      </c>
      <c r="AC18">
        <f t="shared" ref="AC18:AO18" si="16">AC10</f>
        <v>-100</v>
      </c>
      <c r="AD18">
        <f t="shared" si="16"/>
        <v>-100</v>
      </c>
      <c r="AE18">
        <f t="shared" si="16"/>
        <v>-100</v>
      </c>
      <c r="AF18">
        <f t="shared" si="16"/>
        <v>-100</v>
      </c>
      <c r="AG18">
        <f t="shared" si="16"/>
        <v>-100</v>
      </c>
      <c r="AH18">
        <f t="shared" si="16"/>
        <v>-100</v>
      </c>
      <c r="AI18">
        <f t="shared" si="16"/>
        <v>-100</v>
      </c>
      <c r="AJ18">
        <f t="shared" si="16"/>
        <v>-100</v>
      </c>
      <c r="AK18">
        <f t="shared" si="16"/>
        <v>-100</v>
      </c>
      <c r="AL18">
        <f t="shared" si="16"/>
        <v>-100</v>
      </c>
      <c r="AM18">
        <f t="shared" si="16"/>
        <v>-100</v>
      </c>
      <c r="AN18">
        <f t="shared" si="2"/>
        <v>-100</v>
      </c>
      <c r="AO18">
        <f t="shared" si="16"/>
        <v>-100</v>
      </c>
    </row>
    <row r="19" spans="1:49" s="6" customFormat="1" x14ac:dyDescent="0.35">
      <c r="A19" s="6" t="str">
        <f>RegUp!$A$19</f>
        <v>HASL-CLR Post 1186</v>
      </c>
      <c r="B19" s="6">
        <f>-1*MAX(0, MIN(-1*B10,($B$2-B25)/(1/12)))</f>
        <v>0</v>
      </c>
      <c r="C19" s="6">
        <f t="shared" ref="C19:M19" si="17">-1*MAX(0, MIN(-1*C10,($B$2-C25)/(1/12)))</f>
        <v>0</v>
      </c>
      <c r="D19" s="6">
        <f t="shared" si="17"/>
        <v>-20.000000000000057</v>
      </c>
      <c r="E19" s="6">
        <f t="shared" si="17"/>
        <v>-40.000000000000114</v>
      </c>
      <c r="F19" s="6">
        <f t="shared" si="17"/>
        <v>-60.000000000000171</v>
      </c>
      <c r="G19" s="6">
        <f t="shared" si="17"/>
        <v>-80.000000000000227</v>
      </c>
      <c r="H19" s="6">
        <f t="shared" si="17"/>
        <v>-100</v>
      </c>
      <c r="I19" s="6">
        <f t="shared" si="17"/>
        <v>-100</v>
      </c>
      <c r="J19" s="6">
        <f t="shared" si="17"/>
        <v>-100</v>
      </c>
      <c r="K19" s="6">
        <f t="shared" si="17"/>
        <v>-100</v>
      </c>
      <c r="L19" s="6">
        <f t="shared" si="17"/>
        <v>-100</v>
      </c>
      <c r="M19" s="6">
        <f t="shared" si="17"/>
        <v>-50.000000000000227</v>
      </c>
      <c r="N19">
        <f t="shared" si="0"/>
        <v>-1.7053025658242404E-13</v>
      </c>
      <c r="O19" s="6">
        <f>-1*MAX(0, MIN(-1*O10,($B$2-O25)/(1/12)))</f>
        <v>-1.7053025658242404E-13</v>
      </c>
      <c r="P19" s="6">
        <f t="shared" ref="P19:Z19" si="18">-1*MAX(0, MIN(-1*P10,($B$2-P25)/(1/12)))</f>
        <v>-1.7053025658242404E-13</v>
      </c>
      <c r="Q19" s="6">
        <f t="shared" si="18"/>
        <v>-100</v>
      </c>
      <c r="R19" s="6">
        <f t="shared" si="18"/>
        <v>-100</v>
      </c>
      <c r="S19" s="6">
        <f t="shared" si="18"/>
        <v>-100</v>
      </c>
      <c r="T19" s="6">
        <f t="shared" si="18"/>
        <v>-100</v>
      </c>
      <c r="U19" s="6">
        <f t="shared" si="18"/>
        <v>-100</v>
      </c>
      <c r="V19" s="6">
        <f t="shared" si="18"/>
        <v>-100</v>
      </c>
      <c r="W19" s="6">
        <f t="shared" si="18"/>
        <v>-100</v>
      </c>
      <c r="X19" s="6">
        <f t="shared" si="18"/>
        <v>-100</v>
      </c>
      <c r="Y19" s="6">
        <f t="shared" si="18"/>
        <v>-100</v>
      </c>
      <c r="Z19" s="6">
        <f t="shared" si="18"/>
        <v>-100</v>
      </c>
      <c r="AA19">
        <f t="shared" si="1"/>
        <v>-100</v>
      </c>
      <c r="AB19" s="6">
        <f>-1*MAX(0, MIN(-1*AB10,($B$2-AB25)/(1/12)))</f>
        <v>-100</v>
      </c>
      <c r="AC19" s="6">
        <f t="shared" ref="AC19:AO19" si="19">-1*MAX(0, MIN(-1*AC10,($B$2-AC25)/(1/12)))</f>
        <v>-100</v>
      </c>
      <c r="AD19" s="6">
        <f t="shared" si="19"/>
        <v>-100</v>
      </c>
      <c r="AE19" s="6">
        <f t="shared" si="19"/>
        <v>-100</v>
      </c>
      <c r="AF19" s="6">
        <f t="shared" si="19"/>
        <v>-100</v>
      </c>
      <c r="AG19" s="6">
        <f t="shared" si="19"/>
        <v>-100</v>
      </c>
      <c r="AH19" s="6">
        <f t="shared" si="19"/>
        <v>-100</v>
      </c>
      <c r="AI19" s="6">
        <f t="shared" si="19"/>
        <v>-100</v>
      </c>
      <c r="AJ19" s="6">
        <f t="shared" si="19"/>
        <v>-100</v>
      </c>
      <c r="AK19" s="6">
        <f t="shared" si="19"/>
        <v>-100</v>
      </c>
      <c r="AL19" s="6">
        <f t="shared" si="19"/>
        <v>-100</v>
      </c>
      <c r="AM19" s="6">
        <f t="shared" si="19"/>
        <v>-100</v>
      </c>
      <c r="AN19">
        <f t="shared" si="2"/>
        <v>-100</v>
      </c>
      <c r="AO19" s="6">
        <f t="shared" si="19"/>
        <v>-100</v>
      </c>
    </row>
    <row r="20" spans="1:49" s="8" customFormat="1" x14ac:dyDescent="0.35">
      <c r="A20" s="8" t="s">
        <v>12</v>
      </c>
      <c r="B20" s="8">
        <v>0</v>
      </c>
      <c r="C20" s="8">
        <v>20</v>
      </c>
      <c r="D20" s="8">
        <v>20</v>
      </c>
      <c r="E20" s="8">
        <v>20</v>
      </c>
      <c r="F20" s="8">
        <v>20</v>
      </c>
      <c r="G20" s="8">
        <v>20</v>
      </c>
      <c r="H20" s="8">
        <v>0</v>
      </c>
      <c r="I20" s="8">
        <v>0</v>
      </c>
      <c r="J20" s="8">
        <v>0</v>
      </c>
      <c r="K20" s="8">
        <v>0</v>
      </c>
      <c r="L20" s="8">
        <v>0</v>
      </c>
      <c r="M20" s="8">
        <v>0</v>
      </c>
      <c r="N20">
        <f t="shared" si="0"/>
        <v>0</v>
      </c>
      <c r="O20" s="8">
        <v>0</v>
      </c>
      <c r="P20" s="8">
        <v>100</v>
      </c>
      <c r="Q20" s="8">
        <v>100</v>
      </c>
      <c r="R20" s="8">
        <v>100</v>
      </c>
      <c r="S20" s="8">
        <v>20</v>
      </c>
      <c r="T20" s="8">
        <v>20</v>
      </c>
      <c r="U20" s="8">
        <v>20</v>
      </c>
      <c r="V20" s="8">
        <v>20</v>
      </c>
      <c r="W20" s="8">
        <v>20</v>
      </c>
      <c r="X20" s="8">
        <v>20</v>
      </c>
      <c r="Y20" s="8">
        <v>0</v>
      </c>
      <c r="Z20" s="8">
        <v>0</v>
      </c>
      <c r="AA20">
        <f t="shared" si="1"/>
        <v>0</v>
      </c>
      <c r="AB20" s="8">
        <v>0</v>
      </c>
      <c r="AC20" s="8">
        <v>0</v>
      </c>
      <c r="AD20" s="8">
        <v>0</v>
      </c>
      <c r="AE20" s="8">
        <v>0</v>
      </c>
      <c r="AF20" s="8">
        <v>0</v>
      </c>
      <c r="AG20" s="8">
        <v>0</v>
      </c>
      <c r="AH20" s="8">
        <v>0</v>
      </c>
      <c r="AI20" s="8">
        <v>0</v>
      </c>
      <c r="AJ20" s="8">
        <v>0</v>
      </c>
      <c r="AK20" s="8">
        <v>0</v>
      </c>
      <c r="AL20" s="8">
        <v>0</v>
      </c>
      <c r="AM20" s="8">
        <v>0</v>
      </c>
      <c r="AN20">
        <f t="shared" si="2"/>
        <v>0</v>
      </c>
      <c r="AO20" s="8">
        <v>0</v>
      </c>
    </row>
    <row r="21" spans="1:49" s="8" customFormat="1" x14ac:dyDescent="0.35">
      <c r="A21" s="8" t="s">
        <v>14</v>
      </c>
      <c r="B21" s="8">
        <v>0</v>
      </c>
      <c r="C21" s="8">
        <v>0</v>
      </c>
      <c r="D21" s="8">
        <v>0</v>
      </c>
      <c r="E21" s="8">
        <v>0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  <c r="L21" s="8">
        <v>-50</v>
      </c>
      <c r="M21" s="8">
        <v>-50</v>
      </c>
      <c r="N21">
        <f t="shared" si="0"/>
        <v>0</v>
      </c>
      <c r="O21" s="8">
        <v>0</v>
      </c>
      <c r="P21" s="8">
        <v>0</v>
      </c>
      <c r="Q21" s="8">
        <v>0</v>
      </c>
      <c r="R21" s="8">
        <v>0</v>
      </c>
      <c r="S21" s="8">
        <v>0</v>
      </c>
      <c r="T21" s="8">
        <v>0</v>
      </c>
      <c r="U21" s="8">
        <v>0</v>
      </c>
      <c r="V21" s="8">
        <v>0</v>
      </c>
      <c r="W21" s="8">
        <v>0</v>
      </c>
      <c r="X21" s="8">
        <v>0</v>
      </c>
      <c r="Y21" s="8">
        <v>0</v>
      </c>
      <c r="Z21" s="8">
        <v>-60</v>
      </c>
      <c r="AA21">
        <f t="shared" si="1"/>
        <v>-60</v>
      </c>
      <c r="AB21" s="8">
        <v>-60</v>
      </c>
      <c r="AC21" s="8">
        <v>-60</v>
      </c>
      <c r="AD21" s="8">
        <v>-60</v>
      </c>
      <c r="AE21" s="8">
        <v>0</v>
      </c>
      <c r="AF21" s="8">
        <v>0</v>
      </c>
      <c r="AG21" s="8">
        <v>0</v>
      </c>
      <c r="AH21" s="8">
        <v>0</v>
      </c>
      <c r="AI21" s="8">
        <v>0</v>
      </c>
      <c r="AJ21" s="8">
        <v>0</v>
      </c>
      <c r="AK21" s="8">
        <v>0</v>
      </c>
      <c r="AL21" s="8">
        <v>0</v>
      </c>
      <c r="AM21" s="8">
        <v>0</v>
      </c>
      <c r="AN21">
        <f t="shared" si="2"/>
        <v>0</v>
      </c>
      <c r="AO21" s="8">
        <v>0</v>
      </c>
    </row>
    <row r="22" spans="1:49" s="1" customFormat="1" x14ac:dyDescent="0.35">
      <c r="A22" s="1" t="s">
        <v>27</v>
      </c>
      <c r="B22" s="1">
        <f>B20+B21</f>
        <v>0</v>
      </c>
      <c r="C22" s="1">
        <f t="shared" ref="C22:AO22" si="20">C20+C21</f>
        <v>20</v>
      </c>
      <c r="D22" s="1">
        <f t="shared" si="20"/>
        <v>20</v>
      </c>
      <c r="E22" s="1">
        <f t="shared" si="20"/>
        <v>20</v>
      </c>
      <c r="F22" s="1">
        <f t="shared" si="20"/>
        <v>20</v>
      </c>
      <c r="G22" s="1">
        <f t="shared" si="20"/>
        <v>20</v>
      </c>
      <c r="H22" s="1">
        <f t="shared" si="20"/>
        <v>0</v>
      </c>
      <c r="I22" s="1">
        <f t="shared" si="20"/>
        <v>0</v>
      </c>
      <c r="J22" s="1">
        <f t="shared" si="20"/>
        <v>0</v>
      </c>
      <c r="K22" s="1">
        <f t="shared" si="20"/>
        <v>0</v>
      </c>
      <c r="L22" s="1">
        <f t="shared" si="20"/>
        <v>-50</v>
      </c>
      <c r="M22" s="1">
        <f t="shared" si="20"/>
        <v>-50</v>
      </c>
      <c r="N22">
        <f t="shared" si="0"/>
        <v>0</v>
      </c>
      <c r="O22" s="1">
        <f t="shared" si="20"/>
        <v>0</v>
      </c>
      <c r="P22" s="1">
        <f t="shared" si="20"/>
        <v>100</v>
      </c>
      <c r="Q22" s="1">
        <f t="shared" si="20"/>
        <v>100</v>
      </c>
      <c r="R22" s="1">
        <f t="shared" si="20"/>
        <v>100</v>
      </c>
      <c r="S22" s="1">
        <f t="shared" si="20"/>
        <v>20</v>
      </c>
      <c r="T22" s="1">
        <f t="shared" si="20"/>
        <v>20</v>
      </c>
      <c r="U22" s="1">
        <f t="shared" si="20"/>
        <v>20</v>
      </c>
      <c r="V22" s="1">
        <f t="shared" si="20"/>
        <v>20</v>
      </c>
      <c r="W22" s="1">
        <f t="shared" si="20"/>
        <v>20</v>
      </c>
      <c r="X22" s="1">
        <f t="shared" si="20"/>
        <v>20</v>
      </c>
      <c r="Y22" s="1">
        <f t="shared" si="20"/>
        <v>0</v>
      </c>
      <c r="Z22" s="1">
        <f t="shared" si="20"/>
        <v>-60</v>
      </c>
      <c r="AA22">
        <f t="shared" si="1"/>
        <v>-60</v>
      </c>
      <c r="AB22" s="1">
        <f t="shared" si="20"/>
        <v>-60</v>
      </c>
      <c r="AC22" s="1">
        <f t="shared" si="20"/>
        <v>-60</v>
      </c>
      <c r="AD22" s="1">
        <f t="shared" si="20"/>
        <v>-60</v>
      </c>
      <c r="AE22" s="1">
        <f t="shared" si="20"/>
        <v>0</v>
      </c>
      <c r="AF22" s="1">
        <f t="shared" si="20"/>
        <v>0</v>
      </c>
      <c r="AG22" s="1">
        <f t="shared" si="20"/>
        <v>0</v>
      </c>
      <c r="AH22" s="1">
        <f t="shared" si="20"/>
        <v>0</v>
      </c>
      <c r="AI22" s="1">
        <f t="shared" si="20"/>
        <v>0</v>
      </c>
      <c r="AJ22" s="1">
        <f t="shared" si="20"/>
        <v>0</v>
      </c>
      <c r="AK22" s="1">
        <f t="shared" si="20"/>
        <v>0</v>
      </c>
      <c r="AL22" s="1">
        <f t="shared" si="20"/>
        <v>0</v>
      </c>
      <c r="AM22" s="1">
        <f t="shared" si="20"/>
        <v>0</v>
      </c>
      <c r="AN22">
        <f t="shared" si="2"/>
        <v>0</v>
      </c>
      <c r="AO22" s="1">
        <f t="shared" si="20"/>
        <v>0</v>
      </c>
    </row>
    <row r="23" spans="1:49" s="8" customFormat="1" x14ac:dyDescent="0.35">
      <c r="A23" s="8" t="str">
        <f>RegUp!A23</f>
        <v>Governor Response</v>
      </c>
      <c r="B23" s="8">
        <v>0</v>
      </c>
      <c r="C23" s="8">
        <v>0</v>
      </c>
      <c r="D23" s="8">
        <v>0</v>
      </c>
      <c r="E23" s="8">
        <v>0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>
        <f t="shared" si="0"/>
        <v>0</v>
      </c>
      <c r="O23" s="8">
        <v>0</v>
      </c>
      <c r="P23" s="8">
        <v>0</v>
      </c>
      <c r="Q23" s="8">
        <v>0</v>
      </c>
      <c r="R23" s="8">
        <v>0</v>
      </c>
      <c r="S23" s="8">
        <v>0</v>
      </c>
      <c r="T23" s="8">
        <v>0</v>
      </c>
      <c r="U23" s="8">
        <v>0</v>
      </c>
      <c r="V23" s="8">
        <v>0</v>
      </c>
      <c r="W23" s="8">
        <v>0</v>
      </c>
      <c r="X23" s="8">
        <v>0</v>
      </c>
      <c r="Y23" s="8">
        <v>0</v>
      </c>
      <c r="Z23" s="8">
        <v>0</v>
      </c>
      <c r="AA23">
        <f t="shared" si="1"/>
        <v>0</v>
      </c>
      <c r="AB23" s="8">
        <v>0</v>
      </c>
      <c r="AC23" s="8">
        <v>0</v>
      </c>
      <c r="AD23" s="8">
        <v>0</v>
      </c>
      <c r="AE23" s="8">
        <v>0</v>
      </c>
      <c r="AF23" s="8">
        <v>0</v>
      </c>
      <c r="AG23" s="8">
        <v>0</v>
      </c>
      <c r="AH23" s="8">
        <v>0</v>
      </c>
      <c r="AI23" s="8">
        <v>0</v>
      </c>
      <c r="AJ23" s="8">
        <v>0</v>
      </c>
      <c r="AK23" s="8">
        <v>0</v>
      </c>
      <c r="AL23" s="8">
        <v>0</v>
      </c>
      <c r="AM23" s="8">
        <v>0</v>
      </c>
      <c r="AN23">
        <f t="shared" si="2"/>
        <v>0</v>
      </c>
      <c r="AO23" s="8">
        <v>0</v>
      </c>
    </row>
    <row r="24" spans="1:49" x14ac:dyDescent="0.35">
      <c r="A24" t="s">
        <v>15</v>
      </c>
      <c r="B24">
        <f>B22+B23</f>
        <v>0</v>
      </c>
      <c r="C24">
        <f t="shared" ref="C24:AO24" si="21">C22+C23</f>
        <v>20</v>
      </c>
      <c r="D24">
        <f t="shared" si="21"/>
        <v>20</v>
      </c>
      <c r="E24">
        <f t="shared" si="21"/>
        <v>20</v>
      </c>
      <c r="F24">
        <f t="shared" si="21"/>
        <v>20</v>
      </c>
      <c r="G24">
        <f t="shared" si="21"/>
        <v>20</v>
      </c>
      <c r="H24">
        <f t="shared" si="21"/>
        <v>0</v>
      </c>
      <c r="I24">
        <f t="shared" si="21"/>
        <v>0</v>
      </c>
      <c r="J24">
        <f t="shared" si="21"/>
        <v>0</v>
      </c>
      <c r="K24">
        <f t="shared" si="21"/>
        <v>0</v>
      </c>
      <c r="L24">
        <f t="shared" si="21"/>
        <v>-50</v>
      </c>
      <c r="M24">
        <f t="shared" si="21"/>
        <v>-50</v>
      </c>
      <c r="N24">
        <f t="shared" si="0"/>
        <v>0</v>
      </c>
      <c r="O24">
        <f t="shared" si="21"/>
        <v>0</v>
      </c>
      <c r="P24">
        <f t="shared" si="21"/>
        <v>100</v>
      </c>
      <c r="Q24">
        <f t="shared" si="21"/>
        <v>100</v>
      </c>
      <c r="R24">
        <f t="shared" si="21"/>
        <v>100</v>
      </c>
      <c r="S24">
        <f t="shared" si="21"/>
        <v>20</v>
      </c>
      <c r="T24">
        <f t="shared" si="21"/>
        <v>20</v>
      </c>
      <c r="U24">
        <f t="shared" si="21"/>
        <v>20</v>
      </c>
      <c r="V24">
        <f t="shared" si="21"/>
        <v>20</v>
      </c>
      <c r="W24">
        <f t="shared" si="21"/>
        <v>20</v>
      </c>
      <c r="X24">
        <f t="shared" si="21"/>
        <v>20</v>
      </c>
      <c r="Y24">
        <f t="shared" si="21"/>
        <v>0</v>
      </c>
      <c r="Z24">
        <f t="shared" si="21"/>
        <v>-60</v>
      </c>
      <c r="AA24">
        <f t="shared" si="1"/>
        <v>-60</v>
      </c>
      <c r="AB24">
        <f t="shared" si="21"/>
        <v>-60</v>
      </c>
      <c r="AC24">
        <f t="shared" si="21"/>
        <v>-60</v>
      </c>
      <c r="AD24">
        <f t="shared" si="21"/>
        <v>-60</v>
      </c>
      <c r="AE24">
        <f t="shared" si="21"/>
        <v>0</v>
      </c>
      <c r="AF24">
        <f t="shared" si="21"/>
        <v>0</v>
      </c>
      <c r="AG24">
        <f t="shared" si="21"/>
        <v>0</v>
      </c>
      <c r="AH24">
        <f t="shared" si="21"/>
        <v>0</v>
      </c>
      <c r="AI24">
        <f t="shared" si="21"/>
        <v>0</v>
      </c>
      <c r="AJ24">
        <f t="shared" si="21"/>
        <v>0</v>
      </c>
      <c r="AK24">
        <f t="shared" si="21"/>
        <v>0</v>
      </c>
      <c r="AL24">
        <f t="shared" si="21"/>
        <v>0</v>
      </c>
      <c r="AM24">
        <f t="shared" si="21"/>
        <v>0</v>
      </c>
      <c r="AN24">
        <f t="shared" si="2"/>
        <v>0</v>
      </c>
      <c r="AO24">
        <f t="shared" si="21"/>
        <v>0</v>
      </c>
    </row>
    <row r="25" spans="1:49" x14ac:dyDescent="0.35">
      <c r="A25" t="s">
        <v>1</v>
      </c>
      <c r="B25">
        <f>B3</f>
        <v>100</v>
      </c>
      <c r="C25">
        <f t="shared" ref="C25:AM25" si="22">B25-B24*1/12</f>
        <v>100</v>
      </c>
      <c r="D25">
        <f t="shared" si="22"/>
        <v>98.333333333333329</v>
      </c>
      <c r="E25">
        <f t="shared" si="22"/>
        <v>96.666666666666657</v>
      </c>
      <c r="F25">
        <f t="shared" si="22"/>
        <v>94.999999999999986</v>
      </c>
      <c r="G25">
        <f t="shared" si="22"/>
        <v>93.333333333333314</v>
      </c>
      <c r="H25">
        <f t="shared" si="22"/>
        <v>91.666666666666643</v>
      </c>
      <c r="I25">
        <f t="shared" si="22"/>
        <v>91.666666666666643</v>
      </c>
      <c r="J25">
        <f t="shared" si="22"/>
        <v>91.666666666666643</v>
      </c>
      <c r="K25">
        <f t="shared" si="22"/>
        <v>91.666666666666643</v>
      </c>
      <c r="L25">
        <f t="shared" si="22"/>
        <v>91.666666666666643</v>
      </c>
      <c r="M25">
        <f t="shared" si="22"/>
        <v>95.833333333333314</v>
      </c>
      <c r="N25">
        <f t="shared" ref="N25" si="23">O25</f>
        <v>99.999999999999986</v>
      </c>
      <c r="O25">
        <f>M25-M24*1/12</f>
        <v>99.999999999999986</v>
      </c>
      <c r="P25">
        <f t="shared" si="22"/>
        <v>99.999999999999986</v>
      </c>
      <c r="Q25">
        <f t="shared" si="22"/>
        <v>91.666666666666657</v>
      </c>
      <c r="R25">
        <f t="shared" si="22"/>
        <v>83.333333333333329</v>
      </c>
      <c r="S25">
        <f t="shared" si="22"/>
        <v>75</v>
      </c>
      <c r="T25">
        <f t="shared" si="22"/>
        <v>73.333333333333329</v>
      </c>
      <c r="U25">
        <f t="shared" si="22"/>
        <v>71.666666666666657</v>
      </c>
      <c r="V25">
        <f t="shared" si="22"/>
        <v>69.999999999999986</v>
      </c>
      <c r="W25">
        <f t="shared" si="22"/>
        <v>68.333333333333314</v>
      </c>
      <c r="X25">
        <f t="shared" si="22"/>
        <v>66.666666666666643</v>
      </c>
      <c r="Y25">
        <f t="shared" si="22"/>
        <v>64.999999999999972</v>
      </c>
      <c r="Z25">
        <f t="shared" si="22"/>
        <v>64.999999999999972</v>
      </c>
      <c r="AA25">
        <f t="shared" ref="AA25" si="24">AB25</f>
        <v>69.999999999999972</v>
      </c>
      <c r="AB25">
        <f>Z25-Z24*1/12</f>
        <v>69.999999999999972</v>
      </c>
      <c r="AC25">
        <f t="shared" si="22"/>
        <v>74.999999999999972</v>
      </c>
      <c r="AD25">
        <f t="shared" si="22"/>
        <v>79.999999999999972</v>
      </c>
      <c r="AE25">
        <f t="shared" si="22"/>
        <v>84.999999999999972</v>
      </c>
      <c r="AF25">
        <f t="shared" si="22"/>
        <v>84.999999999999972</v>
      </c>
      <c r="AG25">
        <f t="shared" si="22"/>
        <v>84.999999999999972</v>
      </c>
      <c r="AH25">
        <f t="shared" si="22"/>
        <v>84.999999999999972</v>
      </c>
      <c r="AI25">
        <f t="shared" si="22"/>
        <v>84.999999999999972</v>
      </c>
      <c r="AJ25">
        <f t="shared" si="22"/>
        <v>84.999999999999972</v>
      </c>
      <c r="AK25">
        <f t="shared" si="22"/>
        <v>84.999999999999972</v>
      </c>
      <c r="AL25">
        <f t="shared" si="22"/>
        <v>84.999999999999972</v>
      </c>
      <c r="AM25">
        <f t="shared" si="22"/>
        <v>84.999999999999972</v>
      </c>
      <c r="AN25">
        <f t="shared" ref="AN25" si="25">AO25</f>
        <v>84.999999999999972</v>
      </c>
      <c r="AO25">
        <f>AM25-AM24*1/12</f>
        <v>84.999999999999972</v>
      </c>
    </row>
    <row r="26" spans="1:49" x14ac:dyDescent="0.35">
      <c r="A26" t="str">
        <f>RegUp!$A$26</f>
        <v>SOCReq-Compliance</v>
      </c>
      <c r="B26" s="7">
        <f t="shared" ref="B26:M26" si="26">MAX((240-MINUTE(B8))/240 * (B11 - MIN(-1*B21,B11)),0)*4</f>
        <v>80</v>
      </c>
      <c r="C26" s="7">
        <f t="shared" si="26"/>
        <v>78.333333333333329</v>
      </c>
      <c r="D26" s="7">
        <f t="shared" si="26"/>
        <v>76.666666666666671</v>
      </c>
      <c r="E26" s="7">
        <f t="shared" si="26"/>
        <v>75</v>
      </c>
      <c r="F26" s="7">
        <f t="shared" si="26"/>
        <v>73.333333333333329</v>
      </c>
      <c r="G26" s="7">
        <f t="shared" si="26"/>
        <v>71.666666666666671</v>
      </c>
      <c r="H26" s="7">
        <f t="shared" si="26"/>
        <v>70</v>
      </c>
      <c r="I26" s="7">
        <f t="shared" si="26"/>
        <v>68.333333333333329</v>
      </c>
      <c r="J26" s="7">
        <f t="shared" si="26"/>
        <v>66.666666666666671</v>
      </c>
      <c r="K26" s="7">
        <f t="shared" si="26"/>
        <v>65</v>
      </c>
      <c r="L26" s="7">
        <f t="shared" si="26"/>
        <v>0</v>
      </c>
      <c r="M26" s="7">
        <f t="shared" si="26"/>
        <v>0</v>
      </c>
      <c r="N26" s="7">
        <f>MAX((240-60)/240 * (M11 - MIN(-1*M21,M11)),0)*4</f>
        <v>0</v>
      </c>
      <c r="O26" s="7">
        <f t="shared" ref="O26:Z26" si="27">MAX((240-MINUTE(O8))/240 * (O11 - MIN(-1*O21,O11)),0)*4</f>
        <v>80</v>
      </c>
      <c r="P26" s="7">
        <f t="shared" si="27"/>
        <v>78.333333333333329</v>
      </c>
      <c r="Q26" s="7">
        <f t="shared" si="27"/>
        <v>76.666666666666671</v>
      </c>
      <c r="R26" s="7">
        <f t="shared" si="27"/>
        <v>75</v>
      </c>
      <c r="S26" s="7">
        <f t="shared" si="27"/>
        <v>73.333333333333329</v>
      </c>
      <c r="T26" s="7">
        <f t="shared" si="27"/>
        <v>71.666666666666671</v>
      </c>
      <c r="U26" s="7">
        <f t="shared" si="27"/>
        <v>70</v>
      </c>
      <c r="V26" s="7">
        <f t="shared" si="27"/>
        <v>68.333333333333329</v>
      </c>
      <c r="W26" s="7">
        <f t="shared" si="27"/>
        <v>66.666666666666671</v>
      </c>
      <c r="X26" s="7">
        <f t="shared" si="27"/>
        <v>65</v>
      </c>
      <c r="Y26" s="7">
        <f t="shared" si="27"/>
        <v>63.333333333333329</v>
      </c>
      <c r="Z26" s="7">
        <f t="shared" si="27"/>
        <v>0</v>
      </c>
      <c r="AA26" s="7">
        <f>MAX((240-60)/240 * (Z11 - MIN(-1*Z21,Z11)),0)*4</f>
        <v>0</v>
      </c>
      <c r="AB26" s="7">
        <f t="shared" ref="AB26:AM26" si="28">MAX((240-MINUTE(AB8))/240 * (AB11 - MIN(-1*AB21,AB11)),0)*4</f>
        <v>0</v>
      </c>
      <c r="AC26" s="7">
        <f t="shared" si="28"/>
        <v>0</v>
      </c>
      <c r="AD26" s="7">
        <f t="shared" si="28"/>
        <v>0</v>
      </c>
      <c r="AE26" s="7">
        <f t="shared" si="28"/>
        <v>75</v>
      </c>
      <c r="AF26" s="7">
        <f t="shared" si="28"/>
        <v>73.333333333333329</v>
      </c>
      <c r="AG26" s="7">
        <f t="shared" si="28"/>
        <v>71.666666666666671</v>
      </c>
      <c r="AH26" s="7">
        <f t="shared" si="28"/>
        <v>70</v>
      </c>
      <c r="AI26" s="7">
        <f t="shared" si="28"/>
        <v>68.333333333333329</v>
      </c>
      <c r="AJ26" s="7">
        <f t="shared" si="28"/>
        <v>66.666666666666671</v>
      </c>
      <c r="AK26" s="7">
        <f t="shared" si="28"/>
        <v>65</v>
      </c>
      <c r="AL26" s="7">
        <f t="shared" si="28"/>
        <v>63.333333333333329</v>
      </c>
      <c r="AM26" s="7">
        <f t="shared" si="28"/>
        <v>61.666666666666671</v>
      </c>
      <c r="AN26" s="7">
        <f>MAX((240-60)/240 * (AM11 - MIN(-1*AM21,AM11)),0)*4</f>
        <v>60</v>
      </c>
      <c r="AO26" s="7">
        <f>MAX((240-MINUTE(AO8))/240 * (AO11 - MIN(-1*AO21,AO11)),0)*4</f>
        <v>80</v>
      </c>
      <c r="AP26" s="7"/>
      <c r="AQ26" s="7"/>
      <c r="AR26" s="7"/>
      <c r="AS26" s="7"/>
      <c r="AT26" s="7"/>
      <c r="AU26" s="7"/>
      <c r="AV26" s="7"/>
      <c r="AW26" s="7"/>
    </row>
    <row r="27" spans="1:49" hidden="1" x14ac:dyDescent="0.35">
      <c r="A27" s="1" t="str">
        <f>RegUp!$A$27</f>
        <v>SoCReq-Compliance minus charging credit</v>
      </c>
      <c r="B27" s="7">
        <f t="shared" ref="B27:M27" si="29">MAX((240-MINUTE(B8))/240 * B11,0)*4</f>
        <v>80</v>
      </c>
      <c r="C27" s="7">
        <f t="shared" si="29"/>
        <v>78.333333333333329</v>
      </c>
      <c r="D27" s="7">
        <f t="shared" si="29"/>
        <v>76.666666666666671</v>
      </c>
      <c r="E27" s="7">
        <f t="shared" si="29"/>
        <v>75</v>
      </c>
      <c r="F27" s="7">
        <f t="shared" si="29"/>
        <v>73.333333333333329</v>
      </c>
      <c r="G27" s="7">
        <f t="shared" si="29"/>
        <v>71.666666666666671</v>
      </c>
      <c r="H27" s="7">
        <f t="shared" si="29"/>
        <v>70</v>
      </c>
      <c r="I27" s="7">
        <f t="shared" si="29"/>
        <v>68.333333333333329</v>
      </c>
      <c r="J27" s="7">
        <f t="shared" si="29"/>
        <v>66.666666666666671</v>
      </c>
      <c r="K27" s="7">
        <f t="shared" si="29"/>
        <v>65</v>
      </c>
      <c r="L27" s="7">
        <f t="shared" si="29"/>
        <v>63.333333333333329</v>
      </c>
      <c r="M27" s="7">
        <f t="shared" si="29"/>
        <v>61.666666666666671</v>
      </c>
      <c r="N27" s="7">
        <f>MAX((240-60)/240 * M11,0)*4</f>
        <v>60</v>
      </c>
      <c r="O27" s="7">
        <f t="shared" ref="O27:Z27" si="30">MAX((240-MINUTE(O8))/240 * O11,0)*4</f>
        <v>80</v>
      </c>
      <c r="P27" s="7">
        <f t="shared" si="30"/>
        <v>78.333333333333329</v>
      </c>
      <c r="Q27" s="7">
        <f t="shared" si="30"/>
        <v>76.666666666666671</v>
      </c>
      <c r="R27" s="7">
        <f t="shared" si="30"/>
        <v>75</v>
      </c>
      <c r="S27" s="7">
        <f t="shared" si="30"/>
        <v>73.333333333333329</v>
      </c>
      <c r="T27" s="7">
        <f t="shared" si="30"/>
        <v>71.666666666666671</v>
      </c>
      <c r="U27" s="7">
        <f t="shared" si="30"/>
        <v>70</v>
      </c>
      <c r="V27" s="7">
        <f t="shared" si="30"/>
        <v>68.333333333333329</v>
      </c>
      <c r="W27" s="7">
        <f t="shared" si="30"/>
        <v>66.666666666666671</v>
      </c>
      <c r="X27" s="7">
        <f t="shared" si="30"/>
        <v>65</v>
      </c>
      <c r="Y27" s="7">
        <f t="shared" si="30"/>
        <v>63.333333333333329</v>
      </c>
      <c r="Z27" s="7">
        <f t="shared" si="30"/>
        <v>61.666666666666671</v>
      </c>
      <c r="AA27" s="7">
        <f>MAX((240-60)/240 * Z11,0)*4</f>
        <v>60</v>
      </c>
      <c r="AB27" s="7">
        <f t="shared" ref="AB27:AM27" si="31">MAX((240-MINUTE(AB8))/240 * AB11,0)*4</f>
        <v>80</v>
      </c>
      <c r="AC27" s="7">
        <f t="shared" si="31"/>
        <v>78.333333333333329</v>
      </c>
      <c r="AD27" s="7">
        <f t="shared" si="31"/>
        <v>76.666666666666671</v>
      </c>
      <c r="AE27" s="7">
        <f t="shared" si="31"/>
        <v>75</v>
      </c>
      <c r="AF27" s="7">
        <f t="shared" si="31"/>
        <v>73.333333333333329</v>
      </c>
      <c r="AG27" s="7">
        <f t="shared" si="31"/>
        <v>71.666666666666671</v>
      </c>
      <c r="AH27" s="7">
        <f t="shared" si="31"/>
        <v>70</v>
      </c>
      <c r="AI27" s="7">
        <f t="shared" si="31"/>
        <v>68.333333333333329</v>
      </c>
      <c r="AJ27" s="7">
        <f t="shared" si="31"/>
        <v>66.666666666666671</v>
      </c>
      <c r="AK27" s="7">
        <f t="shared" si="31"/>
        <v>65</v>
      </c>
      <c r="AL27" s="7">
        <f t="shared" si="31"/>
        <v>63.333333333333329</v>
      </c>
      <c r="AM27" s="7">
        <f t="shared" si="31"/>
        <v>61.666666666666671</v>
      </c>
      <c r="AN27" s="7">
        <f>MAX((240-60)/240 * AM11,0)*4</f>
        <v>60</v>
      </c>
      <c r="AO27" s="7">
        <f>MAX((240-MINUTE(AO8))/240 * AO11,0)*4</f>
        <v>80</v>
      </c>
      <c r="AP27" s="1"/>
      <c r="AQ27" s="1"/>
      <c r="AR27" s="1"/>
      <c r="AS27" s="1"/>
      <c r="AT27" s="1"/>
      <c r="AU27" s="1"/>
      <c r="AV27" s="1"/>
      <c r="AW27" s="1"/>
    </row>
    <row r="33" spans="1:16" x14ac:dyDescent="0.35">
      <c r="G33" s="5"/>
    </row>
    <row r="34" spans="1:16" x14ac:dyDescent="0.35">
      <c r="A34" s="2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</row>
    <row r="39" spans="1:16" hidden="1" x14ac:dyDescent="0.35"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</row>
    <row r="45" spans="1:16" x14ac:dyDescent="0.35"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</row>
    <row r="46" spans="1:16" hidden="1" x14ac:dyDescent="0.35"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</row>
    <row r="47" spans="1:16" hidden="1" x14ac:dyDescent="0.35"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</row>
    <row r="48" spans="1:16" x14ac:dyDescent="0.3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1:16" hidden="1" x14ac:dyDescent="0.35"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</row>
    <row r="50" spans="1:16" hidden="1" x14ac:dyDescent="0.35"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</row>
    <row r="51" spans="1:16" x14ac:dyDescent="0.35"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</row>
    <row r="60" spans="1:16" x14ac:dyDescent="0.35">
      <c r="A60" s="2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</row>
    <row r="61" spans="1:16" x14ac:dyDescent="0.35">
      <c r="A61" s="2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</row>
    <row r="66" spans="2:16" hidden="1" x14ac:dyDescent="0.35"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</row>
    <row r="72" spans="2:16" x14ac:dyDescent="0.35"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</row>
    <row r="73" spans="2:16" hidden="1" x14ac:dyDescent="0.35"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</row>
    <row r="74" spans="2:16" hidden="1" x14ac:dyDescent="0.35"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</row>
    <row r="75" spans="2:16" x14ac:dyDescent="0.35"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</row>
    <row r="76" spans="2:16" hidden="1" x14ac:dyDescent="0.35"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</row>
    <row r="77" spans="2:16" hidden="1" x14ac:dyDescent="0.35"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</row>
    <row r="78" spans="2:16" x14ac:dyDescent="0.35"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</row>
    <row r="89" spans="1:16" x14ac:dyDescent="0.35">
      <c r="A89" s="2" t="s">
        <v>7</v>
      </c>
      <c r="B89" s="3">
        <v>0.5</v>
      </c>
      <c r="C89" s="3">
        <v>0.50347222222222221</v>
      </c>
      <c r="D89" s="3">
        <v>0.50694444444444398</v>
      </c>
      <c r="E89" s="3">
        <v>0.51041666666666696</v>
      </c>
      <c r="F89" s="3">
        <v>0.51388888888888895</v>
      </c>
      <c r="G89" s="3">
        <v>0.51736111111111105</v>
      </c>
      <c r="H89" s="3">
        <v>0.52083333333333304</v>
      </c>
      <c r="I89" s="3">
        <v>0.52430555555555503</v>
      </c>
      <c r="J89" s="3">
        <v>0.52777777777777801</v>
      </c>
      <c r="K89" s="3">
        <v>0.53125</v>
      </c>
      <c r="L89" s="3">
        <v>0.53472222222222199</v>
      </c>
      <c r="M89" s="3">
        <v>0.53819444444444398</v>
      </c>
      <c r="N89" s="3"/>
      <c r="O89" s="3">
        <v>0.54166666666666696</v>
      </c>
      <c r="P89" s="3">
        <v>0.54513888888888895</v>
      </c>
    </row>
    <row r="90" spans="1:16" x14ac:dyDescent="0.35">
      <c r="A90" t="s">
        <v>0</v>
      </c>
      <c r="B90">
        <v>100</v>
      </c>
      <c r="C90">
        <v>100</v>
      </c>
      <c r="D90">
        <v>100</v>
      </c>
      <c r="E90">
        <v>100</v>
      </c>
      <c r="F90">
        <v>100</v>
      </c>
      <c r="G90">
        <v>100</v>
      </c>
      <c r="H90">
        <v>100</v>
      </c>
      <c r="I90">
        <v>100</v>
      </c>
      <c r="J90">
        <v>100</v>
      </c>
      <c r="K90">
        <v>100</v>
      </c>
      <c r="L90">
        <v>100</v>
      </c>
      <c r="M90">
        <v>100</v>
      </c>
      <c r="O90">
        <v>100</v>
      </c>
      <c r="P90">
        <v>100</v>
      </c>
    </row>
    <row r="91" spans="1:16" x14ac:dyDescent="0.35">
      <c r="A91" t="s">
        <v>10</v>
      </c>
      <c r="B91">
        <v>50</v>
      </c>
      <c r="C91">
        <v>50</v>
      </c>
      <c r="D91">
        <v>50</v>
      </c>
      <c r="E91">
        <v>50</v>
      </c>
      <c r="F91">
        <v>50</v>
      </c>
      <c r="G91">
        <v>50</v>
      </c>
      <c r="H91">
        <v>50</v>
      </c>
      <c r="I91">
        <v>50</v>
      </c>
      <c r="J91">
        <v>50</v>
      </c>
      <c r="K91">
        <v>50</v>
      </c>
      <c r="L91">
        <v>50</v>
      </c>
      <c r="M91">
        <v>50</v>
      </c>
      <c r="O91">
        <v>50</v>
      </c>
      <c r="P91">
        <v>50</v>
      </c>
    </row>
    <row r="92" spans="1:16" x14ac:dyDescent="0.35">
      <c r="A92" t="s">
        <v>11</v>
      </c>
      <c r="B92">
        <v>0</v>
      </c>
      <c r="C92">
        <v>0</v>
      </c>
      <c r="D92">
        <v>0</v>
      </c>
      <c r="E92">
        <v>0</v>
      </c>
      <c r="F92">
        <v>0</v>
      </c>
      <c r="G92">
        <v>0</v>
      </c>
      <c r="H92">
        <v>0</v>
      </c>
      <c r="I92">
        <v>50</v>
      </c>
      <c r="J92">
        <v>50</v>
      </c>
      <c r="K92">
        <v>50</v>
      </c>
      <c r="L92">
        <v>50</v>
      </c>
      <c r="M92">
        <v>50</v>
      </c>
      <c r="O92">
        <v>50</v>
      </c>
      <c r="P92">
        <v>50</v>
      </c>
    </row>
    <row r="93" spans="1:16" x14ac:dyDescent="0.35">
      <c r="A93" t="s">
        <v>5</v>
      </c>
      <c r="B93">
        <f>MAX(0, MIN(B90-B92))</f>
        <v>100</v>
      </c>
      <c r="C93">
        <f>MAX(0, MIN(B90-B92))</f>
        <v>100</v>
      </c>
      <c r="D93">
        <f t="shared" ref="D93:H93" si="32">MAX(0, MIN(C90-C92))</f>
        <v>100</v>
      </c>
      <c r="E93">
        <f t="shared" si="32"/>
        <v>100</v>
      </c>
      <c r="F93">
        <f t="shared" si="32"/>
        <v>100</v>
      </c>
      <c r="G93">
        <f t="shared" si="32"/>
        <v>100</v>
      </c>
      <c r="H93">
        <f t="shared" si="32"/>
        <v>100</v>
      </c>
      <c r="I93">
        <f>MAX(0, MIN(H90-H92))</f>
        <v>100</v>
      </c>
      <c r="J93">
        <f t="shared" ref="J93:P93" si="33">MAX(0, MIN(I90-I92))</f>
        <v>50</v>
      </c>
      <c r="K93">
        <f t="shared" si="33"/>
        <v>50</v>
      </c>
      <c r="L93">
        <f t="shared" si="33"/>
        <v>50</v>
      </c>
      <c r="M93">
        <f t="shared" si="33"/>
        <v>50</v>
      </c>
      <c r="O93">
        <f>MAX(0, MIN(M90-M92))</f>
        <v>50</v>
      </c>
      <c r="P93">
        <f t="shared" si="33"/>
        <v>50</v>
      </c>
    </row>
    <row r="94" spans="1:16" x14ac:dyDescent="0.35">
      <c r="A94" t="s">
        <v>6</v>
      </c>
      <c r="B94">
        <f>B90-B91</f>
        <v>50</v>
      </c>
      <c r="C94">
        <f>MAX(0, MIN(B90-B92,(B98-$B$1-B104)/(1/12)))</f>
        <v>100</v>
      </c>
      <c r="D94">
        <f t="shared" ref="D94:J94" si="34">MAX(0, MIN(C90-C92,(C98-$B$1-C104)/(1/12)))</f>
        <v>100</v>
      </c>
      <c r="E94">
        <f t="shared" si="34"/>
        <v>100</v>
      </c>
      <c r="F94">
        <f t="shared" si="34"/>
        <v>100</v>
      </c>
      <c r="G94">
        <f t="shared" si="34"/>
        <v>100</v>
      </c>
      <c r="H94">
        <f t="shared" si="34"/>
        <v>100</v>
      </c>
      <c r="I94">
        <f t="shared" si="34"/>
        <v>100</v>
      </c>
      <c r="J94">
        <f t="shared" si="34"/>
        <v>0</v>
      </c>
      <c r="K94">
        <f>MAX(0, MIN(J90-J92,(J98-$B$1-J104)/(1/12)))</f>
        <v>50</v>
      </c>
      <c r="L94" s="6">
        <f t="shared" ref="L94:P94" si="35">MAX(0, MIN(K90-K92,(K98-$B$1-K104)/(1/12)))</f>
        <v>1.7053025658242404E-13</v>
      </c>
      <c r="M94">
        <f t="shared" si="35"/>
        <v>50</v>
      </c>
      <c r="O94">
        <f>MAX(0, MIN(M90-M92,(M98-$B$1-M104)/(1/12)))</f>
        <v>50</v>
      </c>
      <c r="P94">
        <f t="shared" si="35"/>
        <v>0</v>
      </c>
    </row>
    <row r="95" spans="1:16" x14ac:dyDescent="0.35">
      <c r="A95" t="s">
        <v>12</v>
      </c>
      <c r="B95">
        <v>0</v>
      </c>
      <c r="C95">
        <v>100</v>
      </c>
      <c r="D95">
        <v>100</v>
      </c>
      <c r="E95">
        <v>100</v>
      </c>
      <c r="F95">
        <v>100</v>
      </c>
      <c r="G95">
        <v>100</v>
      </c>
      <c r="H95">
        <v>0</v>
      </c>
      <c r="I95">
        <v>0</v>
      </c>
      <c r="J95">
        <v>0</v>
      </c>
      <c r="K95">
        <v>50</v>
      </c>
      <c r="L95">
        <v>0</v>
      </c>
      <c r="M95">
        <v>50</v>
      </c>
      <c r="O95">
        <v>0</v>
      </c>
      <c r="P95">
        <v>0</v>
      </c>
    </row>
    <row r="96" spans="1:16" x14ac:dyDescent="0.35">
      <c r="A96" t="s">
        <v>14</v>
      </c>
      <c r="B96">
        <v>0</v>
      </c>
      <c r="C96">
        <v>0</v>
      </c>
      <c r="D96">
        <v>0</v>
      </c>
      <c r="E96">
        <v>0</v>
      </c>
      <c r="F96">
        <v>0</v>
      </c>
      <c r="G96">
        <v>0</v>
      </c>
      <c r="H96">
        <v>0</v>
      </c>
      <c r="I96">
        <v>0</v>
      </c>
      <c r="J96">
        <v>-50</v>
      </c>
      <c r="K96">
        <v>0</v>
      </c>
      <c r="L96">
        <v>-50</v>
      </c>
      <c r="M96">
        <v>0</v>
      </c>
      <c r="O96">
        <v>0</v>
      </c>
      <c r="P96">
        <v>0</v>
      </c>
    </row>
    <row r="97" spans="1:16" x14ac:dyDescent="0.35">
      <c r="A97" t="s">
        <v>15</v>
      </c>
      <c r="B97">
        <f>B95+B96</f>
        <v>0</v>
      </c>
      <c r="C97">
        <f t="shared" ref="C97:P97" si="36">C95+C96</f>
        <v>100</v>
      </c>
      <c r="D97">
        <f t="shared" si="36"/>
        <v>100</v>
      </c>
      <c r="E97">
        <f t="shared" si="36"/>
        <v>100</v>
      </c>
      <c r="F97">
        <f t="shared" si="36"/>
        <v>100</v>
      </c>
      <c r="G97">
        <f t="shared" si="36"/>
        <v>100</v>
      </c>
      <c r="H97">
        <f t="shared" si="36"/>
        <v>0</v>
      </c>
      <c r="I97">
        <f t="shared" si="36"/>
        <v>0</v>
      </c>
      <c r="J97">
        <f t="shared" si="36"/>
        <v>-50</v>
      </c>
      <c r="K97">
        <f t="shared" si="36"/>
        <v>50</v>
      </c>
      <c r="L97">
        <f t="shared" si="36"/>
        <v>-50</v>
      </c>
      <c r="M97">
        <f t="shared" si="36"/>
        <v>50</v>
      </c>
      <c r="O97">
        <f t="shared" si="36"/>
        <v>0</v>
      </c>
      <c r="P97">
        <f t="shared" si="36"/>
        <v>0</v>
      </c>
    </row>
    <row r="98" spans="1:16" x14ac:dyDescent="0.35">
      <c r="A98" t="s">
        <v>1</v>
      </c>
      <c r="B98">
        <f>100</f>
        <v>100</v>
      </c>
      <c r="C98">
        <f>B98-B97*1/12</f>
        <v>100</v>
      </c>
      <c r="D98">
        <f t="shared" ref="D98:P98" si="37">C98-C97*1/12</f>
        <v>91.666666666666671</v>
      </c>
      <c r="E98">
        <f t="shared" si="37"/>
        <v>83.333333333333343</v>
      </c>
      <c r="F98">
        <f t="shared" si="37"/>
        <v>75.000000000000014</v>
      </c>
      <c r="G98">
        <f t="shared" si="37"/>
        <v>66.666666666666686</v>
      </c>
      <c r="H98">
        <f t="shared" si="37"/>
        <v>58.33333333333335</v>
      </c>
      <c r="I98">
        <f t="shared" si="37"/>
        <v>58.33333333333335</v>
      </c>
      <c r="J98">
        <f t="shared" si="37"/>
        <v>58.33333333333335</v>
      </c>
      <c r="K98">
        <f t="shared" si="37"/>
        <v>62.500000000000014</v>
      </c>
      <c r="L98">
        <f t="shared" si="37"/>
        <v>58.33333333333335</v>
      </c>
      <c r="M98">
        <f t="shared" si="37"/>
        <v>62.500000000000014</v>
      </c>
      <c r="O98">
        <f>M98-M97*1/12</f>
        <v>58.33333333333335</v>
      </c>
      <c r="P98">
        <f t="shared" si="37"/>
        <v>58.33333333333335</v>
      </c>
    </row>
    <row r="99" spans="1:16" hidden="1" x14ac:dyDescent="0.35">
      <c r="A99" t="s">
        <v>16</v>
      </c>
      <c r="B99" s="5">
        <f>MAX((120-MINUTE(B89))/120 * B91 - MIN(-1*B96,B91),0)*2</f>
        <v>100</v>
      </c>
      <c r="C99" s="5">
        <f>MAX((120-MINUTE(C89))/120 * C91 - MIN(-1*C96,C91),0)*2</f>
        <v>95.833333333333343</v>
      </c>
      <c r="D99" s="5">
        <f t="shared" ref="D99:P99" si="38">MAX((120-MINUTE(D89))/120 * D91 - MIN(-1*D96,D91),0)*2</f>
        <v>91.666666666666657</v>
      </c>
      <c r="E99" s="5">
        <f t="shared" si="38"/>
        <v>87.5</v>
      </c>
      <c r="F99" s="5">
        <f t="shared" si="38"/>
        <v>83.333333333333343</v>
      </c>
      <c r="G99" s="5">
        <f t="shared" si="38"/>
        <v>79.166666666666657</v>
      </c>
      <c r="H99" s="5">
        <f t="shared" si="38"/>
        <v>75</v>
      </c>
      <c r="I99" s="5">
        <f t="shared" si="38"/>
        <v>70.833333333333343</v>
      </c>
      <c r="J99" s="5">
        <f t="shared" si="38"/>
        <v>0</v>
      </c>
      <c r="K99" s="5">
        <f t="shared" si="38"/>
        <v>62.5</v>
      </c>
      <c r="L99" s="4">
        <f>MAX((120-MINUTE(L89))/120 * L91 - MIN(-1*L96,L91),0)*2</f>
        <v>0</v>
      </c>
      <c r="M99" s="5">
        <f t="shared" si="38"/>
        <v>54.166666666666664</v>
      </c>
      <c r="N99" s="5"/>
      <c r="O99" s="5">
        <f t="shared" si="38"/>
        <v>100</v>
      </c>
      <c r="P99" s="5">
        <f t="shared" si="38"/>
        <v>95.833333333333343</v>
      </c>
    </row>
    <row r="100" spans="1:16" hidden="1" x14ac:dyDescent="0.35">
      <c r="A100" t="s">
        <v>17</v>
      </c>
      <c r="B100" s="5" t="e">
        <f t="shared" ref="B100:P100" si="39">MAX((MINUTE(B89)-(60-$L$1))/$L$1*B91-MIN(B91,-1*B96),0)*2</f>
        <v>#DIV/0!</v>
      </c>
      <c r="C100" s="5" t="e">
        <f t="shared" si="39"/>
        <v>#DIV/0!</v>
      </c>
      <c r="D100" s="5" t="e">
        <f t="shared" si="39"/>
        <v>#DIV/0!</v>
      </c>
      <c r="E100" s="5" t="e">
        <f t="shared" si="39"/>
        <v>#DIV/0!</v>
      </c>
      <c r="F100" s="5" t="e">
        <f t="shared" si="39"/>
        <v>#DIV/0!</v>
      </c>
      <c r="G100" s="5" t="e">
        <f t="shared" si="39"/>
        <v>#DIV/0!</v>
      </c>
      <c r="H100" s="5" t="e">
        <f t="shared" si="39"/>
        <v>#DIV/0!</v>
      </c>
      <c r="I100" s="5" t="e">
        <f t="shared" si="39"/>
        <v>#DIV/0!</v>
      </c>
      <c r="J100" s="5" t="e">
        <f t="shared" si="39"/>
        <v>#DIV/0!</v>
      </c>
      <c r="K100" s="5" t="e">
        <f t="shared" si="39"/>
        <v>#DIV/0!</v>
      </c>
      <c r="L100" s="5" t="e">
        <f t="shared" si="39"/>
        <v>#DIV/0!</v>
      </c>
      <c r="M100" s="5" t="e">
        <f t="shared" si="39"/>
        <v>#DIV/0!</v>
      </c>
      <c r="N100" s="5"/>
      <c r="O100" s="5" t="e">
        <f t="shared" si="39"/>
        <v>#DIV/0!</v>
      </c>
      <c r="P100" s="5" t="e">
        <f t="shared" si="39"/>
        <v>#DIV/0!</v>
      </c>
    </row>
    <row r="101" spans="1:16" x14ac:dyDescent="0.35">
      <c r="A101" t="s">
        <v>8</v>
      </c>
      <c r="B101" s="1" t="e">
        <f>MAX(B99,B100)</f>
        <v>#DIV/0!</v>
      </c>
      <c r="C101" s="1" t="e">
        <f t="shared" ref="C101:J101" si="40">MAX(C99,C100)</f>
        <v>#DIV/0!</v>
      </c>
      <c r="D101" s="1" t="e">
        <f t="shared" si="40"/>
        <v>#DIV/0!</v>
      </c>
      <c r="E101" s="1" t="e">
        <f t="shared" si="40"/>
        <v>#DIV/0!</v>
      </c>
      <c r="F101" s="1" t="e">
        <f t="shared" si="40"/>
        <v>#DIV/0!</v>
      </c>
      <c r="G101" s="1" t="e">
        <f t="shared" si="40"/>
        <v>#DIV/0!</v>
      </c>
      <c r="H101" s="1" t="e">
        <f t="shared" si="40"/>
        <v>#DIV/0!</v>
      </c>
      <c r="I101" s="1" t="e">
        <f t="shared" si="40"/>
        <v>#DIV/0!</v>
      </c>
      <c r="J101" s="1" t="e">
        <f t="shared" si="40"/>
        <v>#DIV/0!</v>
      </c>
      <c r="K101" s="1" t="e">
        <f>MAX(K99,K100)</f>
        <v>#DIV/0!</v>
      </c>
      <c r="L101" s="1" t="e">
        <f t="shared" ref="L101" si="41">MAX(L99,L100)</f>
        <v>#DIV/0!</v>
      </c>
      <c r="M101" s="1" t="e">
        <f>MAX(M99,M100)</f>
        <v>#DIV/0!</v>
      </c>
      <c r="N101" s="1"/>
      <c r="O101" s="1" t="e">
        <f t="shared" ref="O101:P101" si="42">MAX(O99,O100)</f>
        <v>#DIV/0!</v>
      </c>
      <c r="P101" s="1" t="e">
        <f t="shared" si="42"/>
        <v>#DIV/0!</v>
      </c>
    </row>
    <row r="102" spans="1:16" hidden="1" x14ac:dyDescent="0.35">
      <c r="A102" t="s">
        <v>18</v>
      </c>
      <c r="B102" s="5">
        <f>MAX((120-MINUTE(B89))/120 * B92 - MIN(-1*B96,B91),0)*2</f>
        <v>0</v>
      </c>
      <c r="C102" s="5">
        <f t="shared" ref="C102:P102" si="43">MAX((120-MINUTE(C89))/120 * C92 - MIN(-1*C96,C91),0)*2</f>
        <v>0</v>
      </c>
      <c r="D102" s="5">
        <f t="shared" si="43"/>
        <v>0</v>
      </c>
      <c r="E102" s="5">
        <f t="shared" si="43"/>
        <v>0</v>
      </c>
      <c r="F102" s="5">
        <f t="shared" si="43"/>
        <v>0</v>
      </c>
      <c r="G102" s="5">
        <f t="shared" si="43"/>
        <v>0</v>
      </c>
      <c r="H102" s="5">
        <f t="shared" si="43"/>
        <v>0</v>
      </c>
      <c r="I102" s="5">
        <f t="shared" si="43"/>
        <v>70.833333333333343</v>
      </c>
      <c r="J102" s="5">
        <f t="shared" si="43"/>
        <v>0</v>
      </c>
      <c r="K102" s="5">
        <f t="shared" si="43"/>
        <v>62.5</v>
      </c>
      <c r="L102" s="5">
        <f t="shared" si="43"/>
        <v>0</v>
      </c>
      <c r="M102" s="5">
        <f t="shared" si="43"/>
        <v>54.166666666666664</v>
      </c>
      <c r="N102" s="5"/>
      <c r="O102" s="5">
        <f t="shared" si="43"/>
        <v>100</v>
      </c>
      <c r="P102" s="5">
        <f t="shared" si="43"/>
        <v>95.833333333333343</v>
      </c>
    </row>
    <row r="103" spans="1:16" hidden="1" x14ac:dyDescent="0.35">
      <c r="A103" t="s">
        <v>19</v>
      </c>
      <c r="B103" s="5">
        <f>IFERROR(MAX((MINUTE(B89)-(60-$L$1))/$L$1*B92-MIN(B91,-1*B96),0),0)*2</f>
        <v>0</v>
      </c>
      <c r="C103" s="5">
        <f t="shared" ref="C103:P103" si="44">IFERROR(MAX((MINUTE(C89)-(60-$L$1))/$L$1*C92-MIN(C91,-1*C96),0),0)*2</f>
        <v>0</v>
      </c>
      <c r="D103" s="5">
        <f t="shared" si="44"/>
        <v>0</v>
      </c>
      <c r="E103" s="5">
        <f t="shared" si="44"/>
        <v>0</v>
      </c>
      <c r="F103" s="5">
        <f t="shared" si="44"/>
        <v>0</v>
      </c>
      <c r="G103" s="5">
        <f t="shared" si="44"/>
        <v>0</v>
      </c>
      <c r="H103" s="5">
        <f t="shared" si="44"/>
        <v>0</v>
      </c>
      <c r="I103" s="5">
        <f t="shared" si="44"/>
        <v>0</v>
      </c>
      <c r="J103" s="5">
        <f t="shared" si="44"/>
        <v>0</v>
      </c>
      <c r="K103" s="5">
        <f t="shared" si="44"/>
        <v>0</v>
      </c>
      <c r="L103" s="5">
        <f t="shared" si="44"/>
        <v>0</v>
      </c>
      <c r="M103" s="5">
        <f t="shared" si="44"/>
        <v>0</v>
      </c>
      <c r="N103" s="5"/>
      <c r="O103" s="5">
        <f t="shared" si="44"/>
        <v>0</v>
      </c>
      <c r="P103" s="5">
        <f t="shared" si="44"/>
        <v>0</v>
      </c>
    </row>
    <row r="104" spans="1:16" x14ac:dyDescent="0.35">
      <c r="A104" t="s">
        <v>9</v>
      </c>
      <c r="B104" s="1">
        <f>MAX(B103,B102)</f>
        <v>0</v>
      </c>
      <c r="C104" s="1">
        <f t="shared" ref="C104:P104" si="45">MAX(C103,C102)</f>
        <v>0</v>
      </c>
      <c r="D104" s="1">
        <f t="shared" si="45"/>
        <v>0</v>
      </c>
      <c r="E104" s="1">
        <f t="shared" si="45"/>
        <v>0</v>
      </c>
      <c r="F104" s="1">
        <f t="shared" si="45"/>
        <v>0</v>
      </c>
      <c r="G104" s="1">
        <f t="shared" si="45"/>
        <v>0</v>
      </c>
      <c r="H104" s="1">
        <f t="shared" si="45"/>
        <v>0</v>
      </c>
      <c r="I104" s="1">
        <f t="shared" si="45"/>
        <v>70.833333333333343</v>
      </c>
      <c r="J104" s="1">
        <f t="shared" si="45"/>
        <v>0</v>
      </c>
      <c r="K104" s="1">
        <f t="shared" si="45"/>
        <v>62.5</v>
      </c>
      <c r="L104" s="1">
        <f t="shared" si="45"/>
        <v>0</v>
      </c>
      <c r="M104" s="1">
        <f t="shared" si="45"/>
        <v>54.166666666666664</v>
      </c>
      <c r="N104" s="1"/>
      <c r="O104" s="1">
        <f t="shared" si="45"/>
        <v>100</v>
      </c>
      <c r="P104" s="1">
        <f t="shared" si="45"/>
        <v>95.833333333333343</v>
      </c>
    </row>
    <row r="105" spans="1:16" hidden="1" x14ac:dyDescent="0.35">
      <c r="A105" t="s">
        <v>22</v>
      </c>
      <c r="B105" s="5">
        <f>MAX((120-MINUTE(B89))/120 * B91,0)*2</f>
        <v>100</v>
      </c>
      <c r="C105" s="5">
        <f t="shared" ref="C105:P105" si="46">MAX((120-MINUTE(C89))/120 * C91,0)*2</f>
        <v>95.833333333333343</v>
      </c>
      <c r="D105" s="5">
        <f t="shared" si="46"/>
        <v>91.666666666666657</v>
      </c>
      <c r="E105" s="5">
        <f t="shared" si="46"/>
        <v>87.5</v>
      </c>
      <c r="F105" s="5">
        <f t="shared" si="46"/>
        <v>83.333333333333343</v>
      </c>
      <c r="G105" s="5">
        <f t="shared" si="46"/>
        <v>79.166666666666657</v>
      </c>
      <c r="H105" s="5">
        <f t="shared" si="46"/>
        <v>75</v>
      </c>
      <c r="I105" s="5">
        <f t="shared" si="46"/>
        <v>70.833333333333343</v>
      </c>
      <c r="J105" s="5">
        <f t="shared" si="46"/>
        <v>66.666666666666657</v>
      </c>
      <c r="K105" s="5">
        <f t="shared" si="46"/>
        <v>62.5</v>
      </c>
      <c r="L105" s="5">
        <f t="shared" si="46"/>
        <v>58.333333333333336</v>
      </c>
      <c r="M105" s="5">
        <f t="shared" si="46"/>
        <v>54.166666666666664</v>
      </c>
      <c r="N105" s="5"/>
      <c r="O105" s="5">
        <f t="shared" si="46"/>
        <v>100</v>
      </c>
      <c r="P105" s="5">
        <f t="shared" si="46"/>
        <v>95.833333333333343</v>
      </c>
    </row>
    <row r="106" spans="1:16" hidden="1" x14ac:dyDescent="0.35">
      <c r="A106" t="s">
        <v>23</v>
      </c>
      <c r="B106" s="5" t="e">
        <f>MAX((MINUTE(B89)-(60-$L$1))/$L$1*B91,0)*2</f>
        <v>#DIV/0!</v>
      </c>
      <c r="C106" s="5" t="e">
        <f t="shared" ref="C106:P106" si="47">MAX((MINUTE(C89)-(60-$L$1))/$L$1*C91,0)*2</f>
        <v>#DIV/0!</v>
      </c>
      <c r="D106" s="5" t="e">
        <f t="shared" si="47"/>
        <v>#DIV/0!</v>
      </c>
      <c r="E106" s="5" t="e">
        <f t="shared" si="47"/>
        <v>#DIV/0!</v>
      </c>
      <c r="F106" s="5" t="e">
        <f t="shared" si="47"/>
        <v>#DIV/0!</v>
      </c>
      <c r="G106" s="5" t="e">
        <f t="shared" si="47"/>
        <v>#DIV/0!</v>
      </c>
      <c r="H106" s="5" t="e">
        <f t="shared" si="47"/>
        <v>#DIV/0!</v>
      </c>
      <c r="I106" s="5" t="e">
        <f t="shared" si="47"/>
        <v>#DIV/0!</v>
      </c>
      <c r="J106" s="5" t="e">
        <f t="shared" si="47"/>
        <v>#DIV/0!</v>
      </c>
      <c r="K106" s="5" t="e">
        <f t="shared" si="47"/>
        <v>#DIV/0!</v>
      </c>
      <c r="L106" s="5" t="e">
        <f t="shared" si="47"/>
        <v>#DIV/0!</v>
      </c>
      <c r="M106" s="5" t="e">
        <f t="shared" si="47"/>
        <v>#DIV/0!</v>
      </c>
      <c r="N106" s="5"/>
      <c r="O106" s="5" t="e">
        <f t="shared" si="47"/>
        <v>#DIV/0!</v>
      </c>
      <c r="P106" s="5" t="e">
        <f t="shared" si="47"/>
        <v>#DIV/0!</v>
      </c>
    </row>
    <row r="107" spans="1:16" x14ac:dyDescent="0.35">
      <c r="A107" t="s">
        <v>21</v>
      </c>
      <c r="B107" s="1" t="e">
        <f>MAX(B105,B106)</f>
        <v>#DIV/0!</v>
      </c>
      <c r="C107" s="1" t="e">
        <f t="shared" ref="C107:P107" si="48">MAX(C105,C106)</f>
        <v>#DIV/0!</v>
      </c>
      <c r="D107" s="1" t="e">
        <f t="shared" si="48"/>
        <v>#DIV/0!</v>
      </c>
      <c r="E107" s="1" t="e">
        <f t="shared" si="48"/>
        <v>#DIV/0!</v>
      </c>
      <c r="F107" s="1" t="e">
        <f t="shared" si="48"/>
        <v>#DIV/0!</v>
      </c>
      <c r="G107" s="1" t="e">
        <f t="shared" si="48"/>
        <v>#DIV/0!</v>
      </c>
      <c r="H107" s="1" t="e">
        <f t="shared" si="48"/>
        <v>#DIV/0!</v>
      </c>
      <c r="I107" s="1" t="e">
        <f t="shared" si="48"/>
        <v>#DIV/0!</v>
      </c>
      <c r="J107" s="1" t="e">
        <f t="shared" si="48"/>
        <v>#DIV/0!</v>
      </c>
      <c r="K107" s="1" t="e">
        <f t="shared" si="48"/>
        <v>#DIV/0!</v>
      </c>
      <c r="L107" s="1" t="e">
        <f t="shared" si="48"/>
        <v>#DIV/0!</v>
      </c>
      <c r="M107" s="1" t="e">
        <f t="shared" si="48"/>
        <v>#DIV/0!</v>
      </c>
      <c r="N107" s="1"/>
      <c r="O107" s="1" t="e">
        <f t="shared" si="48"/>
        <v>#DIV/0!</v>
      </c>
      <c r="P107" s="1" t="e">
        <f t="shared" si="48"/>
        <v>#DIV/0!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E202EE-0565-4861-BCD2-6D31CE98C2E9}">
  <sheetPr codeName="Sheet6"/>
  <dimension ref="A1:AW54"/>
  <sheetViews>
    <sheetView workbookViewId="0">
      <pane xSplit="1" ySplit="8" topLeftCell="B9" activePane="bottomRight" state="frozen"/>
      <selection pane="topRight" activeCell="B1" sqref="B1"/>
      <selection pane="bottomLeft" activeCell="A9" sqref="A9"/>
      <selection pane="bottomRight"/>
    </sheetView>
  </sheetViews>
  <sheetFormatPr defaultRowHeight="14.5" x14ac:dyDescent="0.35"/>
  <cols>
    <col min="1" max="1" width="19.81640625" bestFit="1" customWidth="1"/>
    <col min="14" max="14" width="0.7265625" customWidth="1"/>
    <col min="27" max="27" width="0.7265625" customWidth="1"/>
    <col min="40" max="40" width="0.7265625" customWidth="1"/>
  </cols>
  <sheetData>
    <row r="1" spans="1:42" x14ac:dyDescent="0.35">
      <c r="A1" t="s">
        <v>24</v>
      </c>
      <c r="B1">
        <v>0</v>
      </c>
      <c r="J1" t="s">
        <v>20</v>
      </c>
      <c r="L1">
        <v>0</v>
      </c>
      <c r="P1" s="16" t="s">
        <v>86</v>
      </c>
      <c r="Q1" s="16"/>
      <c r="R1" s="16"/>
      <c r="S1" s="16"/>
      <c r="T1" s="16"/>
      <c r="U1" s="16"/>
      <c r="V1" s="16"/>
      <c r="W1" s="16"/>
      <c r="X1" s="16"/>
    </row>
    <row r="2" spans="1:42" x14ac:dyDescent="0.35">
      <c r="A2" t="s">
        <v>25</v>
      </c>
      <c r="B2">
        <v>100</v>
      </c>
      <c r="P2" s="18" t="s">
        <v>142</v>
      </c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</row>
    <row r="3" spans="1:42" x14ac:dyDescent="0.35">
      <c r="A3" t="s">
        <v>26</v>
      </c>
      <c r="B3">
        <v>100</v>
      </c>
    </row>
    <row r="4" spans="1:42" x14ac:dyDescent="0.35">
      <c r="AB4" t="s">
        <v>91</v>
      </c>
      <c r="AC4" t="s">
        <v>117</v>
      </c>
    </row>
    <row r="5" spans="1:42" x14ac:dyDescent="0.35">
      <c r="A5" t="s">
        <v>88</v>
      </c>
      <c r="B5" t="s">
        <v>114</v>
      </c>
      <c r="O5" t="s">
        <v>90</v>
      </c>
      <c r="P5" t="s">
        <v>115</v>
      </c>
      <c r="AC5" t="s">
        <v>118</v>
      </c>
    </row>
    <row r="6" spans="1:42" x14ac:dyDescent="0.35">
      <c r="B6" t="s">
        <v>93</v>
      </c>
      <c r="P6" t="s">
        <v>116</v>
      </c>
      <c r="AC6" t="s">
        <v>119</v>
      </c>
    </row>
    <row r="7" spans="1:42" x14ac:dyDescent="0.35">
      <c r="B7" t="s">
        <v>95</v>
      </c>
      <c r="P7" t="s">
        <v>121</v>
      </c>
      <c r="AC7" t="s">
        <v>120</v>
      </c>
    </row>
    <row r="8" spans="1:42" x14ac:dyDescent="0.35">
      <c r="A8" s="2" t="s">
        <v>34</v>
      </c>
      <c r="B8" s="3">
        <v>0.5</v>
      </c>
      <c r="C8" s="3">
        <v>0.50347222222222221</v>
      </c>
      <c r="D8" s="3">
        <v>0.50694444444444398</v>
      </c>
      <c r="E8" s="3">
        <v>0.51041666666666696</v>
      </c>
      <c r="F8" s="3">
        <v>0.51388888888888895</v>
      </c>
      <c r="G8" s="3">
        <v>0.51736111111111105</v>
      </c>
      <c r="H8" s="3">
        <v>0.52083333333333304</v>
      </c>
      <c r="I8" s="3">
        <v>0.52430555555555503</v>
      </c>
      <c r="J8" s="3">
        <v>0.52777777777777801</v>
      </c>
      <c r="K8" s="3">
        <v>0.53125</v>
      </c>
      <c r="L8" s="3">
        <v>0.53472222222222199</v>
      </c>
      <c r="M8" s="3">
        <v>0.53819444444444398</v>
      </c>
      <c r="N8" s="3">
        <f>O8-TIME(0,0,1)</f>
        <v>0.54165509259259292</v>
      </c>
      <c r="O8" s="3">
        <v>0.54166666666666696</v>
      </c>
      <c r="P8" s="3">
        <v>0.54513888888888895</v>
      </c>
      <c r="Q8" s="3">
        <v>0.54861111111111105</v>
      </c>
      <c r="R8" s="3">
        <v>0.55208333333333304</v>
      </c>
      <c r="S8" s="3">
        <v>0.55555555555555503</v>
      </c>
      <c r="T8" s="3">
        <v>0.55902777777777701</v>
      </c>
      <c r="U8" s="3">
        <v>0.562499999999999</v>
      </c>
      <c r="V8" s="3">
        <v>0.56597222222222099</v>
      </c>
      <c r="W8" s="3">
        <v>0.56944444444444298</v>
      </c>
      <c r="X8" s="3">
        <v>0.57291666666666496</v>
      </c>
      <c r="Y8" s="3">
        <v>0.57638888888888695</v>
      </c>
      <c r="Z8" s="3">
        <v>0.57986111111110905</v>
      </c>
      <c r="AA8" s="3">
        <f>AB8-TIME(0,0,1)</f>
        <v>0.583321759259257</v>
      </c>
      <c r="AB8" s="3">
        <v>0.58333333333333104</v>
      </c>
      <c r="AC8" s="3">
        <v>0.58680555555555303</v>
      </c>
      <c r="AD8" s="3">
        <v>0.59027777777777501</v>
      </c>
      <c r="AE8" s="3">
        <v>0.593749999999997</v>
      </c>
      <c r="AF8" s="3">
        <v>0.59722222222221899</v>
      </c>
      <c r="AG8" s="3">
        <v>0.60069444444444098</v>
      </c>
      <c r="AH8" s="3">
        <v>0.60416666666666297</v>
      </c>
      <c r="AI8" s="3">
        <v>0.60763888888888495</v>
      </c>
      <c r="AJ8" s="3">
        <v>0.61111111111110705</v>
      </c>
      <c r="AK8" s="3">
        <v>0.61458333333332904</v>
      </c>
      <c r="AL8" s="3">
        <v>0.61805555555555103</v>
      </c>
      <c r="AM8" s="3">
        <v>0.62152777777777302</v>
      </c>
      <c r="AN8" s="3">
        <f>AO8-TIME(0,0,1)</f>
        <v>0.62498842592592097</v>
      </c>
      <c r="AO8" s="3">
        <v>0.624999999999995</v>
      </c>
      <c r="AP8" s="3">
        <v>0.62847222222222221</v>
      </c>
    </row>
    <row r="9" spans="1:42" x14ac:dyDescent="0.35">
      <c r="A9" t="str">
        <f>RegUp!$A$9</f>
        <v>HSL</v>
      </c>
      <c r="B9">
        <v>100</v>
      </c>
      <c r="C9">
        <v>100</v>
      </c>
      <c r="D9">
        <v>100</v>
      </c>
      <c r="E9">
        <v>100</v>
      </c>
      <c r="F9">
        <v>100</v>
      </c>
      <c r="G9">
        <v>100</v>
      </c>
      <c r="H9">
        <v>100</v>
      </c>
      <c r="I9">
        <v>100</v>
      </c>
      <c r="J9">
        <v>100</v>
      </c>
      <c r="K9">
        <v>100</v>
      </c>
      <c r="L9">
        <v>100</v>
      </c>
      <c r="M9">
        <v>100</v>
      </c>
      <c r="N9">
        <f>O9</f>
        <v>100</v>
      </c>
      <c r="O9">
        <v>100</v>
      </c>
      <c r="P9">
        <v>100</v>
      </c>
      <c r="Q9">
        <v>100</v>
      </c>
      <c r="R9">
        <v>100</v>
      </c>
      <c r="S9">
        <v>100</v>
      </c>
      <c r="T9">
        <v>100</v>
      </c>
      <c r="U9">
        <v>100</v>
      </c>
      <c r="V9">
        <v>100</v>
      </c>
      <c r="W9">
        <v>100</v>
      </c>
      <c r="X9">
        <v>100</v>
      </c>
      <c r="Y9">
        <v>100</v>
      </c>
      <c r="Z9">
        <v>100</v>
      </c>
      <c r="AA9">
        <f>AB9</f>
        <v>100</v>
      </c>
      <c r="AB9">
        <v>100</v>
      </c>
      <c r="AC9">
        <v>100</v>
      </c>
      <c r="AD9">
        <v>100</v>
      </c>
      <c r="AE9">
        <v>100</v>
      </c>
      <c r="AF9">
        <v>100</v>
      </c>
      <c r="AG9">
        <v>100</v>
      </c>
      <c r="AH9">
        <v>100</v>
      </c>
      <c r="AI9">
        <v>100</v>
      </c>
      <c r="AJ9">
        <v>100</v>
      </c>
      <c r="AK9">
        <v>100</v>
      </c>
      <c r="AL9">
        <v>100</v>
      </c>
      <c r="AM9">
        <v>100</v>
      </c>
      <c r="AN9">
        <f>AO9</f>
        <v>100</v>
      </c>
      <c r="AO9">
        <v>100</v>
      </c>
    </row>
    <row r="10" spans="1:42" x14ac:dyDescent="0.35">
      <c r="A10" t="str">
        <f>RegUp!$A$10</f>
        <v>MPC</v>
      </c>
      <c r="B10">
        <v>-100</v>
      </c>
      <c r="C10">
        <v>-100</v>
      </c>
      <c r="D10">
        <v>-100</v>
      </c>
      <c r="E10">
        <v>-100</v>
      </c>
      <c r="F10">
        <v>-100</v>
      </c>
      <c r="G10">
        <v>-100</v>
      </c>
      <c r="H10">
        <v>-100</v>
      </c>
      <c r="I10">
        <v>-100</v>
      </c>
      <c r="J10">
        <v>-100</v>
      </c>
      <c r="K10">
        <v>-100</v>
      </c>
      <c r="L10">
        <v>-100</v>
      </c>
      <c r="M10">
        <v>-100</v>
      </c>
      <c r="N10">
        <f t="shared" ref="N10:N27" si="0">O10</f>
        <v>-100</v>
      </c>
      <c r="O10">
        <v>-100</v>
      </c>
      <c r="P10">
        <v>-100</v>
      </c>
      <c r="Q10">
        <v>-100</v>
      </c>
      <c r="R10">
        <v>-100</v>
      </c>
      <c r="S10">
        <v>-100</v>
      </c>
      <c r="T10">
        <v>-100</v>
      </c>
      <c r="U10">
        <v>-100</v>
      </c>
      <c r="V10">
        <v>-100</v>
      </c>
      <c r="W10">
        <v>-100</v>
      </c>
      <c r="X10">
        <v>-100</v>
      </c>
      <c r="Y10">
        <v>-100</v>
      </c>
      <c r="Z10">
        <v>-100</v>
      </c>
      <c r="AA10">
        <f t="shared" ref="AA10:AA27" si="1">AB10</f>
        <v>-100</v>
      </c>
      <c r="AB10">
        <v>-100</v>
      </c>
      <c r="AC10">
        <v>-100</v>
      </c>
      <c r="AD10">
        <v>-100</v>
      </c>
      <c r="AE10">
        <v>-100</v>
      </c>
      <c r="AF10">
        <v>-100</v>
      </c>
      <c r="AG10">
        <v>-100</v>
      </c>
      <c r="AH10">
        <v>-100</v>
      </c>
      <c r="AI10">
        <v>-100</v>
      </c>
      <c r="AJ10">
        <v>-100</v>
      </c>
      <c r="AK10">
        <v>-100</v>
      </c>
      <c r="AL10">
        <v>-100</v>
      </c>
      <c r="AM10">
        <v>-100</v>
      </c>
      <c r="AN10">
        <f t="shared" ref="AN10:AN27" si="2">AO10</f>
        <v>-100</v>
      </c>
      <c r="AO10">
        <v>-100</v>
      </c>
    </row>
    <row r="11" spans="1:42" s="8" customFormat="1" x14ac:dyDescent="0.35">
      <c r="A11" s="8" t="s">
        <v>13</v>
      </c>
      <c r="B11" s="8">
        <v>40</v>
      </c>
      <c r="C11" s="8">
        <v>40</v>
      </c>
      <c r="D11" s="8">
        <v>40</v>
      </c>
      <c r="E11" s="8">
        <v>40</v>
      </c>
      <c r="F11" s="8">
        <v>40</v>
      </c>
      <c r="G11" s="8">
        <v>40</v>
      </c>
      <c r="H11" s="8">
        <v>40</v>
      </c>
      <c r="I11" s="8">
        <v>40</v>
      </c>
      <c r="J11" s="8">
        <v>40</v>
      </c>
      <c r="K11" s="8">
        <v>40</v>
      </c>
      <c r="L11" s="8">
        <v>40</v>
      </c>
      <c r="M11" s="8">
        <v>40</v>
      </c>
      <c r="N11">
        <f t="shared" si="0"/>
        <v>40</v>
      </c>
      <c r="O11" s="8">
        <v>40</v>
      </c>
      <c r="P11" s="8">
        <v>40</v>
      </c>
      <c r="Q11" s="8">
        <v>40</v>
      </c>
      <c r="R11" s="8">
        <v>40</v>
      </c>
      <c r="S11" s="8">
        <v>40</v>
      </c>
      <c r="T11" s="8">
        <v>40</v>
      </c>
      <c r="U11" s="8">
        <v>40</v>
      </c>
      <c r="V11" s="8">
        <v>40</v>
      </c>
      <c r="W11" s="8">
        <v>40</v>
      </c>
      <c r="X11" s="8">
        <v>40</v>
      </c>
      <c r="Y11" s="8">
        <v>40</v>
      </c>
      <c r="Z11" s="8">
        <v>40</v>
      </c>
      <c r="AA11">
        <f t="shared" si="1"/>
        <v>40</v>
      </c>
      <c r="AB11" s="8">
        <v>40</v>
      </c>
      <c r="AC11" s="8">
        <v>40</v>
      </c>
      <c r="AD11" s="8">
        <v>40</v>
      </c>
      <c r="AE11" s="8">
        <v>40</v>
      </c>
      <c r="AF11" s="8">
        <v>40</v>
      </c>
      <c r="AG11" s="8">
        <v>40</v>
      </c>
      <c r="AH11" s="8">
        <v>40</v>
      </c>
      <c r="AI11" s="8">
        <v>40</v>
      </c>
      <c r="AJ11" s="8">
        <v>40</v>
      </c>
      <c r="AK11" s="8">
        <v>40</v>
      </c>
      <c r="AL11" s="8">
        <v>40</v>
      </c>
      <c r="AM11" s="8">
        <v>40</v>
      </c>
      <c r="AN11">
        <f t="shared" si="2"/>
        <v>40</v>
      </c>
      <c r="AO11" s="8">
        <v>40</v>
      </c>
    </row>
    <row r="12" spans="1:42" s="8" customFormat="1" x14ac:dyDescent="0.35">
      <c r="A12" s="8" t="s">
        <v>2</v>
      </c>
      <c r="B12" s="8">
        <v>40</v>
      </c>
      <c r="C12" s="8">
        <v>40</v>
      </c>
      <c r="D12" s="8">
        <v>40</v>
      </c>
      <c r="E12" s="8">
        <v>40</v>
      </c>
      <c r="F12" s="8">
        <v>40</v>
      </c>
      <c r="G12" s="8">
        <v>40</v>
      </c>
      <c r="H12" s="8">
        <v>40</v>
      </c>
      <c r="I12" s="8">
        <v>40</v>
      </c>
      <c r="J12" s="8">
        <v>40</v>
      </c>
      <c r="K12" s="8">
        <v>0</v>
      </c>
      <c r="L12" s="8">
        <v>0</v>
      </c>
      <c r="M12" s="8">
        <v>0</v>
      </c>
      <c r="N12">
        <f t="shared" si="0"/>
        <v>0</v>
      </c>
      <c r="O12" s="8">
        <v>0</v>
      </c>
      <c r="P12" s="8">
        <v>0</v>
      </c>
      <c r="Q12" s="8">
        <v>0</v>
      </c>
      <c r="R12" s="8">
        <v>0</v>
      </c>
      <c r="S12" s="8">
        <v>0</v>
      </c>
      <c r="T12" s="8">
        <v>20</v>
      </c>
      <c r="U12" s="8">
        <v>40</v>
      </c>
      <c r="V12" s="8">
        <v>40</v>
      </c>
      <c r="W12" s="8">
        <v>30</v>
      </c>
      <c r="X12" s="8">
        <v>20</v>
      </c>
      <c r="Y12" s="8">
        <v>40</v>
      </c>
      <c r="Z12" s="8">
        <v>40</v>
      </c>
      <c r="AA12">
        <f t="shared" si="1"/>
        <v>40</v>
      </c>
      <c r="AB12" s="8">
        <v>40</v>
      </c>
      <c r="AC12" s="8">
        <v>30</v>
      </c>
      <c r="AD12" s="8">
        <v>10</v>
      </c>
      <c r="AE12" s="8">
        <v>20</v>
      </c>
      <c r="AF12" s="8">
        <v>20</v>
      </c>
      <c r="AG12" s="8">
        <v>10</v>
      </c>
      <c r="AH12" s="8">
        <v>5</v>
      </c>
      <c r="AI12" s="8">
        <v>5</v>
      </c>
      <c r="AJ12" s="8">
        <v>0</v>
      </c>
      <c r="AK12" s="8">
        <v>0</v>
      </c>
      <c r="AL12" s="8">
        <v>0</v>
      </c>
      <c r="AM12" s="8">
        <v>0</v>
      </c>
      <c r="AN12">
        <f t="shared" si="2"/>
        <v>0</v>
      </c>
      <c r="AO12" s="8">
        <v>0</v>
      </c>
    </row>
    <row r="13" spans="1:42" s="8" customFormat="1" x14ac:dyDescent="0.35">
      <c r="A13" s="8" t="s">
        <v>28</v>
      </c>
      <c r="B13" s="8">
        <v>60</v>
      </c>
      <c r="C13" s="8">
        <v>60</v>
      </c>
      <c r="D13" s="8">
        <v>60</v>
      </c>
      <c r="E13" s="8">
        <v>60</v>
      </c>
      <c r="F13" s="8">
        <v>60</v>
      </c>
      <c r="G13" s="8">
        <v>60</v>
      </c>
      <c r="H13" s="8">
        <v>60</v>
      </c>
      <c r="I13" s="8">
        <v>60</v>
      </c>
      <c r="J13" s="8">
        <v>60</v>
      </c>
      <c r="K13" s="8">
        <v>60</v>
      </c>
      <c r="L13" s="8">
        <v>60</v>
      </c>
      <c r="M13" s="8">
        <v>60</v>
      </c>
      <c r="N13">
        <f t="shared" si="0"/>
        <v>60</v>
      </c>
      <c r="O13" s="8">
        <v>60</v>
      </c>
      <c r="P13" s="8">
        <v>60</v>
      </c>
      <c r="Q13" s="8">
        <v>60</v>
      </c>
      <c r="R13" s="8">
        <v>60</v>
      </c>
      <c r="S13" s="8">
        <v>60</v>
      </c>
      <c r="T13" s="8">
        <v>60</v>
      </c>
      <c r="U13" s="8">
        <v>60</v>
      </c>
      <c r="V13" s="8">
        <v>60</v>
      </c>
      <c r="W13" s="8">
        <v>60</v>
      </c>
      <c r="X13" s="8">
        <v>60</v>
      </c>
      <c r="Y13" s="8">
        <v>60</v>
      </c>
      <c r="Z13" s="8">
        <v>60</v>
      </c>
      <c r="AA13">
        <f t="shared" si="1"/>
        <v>30</v>
      </c>
      <c r="AB13" s="8">
        <v>30</v>
      </c>
      <c r="AC13" s="8">
        <v>30</v>
      </c>
      <c r="AD13" s="8">
        <v>30</v>
      </c>
      <c r="AE13" s="8">
        <v>30</v>
      </c>
      <c r="AF13" s="8">
        <v>30</v>
      </c>
      <c r="AG13" s="8">
        <v>30</v>
      </c>
      <c r="AH13" s="8">
        <v>30</v>
      </c>
      <c r="AI13" s="8">
        <v>30</v>
      </c>
      <c r="AJ13" s="8">
        <v>30</v>
      </c>
      <c r="AK13" s="8">
        <v>30</v>
      </c>
      <c r="AL13" s="8">
        <v>30</v>
      </c>
      <c r="AM13" s="8">
        <v>30</v>
      </c>
      <c r="AN13">
        <f t="shared" si="2"/>
        <v>0</v>
      </c>
      <c r="AO13" s="8">
        <v>0</v>
      </c>
    </row>
    <row r="14" spans="1:42" s="8" customFormat="1" x14ac:dyDescent="0.35">
      <c r="A14" s="8" t="s">
        <v>29</v>
      </c>
      <c r="B14" s="8">
        <v>60</v>
      </c>
      <c r="C14" s="8">
        <v>60</v>
      </c>
      <c r="D14" s="8">
        <v>60</v>
      </c>
      <c r="E14" s="8">
        <v>60</v>
      </c>
      <c r="F14" s="8">
        <v>60</v>
      </c>
      <c r="G14" s="8">
        <v>60</v>
      </c>
      <c r="H14" s="8">
        <v>60</v>
      </c>
      <c r="I14" s="8">
        <v>60</v>
      </c>
      <c r="J14" s="8">
        <v>60</v>
      </c>
      <c r="K14" s="8">
        <v>60</v>
      </c>
      <c r="L14" s="8">
        <v>60</v>
      </c>
      <c r="M14" s="8">
        <v>60</v>
      </c>
      <c r="N14">
        <f t="shared" si="0"/>
        <v>60</v>
      </c>
      <c r="O14" s="8">
        <v>60</v>
      </c>
      <c r="P14" s="8">
        <v>60</v>
      </c>
      <c r="Q14" s="8">
        <v>60</v>
      </c>
      <c r="R14" s="8">
        <v>60</v>
      </c>
      <c r="S14" s="8">
        <v>60</v>
      </c>
      <c r="T14" s="8">
        <v>60</v>
      </c>
      <c r="U14" s="8">
        <v>60</v>
      </c>
      <c r="V14" s="8">
        <v>60</v>
      </c>
      <c r="W14" s="8">
        <v>60</v>
      </c>
      <c r="X14" s="8">
        <v>60</v>
      </c>
      <c r="Y14" s="8">
        <v>60</v>
      </c>
      <c r="Z14" s="8">
        <v>60</v>
      </c>
      <c r="AA14">
        <f t="shared" si="1"/>
        <v>30</v>
      </c>
      <c r="AB14" s="8">
        <v>30</v>
      </c>
      <c r="AC14" s="8">
        <v>30</v>
      </c>
      <c r="AD14" s="8">
        <v>30</v>
      </c>
      <c r="AE14" s="8">
        <v>30</v>
      </c>
      <c r="AF14" s="8">
        <v>30</v>
      </c>
      <c r="AG14" s="8">
        <v>30</v>
      </c>
      <c r="AH14" s="8">
        <v>0</v>
      </c>
      <c r="AI14" s="8">
        <v>0</v>
      </c>
      <c r="AJ14" s="8">
        <v>0</v>
      </c>
      <c r="AK14" s="8">
        <v>0</v>
      </c>
      <c r="AL14" s="8">
        <v>25</v>
      </c>
      <c r="AM14" s="8">
        <v>30</v>
      </c>
      <c r="AN14">
        <f t="shared" si="2"/>
        <v>0</v>
      </c>
      <c r="AO14" s="8">
        <v>0</v>
      </c>
    </row>
    <row r="15" spans="1:42" x14ac:dyDescent="0.35">
      <c r="A15" t="str">
        <f>RegUp!$A$13</f>
        <v>HASL-GR Curr.</v>
      </c>
      <c r="B15">
        <f>MAX(0, B9-B11-B14)</f>
        <v>0</v>
      </c>
      <c r="C15">
        <f t="shared" ref="C15:AO15" si="3">MAX(0, C9-C11-C14)</f>
        <v>0</v>
      </c>
      <c r="D15">
        <f t="shared" si="3"/>
        <v>0</v>
      </c>
      <c r="E15">
        <f t="shared" si="3"/>
        <v>0</v>
      </c>
      <c r="F15">
        <f t="shared" si="3"/>
        <v>0</v>
      </c>
      <c r="G15">
        <f t="shared" si="3"/>
        <v>0</v>
      </c>
      <c r="H15">
        <f t="shared" si="3"/>
        <v>0</v>
      </c>
      <c r="I15">
        <f t="shared" si="3"/>
        <v>0</v>
      </c>
      <c r="J15">
        <f t="shared" si="3"/>
        <v>0</v>
      </c>
      <c r="K15">
        <f t="shared" si="3"/>
        <v>0</v>
      </c>
      <c r="L15">
        <f t="shared" si="3"/>
        <v>0</v>
      </c>
      <c r="M15">
        <f t="shared" si="3"/>
        <v>0</v>
      </c>
      <c r="N15">
        <f t="shared" si="0"/>
        <v>0</v>
      </c>
      <c r="O15">
        <f t="shared" si="3"/>
        <v>0</v>
      </c>
      <c r="P15">
        <f t="shared" si="3"/>
        <v>0</v>
      </c>
      <c r="Q15">
        <f t="shared" si="3"/>
        <v>0</v>
      </c>
      <c r="R15">
        <f t="shared" si="3"/>
        <v>0</v>
      </c>
      <c r="S15">
        <f t="shared" si="3"/>
        <v>0</v>
      </c>
      <c r="T15">
        <f t="shared" si="3"/>
        <v>0</v>
      </c>
      <c r="U15">
        <f t="shared" si="3"/>
        <v>0</v>
      </c>
      <c r="V15">
        <f t="shared" si="3"/>
        <v>0</v>
      </c>
      <c r="W15">
        <f t="shared" si="3"/>
        <v>0</v>
      </c>
      <c r="X15">
        <f t="shared" si="3"/>
        <v>0</v>
      </c>
      <c r="Y15">
        <f t="shared" si="3"/>
        <v>0</v>
      </c>
      <c r="Z15">
        <f t="shared" si="3"/>
        <v>0</v>
      </c>
      <c r="AA15">
        <f t="shared" si="1"/>
        <v>30</v>
      </c>
      <c r="AB15">
        <f t="shared" si="3"/>
        <v>30</v>
      </c>
      <c r="AC15">
        <f t="shared" si="3"/>
        <v>30</v>
      </c>
      <c r="AD15">
        <f t="shared" si="3"/>
        <v>30</v>
      </c>
      <c r="AE15">
        <f t="shared" si="3"/>
        <v>30</v>
      </c>
      <c r="AF15">
        <f t="shared" si="3"/>
        <v>30</v>
      </c>
      <c r="AG15">
        <f t="shared" si="3"/>
        <v>30</v>
      </c>
      <c r="AH15">
        <f t="shared" si="3"/>
        <v>60</v>
      </c>
      <c r="AI15">
        <f t="shared" si="3"/>
        <v>60</v>
      </c>
      <c r="AJ15">
        <f t="shared" si="3"/>
        <v>60</v>
      </c>
      <c r="AK15">
        <f t="shared" si="3"/>
        <v>60</v>
      </c>
      <c r="AL15">
        <f t="shared" si="3"/>
        <v>35</v>
      </c>
      <c r="AM15">
        <f t="shared" si="3"/>
        <v>30</v>
      </c>
      <c r="AN15">
        <f t="shared" si="2"/>
        <v>60</v>
      </c>
      <c r="AO15">
        <f t="shared" si="3"/>
        <v>60</v>
      </c>
    </row>
    <row r="16" spans="1:42" hidden="1" x14ac:dyDescent="0.35">
      <c r="A16" t="str">
        <f>RegUp!$A$14</f>
        <v>SOCReq1</v>
      </c>
      <c r="B16" s="5">
        <f>MAX((60-MINUTE(B8))/60 * (B11 - MIN(-1*B23,B11)),0)+MAX((60-MINUTE(B8))/60 * (B13 - MIN(MAX(-1*B23-B11,0),B13)),0)</f>
        <v>100</v>
      </c>
      <c r="C16" s="5">
        <f t="shared" ref="C16:M16" si="4">MAX((60-MINUTE(C8))/60 * (C11 - MIN(-1*C23,C11)),0)+MAX((60-MINUTE(C8))/60 * (C13 - MIN(MAX(-1*C23-C11,0),C13)),0)</f>
        <v>91.666666666666657</v>
      </c>
      <c r="D16" s="5">
        <f t="shared" si="4"/>
        <v>83.333333333333343</v>
      </c>
      <c r="E16" s="5">
        <f t="shared" si="4"/>
        <v>75</v>
      </c>
      <c r="F16" s="5">
        <f t="shared" si="4"/>
        <v>66.666666666666657</v>
      </c>
      <c r="G16" s="5">
        <f t="shared" si="4"/>
        <v>58.333333333333336</v>
      </c>
      <c r="H16" s="5">
        <f t="shared" si="4"/>
        <v>50</v>
      </c>
      <c r="I16" s="5">
        <f t="shared" si="4"/>
        <v>0</v>
      </c>
      <c r="J16" s="5">
        <f t="shared" si="4"/>
        <v>0</v>
      </c>
      <c r="K16" s="5">
        <f t="shared" si="4"/>
        <v>0</v>
      </c>
      <c r="L16" s="5">
        <f t="shared" si="4"/>
        <v>6.6666666666666661</v>
      </c>
      <c r="M16" s="5">
        <f t="shared" si="4"/>
        <v>8.3333333333333321</v>
      </c>
      <c r="N16">
        <f t="shared" si="0"/>
        <v>100</v>
      </c>
      <c r="O16" s="5">
        <f>MAX((60-MINUTE(O8))/60 * (O11 - MIN(-1*O23,O11)),0)+MAX((60-MINUTE(O8))/60 * (O13 - MIN(MAX(-1*O23-O11,0),O13)),0)</f>
        <v>100</v>
      </c>
      <c r="P16" s="5">
        <f t="shared" ref="P16:Z16" si="5">MAX((60-MINUTE(P8))/60 * (P11 - MIN(-1*P23,P11)),0)+MAX((60-MINUTE(P8))/60 * (P13 - MIN(MAX(-1*P23-P11,0),P13)),0)</f>
        <v>91.666666666666657</v>
      </c>
      <c r="Q16" s="5">
        <f t="shared" si="5"/>
        <v>83.333333333333343</v>
      </c>
      <c r="R16" s="5">
        <f t="shared" si="5"/>
        <v>75</v>
      </c>
      <c r="S16" s="5">
        <f t="shared" si="5"/>
        <v>66.666666666666657</v>
      </c>
      <c r="T16" s="5">
        <f t="shared" si="5"/>
        <v>58.333333333333336</v>
      </c>
      <c r="U16" s="5">
        <f t="shared" si="5"/>
        <v>50</v>
      </c>
      <c r="V16" s="5">
        <f t="shared" si="5"/>
        <v>41.666666666666671</v>
      </c>
      <c r="W16" s="5">
        <f t="shared" si="5"/>
        <v>33.333333333333329</v>
      </c>
      <c r="X16" s="5">
        <f t="shared" si="5"/>
        <v>25</v>
      </c>
      <c r="Y16" s="5">
        <f t="shared" si="5"/>
        <v>16.666666666666664</v>
      </c>
      <c r="Z16" s="5">
        <f t="shared" si="5"/>
        <v>8.3333333333333321</v>
      </c>
      <c r="AA16">
        <f t="shared" si="1"/>
        <v>70</v>
      </c>
      <c r="AB16" s="5">
        <f>MAX((60-MINUTE(AB8))/60 * (AB11 - MIN(-1*AB23,AB11)),0)+MAX((60-MINUTE(AB8))/60 * (AB13 - MIN(MAX(-1*AB23-AB11,0),AB13)),0)</f>
        <v>70</v>
      </c>
      <c r="AC16" s="5">
        <f t="shared" ref="AC16:AM16" si="6">MAX((60-MINUTE(AC8))/60 * (AC11 - MIN(-1*AC23,AC11)),0)+MAX((60-MINUTE(AC8))/60 * (AC13 - MIN(MAX(-1*AC23-AC11,0),AC13)),0)</f>
        <v>64.166666666666657</v>
      </c>
      <c r="AD16" s="5">
        <f t="shared" si="6"/>
        <v>58.333333333333336</v>
      </c>
      <c r="AE16" s="5">
        <f t="shared" si="6"/>
        <v>52.5</v>
      </c>
      <c r="AF16" s="5">
        <f t="shared" si="6"/>
        <v>46.666666666666664</v>
      </c>
      <c r="AG16" s="5">
        <f t="shared" si="6"/>
        <v>40.833333333333336</v>
      </c>
      <c r="AH16" s="5">
        <f t="shared" si="6"/>
        <v>35</v>
      </c>
      <c r="AI16" s="5">
        <f t="shared" si="6"/>
        <v>29.166666666666668</v>
      </c>
      <c r="AJ16" s="5">
        <f t="shared" si="6"/>
        <v>23.333333333333332</v>
      </c>
      <c r="AK16" s="5">
        <f t="shared" si="6"/>
        <v>17.5</v>
      </c>
      <c r="AL16" s="5">
        <f t="shared" si="6"/>
        <v>11.666666666666666</v>
      </c>
      <c r="AM16" s="5">
        <f t="shared" si="6"/>
        <v>5.833333333333333</v>
      </c>
      <c r="AN16">
        <f t="shared" si="2"/>
        <v>40</v>
      </c>
      <c r="AO16" s="5">
        <f t="shared" ref="AO16" si="7">MAX((60-MINUTE(AO8))/60 * (AO11 - MIN(-1*AO23,AO11)),0)+MAX((60-MINUTE(AO8))/60 * (AO13 - MIN(MAX(-1*AO23-AO11,0),AO13)),0)</f>
        <v>40</v>
      </c>
    </row>
    <row r="17" spans="1:49" hidden="1" x14ac:dyDescent="0.35">
      <c r="A17" t="str">
        <f>RegUp!$A$15</f>
        <v>SOCReq2</v>
      </c>
      <c r="B17" s="5">
        <f>IFERROR(MAX((MINUTE(B8)-(60-$L$1))/$L$1*(B11-MIN(B11,-1*B24)),0) + MAX((MINUTE(B8)-(60-$L$1))/$L$1*(B13-MIN(B13,MAX(-1*B24-B11,0))),0),0)</f>
        <v>0</v>
      </c>
      <c r="C17" s="5">
        <f t="shared" ref="C17:M17" si="8">IFERROR(MAX((MINUTE(C8)-(60-$L$1))/$L$1*(C11-MIN(C11,-1*C24)),0) + MAX((MINUTE(C8)-(60-$L$1))/$L$1*(C13-MIN(C13,MAX(-1*C24-C11,0))),0),0)</f>
        <v>0</v>
      </c>
      <c r="D17" s="5">
        <f t="shared" si="8"/>
        <v>0</v>
      </c>
      <c r="E17" s="5">
        <f t="shared" si="8"/>
        <v>0</v>
      </c>
      <c r="F17" s="5">
        <f t="shared" si="8"/>
        <v>0</v>
      </c>
      <c r="G17" s="5">
        <f t="shared" si="8"/>
        <v>0</v>
      </c>
      <c r="H17" s="5">
        <f t="shared" si="8"/>
        <v>0</v>
      </c>
      <c r="I17" s="5">
        <f t="shared" si="8"/>
        <v>0</v>
      </c>
      <c r="J17" s="5">
        <f t="shared" si="8"/>
        <v>0</v>
      </c>
      <c r="K17" s="5">
        <f t="shared" si="8"/>
        <v>0</v>
      </c>
      <c r="L17" s="5">
        <f t="shared" si="8"/>
        <v>0</v>
      </c>
      <c r="M17" s="5">
        <f t="shared" si="8"/>
        <v>0</v>
      </c>
      <c r="N17">
        <f t="shared" si="0"/>
        <v>0</v>
      </c>
      <c r="O17" s="5">
        <f>IFERROR(MAX((MINUTE(O8)-(60-$L$1))/$L$1*(O11-MIN(O11,-1*O24)),0) + MAX((MINUTE(O8)-(60-$L$1))/$L$1*(O13-MIN(O13,MAX(-1*O24-O11,0))),0),0)</f>
        <v>0</v>
      </c>
      <c r="P17" s="5">
        <f t="shared" ref="P17:Z17" si="9">IFERROR(MAX((MINUTE(P8)-(60-$L$1))/$L$1*(P11-MIN(P11,-1*P24)),0) + MAX((MINUTE(P8)-(60-$L$1))/$L$1*(P13-MIN(P13,MAX(-1*P24-P11,0))),0),0)</f>
        <v>0</v>
      </c>
      <c r="Q17" s="5">
        <f t="shared" si="9"/>
        <v>0</v>
      </c>
      <c r="R17" s="5">
        <f t="shared" si="9"/>
        <v>0</v>
      </c>
      <c r="S17" s="5">
        <f t="shared" si="9"/>
        <v>0</v>
      </c>
      <c r="T17" s="5">
        <f t="shared" si="9"/>
        <v>0</v>
      </c>
      <c r="U17" s="5">
        <f t="shared" si="9"/>
        <v>0</v>
      </c>
      <c r="V17" s="5">
        <f t="shared" si="9"/>
        <v>0</v>
      </c>
      <c r="W17" s="5">
        <f t="shared" si="9"/>
        <v>0</v>
      </c>
      <c r="X17" s="5">
        <f t="shared" si="9"/>
        <v>0</v>
      </c>
      <c r="Y17" s="5">
        <f t="shared" si="9"/>
        <v>0</v>
      </c>
      <c r="Z17" s="5">
        <f t="shared" si="9"/>
        <v>0</v>
      </c>
      <c r="AA17">
        <f t="shared" si="1"/>
        <v>0</v>
      </c>
      <c r="AB17" s="5">
        <f>IFERROR(MAX((MINUTE(AB8)-(60-$L$1))/$L$1*(AB11-MIN(AB11,-1*AB24)),0) + MAX((MINUTE(AB8)-(60-$L$1))/$L$1*(AB13-MIN(AB13,MAX(-1*AB24-AB11,0))),0),0)</f>
        <v>0</v>
      </c>
      <c r="AC17" s="5">
        <f t="shared" ref="AC17:AM17" si="10">IFERROR(MAX((MINUTE(AC8)-(60-$L$1))/$L$1*(AC11-MIN(AC11,-1*AC24)),0) + MAX((MINUTE(AC8)-(60-$L$1))/$L$1*(AC13-MIN(AC13,MAX(-1*AC24-AC11,0))),0),0)</f>
        <v>0</v>
      </c>
      <c r="AD17" s="5">
        <f t="shared" si="10"/>
        <v>0</v>
      </c>
      <c r="AE17" s="5">
        <f t="shared" si="10"/>
        <v>0</v>
      </c>
      <c r="AF17" s="5">
        <f t="shared" si="10"/>
        <v>0</v>
      </c>
      <c r="AG17" s="5">
        <f t="shared" si="10"/>
        <v>0</v>
      </c>
      <c r="AH17" s="5">
        <f t="shared" si="10"/>
        <v>0</v>
      </c>
      <c r="AI17" s="5">
        <f t="shared" si="10"/>
        <v>0</v>
      </c>
      <c r="AJ17" s="5">
        <f t="shared" si="10"/>
        <v>0</v>
      </c>
      <c r="AK17" s="5">
        <f t="shared" si="10"/>
        <v>0</v>
      </c>
      <c r="AL17" s="5">
        <f t="shared" si="10"/>
        <v>0</v>
      </c>
      <c r="AM17" s="5">
        <f t="shared" si="10"/>
        <v>0</v>
      </c>
      <c r="AN17">
        <f t="shared" si="2"/>
        <v>0</v>
      </c>
      <c r="AO17" s="5">
        <f t="shared" ref="AO17" si="11">IFERROR(MAX((MINUTE(AO8)-(60-$L$1))/$L$1*(AO11-MIN(AO11,-1*AO24)),0) + MAX((MINUTE(AO8)-(60-$L$1))/$L$1*(AO13-MIN(AO13,MAX(-1*AO24-AO11,0))),0),0)</f>
        <v>0</v>
      </c>
      <c r="AP17" s="4"/>
      <c r="AQ17" s="4"/>
      <c r="AR17" s="5"/>
      <c r="AS17" s="4"/>
      <c r="AT17" s="5"/>
      <c r="AU17" s="4"/>
      <c r="AV17" s="5"/>
      <c r="AW17" s="4"/>
    </row>
    <row r="18" spans="1:49" hidden="1" x14ac:dyDescent="0.35">
      <c r="A18" t="str">
        <f>RegUp!$A$16</f>
        <v>SOCReq</v>
      </c>
      <c r="B18">
        <f>MAX(B17,B16)</f>
        <v>100</v>
      </c>
      <c r="C18">
        <f t="shared" ref="C18:AO18" si="12">MAX(C17,C16)</f>
        <v>91.666666666666657</v>
      </c>
      <c r="D18">
        <f t="shared" si="12"/>
        <v>83.333333333333343</v>
      </c>
      <c r="E18">
        <f t="shared" si="12"/>
        <v>75</v>
      </c>
      <c r="F18">
        <f t="shared" si="12"/>
        <v>66.666666666666657</v>
      </c>
      <c r="G18">
        <f t="shared" si="12"/>
        <v>58.333333333333336</v>
      </c>
      <c r="H18">
        <f t="shared" si="12"/>
        <v>50</v>
      </c>
      <c r="I18">
        <f t="shared" si="12"/>
        <v>0</v>
      </c>
      <c r="J18">
        <f t="shared" si="12"/>
        <v>0</v>
      </c>
      <c r="K18">
        <f t="shared" si="12"/>
        <v>0</v>
      </c>
      <c r="L18">
        <f t="shared" si="12"/>
        <v>6.6666666666666661</v>
      </c>
      <c r="M18">
        <f t="shared" si="12"/>
        <v>8.3333333333333321</v>
      </c>
      <c r="N18">
        <f t="shared" si="0"/>
        <v>100</v>
      </c>
      <c r="O18">
        <f t="shared" si="12"/>
        <v>100</v>
      </c>
      <c r="P18">
        <f t="shared" si="12"/>
        <v>91.666666666666657</v>
      </c>
      <c r="Q18">
        <f t="shared" si="12"/>
        <v>83.333333333333343</v>
      </c>
      <c r="R18">
        <f t="shared" si="12"/>
        <v>75</v>
      </c>
      <c r="S18">
        <f t="shared" si="12"/>
        <v>66.666666666666657</v>
      </c>
      <c r="T18">
        <f t="shared" si="12"/>
        <v>58.333333333333336</v>
      </c>
      <c r="U18">
        <f t="shared" si="12"/>
        <v>50</v>
      </c>
      <c r="V18">
        <f t="shared" si="12"/>
        <v>41.666666666666671</v>
      </c>
      <c r="W18">
        <f t="shared" si="12"/>
        <v>33.333333333333329</v>
      </c>
      <c r="X18">
        <f t="shared" si="12"/>
        <v>25</v>
      </c>
      <c r="Y18">
        <f>MAX(Y17,Y16)</f>
        <v>16.666666666666664</v>
      </c>
      <c r="Z18">
        <f t="shared" si="12"/>
        <v>8.3333333333333321</v>
      </c>
      <c r="AA18">
        <f t="shared" si="1"/>
        <v>70</v>
      </c>
      <c r="AB18">
        <f t="shared" si="12"/>
        <v>70</v>
      </c>
      <c r="AC18">
        <f t="shared" si="12"/>
        <v>64.166666666666657</v>
      </c>
      <c r="AD18">
        <f t="shared" si="12"/>
        <v>58.333333333333336</v>
      </c>
      <c r="AE18">
        <f t="shared" si="12"/>
        <v>52.5</v>
      </c>
      <c r="AF18">
        <f t="shared" si="12"/>
        <v>46.666666666666664</v>
      </c>
      <c r="AG18">
        <f t="shared" si="12"/>
        <v>40.833333333333336</v>
      </c>
      <c r="AH18">
        <f t="shared" si="12"/>
        <v>35</v>
      </c>
      <c r="AI18">
        <f t="shared" si="12"/>
        <v>29.166666666666668</v>
      </c>
      <c r="AJ18">
        <f t="shared" si="12"/>
        <v>23.333333333333332</v>
      </c>
      <c r="AK18">
        <f t="shared" si="12"/>
        <v>17.5</v>
      </c>
      <c r="AL18">
        <f t="shared" si="12"/>
        <v>11.666666666666666</v>
      </c>
      <c r="AM18">
        <f t="shared" si="12"/>
        <v>5.833333333333333</v>
      </c>
      <c r="AN18">
        <f t="shared" si="2"/>
        <v>40</v>
      </c>
      <c r="AO18">
        <f t="shared" si="12"/>
        <v>40</v>
      </c>
      <c r="AP18" s="4"/>
      <c r="AQ18" s="4"/>
      <c r="AR18" s="5"/>
      <c r="AS18" s="4"/>
      <c r="AT18" s="5"/>
      <c r="AU18" s="4"/>
      <c r="AV18" s="5"/>
      <c r="AW18" s="4"/>
    </row>
    <row r="19" spans="1:49" x14ac:dyDescent="0.35">
      <c r="A19" t="str">
        <f>RegUp!$A$17</f>
        <v>HASL-GR Post 1186</v>
      </c>
      <c r="B19">
        <f>MAX(0, MIN(B9-B11-B14,(B27-$B$1-B18)/(1/12)))</f>
        <v>0</v>
      </c>
      <c r="C19">
        <f t="shared" ref="C19:AO19" si="13">MAX(0, MIN(C9-C11-C14,(C27-$B$1-C18)/(1/12)))</f>
        <v>0</v>
      </c>
      <c r="D19">
        <f t="shared" si="13"/>
        <v>0</v>
      </c>
      <c r="E19">
        <f t="shared" si="13"/>
        <v>0</v>
      </c>
      <c r="F19">
        <f t="shared" si="13"/>
        <v>0</v>
      </c>
      <c r="G19">
        <f t="shared" si="13"/>
        <v>0</v>
      </c>
      <c r="H19">
        <f t="shared" si="13"/>
        <v>0</v>
      </c>
      <c r="I19">
        <f t="shared" si="13"/>
        <v>0</v>
      </c>
      <c r="J19">
        <f t="shared" si="13"/>
        <v>0</v>
      </c>
      <c r="K19">
        <f t="shared" si="13"/>
        <v>0</v>
      </c>
      <c r="L19">
        <f t="shared" si="13"/>
        <v>0</v>
      </c>
      <c r="M19">
        <f t="shared" si="13"/>
        <v>0</v>
      </c>
      <c r="N19">
        <f t="shared" si="0"/>
        <v>0</v>
      </c>
      <c r="O19">
        <f t="shared" si="13"/>
        <v>0</v>
      </c>
      <c r="P19">
        <f t="shared" si="13"/>
        <v>0</v>
      </c>
      <c r="Q19">
        <f t="shared" si="13"/>
        <v>0</v>
      </c>
      <c r="R19">
        <f t="shared" si="13"/>
        <v>0</v>
      </c>
      <c r="S19">
        <f t="shared" si="13"/>
        <v>0</v>
      </c>
      <c r="T19">
        <f t="shared" si="13"/>
        <v>0</v>
      </c>
      <c r="U19">
        <f t="shared" si="13"/>
        <v>0</v>
      </c>
      <c r="V19">
        <f t="shared" si="13"/>
        <v>0</v>
      </c>
      <c r="W19">
        <f t="shared" si="13"/>
        <v>0</v>
      </c>
      <c r="X19">
        <f t="shared" si="13"/>
        <v>0</v>
      </c>
      <c r="Y19">
        <f t="shared" si="13"/>
        <v>0</v>
      </c>
      <c r="Z19">
        <f t="shared" si="13"/>
        <v>0</v>
      </c>
      <c r="AA19">
        <f t="shared" si="1"/>
        <v>30</v>
      </c>
      <c r="AB19">
        <f t="shared" si="13"/>
        <v>30</v>
      </c>
      <c r="AC19">
        <f t="shared" si="13"/>
        <v>30</v>
      </c>
      <c r="AD19">
        <f t="shared" si="13"/>
        <v>30</v>
      </c>
      <c r="AE19">
        <f t="shared" si="13"/>
        <v>30</v>
      </c>
      <c r="AF19">
        <f t="shared" si="13"/>
        <v>30</v>
      </c>
      <c r="AG19">
        <f t="shared" si="13"/>
        <v>30</v>
      </c>
      <c r="AH19">
        <f t="shared" si="13"/>
        <v>60</v>
      </c>
      <c r="AI19">
        <f t="shared" si="13"/>
        <v>60</v>
      </c>
      <c r="AJ19">
        <f t="shared" si="13"/>
        <v>60</v>
      </c>
      <c r="AK19">
        <f t="shared" si="13"/>
        <v>60</v>
      </c>
      <c r="AL19">
        <f t="shared" si="13"/>
        <v>35</v>
      </c>
      <c r="AM19">
        <f t="shared" si="13"/>
        <v>30</v>
      </c>
      <c r="AN19">
        <f t="shared" si="2"/>
        <v>25.000000000000369</v>
      </c>
      <c r="AO19">
        <f t="shared" si="13"/>
        <v>25.000000000000369</v>
      </c>
    </row>
    <row r="20" spans="1:49" x14ac:dyDescent="0.35">
      <c r="A20" t="str">
        <f>RegUp!$A$18</f>
        <v>HASL-CLR Curr.</v>
      </c>
      <c r="B20">
        <f>B10</f>
        <v>-100</v>
      </c>
      <c r="C20">
        <f t="shared" ref="C20:M20" si="14">C10</f>
        <v>-100</v>
      </c>
      <c r="D20">
        <f t="shared" si="14"/>
        <v>-100</v>
      </c>
      <c r="E20">
        <f t="shared" si="14"/>
        <v>-100</v>
      </c>
      <c r="F20">
        <f t="shared" si="14"/>
        <v>-100</v>
      </c>
      <c r="G20">
        <f t="shared" si="14"/>
        <v>-100</v>
      </c>
      <c r="H20">
        <f t="shared" si="14"/>
        <v>-100</v>
      </c>
      <c r="I20">
        <f t="shared" si="14"/>
        <v>-100</v>
      </c>
      <c r="J20">
        <f t="shared" si="14"/>
        <v>-100</v>
      </c>
      <c r="K20">
        <f t="shared" si="14"/>
        <v>-100</v>
      </c>
      <c r="L20">
        <f t="shared" si="14"/>
        <v>-100</v>
      </c>
      <c r="M20">
        <f t="shared" si="14"/>
        <v>-100</v>
      </c>
      <c r="N20">
        <f t="shared" si="0"/>
        <v>-100</v>
      </c>
      <c r="O20">
        <f>O10</f>
        <v>-100</v>
      </c>
      <c r="P20">
        <f t="shared" ref="P20:Z20" si="15">P10</f>
        <v>-100</v>
      </c>
      <c r="Q20">
        <f t="shared" si="15"/>
        <v>-100</v>
      </c>
      <c r="R20">
        <f t="shared" si="15"/>
        <v>-100</v>
      </c>
      <c r="S20">
        <f t="shared" si="15"/>
        <v>-100</v>
      </c>
      <c r="T20">
        <f t="shared" si="15"/>
        <v>-100</v>
      </c>
      <c r="U20">
        <f t="shared" si="15"/>
        <v>-100</v>
      </c>
      <c r="V20">
        <f t="shared" si="15"/>
        <v>-100</v>
      </c>
      <c r="W20">
        <f t="shared" si="15"/>
        <v>-100</v>
      </c>
      <c r="X20">
        <f t="shared" si="15"/>
        <v>-100</v>
      </c>
      <c r="Y20">
        <f t="shared" si="15"/>
        <v>-100</v>
      </c>
      <c r="Z20">
        <f t="shared" si="15"/>
        <v>-100</v>
      </c>
      <c r="AA20">
        <f t="shared" si="1"/>
        <v>-100</v>
      </c>
      <c r="AB20">
        <f>AB10</f>
        <v>-100</v>
      </c>
      <c r="AC20">
        <f t="shared" ref="AC20:AO20" si="16">AC10</f>
        <v>-100</v>
      </c>
      <c r="AD20">
        <f t="shared" si="16"/>
        <v>-100</v>
      </c>
      <c r="AE20">
        <f t="shared" si="16"/>
        <v>-100</v>
      </c>
      <c r="AF20">
        <f t="shared" si="16"/>
        <v>-100</v>
      </c>
      <c r="AG20">
        <f t="shared" si="16"/>
        <v>-100</v>
      </c>
      <c r="AH20">
        <f t="shared" si="16"/>
        <v>-100</v>
      </c>
      <c r="AI20">
        <f t="shared" si="16"/>
        <v>-100</v>
      </c>
      <c r="AJ20">
        <f t="shared" si="16"/>
        <v>-100</v>
      </c>
      <c r="AK20">
        <f t="shared" si="16"/>
        <v>-100</v>
      </c>
      <c r="AL20">
        <f t="shared" si="16"/>
        <v>-100</v>
      </c>
      <c r="AM20">
        <f t="shared" si="16"/>
        <v>-100</v>
      </c>
      <c r="AN20">
        <f t="shared" si="2"/>
        <v>-100</v>
      </c>
      <c r="AO20">
        <f t="shared" si="16"/>
        <v>-100</v>
      </c>
    </row>
    <row r="21" spans="1:49" x14ac:dyDescent="0.35">
      <c r="A21" s="6" t="str">
        <f>RegUp!$A$19</f>
        <v>HASL-CLR Post 1186</v>
      </c>
      <c r="B21" s="6">
        <f>-1*MAX(0, MIN(-1*B10,($B$2-B27)/(1/12)))</f>
        <v>0</v>
      </c>
      <c r="C21" s="6">
        <f t="shared" ref="C21:M21" si="17">-1*MAX(0, MIN(-1*C10,($B$2-C27)/(1/12)))</f>
        <v>-39.999999999999943</v>
      </c>
      <c r="D21" s="6">
        <f t="shared" si="17"/>
        <v>-79.999999999999886</v>
      </c>
      <c r="E21" s="6">
        <f t="shared" si="17"/>
        <v>-100</v>
      </c>
      <c r="F21" s="6">
        <f t="shared" si="17"/>
        <v>-100</v>
      </c>
      <c r="G21" s="6">
        <f t="shared" si="17"/>
        <v>-100</v>
      </c>
      <c r="H21" s="6">
        <f t="shared" si="17"/>
        <v>-100</v>
      </c>
      <c r="I21" s="6">
        <f t="shared" si="17"/>
        <v>-100</v>
      </c>
      <c r="J21" s="6">
        <f t="shared" si="17"/>
        <v>-100</v>
      </c>
      <c r="K21" s="6">
        <f t="shared" si="17"/>
        <v>-100</v>
      </c>
      <c r="L21" s="6">
        <f t="shared" si="17"/>
        <v>-59.999999999999659</v>
      </c>
      <c r="M21" s="6">
        <f t="shared" si="17"/>
        <v>0</v>
      </c>
      <c r="N21">
        <f t="shared" si="0"/>
        <v>0</v>
      </c>
      <c r="O21" s="6">
        <f>-1*MAX(0, MIN(-1*O10,($B$2-O27)/(1/12)))</f>
        <v>0</v>
      </c>
      <c r="P21" s="6">
        <f t="shared" ref="P21:Z21" si="18">-1*MAX(0, MIN(-1*P10,($B$2-P27)/(1/12)))</f>
        <v>0</v>
      </c>
      <c r="Q21" s="6">
        <f t="shared" si="18"/>
        <v>0</v>
      </c>
      <c r="R21" s="6">
        <f t="shared" si="18"/>
        <v>0</v>
      </c>
      <c r="S21" s="6">
        <f t="shared" si="18"/>
        <v>0</v>
      </c>
      <c r="T21" s="6">
        <f t="shared" si="18"/>
        <v>0</v>
      </c>
      <c r="U21" s="6">
        <f t="shared" si="18"/>
        <v>-19.999999999999716</v>
      </c>
      <c r="V21" s="6">
        <f t="shared" si="18"/>
        <v>-69.999999999999773</v>
      </c>
      <c r="W21" s="6">
        <f t="shared" si="18"/>
        <v>-100</v>
      </c>
      <c r="X21" s="6">
        <f t="shared" si="18"/>
        <v>-100</v>
      </c>
      <c r="Y21" s="6">
        <f t="shared" si="18"/>
        <v>-100</v>
      </c>
      <c r="Z21" s="6">
        <f t="shared" si="18"/>
        <v>-100</v>
      </c>
      <c r="AA21">
        <f t="shared" si="1"/>
        <v>-100</v>
      </c>
      <c r="AB21" s="6">
        <f>-1*MAX(0, MIN(-1*AB10,($B$2-AB27)/(1/12)))</f>
        <v>-100</v>
      </c>
      <c r="AC21" s="6">
        <f t="shared" ref="AC21:AO21" si="19">-1*MAX(0, MIN(-1*AC10,($B$2-AC27)/(1/12)))</f>
        <v>-100</v>
      </c>
      <c r="AD21" s="6">
        <f t="shared" si="19"/>
        <v>-100</v>
      </c>
      <c r="AE21" s="6">
        <f t="shared" si="19"/>
        <v>-100</v>
      </c>
      <c r="AF21" s="6">
        <f t="shared" si="19"/>
        <v>-100</v>
      </c>
      <c r="AG21" s="6">
        <f t="shared" si="19"/>
        <v>-100</v>
      </c>
      <c r="AH21" s="6">
        <f t="shared" si="19"/>
        <v>-100</v>
      </c>
      <c r="AI21" s="6">
        <f t="shared" si="19"/>
        <v>-100</v>
      </c>
      <c r="AJ21" s="6">
        <f t="shared" si="19"/>
        <v>-100</v>
      </c>
      <c r="AK21" s="6">
        <f t="shared" si="19"/>
        <v>-100</v>
      </c>
      <c r="AL21" s="6">
        <f t="shared" si="19"/>
        <v>-100</v>
      </c>
      <c r="AM21" s="6">
        <f t="shared" si="19"/>
        <v>-100</v>
      </c>
      <c r="AN21">
        <f t="shared" si="2"/>
        <v>-100</v>
      </c>
      <c r="AO21" s="6">
        <f t="shared" si="19"/>
        <v>-100</v>
      </c>
    </row>
    <row r="22" spans="1:49" s="8" customFormat="1" x14ac:dyDescent="0.35">
      <c r="A22" s="8" t="s">
        <v>12</v>
      </c>
      <c r="B22" s="8">
        <v>0</v>
      </c>
      <c r="C22" s="8">
        <v>0</v>
      </c>
      <c r="D22" s="8">
        <v>0</v>
      </c>
      <c r="E22" s="8">
        <v>0</v>
      </c>
      <c r="F22" s="8">
        <v>0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>
        <f t="shared" si="0"/>
        <v>0</v>
      </c>
      <c r="O22" s="8">
        <v>0</v>
      </c>
      <c r="P22" s="8">
        <v>0</v>
      </c>
      <c r="Q22" s="8">
        <v>0</v>
      </c>
      <c r="R22" s="8">
        <v>0</v>
      </c>
      <c r="S22" s="8">
        <v>0</v>
      </c>
      <c r="T22" s="8">
        <v>0</v>
      </c>
      <c r="U22" s="8">
        <v>0</v>
      </c>
      <c r="V22" s="8">
        <v>0</v>
      </c>
      <c r="W22" s="8">
        <v>0</v>
      </c>
      <c r="X22" s="8">
        <v>0</v>
      </c>
      <c r="Y22" s="8">
        <v>0</v>
      </c>
      <c r="Z22" s="8">
        <v>0</v>
      </c>
      <c r="AA22">
        <f t="shared" si="1"/>
        <v>0</v>
      </c>
      <c r="AB22" s="8">
        <v>0</v>
      </c>
      <c r="AC22" s="8">
        <v>0</v>
      </c>
      <c r="AD22" s="8">
        <v>0</v>
      </c>
      <c r="AE22" s="8">
        <v>0</v>
      </c>
      <c r="AF22" s="8">
        <v>0</v>
      </c>
      <c r="AG22" s="8">
        <v>0</v>
      </c>
      <c r="AH22" s="8">
        <v>50</v>
      </c>
      <c r="AI22" s="8">
        <v>50</v>
      </c>
      <c r="AJ22" s="8">
        <v>50</v>
      </c>
      <c r="AK22" s="8">
        <v>50</v>
      </c>
      <c r="AL22" s="8">
        <v>35</v>
      </c>
      <c r="AM22" s="8">
        <v>0</v>
      </c>
      <c r="AN22">
        <f t="shared" si="2"/>
        <v>0</v>
      </c>
      <c r="AO22" s="8">
        <v>0</v>
      </c>
    </row>
    <row r="23" spans="1:49" s="8" customFormat="1" x14ac:dyDescent="0.35">
      <c r="A23" s="8" t="s">
        <v>14</v>
      </c>
      <c r="B23" s="8">
        <v>0</v>
      </c>
      <c r="C23" s="8">
        <v>0</v>
      </c>
      <c r="D23" s="8">
        <v>0</v>
      </c>
      <c r="E23" s="8">
        <v>0</v>
      </c>
      <c r="F23" s="8">
        <v>0</v>
      </c>
      <c r="G23" s="8">
        <v>0</v>
      </c>
      <c r="H23" s="8">
        <v>0</v>
      </c>
      <c r="I23" s="8">
        <v>-100</v>
      </c>
      <c r="J23" s="8">
        <v>-100</v>
      </c>
      <c r="K23" s="8">
        <v>-100</v>
      </c>
      <c r="L23" s="8">
        <v>-60</v>
      </c>
      <c r="M23" s="8">
        <v>0</v>
      </c>
      <c r="N23">
        <f t="shared" si="0"/>
        <v>0</v>
      </c>
      <c r="O23" s="8">
        <v>0</v>
      </c>
      <c r="P23" s="8">
        <v>0</v>
      </c>
      <c r="Q23" s="8">
        <v>0</v>
      </c>
      <c r="R23" s="8">
        <v>0</v>
      </c>
      <c r="S23" s="8">
        <v>0</v>
      </c>
      <c r="T23" s="8">
        <v>0</v>
      </c>
      <c r="U23" s="8">
        <v>0</v>
      </c>
      <c r="V23" s="8">
        <v>0</v>
      </c>
      <c r="W23" s="8">
        <v>0</v>
      </c>
      <c r="X23" s="8">
        <v>0</v>
      </c>
      <c r="Y23" s="8">
        <v>0</v>
      </c>
      <c r="Z23" s="8">
        <v>0</v>
      </c>
      <c r="AA23">
        <f t="shared" si="1"/>
        <v>0</v>
      </c>
      <c r="AB23" s="8">
        <v>0</v>
      </c>
      <c r="AC23" s="8">
        <v>0</v>
      </c>
      <c r="AD23" s="8">
        <v>0</v>
      </c>
      <c r="AE23" s="8">
        <v>0</v>
      </c>
      <c r="AF23" s="8">
        <v>0</v>
      </c>
      <c r="AG23" s="8">
        <v>0</v>
      </c>
      <c r="AH23" s="8">
        <v>0</v>
      </c>
      <c r="AI23" s="8">
        <v>0</v>
      </c>
      <c r="AJ23" s="8">
        <v>0</v>
      </c>
      <c r="AK23" s="8">
        <v>0</v>
      </c>
      <c r="AL23" s="8">
        <v>0</v>
      </c>
      <c r="AM23" s="8">
        <v>0</v>
      </c>
      <c r="AN23">
        <f t="shared" si="2"/>
        <v>0</v>
      </c>
      <c r="AO23" s="8">
        <v>0</v>
      </c>
    </row>
    <row r="24" spans="1:49" s="1" customFormat="1" x14ac:dyDescent="0.35">
      <c r="A24" s="1" t="s">
        <v>27</v>
      </c>
      <c r="B24" s="1">
        <f t="shared" ref="B24:AO24" si="20">B22+B23</f>
        <v>0</v>
      </c>
      <c r="C24" s="1">
        <f t="shared" si="20"/>
        <v>0</v>
      </c>
      <c r="D24" s="1">
        <f t="shared" si="20"/>
        <v>0</v>
      </c>
      <c r="E24" s="1">
        <f t="shared" si="20"/>
        <v>0</v>
      </c>
      <c r="F24" s="1">
        <f t="shared" si="20"/>
        <v>0</v>
      </c>
      <c r="G24" s="1">
        <f t="shared" si="20"/>
        <v>0</v>
      </c>
      <c r="H24" s="1">
        <f t="shared" si="20"/>
        <v>0</v>
      </c>
      <c r="I24" s="1">
        <f t="shared" si="20"/>
        <v>-100</v>
      </c>
      <c r="J24" s="1">
        <f t="shared" si="20"/>
        <v>-100</v>
      </c>
      <c r="K24" s="1">
        <f t="shared" si="20"/>
        <v>-100</v>
      </c>
      <c r="L24" s="1">
        <f t="shared" si="20"/>
        <v>-60</v>
      </c>
      <c r="M24" s="1">
        <f t="shared" si="20"/>
        <v>0</v>
      </c>
      <c r="N24">
        <f t="shared" si="0"/>
        <v>0</v>
      </c>
      <c r="O24" s="1">
        <f t="shared" si="20"/>
        <v>0</v>
      </c>
      <c r="P24" s="1">
        <f t="shared" si="20"/>
        <v>0</v>
      </c>
      <c r="Q24" s="1">
        <f t="shared" si="20"/>
        <v>0</v>
      </c>
      <c r="R24" s="1">
        <f t="shared" si="20"/>
        <v>0</v>
      </c>
      <c r="S24" s="1">
        <f t="shared" si="20"/>
        <v>0</v>
      </c>
      <c r="T24" s="1">
        <f t="shared" si="20"/>
        <v>0</v>
      </c>
      <c r="U24" s="1">
        <f t="shared" si="20"/>
        <v>0</v>
      </c>
      <c r="V24" s="1">
        <f t="shared" si="20"/>
        <v>0</v>
      </c>
      <c r="W24" s="1">
        <f t="shared" si="20"/>
        <v>0</v>
      </c>
      <c r="X24" s="1">
        <f t="shared" si="20"/>
        <v>0</v>
      </c>
      <c r="Y24" s="1">
        <f t="shared" si="20"/>
        <v>0</v>
      </c>
      <c r="Z24" s="1">
        <f t="shared" si="20"/>
        <v>0</v>
      </c>
      <c r="AA24">
        <f t="shared" si="1"/>
        <v>0</v>
      </c>
      <c r="AB24" s="1">
        <f t="shared" si="20"/>
        <v>0</v>
      </c>
      <c r="AC24" s="1">
        <f t="shared" si="20"/>
        <v>0</v>
      </c>
      <c r="AD24" s="1">
        <f t="shared" si="20"/>
        <v>0</v>
      </c>
      <c r="AE24" s="1">
        <f t="shared" si="20"/>
        <v>0</v>
      </c>
      <c r="AF24" s="1">
        <f t="shared" si="20"/>
        <v>0</v>
      </c>
      <c r="AG24" s="1">
        <f t="shared" si="20"/>
        <v>0</v>
      </c>
      <c r="AH24" s="1">
        <f t="shared" si="20"/>
        <v>50</v>
      </c>
      <c r="AI24" s="1">
        <f t="shared" si="20"/>
        <v>50</v>
      </c>
      <c r="AJ24" s="1">
        <f t="shared" si="20"/>
        <v>50</v>
      </c>
      <c r="AK24" s="1">
        <f t="shared" si="20"/>
        <v>50</v>
      </c>
      <c r="AL24" s="1">
        <f t="shared" si="20"/>
        <v>35</v>
      </c>
      <c r="AM24" s="1">
        <f t="shared" si="20"/>
        <v>0</v>
      </c>
      <c r="AN24">
        <f t="shared" si="2"/>
        <v>0</v>
      </c>
      <c r="AO24" s="1">
        <f t="shared" si="20"/>
        <v>0</v>
      </c>
    </row>
    <row r="25" spans="1:49" s="8" customFormat="1" x14ac:dyDescent="0.35">
      <c r="A25" s="8" t="str">
        <f>RegUp!A23</f>
        <v>Governor Response</v>
      </c>
      <c r="B25" s="8">
        <v>0</v>
      </c>
      <c r="C25" s="8">
        <v>0</v>
      </c>
      <c r="D25" s="8">
        <v>0</v>
      </c>
      <c r="E25" s="8">
        <v>0</v>
      </c>
      <c r="F25" s="8">
        <v>0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f t="shared" si="0"/>
        <v>0</v>
      </c>
      <c r="O25" s="8">
        <v>0</v>
      </c>
      <c r="P25" s="8">
        <v>0</v>
      </c>
      <c r="Q25" s="8">
        <v>0</v>
      </c>
      <c r="R25" s="8">
        <v>0</v>
      </c>
      <c r="S25" s="8">
        <v>0</v>
      </c>
      <c r="T25" s="8">
        <v>0</v>
      </c>
      <c r="U25" s="8">
        <v>10</v>
      </c>
      <c r="V25" s="8">
        <v>10</v>
      </c>
      <c r="W25" s="8">
        <v>10</v>
      </c>
      <c r="X25" s="8">
        <v>5</v>
      </c>
      <c r="Y25" s="8">
        <v>5</v>
      </c>
      <c r="Z25" s="8">
        <v>0</v>
      </c>
      <c r="AA25" s="8">
        <f t="shared" si="1"/>
        <v>0</v>
      </c>
      <c r="AB25" s="8">
        <v>0</v>
      </c>
      <c r="AC25" s="8">
        <v>2</v>
      </c>
      <c r="AD25" s="8">
        <v>3</v>
      </c>
      <c r="AE25" s="8">
        <v>10</v>
      </c>
      <c r="AF25" s="8">
        <v>7</v>
      </c>
      <c r="AG25" s="8">
        <v>5</v>
      </c>
      <c r="AH25" s="8">
        <v>8</v>
      </c>
      <c r="AI25" s="8">
        <v>5</v>
      </c>
      <c r="AJ25" s="8">
        <v>5</v>
      </c>
      <c r="AK25" s="8">
        <v>2</v>
      </c>
      <c r="AL25" s="8">
        <v>3</v>
      </c>
      <c r="AM25" s="8">
        <v>0</v>
      </c>
      <c r="AN25" s="8">
        <f t="shared" si="2"/>
        <v>0</v>
      </c>
      <c r="AO25" s="8">
        <v>0</v>
      </c>
    </row>
    <row r="26" spans="1:49" x14ac:dyDescent="0.35">
      <c r="A26" t="s">
        <v>15</v>
      </c>
      <c r="B26">
        <f>B24+B12+B25</f>
        <v>40</v>
      </c>
      <c r="C26">
        <f t="shared" ref="C26:AO26" si="21">C24+C12+C25</f>
        <v>40</v>
      </c>
      <c r="D26">
        <f t="shared" si="21"/>
        <v>40</v>
      </c>
      <c r="E26">
        <f t="shared" si="21"/>
        <v>40</v>
      </c>
      <c r="F26">
        <f t="shared" si="21"/>
        <v>40</v>
      </c>
      <c r="G26">
        <f t="shared" si="21"/>
        <v>40</v>
      </c>
      <c r="H26">
        <f t="shared" si="21"/>
        <v>40</v>
      </c>
      <c r="I26">
        <f t="shared" si="21"/>
        <v>-60</v>
      </c>
      <c r="J26">
        <f t="shared" si="21"/>
        <v>-60</v>
      </c>
      <c r="K26">
        <f t="shared" si="21"/>
        <v>-100</v>
      </c>
      <c r="L26">
        <f t="shared" si="21"/>
        <v>-60</v>
      </c>
      <c r="M26">
        <f t="shared" si="21"/>
        <v>0</v>
      </c>
      <c r="N26">
        <f t="shared" si="0"/>
        <v>0</v>
      </c>
      <c r="O26">
        <f t="shared" si="21"/>
        <v>0</v>
      </c>
      <c r="P26">
        <f t="shared" si="21"/>
        <v>0</v>
      </c>
      <c r="Q26">
        <f t="shared" si="21"/>
        <v>0</v>
      </c>
      <c r="R26">
        <f t="shared" si="21"/>
        <v>0</v>
      </c>
      <c r="S26">
        <f t="shared" si="21"/>
        <v>0</v>
      </c>
      <c r="T26">
        <f t="shared" si="21"/>
        <v>20</v>
      </c>
      <c r="U26">
        <f t="shared" si="21"/>
        <v>50</v>
      </c>
      <c r="V26">
        <f t="shared" si="21"/>
        <v>50</v>
      </c>
      <c r="W26">
        <f t="shared" si="21"/>
        <v>40</v>
      </c>
      <c r="X26">
        <f t="shared" si="21"/>
        <v>25</v>
      </c>
      <c r="Y26">
        <f t="shared" si="21"/>
        <v>45</v>
      </c>
      <c r="Z26">
        <f t="shared" si="21"/>
        <v>40</v>
      </c>
      <c r="AA26">
        <f t="shared" si="1"/>
        <v>40</v>
      </c>
      <c r="AB26">
        <f t="shared" si="21"/>
        <v>40</v>
      </c>
      <c r="AC26">
        <f t="shared" si="21"/>
        <v>32</v>
      </c>
      <c r="AD26">
        <f t="shared" si="21"/>
        <v>13</v>
      </c>
      <c r="AE26">
        <f t="shared" si="21"/>
        <v>30</v>
      </c>
      <c r="AF26">
        <f t="shared" si="21"/>
        <v>27</v>
      </c>
      <c r="AG26">
        <f t="shared" si="21"/>
        <v>15</v>
      </c>
      <c r="AH26">
        <f t="shared" si="21"/>
        <v>63</v>
      </c>
      <c r="AI26">
        <f t="shared" si="21"/>
        <v>60</v>
      </c>
      <c r="AJ26">
        <f t="shared" si="21"/>
        <v>55</v>
      </c>
      <c r="AK26">
        <f t="shared" si="21"/>
        <v>52</v>
      </c>
      <c r="AL26">
        <f t="shared" si="21"/>
        <v>38</v>
      </c>
      <c r="AM26">
        <f t="shared" si="21"/>
        <v>0</v>
      </c>
      <c r="AN26">
        <f t="shared" si="2"/>
        <v>0</v>
      </c>
      <c r="AO26">
        <f t="shared" si="21"/>
        <v>0</v>
      </c>
    </row>
    <row r="27" spans="1:49" x14ac:dyDescent="0.35">
      <c r="A27" t="s">
        <v>1</v>
      </c>
      <c r="B27">
        <f>B3</f>
        <v>100</v>
      </c>
      <c r="C27">
        <f>B27-B26*1/12</f>
        <v>96.666666666666671</v>
      </c>
      <c r="D27">
        <f t="shared" ref="D27:AM27" si="22">C27-C26*1/12</f>
        <v>93.333333333333343</v>
      </c>
      <c r="E27">
        <f t="shared" si="22"/>
        <v>90.000000000000014</v>
      </c>
      <c r="F27">
        <f t="shared" si="22"/>
        <v>86.666666666666686</v>
      </c>
      <c r="G27">
        <f t="shared" si="22"/>
        <v>83.333333333333357</v>
      </c>
      <c r="H27">
        <f t="shared" si="22"/>
        <v>80.000000000000028</v>
      </c>
      <c r="I27">
        <f t="shared" si="22"/>
        <v>76.6666666666667</v>
      </c>
      <c r="J27">
        <f t="shared" si="22"/>
        <v>81.6666666666667</v>
      </c>
      <c r="K27">
        <f t="shared" si="22"/>
        <v>86.6666666666667</v>
      </c>
      <c r="L27">
        <f t="shared" si="22"/>
        <v>95.000000000000028</v>
      </c>
      <c r="M27">
        <f t="shared" si="22"/>
        <v>100.00000000000003</v>
      </c>
      <c r="N27">
        <f t="shared" si="0"/>
        <v>100.00000000000003</v>
      </c>
      <c r="O27">
        <f>M27-M26*1/12</f>
        <v>100.00000000000003</v>
      </c>
      <c r="P27">
        <f t="shared" si="22"/>
        <v>100.00000000000003</v>
      </c>
      <c r="Q27">
        <f t="shared" si="22"/>
        <v>100.00000000000003</v>
      </c>
      <c r="R27">
        <f t="shared" si="22"/>
        <v>100.00000000000003</v>
      </c>
      <c r="S27">
        <f t="shared" si="22"/>
        <v>100.00000000000003</v>
      </c>
      <c r="T27">
        <f t="shared" si="22"/>
        <v>100.00000000000003</v>
      </c>
      <c r="U27">
        <f t="shared" si="22"/>
        <v>98.333333333333357</v>
      </c>
      <c r="V27">
        <f t="shared" si="22"/>
        <v>94.166666666666686</v>
      </c>
      <c r="W27">
        <f t="shared" si="22"/>
        <v>90.000000000000014</v>
      </c>
      <c r="X27">
        <f t="shared" si="22"/>
        <v>86.666666666666686</v>
      </c>
      <c r="Y27">
        <f t="shared" si="22"/>
        <v>84.583333333333357</v>
      </c>
      <c r="Z27">
        <f t="shared" si="22"/>
        <v>80.833333333333357</v>
      </c>
      <c r="AA27">
        <f t="shared" si="1"/>
        <v>77.500000000000028</v>
      </c>
      <c r="AB27">
        <f>Z27-Z26*1/12</f>
        <v>77.500000000000028</v>
      </c>
      <c r="AC27">
        <f t="shared" si="22"/>
        <v>74.1666666666667</v>
      </c>
      <c r="AD27">
        <f t="shared" si="22"/>
        <v>71.500000000000028</v>
      </c>
      <c r="AE27">
        <f t="shared" si="22"/>
        <v>70.4166666666667</v>
      </c>
      <c r="AF27">
        <f t="shared" si="22"/>
        <v>67.9166666666667</v>
      </c>
      <c r="AG27">
        <f t="shared" si="22"/>
        <v>65.6666666666667</v>
      </c>
      <c r="AH27">
        <f t="shared" si="22"/>
        <v>64.4166666666667</v>
      </c>
      <c r="AI27">
        <f t="shared" si="22"/>
        <v>59.1666666666667</v>
      </c>
      <c r="AJ27">
        <f t="shared" si="22"/>
        <v>54.1666666666667</v>
      </c>
      <c r="AK27">
        <f t="shared" si="22"/>
        <v>49.583333333333364</v>
      </c>
      <c r="AL27">
        <f t="shared" si="22"/>
        <v>45.250000000000028</v>
      </c>
      <c r="AM27">
        <f t="shared" si="22"/>
        <v>42.083333333333364</v>
      </c>
      <c r="AN27">
        <f t="shared" si="2"/>
        <v>42.083333333333364</v>
      </c>
      <c r="AO27">
        <f>AM27-AM26*1/12</f>
        <v>42.083333333333364</v>
      </c>
    </row>
    <row r="28" spans="1:49" x14ac:dyDescent="0.35">
      <c r="A28" t="str">
        <f>RegUp!$A$26</f>
        <v>SOCReq-Compliance</v>
      </c>
      <c r="B28" s="1">
        <f t="shared" ref="B28:M28" si="23">MAX((60-MINUTE(B8))/60 * (B11+B13) - MIN(-1*B23,(B11+B13)),0)</f>
        <v>100</v>
      </c>
      <c r="C28" s="1">
        <f t="shared" si="23"/>
        <v>91.666666666666657</v>
      </c>
      <c r="D28" s="1">
        <f t="shared" si="23"/>
        <v>83.333333333333343</v>
      </c>
      <c r="E28" s="1">
        <f t="shared" si="23"/>
        <v>75</v>
      </c>
      <c r="F28" s="1">
        <f t="shared" si="23"/>
        <v>66.666666666666657</v>
      </c>
      <c r="G28" s="1">
        <f t="shared" si="23"/>
        <v>58.333333333333336</v>
      </c>
      <c r="H28" s="1">
        <f t="shared" si="23"/>
        <v>50</v>
      </c>
      <c r="I28" s="1">
        <f t="shared" si="23"/>
        <v>0</v>
      </c>
      <c r="J28" s="1">
        <f t="shared" si="23"/>
        <v>0</v>
      </c>
      <c r="K28" s="1">
        <f t="shared" si="23"/>
        <v>0</v>
      </c>
      <c r="L28" s="1">
        <f t="shared" si="23"/>
        <v>0</v>
      </c>
      <c r="M28" s="1">
        <f t="shared" si="23"/>
        <v>8.3333333333333321</v>
      </c>
      <c r="N28" s="1">
        <f>MAX((60-60)/60 * (N11+N13) - MIN(-1*N23,(N11+N13)),0)</f>
        <v>0</v>
      </c>
      <c r="O28" s="1">
        <f t="shared" ref="O28:Z28" si="24">MAX((60-MINUTE(O8))/60 * (O11+O13) - MIN(-1*O23,(O11+O13)),0)</f>
        <v>100</v>
      </c>
      <c r="P28" s="1">
        <f t="shared" si="24"/>
        <v>91.666666666666657</v>
      </c>
      <c r="Q28" s="1">
        <f t="shared" si="24"/>
        <v>83.333333333333343</v>
      </c>
      <c r="R28" s="1">
        <f t="shared" si="24"/>
        <v>75</v>
      </c>
      <c r="S28" s="1">
        <f t="shared" si="24"/>
        <v>66.666666666666657</v>
      </c>
      <c r="T28" s="1">
        <f t="shared" si="24"/>
        <v>58.333333333333336</v>
      </c>
      <c r="U28" s="1">
        <f t="shared" si="24"/>
        <v>50</v>
      </c>
      <c r="V28" s="1">
        <f t="shared" si="24"/>
        <v>41.666666666666671</v>
      </c>
      <c r="W28" s="1">
        <f t="shared" si="24"/>
        <v>33.333333333333329</v>
      </c>
      <c r="X28" s="1">
        <f t="shared" si="24"/>
        <v>25</v>
      </c>
      <c r="Y28" s="1">
        <f t="shared" si="24"/>
        <v>16.666666666666664</v>
      </c>
      <c r="Z28" s="1">
        <f t="shared" si="24"/>
        <v>8.3333333333333321</v>
      </c>
      <c r="AA28" s="1">
        <f>MAX((60-60)/60 * (AA11+AA13) - MIN(-1*AA23,(AA11+AA13)),0)</f>
        <v>0</v>
      </c>
      <c r="AB28" s="1">
        <f t="shared" ref="AB28:AM28" si="25">MAX((60-MINUTE(AB8))/60 * (AB11+AB13) - MIN(-1*AB23,(AB11+AB13)),0)</f>
        <v>70</v>
      </c>
      <c r="AC28" s="1">
        <f t="shared" si="25"/>
        <v>64.166666666666657</v>
      </c>
      <c r="AD28" s="1">
        <f t="shared" si="25"/>
        <v>58.333333333333336</v>
      </c>
      <c r="AE28" s="1">
        <f t="shared" si="25"/>
        <v>52.5</v>
      </c>
      <c r="AF28" s="1">
        <f t="shared" si="25"/>
        <v>46.666666666666664</v>
      </c>
      <c r="AG28" s="1">
        <f t="shared" si="25"/>
        <v>40.833333333333336</v>
      </c>
      <c r="AH28" s="1">
        <f t="shared" si="25"/>
        <v>35</v>
      </c>
      <c r="AI28" s="1">
        <f t="shared" si="25"/>
        <v>29.166666666666668</v>
      </c>
      <c r="AJ28" s="1">
        <f t="shared" si="25"/>
        <v>23.333333333333332</v>
      </c>
      <c r="AK28" s="1">
        <f t="shared" si="25"/>
        <v>17.5</v>
      </c>
      <c r="AL28" s="1">
        <f t="shared" si="25"/>
        <v>11.666666666666666</v>
      </c>
      <c r="AM28" s="1">
        <f t="shared" si="25"/>
        <v>5.833333333333333</v>
      </c>
      <c r="AN28" s="1">
        <f>MAX((60-60)/60 * (AN11+AN13) - MIN(-1*AN23,(AN11+AN13)),0)</f>
        <v>0</v>
      </c>
      <c r="AO28" s="1">
        <f>MAX((60-MINUTE(AO8))/60 * (AO11+AO13) - MIN(-1*AO23,(AO11+AO13)),0)</f>
        <v>40</v>
      </c>
    </row>
    <row r="29" spans="1:49" hidden="1" x14ac:dyDescent="0.35">
      <c r="A29" s="1" t="str">
        <f>RegUp!$A$27</f>
        <v>SoCReq-Compliance minus charging credit</v>
      </c>
      <c r="B29" s="1">
        <f>MAX((60-MINUTE(B8))/60 * (B11+B13),0)</f>
        <v>100</v>
      </c>
      <c r="C29" s="1">
        <f t="shared" ref="C29:M29" si="26">MAX((60-MINUTE(C8))/60 * (C11+C13),0)</f>
        <v>91.666666666666657</v>
      </c>
      <c r="D29" s="1">
        <f t="shared" si="26"/>
        <v>83.333333333333343</v>
      </c>
      <c r="E29" s="1">
        <f t="shared" si="26"/>
        <v>75</v>
      </c>
      <c r="F29" s="1">
        <f t="shared" si="26"/>
        <v>66.666666666666657</v>
      </c>
      <c r="G29" s="1">
        <f t="shared" si="26"/>
        <v>58.333333333333336</v>
      </c>
      <c r="H29" s="1">
        <f t="shared" si="26"/>
        <v>50</v>
      </c>
      <c r="I29" s="1">
        <f t="shared" si="26"/>
        <v>41.666666666666671</v>
      </c>
      <c r="J29" s="1">
        <f t="shared" si="26"/>
        <v>33.333333333333329</v>
      </c>
      <c r="K29" s="1">
        <f t="shared" si="26"/>
        <v>25</v>
      </c>
      <c r="L29" s="1">
        <f t="shared" si="26"/>
        <v>16.666666666666664</v>
      </c>
      <c r="M29" s="1">
        <f t="shared" si="26"/>
        <v>8.3333333333333321</v>
      </c>
      <c r="N29" s="1">
        <f>MAX((60-60)/60 * (N11+N13),0)</f>
        <v>0</v>
      </c>
      <c r="O29" s="1">
        <f>MAX((60-MINUTE(O8))/60 * (O11+O13),0)</f>
        <v>100</v>
      </c>
      <c r="P29" s="1">
        <f t="shared" ref="P29:Z29" si="27">MAX((60-MINUTE(P8))/60 * (P11+P13),0)</f>
        <v>91.666666666666657</v>
      </c>
      <c r="Q29" s="1">
        <f t="shared" si="27"/>
        <v>83.333333333333343</v>
      </c>
      <c r="R29" s="1">
        <f t="shared" si="27"/>
        <v>75</v>
      </c>
      <c r="S29" s="1">
        <f t="shared" si="27"/>
        <v>66.666666666666657</v>
      </c>
      <c r="T29" s="1">
        <f t="shared" si="27"/>
        <v>58.333333333333336</v>
      </c>
      <c r="U29" s="1">
        <f t="shared" si="27"/>
        <v>50</v>
      </c>
      <c r="V29" s="1">
        <f t="shared" si="27"/>
        <v>41.666666666666671</v>
      </c>
      <c r="W29" s="1">
        <f t="shared" si="27"/>
        <v>33.333333333333329</v>
      </c>
      <c r="X29" s="1">
        <f t="shared" si="27"/>
        <v>25</v>
      </c>
      <c r="Y29" s="1">
        <f t="shared" si="27"/>
        <v>16.666666666666664</v>
      </c>
      <c r="Z29" s="1">
        <f t="shared" si="27"/>
        <v>8.3333333333333321</v>
      </c>
      <c r="AA29" s="1">
        <f>MAX((60-60)/60 * (AA11+AA13),0)</f>
        <v>0</v>
      </c>
      <c r="AB29" s="1">
        <f>MAX((60-MINUTE(AB8))/60 * (AB11+AB13),0)</f>
        <v>70</v>
      </c>
      <c r="AC29" s="1">
        <f t="shared" ref="AC29:AO29" si="28">MAX((60-MINUTE(AC8))/60 * (AC11+AC13),0)</f>
        <v>64.166666666666657</v>
      </c>
      <c r="AD29" s="1">
        <f t="shared" si="28"/>
        <v>58.333333333333336</v>
      </c>
      <c r="AE29" s="1">
        <f t="shared" si="28"/>
        <v>52.5</v>
      </c>
      <c r="AF29" s="1">
        <f t="shared" si="28"/>
        <v>46.666666666666664</v>
      </c>
      <c r="AG29" s="1">
        <f t="shared" si="28"/>
        <v>40.833333333333336</v>
      </c>
      <c r="AH29" s="1">
        <f t="shared" si="28"/>
        <v>35</v>
      </c>
      <c r="AI29" s="1">
        <f t="shared" si="28"/>
        <v>29.166666666666668</v>
      </c>
      <c r="AJ29" s="1">
        <f t="shared" si="28"/>
        <v>23.333333333333332</v>
      </c>
      <c r="AK29" s="1">
        <f t="shared" si="28"/>
        <v>17.5</v>
      </c>
      <c r="AL29" s="1">
        <f t="shared" si="28"/>
        <v>11.666666666666666</v>
      </c>
      <c r="AM29" s="1">
        <f t="shared" si="28"/>
        <v>5.833333333333333</v>
      </c>
      <c r="AN29" s="1">
        <f>MAX((60-60)/60 * (AN11+AN13),0)</f>
        <v>0</v>
      </c>
      <c r="AO29" s="1">
        <f t="shared" si="28"/>
        <v>40</v>
      </c>
    </row>
    <row r="38" spans="1:16" x14ac:dyDescent="0.35">
      <c r="A38" s="2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</row>
    <row r="46" spans="1:16" hidden="1" x14ac:dyDescent="0.35"/>
    <row r="47" spans="1:16" hidden="1" x14ac:dyDescent="0.35"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</row>
    <row r="48" spans="1:16" x14ac:dyDescent="0.3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idden="1" x14ac:dyDescent="0.35"/>
    <row r="50" spans="2:16" hidden="1" x14ac:dyDescent="0.35"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</row>
    <row r="51" spans="2:16" x14ac:dyDescent="0.35"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</row>
    <row r="52" spans="2:16" hidden="1" x14ac:dyDescent="0.35"/>
    <row r="53" spans="2:16" hidden="1" x14ac:dyDescent="0.35"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</row>
    <row r="54" spans="2:16" x14ac:dyDescent="0.35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</row>
  </sheetData>
  <conditionalFormatting sqref="B8:Z9 B22:M27 O22:Z27 AO22:AO28 B10:M15 O10:Z15 AO8:AO15 AB22:AM28 AA9:AA19 AN9:AN19 C18:M18 O18:Z19 AB18:AM19 AO18:AO19 B19:M20 AA21:AA28 AN21:AN28 B28:Z28 B29:N29 N10:N29 AB8:AM15">
    <cfRule type="expression" dxfId="34" priority="18">
      <formula>B$27&lt;B$28</formula>
    </cfRule>
  </conditionalFormatting>
  <conditionalFormatting sqref="AB21:AM21 AO21 O21:Z21 B21:M21">
    <cfRule type="expression" dxfId="33" priority="15">
      <formula>B$22&lt;B$23</formula>
    </cfRule>
  </conditionalFormatting>
  <conditionalFormatting sqref="AA8">
    <cfRule type="expression" dxfId="32" priority="14">
      <formula>AA$27&lt;AA$28</formula>
    </cfRule>
  </conditionalFormatting>
  <conditionalFormatting sqref="AN8">
    <cfRule type="expression" dxfId="31" priority="12">
      <formula>AN$27&lt;AN$28</formula>
    </cfRule>
  </conditionalFormatting>
  <conditionalFormatting sqref="B16:B18 C16:M17">
    <cfRule type="expression" dxfId="30" priority="10">
      <formula>(B$27-B$28)&lt;-0.01</formula>
    </cfRule>
  </conditionalFormatting>
  <conditionalFormatting sqref="O16:Z17">
    <cfRule type="expression" dxfId="29" priority="9">
      <formula>(O$27-O$28)&lt;-0.01</formula>
    </cfRule>
  </conditionalFormatting>
  <conditionalFormatting sqref="AB16:AM17">
    <cfRule type="expression" dxfId="28" priority="8">
      <formula>(AB$27-AB$28)&lt;-0.01</formula>
    </cfRule>
  </conditionalFormatting>
  <conditionalFormatting sqref="AO16:AO17">
    <cfRule type="expression" dxfId="27" priority="7">
      <formula>(AO$27-AO$28)&lt;-0.01</formula>
    </cfRule>
  </conditionalFormatting>
  <conditionalFormatting sqref="O20:AA20">
    <cfRule type="expression" dxfId="26" priority="6">
      <formula>O$27&lt;O$28</formula>
    </cfRule>
  </conditionalFormatting>
  <conditionalFormatting sqref="AB20:AN20">
    <cfRule type="expression" dxfId="25" priority="5">
      <formula>AB$27&lt;AB$28</formula>
    </cfRule>
  </conditionalFormatting>
  <conditionalFormatting sqref="AO20">
    <cfRule type="expression" dxfId="24" priority="4">
      <formula>AO$27&lt;AO$28</formula>
    </cfRule>
  </conditionalFormatting>
  <conditionalFormatting sqref="O29:AA29">
    <cfRule type="expression" dxfId="23" priority="3">
      <formula>O$27&lt;O$28</formula>
    </cfRule>
  </conditionalFormatting>
  <conditionalFormatting sqref="AB29:AN29">
    <cfRule type="expression" dxfId="22" priority="2">
      <formula>AB$27&lt;AB$28</formula>
    </cfRule>
  </conditionalFormatting>
  <conditionalFormatting sqref="AO29">
    <cfRule type="expression" dxfId="21" priority="1">
      <formula>AO$27&lt;AO$28</formula>
    </cfRule>
  </conditionalFormatting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DD897E-AE9E-41CE-9289-A082F097E537}">
  <sheetPr codeName="Sheet7"/>
  <dimension ref="A1:AW109"/>
  <sheetViews>
    <sheetView workbookViewId="0">
      <pane xSplit="1" ySplit="8" topLeftCell="B9" activePane="bottomRight" state="frozen"/>
      <selection pane="topRight" activeCell="B1" sqref="B1"/>
      <selection pane="bottomLeft" activeCell="A7" sqref="A7"/>
      <selection pane="bottomRight"/>
    </sheetView>
  </sheetViews>
  <sheetFormatPr defaultRowHeight="14.5" x14ac:dyDescent="0.35"/>
  <cols>
    <col min="1" max="1" width="19.81640625" bestFit="1" customWidth="1"/>
    <col min="12" max="12" width="8.7265625" customWidth="1"/>
    <col min="14" max="14" width="0.7265625" customWidth="1"/>
    <col min="27" max="27" width="0.7265625" customWidth="1"/>
    <col min="40" max="40" width="0.7265625" customWidth="1"/>
  </cols>
  <sheetData>
    <row r="1" spans="1:49" x14ac:dyDescent="0.35">
      <c r="A1" t="s">
        <v>24</v>
      </c>
      <c r="B1">
        <v>0</v>
      </c>
      <c r="J1" t="s">
        <v>20</v>
      </c>
      <c r="L1">
        <v>0</v>
      </c>
      <c r="P1" s="16" t="s">
        <v>86</v>
      </c>
      <c r="Q1" s="16"/>
      <c r="R1" s="16"/>
      <c r="S1" s="16"/>
      <c r="T1" s="16"/>
      <c r="U1" s="16"/>
      <c r="V1" s="16"/>
      <c r="W1" s="16"/>
      <c r="X1" s="16"/>
    </row>
    <row r="2" spans="1:49" x14ac:dyDescent="0.35">
      <c r="A2" t="s">
        <v>25</v>
      </c>
      <c r="B2">
        <v>100</v>
      </c>
      <c r="P2" s="18" t="s">
        <v>142</v>
      </c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</row>
    <row r="3" spans="1:49" x14ac:dyDescent="0.35">
      <c r="A3" t="s">
        <v>26</v>
      </c>
      <c r="B3">
        <v>100</v>
      </c>
    </row>
    <row r="4" spans="1:49" x14ac:dyDescent="0.35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 t="s">
        <v>90</v>
      </c>
      <c r="P4" s="5" t="s">
        <v>124</v>
      </c>
      <c r="AB4" t="s">
        <v>91</v>
      </c>
      <c r="AC4" t="s">
        <v>127</v>
      </c>
    </row>
    <row r="5" spans="1:49" x14ac:dyDescent="0.35">
      <c r="A5" t="s">
        <v>88</v>
      </c>
      <c r="B5" s="5" t="s">
        <v>122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P5" s="5" t="s">
        <v>133</v>
      </c>
      <c r="AC5" s="5" t="s">
        <v>125</v>
      </c>
    </row>
    <row r="6" spans="1:49" x14ac:dyDescent="0.35">
      <c r="B6" s="5" t="s">
        <v>123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P6" s="5" t="s">
        <v>134</v>
      </c>
      <c r="AC6" t="s">
        <v>128</v>
      </c>
    </row>
    <row r="7" spans="1:49" x14ac:dyDescent="0.35">
      <c r="B7" t="s">
        <v>100</v>
      </c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P7" t="s">
        <v>126</v>
      </c>
      <c r="AC7" t="s">
        <v>129</v>
      </c>
    </row>
    <row r="8" spans="1:49" x14ac:dyDescent="0.35">
      <c r="A8" s="10" t="s">
        <v>34</v>
      </c>
      <c r="B8" s="3">
        <v>0.5</v>
      </c>
      <c r="C8" s="3">
        <v>0.50347222222222221</v>
      </c>
      <c r="D8" s="3">
        <v>0.50694444444444398</v>
      </c>
      <c r="E8" s="3">
        <v>0.51041666666666696</v>
      </c>
      <c r="F8" s="3">
        <v>0.51388888888888895</v>
      </c>
      <c r="G8" s="3">
        <v>0.51736111111111105</v>
      </c>
      <c r="H8" s="3">
        <v>0.52083333333333304</v>
      </c>
      <c r="I8" s="3">
        <v>0.52430555555555503</v>
      </c>
      <c r="J8" s="3">
        <v>0.52777777777777801</v>
      </c>
      <c r="K8" s="3">
        <v>0.53125</v>
      </c>
      <c r="L8" s="3">
        <v>0.53472222222222199</v>
      </c>
      <c r="M8" s="3">
        <v>0.53819444444444398</v>
      </c>
      <c r="N8" s="3">
        <f>O8-TIME(0,0,1)</f>
        <v>0.54165509259259292</v>
      </c>
      <c r="O8" s="3">
        <v>0.54166666666666696</v>
      </c>
      <c r="P8" s="3">
        <v>0.54513888888888895</v>
      </c>
      <c r="Q8" s="3">
        <v>0.54861111111111105</v>
      </c>
      <c r="R8" s="3">
        <v>0.55208333333333304</v>
      </c>
      <c r="S8" s="3">
        <v>0.55555555555555503</v>
      </c>
      <c r="T8" s="3">
        <v>0.55902777777777701</v>
      </c>
      <c r="U8" s="3">
        <v>0.562499999999999</v>
      </c>
      <c r="V8" s="3">
        <v>0.56597222222222099</v>
      </c>
      <c r="W8" s="3">
        <v>0.56944444444444298</v>
      </c>
      <c r="X8" s="3">
        <v>0.57291666666666496</v>
      </c>
      <c r="Y8" s="3">
        <v>0.57638888888888695</v>
      </c>
      <c r="Z8" s="3">
        <v>0.57986111111110905</v>
      </c>
      <c r="AA8" s="3">
        <f>AB8-TIME(0,0,1)</f>
        <v>0.583321759259257</v>
      </c>
      <c r="AB8" s="3">
        <v>0.58333333333333104</v>
      </c>
      <c r="AC8" s="3">
        <v>0.58680555555555303</v>
      </c>
      <c r="AD8" s="3">
        <v>0.59027777777777501</v>
      </c>
      <c r="AE8" s="3">
        <v>0.593749999999997</v>
      </c>
      <c r="AF8" s="3">
        <v>0.59722222222221899</v>
      </c>
      <c r="AG8" s="3">
        <v>0.60069444444444098</v>
      </c>
      <c r="AH8" s="3">
        <v>0.60416666666666297</v>
      </c>
      <c r="AI8" s="3">
        <v>0.60763888888888495</v>
      </c>
      <c r="AJ8" s="3">
        <v>0.61111111111110705</v>
      </c>
      <c r="AK8" s="3">
        <v>0.61458333333332904</v>
      </c>
      <c r="AL8" s="3">
        <v>0.61805555555555103</v>
      </c>
      <c r="AM8" s="3">
        <v>0.62152777777777302</v>
      </c>
      <c r="AN8" s="3">
        <f>AO8-TIME(0,0,1)</f>
        <v>0.62498842592592097</v>
      </c>
      <c r="AO8" s="3">
        <v>0.624999999999995</v>
      </c>
      <c r="AP8" s="3"/>
      <c r="AQ8" s="3"/>
      <c r="AR8" s="3"/>
      <c r="AS8" s="3"/>
      <c r="AT8" s="3"/>
      <c r="AU8" s="3"/>
      <c r="AV8" s="3"/>
      <c r="AW8" s="3"/>
    </row>
    <row r="9" spans="1:49" x14ac:dyDescent="0.35">
      <c r="A9" t="str">
        <f>RegUp!$A$9</f>
        <v>HSL</v>
      </c>
      <c r="B9">
        <v>100</v>
      </c>
      <c r="C9">
        <v>100</v>
      </c>
      <c r="D9">
        <v>100</v>
      </c>
      <c r="E9">
        <v>100</v>
      </c>
      <c r="F9">
        <v>100</v>
      </c>
      <c r="G9">
        <v>100</v>
      </c>
      <c r="H9">
        <v>100</v>
      </c>
      <c r="I9">
        <v>100</v>
      </c>
      <c r="J9">
        <v>100</v>
      </c>
      <c r="K9">
        <v>100</v>
      </c>
      <c r="L9">
        <v>100</v>
      </c>
      <c r="M9">
        <v>100</v>
      </c>
      <c r="N9">
        <f>O9</f>
        <v>100</v>
      </c>
      <c r="O9">
        <v>100</v>
      </c>
      <c r="P9">
        <v>100</v>
      </c>
      <c r="Q9">
        <v>100</v>
      </c>
      <c r="R9">
        <v>100</v>
      </c>
      <c r="S9">
        <v>100</v>
      </c>
      <c r="T9">
        <v>100</v>
      </c>
      <c r="U9">
        <v>100</v>
      </c>
      <c r="V9">
        <v>100</v>
      </c>
      <c r="W9">
        <v>100</v>
      </c>
      <c r="X9">
        <v>100</v>
      </c>
      <c r="Y9">
        <v>100</v>
      </c>
      <c r="Z9">
        <v>100</v>
      </c>
      <c r="AA9">
        <f>AB9</f>
        <v>100</v>
      </c>
      <c r="AB9">
        <v>100</v>
      </c>
      <c r="AC9">
        <v>100</v>
      </c>
      <c r="AD9">
        <v>100</v>
      </c>
      <c r="AE9">
        <v>100</v>
      </c>
      <c r="AF9">
        <v>100</v>
      </c>
      <c r="AG9">
        <v>100</v>
      </c>
      <c r="AH9">
        <v>100</v>
      </c>
      <c r="AI9">
        <v>100</v>
      </c>
      <c r="AJ9">
        <v>100</v>
      </c>
      <c r="AK9">
        <v>100</v>
      </c>
      <c r="AL9">
        <v>100</v>
      </c>
      <c r="AM9">
        <v>100</v>
      </c>
      <c r="AN9">
        <f>AO9</f>
        <v>100</v>
      </c>
      <c r="AO9">
        <v>100</v>
      </c>
    </row>
    <row r="10" spans="1:49" x14ac:dyDescent="0.35">
      <c r="A10" t="str">
        <f>RegUp!$A$10</f>
        <v>MPC</v>
      </c>
      <c r="B10">
        <v>-100</v>
      </c>
      <c r="C10">
        <v>-100</v>
      </c>
      <c r="D10">
        <v>-100</v>
      </c>
      <c r="E10">
        <v>-100</v>
      </c>
      <c r="F10">
        <v>-100</v>
      </c>
      <c r="G10">
        <v>-100</v>
      </c>
      <c r="H10">
        <v>-100</v>
      </c>
      <c r="I10">
        <v>-100</v>
      </c>
      <c r="J10">
        <v>-100</v>
      </c>
      <c r="K10">
        <v>-100</v>
      </c>
      <c r="L10">
        <v>-100</v>
      </c>
      <c r="M10">
        <v>-100</v>
      </c>
      <c r="N10">
        <f t="shared" ref="N10:N27" si="0">O10</f>
        <v>-100</v>
      </c>
      <c r="O10">
        <v>-100</v>
      </c>
      <c r="P10">
        <v>-100</v>
      </c>
      <c r="Q10">
        <v>-100</v>
      </c>
      <c r="R10">
        <v>-100</v>
      </c>
      <c r="S10">
        <v>-100</v>
      </c>
      <c r="T10">
        <v>-100</v>
      </c>
      <c r="U10">
        <v>-100</v>
      </c>
      <c r="V10">
        <v>-100</v>
      </c>
      <c r="W10">
        <v>-100</v>
      </c>
      <c r="X10">
        <v>-100</v>
      </c>
      <c r="Y10">
        <v>-100</v>
      </c>
      <c r="Z10">
        <v>-100</v>
      </c>
      <c r="AA10">
        <f t="shared" ref="AA10:AA27" si="1">AB10</f>
        <v>-100</v>
      </c>
      <c r="AB10">
        <v>-100</v>
      </c>
      <c r="AC10">
        <v>-100</v>
      </c>
      <c r="AD10">
        <v>-100</v>
      </c>
      <c r="AE10">
        <v>-100</v>
      </c>
      <c r="AF10">
        <v>-100</v>
      </c>
      <c r="AG10">
        <v>-100</v>
      </c>
      <c r="AH10">
        <v>-100</v>
      </c>
      <c r="AI10">
        <v>-100</v>
      </c>
      <c r="AJ10">
        <v>-100</v>
      </c>
      <c r="AK10">
        <v>-100</v>
      </c>
      <c r="AL10">
        <v>-100</v>
      </c>
      <c r="AM10">
        <v>-100</v>
      </c>
      <c r="AN10">
        <f t="shared" ref="AN10:AN27" si="2">AO10</f>
        <v>-100</v>
      </c>
      <c r="AO10">
        <v>-100</v>
      </c>
    </row>
    <row r="11" spans="1:49" s="8" customFormat="1" x14ac:dyDescent="0.35">
      <c r="A11" s="8" t="s">
        <v>28</v>
      </c>
      <c r="B11" s="8">
        <v>50</v>
      </c>
      <c r="C11" s="8">
        <v>50</v>
      </c>
      <c r="D11" s="8">
        <v>50</v>
      </c>
      <c r="E11" s="8">
        <v>50</v>
      </c>
      <c r="F11" s="8">
        <v>50</v>
      </c>
      <c r="G11" s="8">
        <v>50</v>
      </c>
      <c r="H11" s="8">
        <v>50</v>
      </c>
      <c r="I11" s="8">
        <v>50</v>
      </c>
      <c r="J11" s="8">
        <v>50</v>
      </c>
      <c r="K11" s="8">
        <v>50</v>
      </c>
      <c r="L11" s="8">
        <v>50</v>
      </c>
      <c r="M11" s="8">
        <v>50</v>
      </c>
      <c r="N11">
        <f t="shared" si="0"/>
        <v>50</v>
      </c>
      <c r="O11" s="8">
        <v>50</v>
      </c>
      <c r="P11" s="8">
        <v>50</v>
      </c>
      <c r="Q11" s="8">
        <v>50</v>
      </c>
      <c r="R11" s="8">
        <v>50</v>
      </c>
      <c r="S11" s="8">
        <v>50</v>
      </c>
      <c r="T11" s="8">
        <v>50</v>
      </c>
      <c r="U11" s="8">
        <v>50</v>
      </c>
      <c r="V11" s="8">
        <v>50</v>
      </c>
      <c r="W11" s="8">
        <v>50</v>
      </c>
      <c r="X11" s="8">
        <v>50</v>
      </c>
      <c r="Y11" s="8">
        <v>50</v>
      </c>
      <c r="Z11" s="8">
        <v>50</v>
      </c>
      <c r="AA11">
        <f t="shared" si="1"/>
        <v>50</v>
      </c>
      <c r="AB11" s="8">
        <v>50</v>
      </c>
      <c r="AC11" s="8">
        <v>50</v>
      </c>
      <c r="AD11" s="8">
        <v>50</v>
      </c>
      <c r="AE11" s="8">
        <v>50</v>
      </c>
      <c r="AF11" s="8">
        <v>50</v>
      </c>
      <c r="AG11" s="8">
        <v>50</v>
      </c>
      <c r="AH11" s="8">
        <v>50</v>
      </c>
      <c r="AI11" s="8">
        <v>50</v>
      </c>
      <c r="AJ11" s="8">
        <v>50</v>
      </c>
      <c r="AK11" s="8">
        <v>50</v>
      </c>
      <c r="AL11" s="8">
        <v>50</v>
      </c>
      <c r="AM11" s="8">
        <v>50</v>
      </c>
      <c r="AN11">
        <f t="shared" si="2"/>
        <v>50</v>
      </c>
      <c r="AO11" s="8">
        <v>50</v>
      </c>
    </row>
    <row r="12" spans="1:49" s="8" customFormat="1" x14ac:dyDescent="0.35">
      <c r="A12" s="8" t="s">
        <v>29</v>
      </c>
      <c r="B12" s="8">
        <v>50</v>
      </c>
      <c r="C12" s="8">
        <v>50</v>
      </c>
      <c r="D12" s="8">
        <v>50</v>
      </c>
      <c r="E12" s="8">
        <v>50</v>
      </c>
      <c r="F12" s="8">
        <v>50</v>
      </c>
      <c r="G12" s="8">
        <v>50</v>
      </c>
      <c r="H12" s="8">
        <v>50</v>
      </c>
      <c r="I12" s="8">
        <v>50</v>
      </c>
      <c r="J12" s="8">
        <v>50</v>
      </c>
      <c r="K12" s="8">
        <v>50</v>
      </c>
      <c r="L12" s="8">
        <v>50</v>
      </c>
      <c r="M12" s="8">
        <v>50</v>
      </c>
      <c r="N12">
        <f t="shared" si="0"/>
        <v>50</v>
      </c>
      <c r="O12" s="8">
        <v>50</v>
      </c>
      <c r="P12" s="8">
        <v>50</v>
      </c>
      <c r="Q12" s="8">
        <v>50</v>
      </c>
      <c r="R12" s="8">
        <v>50</v>
      </c>
      <c r="S12" s="8">
        <v>50</v>
      </c>
      <c r="T12" s="8">
        <v>50</v>
      </c>
      <c r="U12" s="8">
        <v>50</v>
      </c>
      <c r="V12" s="8">
        <v>50</v>
      </c>
      <c r="W12" s="8">
        <v>50</v>
      </c>
      <c r="X12" s="8">
        <v>50</v>
      </c>
      <c r="Y12" s="8">
        <v>50</v>
      </c>
      <c r="Z12" s="8">
        <v>50</v>
      </c>
      <c r="AA12">
        <f t="shared" si="1"/>
        <v>50</v>
      </c>
      <c r="AB12" s="8">
        <v>50</v>
      </c>
      <c r="AC12" s="8">
        <v>50</v>
      </c>
      <c r="AD12" s="8">
        <v>0</v>
      </c>
      <c r="AE12" s="8">
        <v>0</v>
      </c>
      <c r="AF12" s="8">
        <v>0</v>
      </c>
      <c r="AG12" s="8">
        <v>0</v>
      </c>
      <c r="AH12" s="8">
        <v>50</v>
      </c>
      <c r="AI12" s="8">
        <v>50</v>
      </c>
      <c r="AJ12" s="8">
        <v>50</v>
      </c>
      <c r="AK12" s="8">
        <v>50</v>
      </c>
      <c r="AL12" s="8">
        <v>50</v>
      </c>
      <c r="AM12" s="8">
        <v>50</v>
      </c>
      <c r="AN12">
        <f t="shared" si="2"/>
        <v>50</v>
      </c>
      <c r="AO12" s="8">
        <v>50</v>
      </c>
    </row>
    <row r="13" spans="1:49" s="8" customFormat="1" x14ac:dyDescent="0.35">
      <c r="A13" s="8" t="s">
        <v>10</v>
      </c>
      <c r="B13" s="8">
        <v>20</v>
      </c>
      <c r="C13" s="8">
        <v>20</v>
      </c>
      <c r="D13" s="8">
        <v>20</v>
      </c>
      <c r="E13" s="8">
        <v>20</v>
      </c>
      <c r="F13" s="8">
        <v>20</v>
      </c>
      <c r="G13" s="8">
        <v>20</v>
      </c>
      <c r="H13" s="8">
        <v>20</v>
      </c>
      <c r="I13" s="8">
        <v>20</v>
      </c>
      <c r="J13" s="8">
        <v>20</v>
      </c>
      <c r="K13" s="8">
        <v>20</v>
      </c>
      <c r="L13" s="8">
        <v>20</v>
      </c>
      <c r="M13" s="8">
        <v>20</v>
      </c>
      <c r="N13">
        <f t="shared" si="0"/>
        <v>20</v>
      </c>
      <c r="O13" s="8">
        <v>20</v>
      </c>
      <c r="P13" s="8">
        <v>20</v>
      </c>
      <c r="Q13" s="8">
        <v>20</v>
      </c>
      <c r="R13" s="8">
        <v>20</v>
      </c>
      <c r="S13" s="8">
        <v>20</v>
      </c>
      <c r="T13" s="8">
        <v>20</v>
      </c>
      <c r="U13" s="8">
        <v>20</v>
      </c>
      <c r="V13" s="8">
        <v>20</v>
      </c>
      <c r="W13" s="8">
        <v>20</v>
      </c>
      <c r="X13" s="8">
        <v>20</v>
      </c>
      <c r="Y13" s="8">
        <v>20</v>
      </c>
      <c r="Z13" s="8">
        <v>20</v>
      </c>
      <c r="AA13">
        <f t="shared" si="1"/>
        <v>20</v>
      </c>
      <c r="AB13" s="8">
        <v>20</v>
      </c>
      <c r="AC13" s="8">
        <v>20</v>
      </c>
      <c r="AD13" s="8">
        <v>20</v>
      </c>
      <c r="AE13" s="8">
        <v>20</v>
      </c>
      <c r="AF13" s="8">
        <v>20</v>
      </c>
      <c r="AG13" s="8">
        <v>20</v>
      </c>
      <c r="AH13" s="8">
        <v>20</v>
      </c>
      <c r="AI13" s="8">
        <v>20</v>
      </c>
      <c r="AJ13" s="8">
        <v>20</v>
      </c>
      <c r="AK13" s="8">
        <v>20</v>
      </c>
      <c r="AL13" s="8">
        <v>20</v>
      </c>
      <c r="AM13" s="8">
        <v>20</v>
      </c>
      <c r="AN13">
        <f t="shared" si="2"/>
        <v>20</v>
      </c>
      <c r="AO13" s="8">
        <v>20</v>
      </c>
    </row>
    <row r="14" spans="1:49" s="8" customFormat="1" x14ac:dyDescent="0.35">
      <c r="A14" s="8" t="s">
        <v>11</v>
      </c>
      <c r="B14" s="8">
        <v>20</v>
      </c>
      <c r="C14" s="8">
        <v>20</v>
      </c>
      <c r="D14" s="8">
        <v>20</v>
      </c>
      <c r="E14" s="8">
        <v>20</v>
      </c>
      <c r="F14" s="8">
        <v>20</v>
      </c>
      <c r="G14" s="8">
        <v>20</v>
      </c>
      <c r="H14" s="8">
        <v>20</v>
      </c>
      <c r="I14" s="8">
        <v>20</v>
      </c>
      <c r="J14" s="8">
        <v>20</v>
      </c>
      <c r="K14" s="8">
        <v>20</v>
      </c>
      <c r="L14" s="8">
        <v>20</v>
      </c>
      <c r="M14" s="8">
        <v>20</v>
      </c>
      <c r="N14">
        <f t="shared" si="0"/>
        <v>20</v>
      </c>
      <c r="O14" s="8">
        <v>20</v>
      </c>
      <c r="P14" s="8">
        <v>0</v>
      </c>
      <c r="Q14" s="8">
        <v>0</v>
      </c>
      <c r="R14" s="8">
        <v>0</v>
      </c>
      <c r="S14" s="8">
        <v>0</v>
      </c>
      <c r="T14" s="8">
        <v>20</v>
      </c>
      <c r="U14" s="8">
        <v>20</v>
      </c>
      <c r="V14" s="8">
        <v>20</v>
      </c>
      <c r="W14" s="8">
        <v>20</v>
      </c>
      <c r="X14" s="8">
        <v>20</v>
      </c>
      <c r="Y14" s="8">
        <v>20</v>
      </c>
      <c r="Z14" s="8">
        <v>20</v>
      </c>
      <c r="AA14">
        <f t="shared" si="1"/>
        <v>20</v>
      </c>
      <c r="AB14" s="8">
        <v>20</v>
      </c>
      <c r="AC14" s="8">
        <v>20</v>
      </c>
      <c r="AD14" s="8">
        <v>0</v>
      </c>
      <c r="AE14" s="8">
        <v>0</v>
      </c>
      <c r="AF14" s="8">
        <v>0</v>
      </c>
      <c r="AG14" s="8">
        <v>0</v>
      </c>
      <c r="AH14" s="8">
        <v>0</v>
      </c>
      <c r="AI14" s="8">
        <v>0</v>
      </c>
      <c r="AJ14" s="8">
        <v>20</v>
      </c>
      <c r="AK14" s="8">
        <v>20</v>
      </c>
      <c r="AL14" s="8">
        <v>20</v>
      </c>
      <c r="AM14" s="8">
        <v>20</v>
      </c>
      <c r="AN14">
        <f t="shared" si="2"/>
        <v>20</v>
      </c>
      <c r="AO14" s="8">
        <v>20</v>
      </c>
    </row>
    <row r="15" spans="1:49" x14ac:dyDescent="0.35">
      <c r="A15" t="str">
        <f>RegUp!$A$13</f>
        <v>HASL-GR Curr.</v>
      </c>
      <c r="B15">
        <f>MAX(0, B9-B12-B14)</f>
        <v>30</v>
      </c>
      <c r="C15">
        <f t="shared" ref="C15:AO15" si="3">MAX(0, C9-C12-C14)</f>
        <v>30</v>
      </c>
      <c r="D15">
        <f t="shared" si="3"/>
        <v>30</v>
      </c>
      <c r="E15">
        <f t="shared" si="3"/>
        <v>30</v>
      </c>
      <c r="F15">
        <f t="shared" si="3"/>
        <v>30</v>
      </c>
      <c r="G15">
        <f t="shared" si="3"/>
        <v>30</v>
      </c>
      <c r="H15">
        <f t="shared" si="3"/>
        <v>30</v>
      </c>
      <c r="I15">
        <f t="shared" si="3"/>
        <v>30</v>
      </c>
      <c r="J15">
        <f t="shared" si="3"/>
        <v>30</v>
      </c>
      <c r="K15">
        <f t="shared" si="3"/>
        <v>30</v>
      </c>
      <c r="L15">
        <f t="shared" si="3"/>
        <v>30</v>
      </c>
      <c r="M15">
        <f t="shared" si="3"/>
        <v>30</v>
      </c>
      <c r="N15">
        <f t="shared" si="0"/>
        <v>30</v>
      </c>
      <c r="O15">
        <f t="shared" si="3"/>
        <v>30</v>
      </c>
      <c r="P15">
        <f t="shared" si="3"/>
        <v>50</v>
      </c>
      <c r="Q15">
        <f t="shared" si="3"/>
        <v>50</v>
      </c>
      <c r="R15">
        <f t="shared" si="3"/>
        <v>50</v>
      </c>
      <c r="S15">
        <f t="shared" si="3"/>
        <v>50</v>
      </c>
      <c r="T15">
        <f t="shared" si="3"/>
        <v>30</v>
      </c>
      <c r="U15">
        <f t="shared" si="3"/>
        <v>30</v>
      </c>
      <c r="V15">
        <f t="shared" si="3"/>
        <v>30</v>
      </c>
      <c r="W15">
        <f t="shared" si="3"/>
        <v>30</v>
      </c>
      <c r="X15">
        <f t="shared" si="3"/>
        <v>30</v>
      </c>
      <c r="Y15">
        <f t="shared" si="3"/>
        <v>30</v>
      </c>
      <c r="Z15">
        <f t="shared" si="3"/>
        <v>30</v>
      </c>
      <c r="AA15">
        <f t="shared" si="1"/>
        <v>30</v>
      </c>
      <c r="AB15">
        <f t="shared" si="3"/>
        <v>30</v>
      </c>
      <c r="AC15">
        <f t="shared" si="3"/>
        <v>30</v>
      </c>
      <c r="AD15">
        <f t="shared" si="3"/>
        <v>100</v>
      </c>
      <c r="AE15">
        <f t="shared" si="3"/>
        <v>100</v>
      </c>
      <c r="AF15">
        <f t="shared" si="3"/>
        <v>100</v>
      </c>
      <c r="AG15">
        <f t="shared" si="3"/>
        <v>100</v>
      </c>
      <c r="AH15">
        <f t="shared" si="3"/>
        <v>50</v>
      </c>
      <c r="AI15">
        <f t="shared" si="3"/>
        <v>50</v>
      </c>
      <c r="AJ15">
        <f t="shared" si="3"/>
        <v>30</v>
      </c>
      <c r="AK15">
        <f t="shared" si="3"/>
        <v>30</v>
      </c>
      <c r="AL15">
        <f t="shared" si="3"/>
        <v>30</v>
      </c>
      <c r="AM15">
        <f t="shared" si="3"/>
        <v>30</v>
      </c>
      <c r="AN15">
        <f t="shared" si="2"/>
        <v>30</v>
      </c>
      <c r="AO15">
        <f t="shared" si="3"/>
        <v>30</v>
      </c>
    </row>
    <row r="16" spans="1:49" hidden="1" x14ac:dyDescent="0.35">
      <c r="A16" t="str">
        <f>RegUp!$A$14</f>
        <v>SOCReq1</v>
      </c>
      <c r="B16" s="5">
        <f>MAX((60-MINUTE(B8))/60 * (B11 - MIN(-1*B23,B11)),0)+MAX((120-MINUTE(B8))/120 * (B13 - MIN(MAX(-1*B23-B11,0),B13)),0)*2</f>
        <v>90</v>
      </c>
      <c r="C16" s="5">
        <f t="shared" ref="C16:M16" si="4">MAX((60-MINUTE(C8))/60 * (C11 - MIN(-1*C23,C11)),0)+MAX((120-MINUTE(C8))/120 * (C13 - MIN(MAX(-1*C23-C11,0),C13)),0)*2</f>
        <v>84.166666666666657</v>
      </c>
      <c r="D16" s="5">
        <f t="shared" si="4"/>
        <v>78.333333333333343</v>
      </c>
      <c r="E16" s="5">
        <f t="shared" si="4"/>
        <v>72.5</v>
      </c>
      <c r="F16" s="5">
        <f t="shared" si="4"/>
        <v>66.666666666666657</v>
      </c>
      <c r="G16" s="5">
        <f t="shared" si="4"/>
        <v>60.833333333333329</v>
      </c>
      <c r="H16" s="5">
        <f t="shared" si="4"/>
        <v>55</v>
      </c>
      <c r="I16" s="5">
        <f t="shared" si="4"/>
        <v>49.166666666666671</v>
      </c>
      <c r="J16" s="5">
        <f t="shared" si="4"/>
        <v>33.333333333333329</v>
      </c>
      <c r="K16" s="5">
        <f t="shared" si="4"/>
        <v>30</v>
      </c>
      <c r="L16" s="5">
        <f t="shared" si="4"/>
        <v>31.666666666666668</v>
      </c>
      <c r="M16" s="5">
        <f t="shared" si="4"/>
        <v>25.833333333333329</v>
      </c>
      <c r="N16">
        <f t="shared" si="0"/>
        <v>90</v>
      </c>
      <c r="O16" s="5">
        <f>MAX((60-MINUTE(O8))/60 * (O11 - MIN(-1*O23,O11)),0)+MAX((120-MINUTE(O8))/120 * (O13 - MIN(MAX(-1*O23-O11,0),O13)),0)*2</f>
        <v>90</v>
      </c>
      <c r="P16" s="5">
        <f t="shared" ref="P16:Z16" si="5">MAX((60-MINUTE(P8))/60 * (P11 - MIN(-1*P23,P11)),0)+MAX((120-MINUTE(P8))/120 * (P13 - MIN(MAX(-1*P23-P11,0),P13)),0)*2</f>
        <v>84.166666666666657</v>
      </c>
      <c r="Q16" s="5">
        <f t="shared" si="5"/>
        <v>78.333333333333343</v>
      </c>
      <c r="R16" s="5">
        <f t="shared" si="5"/>
        <v>72.5</v>
      </c>
      <c r="S16" s="5">
        <f t="shared" si="5"/>
        <v>66.666666666666657</v>
      </c>
      <c r="T16" s="5">
        <f t="shared" si="5"/>
        <v>60.833333333333329</v>
      </c>
      <c r="U16" s="5">
        <f t="shared" si="5"/>
        <v>55</v>
      </c>
      <c r="V16" s="5">
        <f t="shared" si="5"/>
        <v>49.166666666666671</v>
      </c>
      <c r="W16" s="5">
        <f t="shared" si="5"/>
        <v>43.333333333333329</v>
      </c>
      <c r="X16" s="5">
        <f t="shared" si="5"/>
        <v>0</v>
      </c>
      <c r="Y16" s="5">
        <f t="shared" si="5"/>
        <v>0</v>
      </c>
      <c r="Z16" s="5">
        <f t="shared" si="5"/>
        <v>24.999999999999996</v>
      </c>
      <c r="AA16">
        <f t="shared" si="1"/>
        <v>90</v>
      </c>
      <c r="AB16" s="5">
        <f>MAX((60-MINUTE(AB8))/60 * (AB11 - MIN(-1*AB23,AB11)),0)+MAX((120-MINUTE(AB8))/120 * (AB13 - MIN(MAX(-1*AB23-AB11,0),AB13)),0)*2</f>
        <v>90</v>
      </c>
      <c r="AC16" s="5">
        <f t="shared" ref="AC16:AM16" si="6">MAX((60-MINUTE(AC8))/60 * (AC11 - MIN(-1*AC23,AC11)),0)+MAX((120-MINUTE(AC8))/120 * (AC13 - MIN(MAX(-1*AC23-AC11,0),AC13)),0)*2</f>
        <v>84.166666666666657</v>
      </c>
      <c r="AD16" s="5">
        <f t="shared" si="6"/>
        <v>78.333333333333343</v>
      </c>
      <c r="AE16" s="5">
        <f t="shared" si="6"/>
        <v>72.5</v>
      </c>
      <c r="AF16" s="5">
        <f t="shared" si="6"/>
        <v>66.666666666666657</v>
      </c>
      <c r="AG16" s="5">
        <f t="shared" si="6"/>
        <v>60.833333333333329</v>
      </c>
      <c r="AH16" s="5">
        <f t="shared" si="6"/>
        <v>55</v>
      </c>
      <c r="AI16" s="5">
        <f t="shared" si="6"/>
        <v>49.166666666666671</v>
      </c>
      <c r="AJ16" s="5">
        <f t="shared" si="6"/>
        <v>43.333333333333329</v>
      </c>
      <c r="AK16" s="5">
        <f t="shared" si="6"/>
        <v>37.5</v>
      </c>
      <c r="AL16" s="5">
        <f t="shared" si="6"/>
        <v>31.666666666666668</v>
      </c>
      <c r="AM16" s="5">
        <f t="shared" si="6"/>
        <v>0</v>
      </c>
      <c r="AN16">
        <f t="shared" si="2"/>
        <v>0</v>
      </c>
      <c r="AO16" s="5">
        <f t="shared" ref="AO16" si="7">MAX((60-MINUTE(AO8))/60 * (AO11 - MIN(-1*AO23,AO11)),0)+MAX((120-MINUTE(AO8))/120 * (AO13 - MIN(MAX(-1*AO23-AO11,0),AO13)),0)*2</f>
        <v>0</v>
      </c>
    </row>
    <row r="17" spans="1:49" hidden="1" x14ac:dyDescent="0.35">
      <c r="A17" t="str">
        <f>RegUp!$A$15</f>
        <v>SOCReq2</v>
      </c>
      <c r="B17" s="5">
        <f>IFERROR(MAX((MINUTE(B8)-(60-$L$1))/$L$1*(B11-MIN(B11,-1*B24)),0) + MAX((MINUTE(B8)-(60-$L$1))/$L$1*(B13-MIN(B13,MAX(-1*B24-B11,0))),0)*2,0)</f>
        <v>0</v>
      </c>
      <c r="C17" s="5">
        <f t="shared" ref="C17:M17" si="8">IFERROR(MAX((MINUTE(C8)-(60-$L$1))/$L$1*(C11-MIN(C11,-1*C24)),0) + MAX((MINUTE(C8)-(60-$L$1))/$L$1*(C13-MIN(C13,MAX(-1*C24-C11,0))),0)*2,0)</f>
        <v>0</v>
      </c>
      <c r="D17" s="5">
        <f t="shared" si="8"/>
        <v>0</v>
      </c>
      <c r="E17" s="5">
        <f t="shared" si="8"/>
        <v>0</v>
      </c>
      <c r="F17" s="5">
        <f t="shared" si="8"/>
        <v>0</v>
      </c>
      <c r="G17" s="5">
        <f t="shared" si="8"/>
        <v>0</v>
      </c>
      <c r="H17" s="5">
        <f t="shared" si="8"/>
        <v>0</v>
      </c>
      <c r="I17" s="5">
        <f t="shared" si="8"/>
        <v>0</v>
      </c>
      <c r="J17" s="5">
        <f t="shared" si="8"/>
        <v>0</v>
      </c>
      <c r="K17" s="5">
        <f t="shared" si="8"/>
        <v>0</v>
      </c>
      <c r="L17" s="5">
        <f t="shared" si="8"/>
        <v>0</v>
      </c>
      <c r="M17" s="5">
        <f t="shared" si="8"/>
        <v>0</v>
      </c>
      <c r="N17">
        <f t="shared" si="0"/>
        <v>0</v>
      </c>
      <c r="O17" s="5">
        <f>IFERROR(MAX((MINUTE(O8)-(60-$L$1))/$L$1*(O11-MIN(O11,-1*O24)),0) + MAX((MINUTE(O8)-(60-$L$1))/$L$1*(O13-MIN(O13,MAX(-1*O24-O11,0))),0)*2,0)</f>
        <v>0</v>
      </c>
      <c r="P17" s="5">
        <f t="shared" ref="P17:Z17" si="9">IFERROR(MAX((MINUTE(P8)-(60-$L$1))/$L$1*(P11-MIN(P11,-1*P24)),0) + MAX((MINUTE(P8)-(60-$L$1))/$L$1*(P13-MIN(P13,MAX(-1*P24-P11,0))),0)*2,0)</f>
        <v>0</v>
      </c>
      <c r="Q17" s="5">
        <f t="shared" si="9"/>
        <v>0</v>
      </c>
      <c r="R17" s="5">
        <f t="shared" si="9"/>
        <v>0</v>
      </c>
      <c r="S17" s="5">
        <f t="shared" si="9"/>
        <v>0</v>
      </c>
      <c r="T17" s="5">
        <f t="shared" si="9"/>
        <v>0</v>
      </c>
      <c r="U17" s="5">
        <f t="shared" si="9"/>
        <v>0</v>
      </c>
      <c r="V17" s="5">
        <f t="shared" si="9"/>
        <v>0</v>
      </c>
      <c r="W17" s="5">
        <f t="shared" si="9"/>
        <v>0</v>
      </c>
      <c r="X17" s="5">
        <f t="shared" si="9"/>
        <v>0</v>
      </c>
      <c r="Y17" s="5">
        <f t="shared" si="9"/>
        <v>0</v>
      </c>
      <c r="Z17" s="5">
        <f t="shared" si="9"/>
        <v>0</v>
      </c>
      <c r="AA17">
        <f t="shared" si="1"/>
        <v>0</v>
      </c>
      <c r="AB17" s="5">
        <f>IFERROR(MAX((MINUTE(AB8)-(60-$L$1))/$L$1*(AB11-MIN(AB11,-1*AB24)),0) + MAX((MINUTE(AB8)-(60-$L$1))/$L$1*(AB13-MIN(AB13,MAX(-1*AB24-AB11,0))),0)*2,0)</f>
        <v>0</v>
      </c>
      <c r="AC17" s="5">
        <f t="shared" ref="AC17:AM17" si="10">IFERROR(MAX((MINUTE(AC8)-(60-$L$1))/$L$1*(AC11-MIN(AC11,-1*AC24)),0) + MAX((MINUTE(AC8)-(60-$L$1))/$L$1*(AC13-MIN(AC13,MAX(-1*AC24-AC11,0))),0)*2,0)</f>
        <v>0</v>
      </c>
      <c r="AD17" s="5">
        <f t="shared" si="10"/>
        <v>0</v>
      </c>
      <c r="AE17" s="5">
        <f t="shared" si="10"/>
        <v>0</v>
      </c>
      <c r="AF17" s="5">
        <f t="shared" si="10"/>
        <v>0</v>
      </c>
      <c r="AG17" s="5">
        <f t="shared" si="10"/>
        <v>0</v>
      </c>
      <c r="AH17" s="5">
        <f t="shared" si="10"/>
        <v>0</v>
      </c>
      <c r="AI17" s="5">
        <f t="shared" si="10"/>
        <v>0</v>
      </c>
      <c r="AJ17" s="5">
        <f t="shared" si="10"/>
        <v>0</v>
      </c>
      <c r="AK17" s="5">
        <f t="shared" si="10"/>
        <v>0</v>
      </c>
      <c r="AL17" s="5">
        <f t="shared" si="10"/>
        <v>0</v>
      </c>
      <c r="AM17" s="5">
        <f t="shared" si="10"/>
        <v>0</v>
      </c>
      <c r="AN17">
        <f t="shared" si="2"/>
        <v>0</v>
      </c>
      <c r="AO17" s="5">
        <f t="shared" ref="AO17" si="11">IFERROR(MAX((MINUTE(AO8)-(60-$L$1))/$L$1*(AO11-MIN(AO11,-1*AO24)),0) + MAX((MINUTE(AO8)-(60-$L$1))/$L$1*(AO13-MIN(AO13,MAX(-1*AO24-AO11,0))),0)*2,0)</f>
        <v>0</v>
      </c>
      <c r="AP17" s="4"/>
      <c r="AQ17" s="4"/>
      <c r="AR17" s="5"/>
      <c r="AS17" s="4"/>
      <c r="AT17" s="5"/>
      <c r="AU17" s="4"/>
      <c r="AV17" s="5"/>
      <c r="AW17" s="4"/>
    </row>
    <row r="18" spans="1:49" hidden="1" x14ac:dyDescent="0.35">
      <c r="A18" t="str">
        <f>RegUp!$A$16</f>
        <v>SOCReq</v>
      </c>
      <c r="B18">
        <f>MAX(B17,B16)</f>
        <v>90</v>
      </c>
      <c r="C18">
        <f t="shared" ref="C18:AO18" si="12">MAX(C17,C16)</f>
        <v>84.166666666666657</v>
      </c>
      <c r="D18">
        <f t="shared" si="12"/>
        <v>78.333333333333343</v>
      </c>
      <c r="E18">
        <f t="shared" si="12"/>
        <v>72.5</v>
      </c>
      <c r="F18">
        <f t="shared" si="12"/>
        <v>66.666666666666657</v>
      </c>
      <c r="G18">
        <f t="shared" si="12"/>
        <v>60.833333333333329</v>
      </c>
      <c r="H18">
        <f t="shared" si="12"/>
        <v>55</v>
      </c>
      <c r="I18">
        <f t="shared" si="12"/>
        <v>49.166666666666671</v>
      </c>
      <c r="J18">
        <f t="shared" si="12"/>
        <v>33.333333333333329</v>
      </c>
      <c r="K18">
        <f t="shared" si="12"/>
        <v>30</v>
      </c>
      <c r="L18">
        <f t="shared" si="12"/>
        <v>31.666666666666668</v>
      </c>
      <c r="M18">
        <f t="shared" si="12"/>
        <v>25.833333333333329</v>
      </c>
      <c r="N18">
        <f t="shared" si="0"/>
        <v>90</v>
      </c>
      <c r="O18">
        <f t="shared" si="12"/>
        <v>90</v>
      </c>
      <c r="P18">
        <f t="shared" si="12"/>
        <v>84.166666666666657</v>
      </c>
      <c r="Q18">
        <f t="shared" si="12"/>
        <v>78.333333333333343</v>
      </c>
      <c r="R18">
        <f t="shared" si="12"/>
        <v>72.5</v>
      </c>
      <c r="S18">
        <f t="shared" si="12"/>
        <v>66.666666666666657</v>
      </c>
      <c r="T18">
        <f t="shared" si="12"/>
        <v>60.833333333333329</v>
      </c>
      <c r="U18">
        <f t="shared" si="12"/>
        <v>55</v>
      </c>
      <c r="V18">
        <f t="shared" si="12"/>
        <v>49.166666666666671</v>
      </c>
      <c r="W18">
        <f t="shared" si="12"/>
        <v>43.333333333333329</v>
      </c>
      <c r="X18">
        <f t="shared" si="12"/>
        <v>0</v>
      </c>
      <c r="Y18">
        <f>MAX(Y17,Y16)</f>
        <v>0</v>
      </c>
      <c r="Z18">
        <f t="shared" si="12"/>
        <v>24.999999999999996</v>
      </c>
      <c r="AA18">
        <f t="shared" si="1"/>
        <v>90</v>
      </c>
      <c r="AB18">
        <f t="shared" si="12"/>
        <v>90</v>
      </c>
      <c r="AC18">
        <f t="shared" si="12"/>
        <v>84.166666666666657</v>
      </c>
      <c r="AD18">
        <f t="shared" si="12"/>
        <v>78.333333333333343</v>
      </c>
      <c r="AE18">
        <f t="shared" si="12"/>
        <v>72.5</v>
      </c>
      <c r="AF18">
        <f t="shared" si="12"/>
        <v>66.666666666666657</v>
      </c>
      <c r="AG18">
        <f t="shared" si="12"/>
        <v>60.833333333333329</v>
      </c>
      <c r="AH18">
        <f t="shared" si="12"/>
        <v>55</v>
      </c>
      <c r="AI18">
        <f t="shared" si="12"/>
        <v>49.166666666666671</v>
      </c>
      <c r="AJ18">
        <f t="shared" si="12"/>
        <v>43.333333333333329</v>
      </c>
      <c r="AK18">
        <f t="shared" si="12"/>
        <v>37.5</v>
      </c>
      <c r="AL18">
        <f t="shared" si="12"/>
        <v>31.666666666666668</v>
      </c>
      <c r="AM18">
        <f t="shared" si="12"/>
        <v>0</v>
      </c>
      <c r="AN18">
        <f t="shared" si="2"/>
        <v>0</v>
      </c>
      <c r="AO18">
        <f t="shared" si="12"/>
        <v>0</v>
      </c>
      <c r="AP18" s="4"/>
      <c r="AQ18" s="4"/>
      <c r="AR18" s="5"/>
      <c r="AS18" s="4"/>
      <c r="AT18" s="5"/>
      <c r="AU18" s="4"/>
      <c r="AV18" s="5"/>
      <c r="AW18" s="4"/>
    </row>
    <row r="19" spans="1:49" x14ac:dyDescent="0.35">
      <c r="A19" t="str">
        <f>RegUp!$A$17</f>
        <v>HASL-GR Post 1186</v>
      </c>
      <c r="B19">
        <f>MAX(0, MIN(B9-B12-B14,(B27-$B$1-B18)/(1/12)))</f>
        <v>30</v>
      </c>
      <c r="C19">
        <f t="shared" ref="C19:AO19" si="13">MAX(0, MIN(C9-C12-C14,(C27-$B$1-C18)/(1/12)))</f>
        <v>30</v>
      </c>
      <c r="D19">
        <f t="shared" si="13"/>
        <v>30</v>
      </c>
      <c r="E19">
        <f t="shared" si="13"/>
        <v>30</v>
      </c>
      <c r="F19">
        <f t="shared" si="13"/>
        <v>30</v>
      </c>
      <c r="G19">
        <f t="shared" si="13"/>
        <v>30</v>
      </c>
      <c r="H19">
        <f t="shared" si="13"/>
        <v>30</v>
      </c>
      <c r="I19">
        <f t="shared" si="13"/>
        <v>30</v>
      </c>
      <c r="J19">
        <f t="shared" si="13"/>
        <v>30</v>
      </c>
      <c r="K19">
        <f t="shared" si="13"/>
        <v>30</v>
      </c>
      <c r="L19">
        <f t="shared" si="13"/>
        <v>30</v>
      </c>
      <c r="M19">
        <f t="shared" si="13"/>
        <v>30</v>
      </c>
      <c r="N19">
        <f t="shared" si="0"/>
        <v>30</v>
      </c>
      <c r="O19">
        <f t="shared" si="13"/>
        <v>30</v>
      </c>
      <c r="P19">
        <f t="shared" si="13"/>
        <v>50</v>
      </c>
      <c r="Q19">
        <f t="shared" si="13"/>
        <v>50</v>
      </c>
      <c r="R19">
        <f t="shared" si="13"/>
        <v>50</v>
      </c>
      <c r="S19">
        <f t="shared" si="13"/>
        <v>50</v>
      </c>
      <c r="T19">
        <f t="shared" si="13"/>
        <v>30</v>
      </c>
      <c r="U19">
        <f t="shared" si="13"/>
        <v>30</v>
      </c>
      <c r="V19">
        <f t="shared" si="13"/>
        <v>30</v>
      </c>
      <c r="W19">
        <f t="shared" si="13"/>
        <v>30</v>
      </c>
      <c r="X19">
        <f t="shared" si="13"/>
        <v>30</v>
      </c>
      <c r="Y19">
        <f t="shared" si="13"/>
        <v>30</v>
      </c>
      <c r="Z19">
        <f t="shared" si="13"/>
        <v>30</v>
      </c>
      <c r="AA19">
        <f t="shared" si="1"/>
        <v>0</v>
      </c>
      <c r="AB19">
        <f t="shared" si="13"/>
        <v>0</v>
      </c>
      <c r="AC19">
        <f t="shared" si="13"/>
        <v>30</v>
      </c>
      <c r="AD19">
        <f t="shared" si="13"/>
        <v>100</v>
      </c>
      <c r="AE19">
        <f t="shared" si="13"/>
        <v>100</v>
      </c>
      <c r="AF19">
        <f t="shared" si="13"/>
        <v>79.999999999999886</v>
      </c>
      <c r="AG19">
        <f t="shared" si="13"/>
        <v>69.999999999999773</v>
      </c>
      <c r="AH19">
        <f t="shared" si="13"/>
        <v>50</v>
      </c>
      <c r="AI19">
        <f t="shared" si="13"/>
        <v>50</v>
      </c>
      <c r="AJ19">
        <f t="shared" si="13"/>
        <v>30</v>
      </c>
      <c r="AK19">
        <f t="shared" si="13"/>
        <v>30</v>
      </c>
      <c r="AL19">
        <f t="shared" si="13"/>
        <v>30</v>
      </c>
      <c r="AM19">
        <f t="shared" si="13"/>
        <v>30</v>
      </c>
      <c r="AN19">
        <f t="shared" si="2"/>
        <v>30</v>
      </c>
      <c r="AO19">
        <f t="shared" si="13"/>
        <v>30</v>
      </c>
    </row>
    <row r="20" spans="1:49" x14ac:dyDescent="0.35">
      <c r="A20" t="str">
        <f>RegUp!$A$18</f>
        <v>HASL-CLR Curr.</v>
      </c>
      <c r="B20">
        <f>B10</f>
        <v>-100</v>
      </c>
      <c r="C20">
        <f t="shared" ref="C20:M20" si="14">C10</f>
        <v>-100</v>
      </c>
      <c r="D20">
        <f t="shared" si="14"/>
        <v>-100</v>
      </c>
      <c r="E20">
        <f t="shared" si="14"/>
        <v>-100</v>
      </c>
      <c r="F20">
        <f t="shared" si="14"/>
        <v>-100</v>
      </c>
      <c r="G20">
        <f t="shared" si="14"/>
        <v>-100</v>
      </c>
      <c r="H20">
        <f t="shared" si="14"/>
        <v>-100</v>
      </c>
      <c r="I20">
        <f t="shared" si="14"/>
        <v>-100</v>
      </c>
      <c r="J20">
        <f t="shared" si="14"/>
        <v>-100</v>
      </c>
      <c r="K20">
        <f t="shared" si="14"/>
        <v>-100</v>
      </c>
      <c r="L20">
        <f t="shared" si="14"/>
        <v>-100</v>
      </c>
      <c r="M20">
        <f t="shared" si="14"/>
        <v>-100</v>
      </c>
      <c r="N20">
        <f t="shared" si="0"/>
        <v>-100</v>
      </c>
      <c r="O20">
        <f>O10</f>
        <v>-100</v>
      </c>
      <c r="P20">
        <f t="shared" ref="P20:Z20" si="15">P10</f>
        <v>-100</v>
      </c>
      <c r="Q20">
        <f t="shared" si="15"/>
        <v>-100</v>
      </c>
      <c r="R20">
        <f t="shared" si="15"/>
        <v>-100</v>
      </c>
      <c r="S20">
        <f t="shared" si="15"/>
        <v>-100</v>
      </c>
      <c r="T20">
        <f t="shared" si="15"/>
        <v>-100</v>
      </c>
      <c r="U20">
        <f t="shared" si="15"/>
        <v>-100</v>
      </c>
      <c r="V20">
        <f t="shared" si="15"/>
        <v>-100</v>
      </c>
      <c r="W20">
        <f t="shared" si="15"/>
        <v>-100</v>
      </c>
      <c r="X20">
        <f t="shared" si="15"/>
        <v>-100</v>
      </c>
      <c r="Y20">
        <f t="shared" si="15"/>
        <v>-100</v>
      </c>
      <c r="Z20">
        <f t="shared" si="15"/>
        <v>-100</v>
      </c>
      <c r="AA20">
        <f t="shared" si="1"/>
        <v>-100</v>
      </c>
      <c r="AB20">
        <f>AB10</f>
        <v>-100</v>
      </c>
      <c r="AC20">
        <f t="shared" ref="AC20:AO20" si="16">AC10</f>
        <v>-100</v>
      </c>
      <c r="AD20">
        <f t="shared" si="16"/>
        <v>-100</v>
      </c>
      <c r="AE20">
        <f t="shared" si="16"/>
        <v>-100</v>
      </c>
      <c r="AF20">
        <f t="shared" si="16"/>
        <v>-100</v>
      </c>
      <c r="AG20">
        <f t="shared" si="16"/>
        <v>-100</v>
      </c>
      <c r="AH20">
        <f t="shared" si="16"/>
        <v>-100</v>
      </c>
      <c r="AI20">
        <f t="shared" si="16"/>
        <v>-100</v>
      </c>
      <c r="AJ20">
        <f t="shared" si="16"/>
        <v>-100</v>
      </c>
      <c r="AK20">
        <f t="shared" si="16"/>
        <v>-100</v>
      </c>
      <c r="AL20">
        <f t="shared" si="16"/>
        <v>-100</v>
      </c>
      <c r="AM20">
        <f t="shared" si="16"/>
        <v>-100</v>
      </c>
      <c r="AN20">
        <f t="shared" si="2"/>
        <v>-100</v>
      </c>
      <c r="AO20">
        <f t="shared" si="16"/>
        <v>-100</v>
      </c>
    </row>
    <row r="21" spans="1:49" x14ac:dyDescent="0.35">
      <c r="A21" s="6" t="str">
        <f>RegUp!$A$19</f>
        <v>HASL-CLR Post 1186</v>
      </c>
      <c r="B21" s="6">
        <f>-1*MAX(0, MIN(-1*B10,($B$2-B27)/(1/12)))</f>
        <v>0</v>
      </c>
      <c r="C21" s="6">
        <f t="shared" ref="C21:M21" si="17">-1*MAX(0, MIN(-1*C10,($B$2-C27)/(1/12)))</f>
        <v>0</v>
      </c>
      <c r="D21" s="6">
        <f t="shared" si="17"/>
        <v>0</v>
      </c>
      <c r="E21" s="6">
        <f t="shared" si="17"/>
        <v>-30</v>
      </c>
      <c r="F21" s="6">
        <f t="shared" si="17"/>
        <v>-60</v>
      </c>
      <c r="G21" s="6">
        <f t="shared" si="17"/>
        <v>-90</v>
      </c>
      <c r="H21" s="6">
        <f t="shared" si="17"/>
        <v>-100</v>
      </c>
      <c r="I21" s="6">
        <f t="shared" si="17"/>
        <v>-100</v>
      </c>
      <c r="J21" s="6">
        <f t="shared" si="17"/>
        <v>-100</v>
      </c>
      <c r="K21" s="6">
        <f t="shared" si="17"/>
        <v>-90</v>
      </c>
      <c r="L21" s="6">
        <f t="shared" si="17"/>
        <v>-60</v>
      </c>
      <c r="M21" s="6">
        <f t="shared" si="17"/>
        <v>-60</v>
      </c>
      <c r="N21">
        <f t="shared" si="0"/>
        <v>-60</v>
      </c>
      <c r="O21" s="6">
        <f>-1*MAX(0, MIN(-1*O10,($B$2-O27)/(1/12)))</f>
        <v>-60</v>
      </c>
      <c r="P21" s="6">
        <f t="shared" ref="P21:Z21" si="18">-1*MAX(0, MIN(-1*P10,($B$2-P27)/(1/12)))</f>
        <v>-62.000000000000057</v>
      </c>
      <c r="Q21" s="6">
        <f t="shared" si="18"/>
        <v>-100</v>
      </c>
      <c r="R21" s="6">
        <f t="shared" si="18"/>
        <v>-100</v>
      </c>
      <c r="S21" s="6">
        <f t="shared" si="18"/>
        <v>-100</v>
      </c>
      <c r="T21" s="6">
        <f t="shared" si="18"/>
        <v>-100</v>
      </c>
      <c r="U21" s="6">
        <f t="shared" si="18"/>
        <v>-100</v>
      </c>
      <c r="V21" s="6">
        <f t="shared" si="18"/>
        <v>-100</v>
      </c>
      <c r="W21" s="6">
        <f t="shared" si="18"/>
        <v>-100</v>
      </c>
      <c r="X21" s="6">
        <f t="shared" si="18"/>
        <v>-100</v>
      </c>
      <c r="Y21" s="6">
        <f t="shared" si="18"/>
        <v>-100</v>
      </c>
      <c r="Z21" s="6">
        <f t="shared" si="18"/>
        <v>-100</v>
      </c>
      <c r="AA21">
        <f t="shared" si="1"/>
        <v>-100</v>
      </c>
      <c r="AB21" s="6">
        <f>-1*MAX(0, MIN(-1*AB10,($B$2-AB27)/(1/12)))</f>
        <v>-100</v>
      </c>
      <c r="AC21" s="6">
        <f t="shared" ref="AC21:AO21" si="19">-1*MAX(0, MIN(-1*AC10,($B$2-AC27)/(1/12)))</f>
        <v>-100</v>
      </c>
      <c r="AD21" s="6">
        <f t="shared" si="19"/>
        <v>-100</v>
      </c>
      <c r="AE21" s="6">
        <f t="shared" si="19"/>
        <v>-100</v>
      </c>
      <c r="AF21" s="6">
        <f t="shared" si="19"/>
        <v>-100</v>
      </c>
      <c r="AG21" s="6">
        <f t="shared" si="19"/>
        <v>-100</v>
      </c>
      <c r="AH21" s="6">
        <f t="shared" si="19"/>
        <v>-100</v>
      </c>
      <c r="AI21" s="6">
        <f t="shared" si="19"/>
        <v>-100</v>
      </c>
      <c r="AJ21" s="6">
        <f t="shared" si="19"/>
        <v>-100</v>
      </c>
      <c r="AK21" s="6">
        <f t="shared" si="19"/>
        <v>-100</v>
      </c>
      <c r="AL21" s="6">
        <f t="shared" si="19"/>
        <v>-100</v>
      </c>
      <c r="AM21" s="6">
        <f t="shared" si="19"/>
        <v>-100</v>
      </c>
      <c r="AN21">
        <f t="shared" si="2"/>
        <v>-100</v>
      </c>
      <c r="AO21" s="6">
        <f t="shared" si="19"/>
        <v>-100</v>
      </c>
    </row>
    <row r="22" spans="1:49" s="8" customFormat="1" x14ac:dyDescent="0.35">
      <c r="A22" s="8" t="s">
        <v>12</v>
      </c>
      <c r="B22" s="8">
        <v>0</v>
      </c>
      <c r="C22" s="8">
        <v>0</v>
      </c>
      <c r="D22" s="8">
        <v>30</v>
      </c>
      <c r="E22" s="8">
        <v>30</v>
      </c>
      <c r="F22" s="8">
        <v>30</v>
      </c>
      <c r="G22" s="8">
        <v>30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>
        <f t="shared" si="0"/>
        <v>0</v>
      </c>
      <c r="O22" s="8">
        <v>0</v>
      </c>
      <c r="P22" s="8">
        <v>50</v>
      </c>
      <c r="Q22" s="8">
        <v>50</v>
      </c>
      <c r="R22" s="8">
        <v>50</v>
      </c>
      <c r="S22" s="8">
        <v>50</v>
      </c>
      <c r="T22" s="8">
        <v>20</v>
      </c>
      <c r="U22" s="8">
        <v>20</v>
      </c>
      <c r="V22" s="8">
        <v>0</v>
      </c>
      <c r="W22" s="8">
        <v>0</v>
      </c>
      <c r="X22" s="8">
        <v>0</v>
      </c>
      <c r="Y22" s="8">
        <v>0</v>
      </c>
      <c r="Z22" s="8">
        <v>0</v>
      </c>
      <c r="AA22">
        <f t="shared" si="1"/>
        <v>0</v>
      </c>
      <c r="AB22" s="8">
        <v>0</v>
      </c>
      <c r="AC22" s="8">
        <v>0</v>
      </c>
      <c r="AD22" s="8">
        <v>100</v>
      </c>
      <c r="AE22" s="8">
        <v>100</v>
      </c>
      <c r="AF22" s="8">
        <v>80</v>
      </c>
      <c r="AG22" s="8">
        <v>70</v>
      </c>
      <c r="AH22" s="8">
        <v>50</v>
      </c>
      <c r="AI22" s="8">
        <v>50</v>
      </c>
      <c r="AJ22" s="8">
        <v>0</v>
      </c>
      <c r="AK22" s="8">
        <v>0</v>
      </c>
      <c r="AL22" s="8">
        <v>0</v>
      </c>
      <c r="AM22" s="8">
        <v>0</v>
      </c>
      <c r="AN22">
        <f t="shared" si="2"/>
        <v>0</v>
      </c>
      <c r="AO22" s="8">
        <v>0</v>
      </c>
    </row>
    <row r="23" spans="1:49" s="8" customFormat="1" x14ac:dyDescent="0.35">
      <c r="A23" s="8" t="s">
        <v>14</v>
      </c>
      <c r="B23" s="8">
        <v>0</v>
      </c>
      <c r="C23" s="8">
        <v>0</v>
      </c>
      <c r="D23" s="8">
        <v>0</v>
      </c>
      <c r="E23" s="8">
        <v>0</v>
      </c>
      <c r="F23" s="8">
        <v>0</v>
      </c>
      <c r="G23" s="8">
        <v>0</v>
      </c>
      <c r="H23" s="8">
        <v>0</v>
      </c>
      <c r="I23" s="8">
        <v>0</v>
      </c>
      <c r="J23" s="8">
        <v>-30</v>
      </c>
      <c r="K23" s="8">
        <v>-30</v>
      </c>
      <c r="L23" s="8">
        <v>0</v>
      </c>
      <c r="M23" s="8">
        <v>0</v>
      </c>
      <c r="N23">
        <f t="shared" si="0"/>
        <v>0</v>
      </c>
      <c r="O23" s="8">
        <v>0</v>
      </c>
      <c r="P23" s="8">
        <v>0</v>
      </c>
      <c r="Q23" s="8">
        <v>0</v>
      </c>
      <c r="R23" s="8">
        <v>0</v>
      </c>
      <c r="S23" s="8">
        <v>0</v>
      </c>
      <c r="T23" s="8">
        <v>0</v>
      </c>
      <c r="U23" s="8">
        <v>0</v>
      </c>
      <c r="V23" s="8">
        <v>0</v>
      </c>
      <c r="W23" s="8">
        <v>0</v>
      </c>
      <c r="X23" s="8">
        <v>-100</v>
      </c>
      <c r="Y23" s="8">
        <v>-100</v>
      </c>
      <c r="Z23" s="8">
        <v>-10</v>
      </c>
      <c r="AA23">
        <f t="shared" si="1"/>
        <v>0</v>
      </c>
      <c r="AB23" s="8">
        <v>0</v>
      </c>
      <c r="AC23" s="8">
        <v>0</v>
      </c>
      <c r="AD23" s="8">
        <v>0</v>
      </c>
      <c r="AE23" s="8">
        <v>0</v>
      </c>
      <c r="AF23" s="8">
        <v>0</v>
      </c>
      <c r="AG23" s="8">
        <v>0</v>
      </c>
      <c r="AH23" s="8">
        <v>0</v>
      </c>
      <c r="AI23" s="8">
        <v>0</v>
      </c>
      <c r="AJ23" s="8">
        <v>0</v>
      </c>
      <c r="AK23" s="8">
        <v>0</v>
      </c>
      <c r="AL23" s="8">
        <v>0</v>
      </c>
      <c r="AM23" s="8">
        <v>-100</v>
      </c>
      <c r="AN23">
        <f t="shared" si="2"/>
        <v>-100</v>
      </c>
      <c r="AO23" s="8">
        <v>-100</v>
      </c>
    </row>
    <row r="24" spans="1:49" s="1" customFormat="1" x14ac:dyDescent="0.35">
      <c r="A24" s="1" t="s">
        <v>27</v>
      </c>
      <c r="B24" s="1">
        <f>B22+B23</f>
        <v>0</v>
      </c>
      <c r="C24" s="1">
        <f t="shared" ref="C24:AO24" si="20">C22+C23</f>
        <v>0</v>
      </c>
      <c r="D24" s="1">
        <f t="shared" si="20"/>
        <v>30</v>
      </c>
      <c r="E24" s="1">
        <f t="shared" si="20"/>
        <v>30</v>
      </c>
      <c r="F24" s="1">
        <f t="shared" si="20"/>
        <v>30</v>
      </c>
      <c r="G24" s="1">
        <f t="shared" si="20"/>
        <v>30</v>
      </c>
      <c r="H24" s="1">
        <f t="shared" si="20"/>
        <v>0</v>
      </c>
      <c r="I24" s="1">
        <f t="shared" si="20"/>
        <v>0</v>
      </c>
      <c r="J24" s="1">
        <f t="shared" si="20"/>
        <v>-30</v>
      </c>
      <c r="K24" s="1">
        <f t="shared" si="20"/>
        <v>-30</v>
      </c>
      <c r="L24" s="1">
        <f t="shared" si="20"/>
        <v>0</v>
      </c>
      <c r="M24" s="1">
        <f t="shared" si="20"/>
        <v>0</v>
      </c>
      <c r="N24">
        <f t="shared" si="0"/>
        <v>0</v>
      </c>
      <c r="O24" s="1">
        <f t="shared" si="20"/>
        <v>0</v>
      </c>
      <c r="P24" s="1">
        <f t="shared" si="20"/>
        <v>50</v>
      </c>
      <c r="Q24" s="1">
        <f t="shared" si="20"/>
        <v>50</v>
      </c>
      <c r="R24" s="1">
        <f t="shared" si="20"/>
        <v>50</v>
      </c>
      <c r="S24" s="1">
        <f t="shared" si="20"/>
        <v>50</v>
      </c>
      <c r="T24" s="1">
        <f t="shared" si="20"/>
        <v>20</v>
      </c>
      <c r="U24" s="1">
        <f t="shared" si="20"/>
        <v>20</v>
      </c>
      <c r="V24" s="1">
        <f t="shared" si="20"/>
        <v>0</v>
      </c>
      <c r="W24" s="1">
        <f t="shared" si="20"/>
        <v>0</v>
      </c>
      <c r="X24" s="1">
        <f t="shared" si="20"/>
        <v>-100</v>
      </c>
      <c r="Y24" s="1">
        <f t="shared" si="20"/>
        <v>-100</v>
      </c>
      <c r="Z24" s="1">
        <f t="shared" si="20"/>
        <v>-10</v>
      </c>
      <c r="AA24">
        <f t="shared" si="1"/>
        <v>0</v>
      </c>
      <c r="AB24" s="1">
        <f t="shared" si="20"/>
        <v>0</v>
      </c>
      <c r="AC24" s="1">
        <f t="shared" si="20"/>
        <v>0</v>
      </c>
      <c r="AD24" s="1">
        <f t="shared" si="20"/>
        <v>100</v>
      </c>
      <c r="AE24" s="1">
        <f t="shared" si="20"/>
        <v>100</v>
      </c>
      <c r="AF24" s="1">
        <f t="shared" si="20"/>
        <v>80</v>
      </c>
      <c r="AG24" s="1">
        <f t="shared" si="20"/>
        <v>70</v>
      </c>
      <c r="AH24" s="1">
        <f t="shared" si="20"/>
        <v>50</v>
      </c>
      <c r="AI24" s="1">
        <f t="shared" si="20"/>
        <v>50</v>
      </c>
      <c r="AJ24" s="1">
        <f t="shared" si="20"/>
        <v>0</v>
      </c>
      <c r="AK24" s="1">
        <f t="shared" si="20"/>
        <v>0</v>
      </c>
      <c r="AL24" s="1">
        <f t="shared" si="20"/>
        <v>0</v>
      </c>
      <c r="AM24" s="1">
        <f t="shared" si="20"/>
        <v>-100</v>
      </c>
      <c r="AN24">
        <f t="shared" si="2"/>
        <v>-100</v>
      </c>
      <c r="AO24" s="1">
        <f t="shared" si="20"/>
        <v>-100</v>
      </c>
    </row>
    <row r="25" spans="1:49" s="8" customFormat="1" x14ac:dyDescent="0.35">
      <c r="A25" s="8" t="str">
        <f>RegUp!A23</f>
        <v>Governor Response</v>
      </c>
      <c r="B25" s="8">
        <v>0</v>
      </c>
      <c r="C25" s="8">
        <v>0</v>
      </c>
      <c r="D25" s="8">
        <v>0</v>
      </c>
      <c r="E25" s="8">
        <v>0</v>
      </c>
      <c r="F25" s="8">
        <v>0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>
        <f t="shared" si="0"/>
        <v>2</v>
      </c>
      <c r="O25" s="8">
        <v>2</v>
      </c>
      <c r="P25" s="8">
        <v>5</v>
      </c>
      <c r="Q25" s="8">
        <v>10</v>
      </c>
      <c r="R25" s="8">
        <v>10</v>
      </c>
      <c r="S25" s="8">
        <v>3</v>
      </c>
      <c r="T25" s="8">
        <v>0</v>
      </c>
      <c r="U25" s="8">
        <v>0</v>
      </c>
      <c r="V25" s="8">
        <v>0</v>
      </c>
      <c r="W25" s="8">
        <v>0</v>
      </c>
      <c r="X25" s="8">
        <v>0</v>
      </c>
      <c r="Y25" s="8">
        <v>0</v>
      </c>
      <c r="Z25" s="8">
        <v>0</v>
      </c>
      <c r="AA25">
        <f t="shared" si="1"/>
        <v>0</v>
      </c>
      <c r="AB25" s="8">
        <v>0</v>
      </c>
      <c r="AC25" s="8">
        <v>0</v>
      </c>
      <c r="AD25" s="8">
        <v>0</v>
      </c>
      <c r="AE25" s="8">
        <v>0</v>
      </c>
      <c r="AF25" s="8">
        <v>0</v>
      </c>
      <c r="AG25" s="8">
        <v>0</v>
      </c>
      <c r="AH25" s="8">
        <v>0</v>
      </c>
      <c r="AI25" s="8">
        <v>0</v>
      </c>
      <c r="AJ25" s="8">
        <v>0</v>
      </c>
      <c r="AK25" s="8">
        <v>0</v>
      </c>
      <c r="AL25" s="8">
        <v>0</v>
      </c>
      <c r="AM25" s="8">
        <v>0</v>
      </c>
      <c r="AN25">
        <f t="shared" si="2"/>
        <v>0</v>
      </c>
      <c r="AO25" s="8">
        <v>0</v>
      </c>
    </row>
    <row r="26" spans="1:49" x14ac:dyDescent="0.35">
      <c r="A26" t="s">
        <v>15</v>
      </c>
      <c r="B26">
        <f>B24+B25</f>
        <v>0</v>
      </c>
      <c r="C26">
        <f t="shared" ref="C26:AO26" si="21">C24+C25</f>
        <v>0</v>
      </c>
      <c r="D26">
        <f t="shared" si="21"/>
        <v>30</v>
      </c>
      <c r="E26">
        <f t="shared" si="21"/>
        <v>30</v>
      </c>
      <c r="F26">
        <f t="shared" si="21"/>
        <v>30</v>
      </c>
      <c r="G26">
        <f t="shared" si="21"/>
        <v>30</v>
      </c>
      <c r="H26">
        <f t="shared" si="21"/>
        <v>0</v>
      </c>
      <c r="I26">
        <f t="shared" si="21"/>
        <v>0</v>
      </c>
      <c r="J26">
        <f t="shared" si="21"/>
        <v>-30</v>
      </c>
      <c r="K26">
        <f t="shared" si="21"/>
        <v>-30</v>
      </c>
      <c r="L26">
        <f t="shared" si="21"/>
        <v>0</v>
      </c>
      <c r="M26">
        <f t="shared" si="21"/>
        <v>0</v>
      </c>
      <c r="N26">
        <f t="shared" si="0"/>
        <v>2</v>
      </c>
      <c r="O26">
        <f t="shared" si="21"/>
        <v>2</v>
      </c>
      <c r="P26">
        <f t="shared" si="21"/>
        <v>55</v>
      </c>
      <c r="Q26">
        <f t="shared" si="21"/>
        <v>60</v>
      </c>
      <c r="R26">
        <f t="shared" si="21"/>
        <v>60</v>
      </c>
      <c r="S26">
        <f t="shared" si="21"/>
        <v>53</v>
      </c>
      <c r="T26">
        <f t="shared" si="21"/>
        <v>20</v>
      </c>
      <c r="U26">
        <f t="shared" si="21"/>
        <v>20</v>
      </c>
      <c r="V26">
        <f t="shared" si="21"/>
        <v>0</v>
      </c>
      <c r="W26">
        <f t="shared" si="21"/>
        <v>0</v>
      </c>
      <c r="X26">
        <f t="shared" si="21"/>
        <v>-100</v>
      </c>
      <c r="Y26">
        <f t="shared" si="21"/>
        <v>-100</v>
      </c>
      <c r="Z26">
        <f t="shared" si="21"/>
        <v>-10</v>
      </c>
      <c r="AA26">
        <f t="shared" si="1"/>
        <v>0</v>
      </c>
      <c r="AB26">
        <f t="shared" si="21"/>
        <v>0</v>
      </c>
      <c r="AC26">
        <f t="shared" si="21"/>
        <v>0</v>
      </c>
      <c r="AD26">
        <f t="shared" si="21"/>
        <v>100</v>
      </c>
      <c r="AE26">
        <f t="shared" si="21"/>
        <v>100</v>
      </c>
      <c r="AF26">
        <f t="shared" si="21"/>
        <v>80</v>
      </c>
      <c r="AG26">
        <f t="shared" si="21"/>
        <v>70</v>
      </c>
      <c r="AH26">
        <f t="shared" si="21"/>
        <v>50</v>
      </c>
      <c r="AI26">
        <f t="shared" si="21"/>
        <v>50</v>
      </c>
      <c r="AJ26">
        <f t="shared" si="21"/>
        <v>0</v>
      </c>
      <c r="AK26">
        <f t="shared" si="21"/>
        <v>0</v>
      </c>
      <c r="AL26">
        <f t="shared" si="21"/>
        <v>0</v>
      </c>
      <c r="AM26">
        <f t="shared" si="21"/>
        <v>-100</v>
      </c>
      <c r="AN26">
        <f t="shared" si="2"/>
        <v>-100</v>
      </c>
      <c r="AO26">
        <f t="shared" si="21"/>
        <v>-100</v>
      </c>
    </row>
    <row r="27" spans="1:49" x14ac:dyDescent="0.35">
      <c r="A27" t="s">
        <v>1</v>
      </c>
      <c r="B27">
        <f>B3</f>
        <v>100</v>
      </c>
      <c r="C27">
        <f t="shared" ref="C27:AM27" si="22">B27-B26*1/12</f>
        <v>100</v>
      </c>
      <c r="D27">
        <f t="shared" si="22"/>
        <v>100</v>
      </c>
      <c r="E27">
        <f t="shared" si="22"/>
        <v>97.5</v>
      </c>
      <c r="F27">
        <f t="shared" si="22"/>
        <v>95</v>
      </c>
      <c r="G27">
        <f t="shared" si="22"/>
        <v>92.5</v>
      </c>
      <c r="H27">
        <f t="shared" si="22"/>
        <v>90</v>
      </c>
      <c r="I27">
        <f t="shared" si="22"/>
        <v>90</v>
      </c>
      <c r="J27">
        <f t="shared" si="22"/>
        <v>90</v>
      </c>
      <c r="K27">
        <f t="shared" si="22"/>
        <v>92.5</v>
      </c>
      <c r="L27">
        <f t="shared" si="22"/>
        <v>95</v>
      </c>
      <c r="M27">
        <f t="shared" si="22"/>
        <v>95</v>
      </c>
      <c r="N27">
        <f t="shared" si="0"/>
        <v>95</v>
      </c>
      <c r="O27">
        <f>M27-M26*1/12</f>
        <v>95</v>
      </c>
      <c r="P27">
        <f t="shared" si="22"/>
        <v>94.833333333333329</v>
      </c>
      <c r="Q27">
        <f t="shared" si="22"/>
        <v>90.25</v>
      </c>
      <c r="R27">
        <f t="shared" si="22"/>
        <v>85.25</v>
      </c>
      <c r="S27">
        <f t="shared" si="22"/>
        <v>80.25</v>
      </c>
      <c r="T27">
        <f t="shared" si="22"/>
        <v>75.833333333333329</v>
      </c>
      <c r="U27">
        <f t="shared" si="22"/>
        <v>74.166666666666657</v>
      </c>
      <c r="V27">
        <f t="shared" si="22"/>
        <v>72.499999999999986</v>
      </c>
      <c r="W27">
        <f t="shared" si="22"/>
        <v>72.499999999999986</v>
      </c>
      <c r="X27">
        <f t="shared" si="22"/>
        <v>72.499999999999986</v>
      </c>
      <c r="Y27">
        <f t="shared" si="22"/>
        <v>80.833333333333314</v>
      </c>
      <c r="Z27">
        <f t="shared" si="22"/>
        <v>89.166666666666643</v>
      </c>
      <c r="AA27">
        <f t="shared" si="1"/>
        <v>89.999999999999972</v>
      </c>
      <c r="AB27">
        <f>Z27-Z26*1/12</f>
        <v>89.999999999999972</v>
      </c>
      <c r="AC27">
        <f t="shared" si="22"/>
        <v>89.999999999999972</v>
      </c>
      <c r="AD27">
        <f t="shared" si="22"/>
        <v>89.999999999999972</v>
      </c>
      <c r="AE27">
        <f t="shared" si="22"/>
        <v>81.666666666666643</v>
      </c>
      <c r="AF27">
        <f t="shared" si="22"/>
        <v>73.333333333333314</v>
      </c>
      <c r="AG27">
        <f t="shared" si="22"/>
        <v>66.666666666666643</v>
      </c>
      <c r="AH27">
        <f t="shared" si="22"/>
        <v>60.833333333333307</v>
      </c>
      <c r="AI27">
        <f t="shared" si="22"/>
        <v>56.666666666666643</v>
      </c>
      <c r="AJ27">
        <f t="shared" si="22"/>
        <v>52.499999999999979</v>
      </c>
      <c r="AK27">
        <f t="shared" si="22"/>
        <v>52.499999999999979</v>
      </c>
      <c r="AL27">
        <f t="shared" si="22"/>
        <v>52.499999999999979</v>
      </c>
      <c r="AM27">
        <f t="shared" si="22"/>
        <v>52.499999999999979</v>
      </c>
      <c r="AN27">
        <f t="shared" si="2"/>
        <v>60.833333333333314</v>
      </c>
      <c r="AO27">
        <f>AM27-AM26*1/12</f>
        <v>60.833333333333314</v>
      </c>
    </row>
    <row r="28" spans="1:49" x14ac:dyDescent="0.35">
      <c r="A28" t="str">
        <f>RegUp!$A$26</f>
        <v>SOCReq-Compliance</v>
      </c>
      <c r="B28" s="7">
        <f t="shared" ref="B28:M28" si="23">MAX((60-MINUTE(B8))/60 * (B11 - MIN(-1*B23,B11)),0)+MAX((120-MINUTE(B8))/120 * (B13 - MIN(MAX(-1*B23-B11,0),B13)),0)*2</f>
        <v>90</v>
      </c>
      <c r="C28" s="7">
        <f t="shared" si="23"/>
        <v>84.166666666666657</v>
      </c>
      <c r="D28" s="7">
        <f t="shared" si="23"/>
        <v>78.333333333333343</v>
      </c>
      <c r="E28" s="7">
        <f t="shared" si="23"/>
        <v>72.5</v>
      </c>
      <c r="F28" s="7">
        <f t="shared" si="23"/>
        <v>66.666666666666657</v>
      </c>
      <c r="G28" s="7">
        <f t="shared" si="23"/>
        <v>60.833333333333329</v>
      </c>
      <c r="H28" s="7">
        <f t="shared" si="23"/>
        <v>55</v>
      </c>
      <c r="I28" s="7">
        <f t="shared" si="23"/>
        <v>49.166666666666671</v>
      </c>
      <c r="J28" s="7">
        <f t="shared" si="23"/>
        <v>33.333333333333329</v>
      </c>
      <c r="K28" s="7">
        <f t="shared" si="23"/>
        <v>30</v>
      </c>
      <c r="L28" s="7">
        <f t="shared" si="23"/>
        <v>31.666666666666668</v>
      </c>
      <c r="M28" s="7">
        <f t="shared" si="23"/>
        <v>25.833333333333329</v>
      </c>
      <c r="N28" s="7">
        <f>MAX((60-60)/60 * (M11 - MIN(-1*M23,M11)),0)+MAX((120-60)/120 * (M13 - MIN(MAX(-1*M23-M11,0),M13)),0)*2</f>
        <v>20</v>
      </c>
      <c r="O28" s="7">
        <f t="shared" ref="O28:Z28" si="24">MAX((60-MINUTE(O8))/60 * (O11 - MIN(-1*O23,O11)),0)+MAX((120-MINUTE(O8))/120 * (O13 - MIN(MAX(-1*O23-O11,0),O13)),0)*2</f>
        <v>90</v>
      </c>
      <c r="P28" s="7">
        <f t="shared" si="24"/>
        <v>84.166666666666657</v>
      </c>
      <c r="Q28" s="7">
        <f t="shared" si="24"/>
        <v>78.333333333333343</v>
      </c>
      <c r="R28" s="7">
        <f t="shared" si="24"/>
        <v>72.5</v>
      </c>
      <c r="S28" s="7">
        <f t="shared" si="24"/>
        <v>66.666666666666657</v>
      </c>
      <c r="T28" s="7">
        <f t="shared" si="24"/>
        <v>60.833333333333329</v>
      </c>
      <c r="U28" s="7">
        <f t="shared" si="24"/>
        <v>55</v>
      </c>
      <c r="V28" s="7">
        <f t="shared" si="24"/>
        <v>49.166666666666671</v>
      </c>
      <c r="W28" s="7">
        <f t="shared" si="24"/>
        <v>43.333333333333329</v>
      </c>
      <c r="X28" s="7">
        <f t="shared" si="24"/>
        <v>0</v>
      </c>
      <c r="Y28" s="7">
        <f t="shared" si="24"/>
        <v>0</v>
      </c>
      <c r="Z28" s="7">
        <f t="shared" si="24"/>
        <v>24.999999999999996</v>
      </c>
      <c r="AA28" s="7">
        <f>MAX((60-60)/60 * (Z11 - MIN(-1*Z23,Z11)),0)+MAX((120-60)/120 * (Z13 - MIN(MAX(-1*Z23-Z11,0),Z13)),0)*2</f>
        <v>20</v>
      </c>
      <c r="AB28" s="7">
        <f t="shared" ref="AB28:AM28" si="25">MAX((60-MINUTE(AB8))/60 * (AB11 - MIN(-1*AB23,AB11)),0)+MAX((120-MINUTE(AB8))/120 * (AB13 - MIN(MAX(-1*AB23-AB11,0),AB13)),0)*2</f>
        <v>90</v>
      </c>
      <c r="AC28" s="7">
        <f t="shared" si="25"/>
        <v>84.166666666666657</v>
      </c>
      <c r="AD28" s="7">
        <f t="shared" si="25"/>
        <v>78.333333333333343</v>
      </c>
      <c r="AE28" s="7">
        <f t="shared" si="25"/>
        <v>72.5</v>
      </c>
      <c r="AF28" s="7">
        <f t="shared" si="25"/>
        <v>66.666666666666657</v>
      </c>
      <c r="AG28" s="7">
        <f t="shared" si="25"/>
        <v>60.833333333333329</v>
      </c>
      <c r="AH28" s="7">
        <f t="shared" si="25"/>
        <v>55</v>
      </c>
      <c r="AI28" s="7">
        <f t="shared" si="25"/>
        <v>49.166666666666671</v>
      </c>
      <c r="AJ28" s="7">
        <f t="shared" si="25"/>
        <v>43.333333333333329</v>
      </c>
      <c r="AK28" s="7">
        <f t="shared" si="25"/>
        <v>37.5</v>
      </c>
      <c r="AL28" s="7">
        <f t="shared" si="25"/>
        <v>31.666666666666668</v>
      </c>
      <c r="AM28" s="7">
        <f t="shared" si="25"/>
        <v>0</v>
      </c>
      <c r="AN28" s="7">
        <f>MAX((60-60)/60 * (AM11 - MIN(-1*AM23,AM11)),0)+MAX((120-60)/120 * (AM13 - MIN(MAX(-1*AM23-AM11,0),AM13)),0)*2</f>
        <v>0</v>
      </c>
      <c r="AO28" s="7">
        <f>MAX((60-MINUTE(AO8))/60 * (AO11 - MIN(-1*AO23,AO11)),0)+MAX((120-MINUTE(AO8))/120 * (AO13 - MIN(MAX(-1*AO23-AO11,0),AO13)),0)*2</f>
        <v>0</v>
      </c>
      <c r="AP28" s="7"/>
      <c r="AQ28" s="7"/>
      <c r="AR28" s="7"/>
      <c r="AS28" s="7"/>
      <c r="AT28" s="7"/>
      <c r="AU28" s="7"/>
      <c r="AV28" s="7"/>
      <c r="AW28" s="7"/>
    </row>
    <row r="29" spans="1:49" hidden="1" x14ac:dyDescent="0.35">
      <c r="A29" s="1" t="str">
        <f>RegUp!$A$27</f>
        <v>SoCReq-Compliance minus charging credit</v>
      </c>
      <c r="B29" s="1">
        <f t="shared" ref="B29:M29" si="26">MAX((60-MINUTE(B8))/60 * B11 + (120-MINUTE(B8))/120 * B13 * 2,0)</f>
        <v>90</v>
      </c>
      <c r="C29" s="1">
        <f t="shared" si="26"/>
        <v>84.166666666666657</v>
      </c>
      <c r="D29" s="1">
        <f t="shared" si="26"/>
        <v>78.333333333333343</v>
      </c>
      <c r="E29" s="1">
        <f t="shared" si="26"/>
        <v>72.5</v>
      </c>
      <c r="F29" s="1">
        <f t="shared" si="26"/>
        <v>66.666666666666657</v>
      </c>
      <c r="G29" s="1">
        <f t="shared" si="26"/>
        <v>60.833333333333329</v>
      </c>
      <c r="H29" s="1">
        <f t="shared" si="26"/>
        <v>55</v>
      </c>
      <c r="I29" s="1">
        <f t="shared" si="26"/>
        <v>49.166666666666671</v>
      </c>
      <c r="J29" s="1">
        <f t="shared" si="26"/>
        <v>43.333333333333329</v>
      </c>
      <c r="K29" s="1">
        <f t="shared" si="26"/>
        <v>37.5</v>
      </c>
      <c r="L29" s="1">
        <f t="shared" si="26"/>
        <v>31.666666666666668</v>
      </c>
      <c r="M29" s="1">
        <f t="shared" si="26"/>
        <v>25.833333333333329</v>
      </c>
      <c r="N29" s="1">
        <f>MAX((60-60)/60 * M11 + (120-60)/120 * M13 * 2,0)</f>
        <v>20</v>
      </c>
      <c r="O29" s="1">
        <f t="shared" ref="O29:Z29" si="27">MAX((60-MINUTE(O8))/60 * O11 + (120-MINUTE(O8))/120 * O13 * 2,0)</f>
        <v>90</v>
      </c>
      <c r="P29" s="1">
        <f t="shared" si="27"/>
        <v>84.166666666666657</v>
      </c>
      <c r="Q29" s="1">
        <f t="shared" si="27"/>
        <v>78.333333333333343</v>
      </c>
      <c r="R29" s="1">
        <f t="shared" si="27"/>
        <v>72.5</v>
      </c>
      <c r="S29" s="1">
        <f t="shared" si="27"/>
        <v>66.666666666666657</v>
      </c>
      <c r="T29" s="1">
        <f t="shared" si="27"/>
        <v>60.833333333333329</v>
      </c>
      <c r="U29" s="1">
        <f t="shared" si="27"/>
        <v>55</v>
      </c>
      <c r="V29" s="1">
        <f t="shared" si="27"/>
        <v>49.166666666666671</v>
      </c>
      <c r="W29" s="1">
        <f t="shared" si="27"/>
        <v>43.333333333333329</v>
      </c>
      <c r="X29" s="1">
        <f t="shared" si="27"/>
        <v>37.5</v>
      </c>
      <c r="Y29" s="1">
        <f t="shared" si="27"/>
        <v>31.666666666666668</v>
      </c>
      <c r="Z29" s="1">
        <f t="shared" si="27"/>
        <v>25.833333333333329</v>
      </c>
      <c r="AA29" s="1">
        <f>MAX((60-60)/60 * Z11 + (120-60)/120 * Z13 * 2,0)</f>
        <v>20</v>
      </c>
      <c r="AB29" s="1">
        <f t="shared" ref="AB29:AM29" si="28">MAX((60-MINUTE(AB8))/60 * AB11 + (120-MINUTE(AB8))/120 * AB13 * 2,0)</f>
        <v>90</v>
      </c>
      <c r="AC29" s="1">
        <f t="shared" si="28"/>
        <v>84.166666666666657</v>
      </c>
      <c r="AD29" s="1">
        <f t="shared" si="28"/>
        <v>78.333333333333343</v>
      </c>
      <c r="AE29" s="1">
        <f t="shared" si="28"/>
        <v>72.5</v>
      </c>
      <c r="AF29" s="1">
        <f t="shared" si="28"/>
        <v>66.666666666666657</v>
      </c>
      <c r="AG29" s="1">
        <f t="shared" si="28"/>
        <v>60.833333333333329</v>
      </c>
      <c r="AH29" s="1">
        <f t="shared" si="28"/>
        <v>55</v>
      </c>
      <c r="AI29" s="1">
        <f t="shared" si="28"/>
        <v>49.166666666666671</v>
      </c>
      <c r="AJ29" s="1">
        <f t="shared" si="28"/>
        <v>43.333333333333329</v>
      </c>
      <c r="AK29" s="1">
        <f t="shared" si="28"/>
        <v>37.5</v>
      </c>
      <c r="AL29" s="1">
        <f t="shared" si="28"/>
        <v>31.666666666666668</v>
      </c>
      <c r="AM29" s="1">
        <f t="shared" si="28"/>
        <v>25.833333333333329</v>
      </c>
      <c r="AN29" s="1">
        <f>MAX((60-60)/60 * AM11 + (120-60)/120 * AM13 * 2,0)</f>
        <v>20</v>
      </c>
      <c r="AO29" s="1">
        <f>MAX((60-MINUTE(AO8))/60 * AO11 + (120-MINUTE(AO8))/120 * AO13 * 2,0)</f>
        <v>90</v>
      </c>
      <c r="AP29" s="1"/>
      <c r="AQ29" s="1"/>
      <c r="AR29" s="1"/>
      <c r="AS29" s="1"/>
      <c r="AT29" s="1"/>
      <c r="AU29" s="1"/>
      <c r="AV29" s="1"/>
      <c r="AW29" s="1"/>
    </row>
    <row r="35" spans="1:16" x14ac:dyDescent="0.35">
      <c r="G35" s="5"/>
    </row>
    <row r="36" spans="1:16" x14ac:dyDescent="0.35">
      <c r="A36" s="2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</row>
    <row r="41" spans="1:16" hidden="1" x14ac:dyDescent="0.35"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</row>
    <row r="47" spans="1:16" x14ac:dyDescent="0.35"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</row>
    <row r="48" spans="1:16" hidden="1" x14ac:dyDescent="0.35"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</row>
    <row r="49" spans="1:16" hidden="1" x14ac:dyDescent="0.35"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</row>
    <row r="50" spans="1:16" x14ac:dyDescent="0.3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idden="1" x14ac:dyDescent="0.35"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</row>
    <row r="52" spans="1:16" hidden="1" x14ac:dyDescent="0.35"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</row>
    <row r="53" spans="1:16" x14ac:dyDescent="0.35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</row>
    <row r="62" spans="1:16" x14ac:dyDescent="0.35">
      <c r="A62" s="2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</row>
    <row r="63" spans="1:16" x14ac:dyDescent="0.35">
      <c r="A63" s="2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</row>
    <row r="68" spans="2:16" hidden="1" x14ac:dyDescent="0.35"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</row>
    <row r="74" spans="2:16" x14ac:dyDescent="0.35"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</row>
    <row r="75" spans="2:16" hidden="1" x14ac:dyDescent="0.35"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</row>
    <row r="76" spans="2:16" hidden="1" x14ac:dyDescent="0.35"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</row>
    <row r="77" spans="2:16" x14ac:dyDescent="0.35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</row>
    <row r="78" spans="2:16" hidden="1" x14ac:dyDescent="0.35"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</row>
    <row r="79" spans="2:16" hidden="1" x14ac:dyDescent="0.35"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</row>
    <row r="80" spans="2:16" x14ac:dyDescent="0.35"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</row>
    <row r="91" spans="1:16" x14ac:dyDescent="0.35">
      <c r="A91" s="2" t="s">
        <v>7</v>
      </c>
      <c r="B91" s="3">
        <v>0.5</v>
      </c>
      <c r="C91" s="3">
        <v>0.50347222222222221</v>
      </c>
      <c r="D91" s="3">
        <v>0.50694444444444398</v>
      </c>
      <c r="E91" s="3">
        <v>0.51041666666666696</v>
      </c>
      <c r="F91" s="3">
        <v>0.51388888888888895</v>
      </c>
      <c r="G91" s="3">
        <v>0.51736111111111105</v>
      </c>
      <c r="H91" s="3">
        <v>0.52083333333333304</v>
      </c>
      <c r="I91" s="3">
        <v>0.52430555555555503</v>
      </c>
      <c r="J91" s="3">
        <v>0.52777777777777801</v>
      </c>
      <c r="K91" s="3">
        <v>0.53125</v>
      </c>
      <c r="L91" s="3">
        <v>0.53472222222222199</v>
      </c>
      <c r="M91" s="3">
        <v>0.53819444444444398</v>
      </c>
      <c r="N91" s="3"/>
      <c r="O91" s="3">
        <v>0.54166666666666696</v>
      </c>
      <c r="P91" s="3">
        <v>0.54513888888888895</v>
      </c>
    </row>
    <row r="92" spans="1:16" x14ac:dyDescent="0.35">
      <c r="A92" t="s">
        <v>0</v>
      </c>
      <c r="B92">
        <v>100</v>
      </c>
      <c r="C92">
        <v>100</v>
      </c>
      <c r="D92">
        <v>100</v>
      </c>
      <c r="E92">
        <v>100</v>
      </c>
      <c r="F92">
        <v>100</v>
      </c>
      <c r="G92">
        <v>100</v>
      </c>
      <c r="H92">
        <v>100</v>
      </c>
      <c r="I92">
        <v>100</v>
      </c>
      <c r="J92">
        <v>100</v>
      </c>
      <c r="K92">
        <v>100</v>
      </c>
      <c r="L92">
        <v>100</v>
      </c>
      <c r="M92">
        <v>100</v>
      </c>
      <c r="O92">
        <v>100</v>
      </c>
      <c r="P92">
        <v>100</v>
      </c>
    </row>
    <row r="93" spans="1:16" x14ac:dyDescent="0.35">
      <c r="A93" t="s">
        <v>10</v>
      </c>
      <c r="B93">
        <v>50</v>
      </c>
      <c r="C93">
        <v>50</v>
      </c>
      <c r="D93">
        <v>50</v>
      </c>
      <c r="E93">
        <v>50</v>
      </c>
      <c r="F93">
        <v>50</v>
      </c>
      <c r="G93">
        <v>50</v>
      </c>
      <c r="H93">
        <v>50</v>
      </c>
      <c r="I93">
        <v>50</v>
      </c>
      <c r="J93">
        <v>50</v>
      </c>
      <c r="K93">
        <v>50</v>
      </c>
      <c r="L93">
        <v>50</v>
      </c>
      <c r="M93">
        <v>50</v>
      </c>
      <c r="O93">
        <v>50</v>
      </c>
      <c r="P93">
        <v>50</v>
      </c>
    </row>
    <row r="94" spans="1:16" x14ac:dyDescent="0.35">
      <c r="A94" t="s">
        <v>11</v>
      </c>
      <c r="B94">
        <v>0</v>
      </c>
      <c r="C94">
        <v>0</v>
      </c>
      <c r="D94">
        <v>0</v>
      </c>
      <c r="E94">
        <v>0</v>
      </c>
      <c r="F94">
        <v>0</v>
      </c>
      <c r="G94">
        <v>0</v>
      </c>
      <c r="H94">
        <v>0</v>
      </c>
      <c r="I94">
        <v>50</v>
      </c>
      <c r="J94">
        <v>50</v>
      </c>
      <c r="K94">
        <v>50</v>
      </c>
      <c r="L94">
        <v>50</v>
      </c>
      <c r="M94">
        <v>50</v>
      </c>
      <c r="O94">
        <v>50</v>
      </c>
      <c r="P94">
        <v>50</v>
      </c>
    </row>
    <row r="95" spans="1:16" x14ac:dyDescent="0.35">
      <c r="A95" t="s">
        <v>5</v>
      </c>
      <c r="B95">
        <f>MAX(0, MIN(B92-B94))</f>
        <v>100</v>
      </c>
      <c r="C95">
        <f>MAX(0, MIN(B92-B94))</f>
        <v>100</v>
      </c>
      <c r="D95">
        <f t="shared" ref="D95:H95" si="29">MAX(0, MIN(C92-C94))</f>
        <v>100</v>
      </c>
      <c r="E95">
        <f t="shared" si="29"/>
        <v>100</v>
      </c>
      <c r="F95">
        <f t="shared" si="29"/>
        <v>100</v>
      </c>
      <c r="G95">
        <f t="shared" si="29"/>
        <v>100</v>
      </c>
      <c r="H95">
        <f t="shared" si="29"/>
        <v>100</v>
      </c>
      <c r="I95">
        <f>MAX(0, MIN(H92-H94))</f>
        <v>100</v>
      </c>
      <c r="J95">
        <f t="shared" ref="J95:P95" si="30">MAX(0, MIN(I92-I94))</f>
        <v>50</v>
      </c>
      <c r="K95">
        <f t="shared" si="30"/>
        <v>50</v>
      </c>
      <c r="L95">
        <f t="shared" si="30"/>
        <v>50</v>
      </c>
      <c r="M95">
        <f t="shared" si="30"/>
        <v>50</v>
      </c>
      <c r="O95">
        <f>MAX(0, MIN(M92-M94))</f>
        <v>50</v>
      </c>
      <c r="P95">
        <f t="shared" si="30"/>
        <v>50</v>
      </c>
    </row>
    <row r="96" spans="1:16" x14ac:dyDescent="0.35">
      <c r="A96" t="s">
        <v>6</v>
      </c>
      <c r="B96">
        <f>B92-B93</f>
        <v>50</v>
      </c>
      <c r="C96">
        <f>MAX(0, MIN(B92-B94,(B100-$B$1-B106)/(1/12)))</f>
        <v>100</v>
      </c>
      <c r="D96">
        <f t="shared" ref="D96:J96" si="31">MAX(0, MIN(C92-C94,(C100-$B$1-C106)/(1/12)))</f>
        <v>100</v>
      </c>
      <c r="E96">
        <f t="shared" si="31"/>
        <v>100</v>
      </c>
      <c r="F96">
        <f t="shared" si="31"/>
        <v>100</v>
      </c>
      <c r="G96">
        <f t="shared" si="31"/>
        <v>100</v>
      </c>
      <c r="H96">
        <f t="shared" si="31"/>
        <v>100</v>
      </c>
      <c r="I96">
        <f t="shared" si="31"/>
        <v>100</v>
      </c>
      <c r="J96">
        <f t="shared" si="31"/>
        <v>0</v>
      </c>
      <c r="K96">
        <f>MAX(0, MIN(J92-J94,(J100-$B$1-J106)/(1/12)))</f>
        <v>50</v>
      </c>
      <c r="L96" s="6">
        <f t="shared" ref="L96:P96" si="32">MAX(0, MIN(K92-K94,(K100-$B$1-K106)/(1/12)))</f>
        <v>1.7053025658242404E-13</v>
      </c>
      <c r="M96">
        <f t="shared" si="32"/>
        <v>50</v>
      </c>
      <c r="O96">
        <f>MAX(0, MIN(M92-M94,(M100-$B$1-M106)/(1/12)))</f>
        <v>50</v>
      </c>
      <c r="P96">
        <f t="shared" si="32"/>
        <v>0</v>
      </c>
    </row>
    <row r="97" spans="1:16" x14ac:dyDescent="0.35">
      <c r="A97" t="s">
        <v>12</v>
      </c>
      <c r="B97">
        <v>0</v>
      </c>
      <c r="C97">
        <v>100</v>
      </c>
      <c r="D97">
        <v>100</v>
      </c>
      <c r="E97">
        <v>100</v>
      </c>
      <c r="F97">
        <v>100</v>
      </c>
      <c r="G97">
        <v>100</v>
      </c>
      <c r="H97">
        <v>0</v>
      </c>
      <c r="I97">
        <v>0</v>
      </c>
      <c r="J97">
        <v>0</v>
      </c>
      <c r="K97">
        <v>50</v>
      </c>
      <c r="L97">
        <v>0</v>
      </c>
      <c r="M97">
        <v>50</v>
      </c>
      <c r="O97">
        <v>0</v>
      </c>
      <c r="P97">
        <v>0</v>
      </c>
    </row>
    <row r="98" spans="1:16" x14ac:dyDescent="0.35">
      <c r="A98" t="s">
        <v>14</v>
      </c>
      <c r="B98">
        <v>0</v>
      </c>
      <c r="C98">
        <v>0</v>
      </c>
      <c r="D98">
        <v>0</v>
      </c>
      <c r="E98">
        <v>0</v>
      </c>
      <c r="F98">
        <v>0</v>
      </c>
      <c r="G98">
        <v>0</v>
      </c>
      <c r="H98">
        <v>0</v>
      </c>
      <c r="I98">
        <v>0</v>
      </c>
      <c r="J98">
        <v>-50</v>
      </c>
      <c r="K98">
        <v>0</v>
      </c>
      <c r="L98">
        <v>-50</v>
      </c>
      <c r="M98">
        <v>0</v>
      </c>
      <c r="O98">
        <v>0</v>
      </c>
      <c r="P98">
        <v>0</v>
      </c>
    </row>
    <row r="99" spans="1:16" x14ac:dyDescent="0.35">
      <c r="A99" t="s">
        <v>15</v>
      </c>
      <c r="B99">
        <f>B97+B98</f>
        <v>0</v>
      </c>
      <c r="C99">
        <f t="shared" ref="C99:P99" si="33">C97+C98</f>
        <v>100</v>
      </c>
      <c r="D99">
        <f t="shared" si="33"/>
        <v>100</v>
      </c>
      <c r="E99">
        <f t="shared" si="33"/>
        <v>100</v>
      </c>
      <c r="F99">
        <f t="shared" si="33"/>
        <v>100</v>
      </c>
      <c r="G99">
        <f t="shared" si="33"/>
        <v>100</v>
      </c>
      <c r="H99">
        <f t="shared" si="33"/>
        <v>0</v>
      </c>
      <c r="I99">
        <f t="shared" si="33"/>
        <v>0</v>
      </c>
      <c r="J99">
        <f t="shared" si="33"/>
        <v>-50</v>
      </c>
      <c r="K99">
        <f t="shared" si="33"/>
        <v>50</v>
      </c>
      <c r="L99">
        <f t="shared" si="33"/>
        <v>-50</v>
      </c>
      <c r="M99">
        <f t="shared" si="33"/>
        <v>50</v>
      </c>
      <c r="O99">
        <f t="shared" si="33"/>
        <v>0</v>
      </c>
      <c r="P99">
        <f t="shared" si="33"/>
        <v>0</v>
      </c>
    </row>
    <row r="100" spans="1:16" x14ac:dyDescent="0.35">
      <c r="A100" t="s">
        <v>1</v>
      </c>
      <c r="B100">
        <f>100</f>
        <v>100</v>
      </c>
      <c r="C100">
        <f>B100-B99*1/12</f>
        <v>100</v>
      </c>
      <c r="D100">
        <f t="shared" ref="D100:P100" si="34">C100-C99*1/12</f>
        <v>91.666666666666671</v>
      </c>
      <c r="E100">
        <f t="shared" si="34"/>
        <v>83.333333333333343</v>
      </c>
      <c r="F100">
        <f t="shared" si="34"/>
        <v>75.000000000000014</v>
      </c>
      <c r="G100">
        <f t="shared" si="34"/>
        <v>66.666666666666686</v>
      </c>
      <c r="H100">
        <f t="shared" si="34"/>
        <v>58.33333333333335</v>
      </c>
      <c r="I100">
        <f t="shared" si="34"/>
        <v>58.33333333333335</v>
      </c>
      <c r="J100">
        <f t="shared" si="34"/>
        <v>58.33333333333335</v>
      </c>
      <c r="K100">
        <f t="shared" si="34"/>
        <v>62.500000000000014</v>
      </c>
      <c r="L100">
        <f t="shared" si="34"/>
        <v>58.33333333333335</v>
      </c>
      <c r="M100">
        <f t="shared" si="34"/>
        <v>62.500000000000014</v>
      </c>
      <c r="O100">
        <f>M100-M99*1/12</f>
        <v>58.33333333333335</v>
      </c>
      <c r="P100">
        <f t="shared" si="34"/>
        <v>58.33333333333335</v>
      </c>
    </row>
    <row r="101" spans="1:16" hidden="1" x14ac:dyDescent="0.35">
      <c r="A101" t="s">
        <v>16</v>
      </c>
      <c r="B101" s="5">
        <f>MAX((120-MINUTE(B91))/120 * B93 - MIN(-1*B98,B93),0)*2</f>
        <v>100</v>
      </c>
      <c r="C101" s="5">
        <f>MAX((120-MINUTE(C91))/120 * C93 - MIN(-1*C98,C93),0)*2</f>
        <v>95.833333333333343</v>
      </c>
      <c r="D101" s="5">
        <f t="shared" ref="D101:P101" si="35">MAX((120-MINUTE(D91))/120 * D93 - MIN(-1*D98,D93),0)*2</f>
        <v>91.666666666666657</v>
      </c>
      <c r="E101" s="5">
        <f t="shared" si="35"/>
        <v>87.5</v>
      </c>
      <c r="F101" s="5">
        <f t="shared" si="35"/>
        <v>83.333333333333343</v>
      </c>
      <c r="G101" s="5">
        <f t="shared" si="35"/>
        <v>79.166666666666657</v>
      </c>
      <c r="H101" s="5">
        <f t="shared" si="35"/>
        <v>75</v>
      </c>
      <c r="I101" s="5">
        <f t="shared" si="35"/>
        <v>70.833333333333343</v>
      </c>
      <c r="J101" s="5">
        <f t="shared" si="35"/>
        <v>0</v>
      </c>
      <c r="K101" s="5">
        <f t="shared" si="35"/>
        <v>62.5</v>
      </c>
      <c r="L101" s="4">
        <f>MAX((120-MINUTE(L91))/120 * L93 - MIN(-1*L98,L93),0)*2</f>
        <v>0</v>
      </c>
      <c r="M101" s="5">
        <f t="shared" si="35"/>
        <v>54.166666666666664</v>
      </c>
      <c r="N101" s="5"/>
      <c r="O101" s="5">
        <f t="shared" si="35"/>
        <v>100</v>
      </c>
      <c r="P101" s="5">
        <f t="shared" si="35"/>
        <v>95.833333333333343</v>
      </c>
    </row>
    <row r="102" spans="1:16" hidden="1" x14ac:dyDescent="0.35">
      <c r="A102" t="s">
        <v>17</v>
      </c>
      <c r="B102" s="5" t="e">
        <f t="shared" ref="B102:P102" si="36">MAX((MINUTE(B91)-(60-$L$1))/$L$1*B93-MIN(B93,-1*B98),0)*2</f>
        <v>#DIV/0!</v>
      </c>
      <c r="C102" s="5" t="e">
        <f t="shared" si="36"/>
        <v>#DIV/0!</v>
      </c>
      <c r="D102" s="5" t="e">
        <f t="shared" si="36"/>
        <v>#DIV/0!</v>
      </c>
      <c r="E102" s="5" t="e">
        <f t="shared" si="36"/>
        <v>#DIV/0!</v>
      </c>
      <c r="F102" s="5" t="e">
        <f t="shared" si="36"/>
        <v>#DIV/0!</v>
      </c>
      <c r="G102" s="5" t="e">
        <f t="shared" si="36"/>
        <v>#DIV/0!</v>
      </c>
      <c r="H102" s="5" t="e">
        <f t="shared" si="36"/>
        <v>#DIV/0!</v>
      </c>
      <c r="I102" s="5" t="e">
        <f t="shared" si="36"/>
        <v>#DIV/0!</v>
      </c>
      <c r="J102" s="5" t="e">
        <f t="shared" si="36"/>
        <v>#DIV/0!</v>
      </c>
      <c r="K102" s="5" t="e">
        <f t="shared" si="36"/>
        <v>#DIV/0!</v>
      </c>
      <c r="L102" s="5" t="e">
        <f t="shared" si="36"/>
        <v>#DIV/0!</v>
      </c>
      <c r="M102" s="5" t="e">
        <f t="shared" si="36"/>
        <v>#DIV/0!</v>
      </c>
      <c r="N102" s="5"/>
      <c r="O102" s="5" t="e">
        <f t="shared" si="36"/>
        <v>#DIV/0!</v>
      </c>
      <c r="P102" s="5" t="e">
        <f t="shared" si="36"/>
        <v>#DIV/0!</v>
      </c>
    </row>
    <row r="103" spans="1:16" x14ac:dyDescent="0.35">
      <c r="A103" t="s">
        <v>8</v>
      </c>
      <c r="B103" s="1" t="e">
        <f>MAX(B101,B102)</f>
        <v>#DIV/0!</v>
      </c>
      <c r="C103" s="1" t="e">
        <f t="shared" ref="C103:J103" si="37">MAX(C101,C102)</f>
        <v>#DIV/0!</v>
      </c>
      <c r="D103" s="1" t="e">
        <f t="shared" si="37"/>
        <v>#DIV/0!</v>
      </c>
      <c r="E103" s="1" t="e">
        <f t="shared" si="37"/>
        <v>#DIV/0!</v>
      </c>
      <c r="F103" s="1" t="e">
        <f t="shared" si="37"/>
        <v>#DIV/0!</v>
      </c>
      <c r="G103" s="1" t="e">
        <f t="shared" si="37"/>
        <v>#DIV/0!</v>
      </c>
      <c r="H103" s="1" t="e">
        <f t="shared" si="37"/>
        <v>#DIV/0!</v>
      </c>
      <c r="I103" s="1" t="e">
        <f t="shared" si="37"/>
        <v>#DIV/0!</v>
      </c>
      <c r="J103" s="1" t="e">
        <f t="shared" si="37"/>
        <v>#DIV/0!</v>
      </c>
      <c r="K103" s="1" t="e">
        <f>MAX(K101,K102)</f>
        <v>#DIV/0!</v>
      </c>
      <c r="L103" s="1" t="e">
        <f t="shared" ref="L103" si="38">MAX(L101,L102)</f>
        <v>#DIV/0!</v>
      </c>
      <c r="M103" s="1" t="e">
        <f>MAX(M101,M102)</f>
        <v>#DIV/0!</v>
      </c>
      <c r="N103" s="1"/>
      <c r="O103" s="1" t="e">
        <f t="shared" ref="O103:P103" si="39">MAX(O101,O102)</f>
        <v>#DIV/0!</v>
      </c>
      <c r="P103" s="1" t="e">
        <f t="shared" si="39"/>
        <v>#DIV/0!</v>
      </c>
    </row>
    <row r="104" spans="1:16" hidden="1" x14ac:dyDescent="0.35">
      <c r="A104" t="s">
        <v>18</v>
      </c>
      <c r="B104" s="5">
        <f>MAX((120-MINUTE(B91))/120 * B94 - MIN(-1*B98,B93),0)*2</f>
        <v>0</v>
      </c>
      <c r="C104" s="5">
        <f t="shared" ref="C104:P104" si="40">MAX((120-MINUTE(C91))/120 * C94 - MIN(-1*C98,C93),0)*2</f>
        <v>0</v>
      </c>
      <c r="D104" s="5">
        <f t="shared" si="40"/>
        <v>0</v>
      </c>
      <c r="E104" s="5">
        <f t="shared" si="40"/>
        <v>0</v>
      </c>
      <c r="F104" s="5">
        <f t="shared" si="40"/>
        <v>0</v>
      </c>
      <c r="G104" s="5">
        <f t="shared" si="40"/>
        <v>0</v>
      </c>
      <c r="H104" s="5">
        <f t="shared" si="40"/>
        <v>0</v>
      </c>
      <c r="I104" s="5">
        <f t="shared" si="40"/>
        <v>70.833333333333343</v>
      </c>
      <c r="J104" s="5">
        <f t="shared" si="40"/>
        <v>0</v>
      </c>
      <c r="K104" s="5">
        <f t="shared" si="40"/>
        <v>62.5</v>
      </c>
      <c r="L104" s="5">
        <f t="shared" si="40"/>
        <v>0</v>
      </c>
      <c r="M104" s="5">
        <f t="shared" si="40"/>
        <v>54.166666666666664</v>
      </c>
      <c r="N104" s="5"/>
      <c r="O104" s="5">
        <f t="shared" si="40"/>
        <v>100</v>
      </c>
      <c r="P104" s="5">
        <f t="shared" si="40"/>
        <v>95.833333333333343</v>
      </c>
    </row>
    <row r="105" spans="1:16" hidden="1" x14ac:dyDescent="0.35">
      <c r="A105" t="s">
        <v>19</v>
      </c>
      <c r="B105" s="5">
        <f>IFERROR(MAX((MINUTE(B91)-(60-$L$1))/$L$1*B94-MIN(B93,-1*B98),0),0)*2</f>
        <v>0</v>
      </c>
      <c r="C105" s="5">
        <f t="shared" ref="C105:P105" si="41">IFERROR(MAX((MINUTE(C91)-(60-$L$1))/$L$1*C94-MIN(C93,-1*C98),0),0)*2</f>
        <v>0</v>
      </c>
      <c r="D105" s="5">
        <f t="shared" si="41"/>
        <v>0</v>
      </c>
      <c r="E105" s="5">
        <f t="shared" si="41"/>
        <v>0</v>
      </c>
      <c r="F105" s="5">
        <f t="shared" si="41"/>
        <v>0</v>
      </c>
      <c r="G105" s="5">
        <f t="shared" si="41"/>
        <v>0</v>
      </c>
      <c r="H105" s="5">
        <f t="shared" si="41"/>
        <v>0</v>
      </c>
      <c r="I105" s="5">
        <f t="shared" si="41"/>
        <v>0</v>
      </c>
      <c r="J105" s="5">
        <f t="shared" si="41"/>
        <v>0</v>
      </c>
      <c r="K105" s="5">
        <f t="shared" si="41"/>
        <v>0</v>
      </c>
      <c r="L105" s="5">
        <f t="shared" si="41"/>
        <v>0</v>
      </c>
      <c r="M105" s="5">
        <f t="shared" si="41"/>
        <v>0</v>
      </c>
      <c r="N105" s="5"/>
      <c r="O105" s="5">
        <f t="shared" si="41"/>
        <v>0</v>
      </c>
      <c r="P105" s="5">
        <f t="shared" si="41"/>
        <v>0</v>
      </c>
    </row>
    <row r="106" spans="1:16" x14ac:dyDescent="0.35">
      <c r="A106" t="s">
        <v>9</v>
      </c>
      <c r="B106" s="1">
        <f>MAX(B105,B104)</f>
        <v>0</v>
      </c>
      <c r="C106" s="1">
        <f t="shared" ref="C106:P106" si="42">MAX(C105,C104)</f>
        <v>0</v>
      </c>
      <c r="D106" s="1">
        <f t="shared" si="42"/>
        <v>0</v>
      </c>
      <c r="E106" s="1">
        <f t="shared" si="42"/>
        <v>0</v>
      </c>
      <c r="F106" s="1">
        <f t="shared" si="42"/>
        <v>0</v>
      </c>
      <c r="G106" s="1">
        <f t="shared" si="42"/>
        <v>0</v>
      </c>
      <c r="H106" s="1">
        <f t="shared" si="42"/>
        <v>0</v>
      </c>
      <c r="I106" s="1">
        <f t="shared" si="42"/>
        <v>70.833333333333343</v>
      </c>
      <c r="J106" s="1">
        <f t="shared" si="42"/>
        <v>0</v>
      </c>
      <c r="K106" s="1">
        <f t="shared" si="42"/>
        <v>62.5</v>
      </c>
      <c r="L106" s="1">
        <f t="shared" si="42"/>
        <v>0</v>
      </c>
      <c r="M106" s="1">
        <f t="shared" si="42"/>
        <v>54.166666666666664</v>
      </c>
      <c r="N106" s="1"/>
      <c r="O106" s="1">
        <f t="shared" si="42"/>
        <v>100</v>
      </c>
      <c r="P106" s="1">
        <f t="shared" si="42"/>
        <v>95.833333333333343</v>
      </c>
    </row>
    <row r="107" spans="1:16" hidden="1" x14ac:dyDescent="0.35">
      <c r="A107" t="s">
        <v>22</v>
      </c>
      <c r="B107" s="5">
        <f>MAX((120-MINUTE(B91))/120 * B93,0)*2</f>
        <v>100</v>
      </c>
      <c r="C107" s="5">
        <f t="shared" ref="C107:P107" si="43">MAX((120-MINUTE(C91))/120 * C93,0)*2</f>
        <v>95.833333333333343</v>
      </c>
      <c r="D107" s="5">
        <f t="shared" si="43"/>
        <v>91.666666666666657</v>
      </c>
      <c r="E107" s="5">
        <f t="shared" si="43"/>
        <v>87.5</v>
      </c>
      <c r="F107" s="5">
        <f t="shared" si="43"/>
        <v>83.333333333333343</v>
      </c>
      <c r="G107" s="5">
        <f t="shared" si="43"/>
        <v>79.166666666666657</v>
      </c>
      <c r="H107" s="5">
        <f t="shared" si="43"/>
        <v>75</v>
      </c>
      <c r="I107" s="5">
        <f t="shared" si="43"/>
        <v>70.833333333333343</v>
      </c>
      <c r="J107" s="5">
        <f t="shared" si="43"/>
        <v>66.666666666666657</v>
      </c>
      <c r="K107" s="5">
        <f t="shared" si="43"/>
        <v>62.5</v>
      </c>
      <c r="L107" s="5">
        <f t="shared" si="43"/>
        <v>58.333333333333336</v>
      </c>
      <c r="M107" s="5">
        <f t="shared" si="43"/>
        <v>54.166666666666664</v>
      </c>
      <c r="N107" s="5"/>
      <c r="O107" s="5">
        <f t="shared" si="43"/>
        <v>100</v>
      </c>
      <c r="P107" s="5">
        <f t="shared" si="43"/>
        <v>95.833333333333343</v>
      </c>
    </row>
    <row r="108" spans="1:16" hidden="1" x14ac:dyDescent="0.35">
      <c r="A108" t="s">
        <v>23</v>
      </c>
      <c r="B108" s="5" t="e">
        <f>MAX((MINUTE(B91)-(60-$L$1))/$L$1*B93,0)*2</f>
        <v>#DIV/0!</v>
      </c>
      <c r="C108" s="5" t="e">
        <f t="shared" ref="C108:P108" si="44">MAX((MINUTE(C91)-(60-$L$1))/$L$1*C93,0)*2</f>
        <v>#DIV/0!</v>
      </c>
      <c r="D108" s="5" t="e">
        <f t="shared" si="44"/>
        <v>#DIV/0!</v>
      </c>
      <c r="E108" s="5" t="e">
        <f t="shared" si="44"/>
        <v>#DIV/0!</v>
      </c>
      <c r="F108" s="5" t="e">
        <f t="shared" si="44"/>
        <v>#DIV/0!</v>
      </c>
      <c r="G108" s="5" t="e">
        <f t="shared" si="44"/>
        <v>#DIV/0!</v>
      </c>
      <c r="H108" s="5" t="e">
        <f t="shared" si="44"/>
        <v>#DIV/0!</v>
      </c>
      <c r="I108" s="5" t="e">
        <f t="shared" si="44"/>
        <v>#DIV/0!</v>
      </c>
      <c r="J108" s="5" t="e">
        <f t="shared" si="44"/>
        <v>#DIV/0!</v>
      </c>
      <c r="K108" s="5" t="e">
        <f t="shared" si="44"/>
        <v>#DIV/0!</v>
      </c>
      <c r="L108" s="5" t="e">
        <f t="shared" si="44"/>
        <v>#DIV/0!</v>
      </c>
      <c r="M108" s="5" t="e">
        <f t="shared" si="44"/>
        <v>#DIV/0!</v>
      </c>
      <c r="N108" s="5"/>
      <c r="O108" s="5" t="e">
        <f t="shared" si="44"/>
        <v>#DIV/0!</v>
      </c>
      <c r="P108" s="5" t="e">
        <f t="shared" si="44"/>
        <v>#DIV/0!</v>
      </c>
    </row>
    <row r="109" spans="1:16" x14ac:dyDescent="0.35">
      <c r="A109" t="s">
        <v>21</v>
      </c>
      <c r="B109" s="1" t="e">
        <f>MAX(B107,B108)</f>
        <v>#DIV/0!</v>
      </c>
      <c r="C109" s="1" t="e">
        <f t="shared" ref="C109:P109" si="45">MAX(C107,C108)</f>
        <v>#DIV/0!</v>
      </c>
      <c r="D109" s="1" t="e">
        <f t="shared" si="45"/>
        <v>#DIV/0!</v>
      </c>
      <c r="E109" s="1" t="e">
        <f t="shared" si="45"/>
        <v>#DIV/0!</v>
      </c>
      <c r="F109" s="1" t="e">
        <f t="shared" si="45"/>
        <v>#DIV/0!</v>
      </c>
      <c r="G109" s="1" t="e">
        <f t="shared" si="45"/>
        <v>#DIV/0!</v>
      </c>
      <c r="H109" s="1" t="e">
        <f t="shared" si="45"/>
        <v>#DIV/0!</v>
      </c>
      <c r="I109" s="1" t="e">
        <f t="shared" si="45"/>
        <v>#DIV/0!</v>
      </c>
      <c r="J109" s="1" t="e">
        <f t="shared" si="45"/>
        <v>#DIV/0!</v>
      </c>
      <c r="K109" s="1" t="e">
        <f t="shared" si="45"/>
        <v>#DIV/0!</v>
      </c>
      <c r="L109" s="1" t="e">
        <f t="shared" si="45"/>
        <v>#DIV/0!</v>
      </c>
      <c r="M109" s="1" t="e">
        <f t="shared" si="45"/>
        <v>#DIV/0!</v>
      </c>
      <c r="N109" s="1"/>
      <c r="O109" s="1" t="e">
        <f t="shared" si="45"/>
        <v>#DIV/0!</v>
      </c>
      <c r="P109" s="1" t="e">
        <f t="shared" si="45"/>
        <v>#DIV/0!</v>
      </c>
    </row>
  </sheetData>
  <conditionalFormatting sqref="B8:Z9 B22:M27 O22:Z27 O18:Z19 AB18:AM19 AB22:AM28 AO22:AO28 AO18:AO19 B10:M15 O10:Z15 AB8:AM15 AO8:AO15 AA8:AA19 AN8:AN19 C18:M18 B19:M20 N10:N27 AA21:AA28 AN21:AN28 B28:Z28 B29:N29">
    <cfRule type="expression" dxfId="20" priority="27">
      <formula>B$27&lt;B$28</formula>
    </cfRule>
  </conditionalFormatting>
  <conditionalFormatting sqref="B36:P53">
    <cfRule type="expression" dxfId="19" priority="28">
      <formula>B$46&lt;B$47</formula>
    </cfRule>
  </conditionalFormatting>
  <conditionalFormatting sqref="B91:P109">
    <cfRule type="expression" dxfId="18" priority="29">
      <formula>B$100&lt;B$103</formula>
    </cfRule>
    <cfRule type="expression" dxfId="17" priority="30">
      <formula>B$73&lt;B$74</formula>
    </cfRule>
  </conditionalFormatting>
  <conditionalFormatting sqref="B41:P41">
    <cfRule type="expression" dxfId="16" priority="26">
      <formula>B$27&lt;B$28</formula>
    </cfRule>
  </conditionalFormatting>
  <conditionalFormatting sqref="B42:P42">
    <cfRule type="expression" dxfId="15" priority="25">
      <formula>B$27&lt;B$28</formula>
    </cfRule>
  </conditionalFormatting>
  <conditionalFormatting sqref="B63:P80">
    <cfRule type="expression" dxfId="14" priority="24">
      <formula>B$73&lt;B$74</formula>
    </cfRule>
  </conditionalFormatting>
  <conditionalFormatting sqref="B68:P68">
    <cfRule type="expression" dxfId="13" priority="23">
      <formula>B$27&lt;B$28</formula>
    </cfRule>
  </conditionalFormatting>
  <conditionalFormatting sqref="B69:P69">
    <cfRule type="expression" dxfId="12" priority="22">
      <formula>B$27&lt;B$28</formula>
    </cfRule>
  </conditionalFormatting>
  <conditionalFormatting sqref="AB21:AM21 AO21 O21:Z21 B21:M21">
    <cfRule type="expression" dxfId="11" priority="19">
      <formula>B$22&lt;B$23</formula>
    </cfRule>
  </conditionalFormatting>
  <conditionalFormatting sqref="O20:AA20">
    <cfRule type="expression" dxfId="10" priority="10">
      <formula>O$27&lt;O$28</formula>
    </cfRule>
  </conditionalFormatting>
  <conditionalFormatting sqref="AB20:AN20">
    <cfRule type="expression" dxfId="9" priority="9">
      <formula>AB$27&lt;AB$28</formula>
    </cfRule>
  </conditionalFormatting>
  <conditionalFormatting sqref="AO20">
    <cfRule type="expression" dxfId="8" priority="8">
      <formula>AO$27&lt;AO$28</formula>
    </cfRule>
  </conditionalFormatting>
  <conditionalFormatting sqref="B16:B18 C16:M17">
    <cfRule type="expression" dxfId="7" priority="7">
      <formula>(B$27-B$28)&lt;-0.01</formula>
    </cfRule>
  </conditionalFormatting>
  <conditionalFormatting sqref="O16:Z17">
    <cfRule type="expression" dxfId="6" priority="6">
      <formula>(O$27-O$28)&lt;-0.01</formula>
    </cfRule>
  </conditionalFormatting>
  <conditionalFormatting sqref="AB16:AM17">
    <cfRule type="expression" dxfId="5" priority="5">
      <formula>(AB$27-AB$28)&lt;-0.01</formula>
    </cfRule>
  </conditionalFormatting>
  <conditionalFormatting sqref="AO16:AO17">
    <cfRule type="expression" dxfId="4" priority="4">
      <formula>(AO$27-AO$28)&lt;-0.01</formula>
    </cfRule>
  </conditionalFormatting>
  <conditionalFormatting sqref="O29:AA29">
    <cfRule type="expression" dxfId="3" priority="3">
      <formula>O$27&lt;O$28</formula>
    </cfRule>
  </conditionalFormatting>
  <conditionalFormatting sqref="AB29:AN29">
    <cfRule type="expression" dxfId="2" priority="2">
      <formula>AB$27&lt;AB$28</formula>
    </cfRule>
  </conditionalFormatting>
  <conditionalFormatting sqref="AO29">
    <cfRule type="expression" dxfId="1" priority="1">
      <formula>AO$27&lt;AO$28</formula>
    </cfRule>
  </conditionalFormatting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19C2BE-6FD4-4CC5-8429-FE54B42523C5}">
  <sheetPr codeName="Sheet8"/>
  <dimension ref="A1:AW109"/>
  <sheetViews>
    <sheetView workbookViewId="0">
      <pane xSplit="1" ySplit="8" topLeftCell="B9" activePane="bottomRight" state="frozen"/>
      <selection pane="topRight" activeCell="B1" sqref="B1"/>
      <selection pane="bottomLeft" activeCell="A7" sqref="A7"/>
      <selection pane="bottomRight"/>
    </sheetView>
  </sheetViews>
  <sheetFormatPr defaultRowHeight="14.5" x14ac:dyDescent="0.35"/>
  <cols>
    <col min="1" max="1" width="19.81640625" bestFit="1" customWidth="1"/>
    <col min="12" max="12" width="8.7265625" customWidth="1"/>
    <col min="14" max="14" width="0.7265625" customWidth="1"/>
    <col min="27" max="27" width="0.7265625" customWidth="1"/>
    <col min="40" max="40" width="0.7265625" customWidth="1"/>
  </cols>
  <sheetData>
    <row r="1" spans="1:49" x14ac:dyDescent="0.35">
      <c r="A1" t="s">
        <v>24</v>
      </c>
      <c r="B1">
        <v>0</v>
      </c>
      <c r="J1" t="s">
        <v>20</v>
      </c>
      <c r="L1">
        <v>0</v>
      </c>
      <c r="P1" s="16" t="s">
        <v>86</v>
      </c>
      <c r="Q1" s="16"/>
      <c r="R1" s="16"/>
      <c r="S1" s="16"/>
      <c r="T1" s="16"/>
      <c r="U1" s="16"/>
      <c r="V1" s="16"/>
      <c r="W1" s="16"/>
      <c r="X1" s="16"/>
    </row>
    <row r="2" spans="1:49" x14ac:dyDescent="0.35">
      <c r="A2" t="s">
        <v>25</v>
      </c>
      <c r="B2">
        <v>100</v>
      </c>
      <c r="P2" s="18" t="s">
        <v>142</v>
      </c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</row>
    <row r="3" spans="1:49" x14ac:dyDescent="0.35">
      <c r="A3" t="s">
        <v>26</v>
      </c>
      <c r="B3">
        <v>100</v>
      </c>
    </row>
    <row r="4" spans="1:49" x14ac:dyDescent="0.35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 t="s">
        <v>90</v>
      </c>
      <c r="P4" s="5" t="s">
        <v>135</v>
      </c>
      <c r="AB4" t="s">
        <v>91</v>
      </c>
      <c r="AC4" t="s">
        <v>136</v>
      </c>
    </row>
    <row r="5" spans="1:49" x14ac:dyDescent="0.35">
      <c r="A5" t="s">
        <v>88</v>
      </c>
      <c r="B5" s="5" t="s">
        <v>130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P5" s="5" t="s">
        <v>133</v>
      </c>
      <c r="AC5" s="5" t="s">
        <v>125</v>
      </c>
    </row>
    <row r="6" spans="1:49" x14ac:dyDescent="0.35">
      <c r="B6" s="5" t="s">
        <v>123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P6" s="5" t="s">
        <v>134</v>
      </c>
      <c r="AC6" t="s">
        <v>128</v>
      </c>
    </row>
    <row r="7" spans="1:49" x14ac:dyDescent="0.35">
      <c r="B7" t="s">
        <v>100</v>
      </c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P7" t="s">
        <v>126</v>
      </c>
      <c r="AC7" t="s">
        <v>129</v>
      </c>
    </row>
    <row r="8" spans="1:49" x14ac:dyDescent="0.35">
      <c r="A8" s="10" t="s">
        <v>34</v>
      </c>
      <c r="B8" s="3">
        <v>0.5</v>
      </c>
      <c r="C8" s="3">
        <v>0.50347222222222221</v>
      </c>
      <c r="D8" s="3">
        <v>0.50694444444444398</v>
      </c>
      <c r="E8" s="3">
        <v>0.51041666666666696</v>
      </c>
      <c r="F8" s="3">
        <v>0.51388888888888895</v>
      </c>
      <c r="G8" s="3">
        <v>0.51736111111111105</v>
      </c>
      <c r="H8" s="3">
        <v>0.52083333333333304</v>
      </c>
      <c r="I8" s="3">
        <v>0.52430555555555503</v>
      </c>
      <c r="J8" s="3">
        <v>0.52777777777777801</v>
      </c>
      <c r="K8" s="3">
        <v>0.53125</v>
      </c>
      <c r="L8" s="3">
        <v>0.53472222222222199</v>
      </c>
      <c r="M8" s="3">
        <v>0.53819444444444398</v>
      </c>
      <c r="N8" s="3">
        <f>O8-TIME(0,0,1)</f>
        <v>0.54165509259259292</v>
      </c>
      <c r="O8" s="3">
        <v>0.54166666666666696</v>
      </c>
      <c r="P8" s="3">
        <v>0.54513888888888895</v>
      </c>
      <c r="Q8" s="3">
        <v>0.54861111111111105</v>
      </c>
      <c r="R8" s="3">
        <v>0.55208333333333304</v>
      </c>
      <c r="S8" s="3">
        <v>0.55555555555555503</v>
      </c>
      <c r="T8" s="3">
        <v>0.55902777777777701</v>
      </c>
      <c r="U8" s="3">
        <v>0.562499999999999</v>
      </c>
      <c r="V8" s="3">
        <v>0.56597222222222099</v>
      </c>
      <c r="W8" s="3">
        <v>0.56944444444444298</v>
      </c>
      <c r="X8" s="3">
        <v>0.57291666666666496</v>
      </c>
      <c r="Y8" s="3">
        <v>0.57638888888888695</v>
      </c>
      <c r="Z8" s="3">
        <v>0.57986111111110905</v>
      </c>
      <c r="AA8" s="3">
        <f>AB8-TIME(0,0,1)</f>
        <v>0.583321759259257</v>
      </c>
      <c r="AB8" s="3">
        <v>0.58333333333333104</v>
      </c>
      <c r="AC8" s="3">
        <v>0.58680555555555303</v>
      </c>
      <c r="AD8" s="3">
        <v>0.59027777777777501</v>
      </c>
      <c r="AE8" s="3">
        <v>0.593749999999997</v>
      </c>
      <c r="AF8" s="3">
        <v>0.59722222222221899</v>
      </c>
      <c r="AG8" s="3">
        <v>0.60069444444444098</v>
      </c>
      <c r="AH8" s="3">
        <v>0.60416666666666297</v>
      </c>
      <c r="AI8" s="3">
        <v>0.60763888888888495</v>
      </c>
      <c r="AJ8" s="3">
        <v>0.61111111111110705</v>
      </c>
      <c r="AK8" s="3">
        <v>0.61458333333332904</v>
      </c>
      <c r="AL8" s="3">
        <v>0.61805555555555103</v>
      </c>
      <c r="AM8" s="3">
        <v>0.62152777777777302</v>
      </c>
      <c r="AN8" s="3">
        <f>AO8-TIME(0,0,1)</f>
        <v>0.62498842592592097</v>
      </c>
      <c r="AO8" s="3">
        <v>0.624999999999995</v>
      </c>
      <c r="AP8" s="3">
        <v>0.62847222222222221</v>
      </c>
      <c r="AQ8" s="3"/>
      <c r="AR8" s="3"/>
      <c r="AS8" s="3"/>
      <c r="AT8" s="3"/>
      <c r="AU8" s="3"/>
      <c r="AV8" s="3"/>
      <c r="AW8" s="3"/>
    </row>
    <row r="9" spans="1:49" x14ac:dyDescent="0.35">
      <c r="A9" t="str">
        <f>RegUp!$A$9</f>
        <v>HSL</v>
      </c>
      <c r="B9">
        <v>100</v>
      </c>
      <c r="C9">
        <v>100</v>
      </c>
      <c r="D9">
        <v>100</v>
      </c>
      <c r="E9">
        <v>100</v>
      </c>
      <c r="F9">
        <v>100</v>
      </c>
      <c r="G9">
        <v>100</v>
      </c>
      <c r="H9">
        <v>100</v>
      </c>
      <c r="I9">
        <v>100</v>
      </c>
      <c r="J9">
        <v>100</v>
      </c>
      <c r="K9">
        <v>100</v>
      </c>
      <c r="L9">
        <v>100</v>
      </c>
      <c r="M9">
        <v>100</v>
      </c>
      <c r="N9">
        <f>O9</f>
        <v>100</v>
      </c>
      <c r="O9">
        <v>100</v>
      </c>
      <c r="P9">
        <v>100</v>
      </c>
      <c r="Q9">
        <v>100</v>
      </c>
      <c r="R9">
        <v>100</v>
      </c>
      <c r="S9">
        <v>100</v>
      </c>
      <c r="T9">
        <v>100</v>
      </c>
      <c r="U9">
        <v>100</v>
      </c>
      <c r="V9">
        <v>100</v>
      </c>
      <c r="W9">
        <v>100</v>
      </c>
      <c r="X9">
        <v>100</v>
      </c>
      <c r="Y9">
        <v>100</v>
      </c>
      <c r="Z9">
        <v>100</v>
      </c>
      <c r="AA9">
        <f>AB9</f>
        <v>100</v>
      </c>
      <c r="AB9">
        <v>100</v>
      </c>
      <c r="AC9">
        <v>100</v>
      </c>
      <c r="AD9">
        <v>100</v>
      </c>
      <c r="AE9">
        <v>100</v>
      </c>
      <c r="AF9">
        <v>100</v>
      </c>
      <c r="AG9">
        <v>100</v>
      </c>
      <c r="AH9">
        <v>100</v>
      </c>
      <c r="AI9">
        <v>100</v>
      </c>
      <c r="AJ9">
        <v>100</v>
      </c>
      <c r="AK9">
        <v>100</v>
      </c>
      <c r="AL9">
        <v>100</v>
      </c>
      <c r="AM9">
        <v>100</v>
      </c>
      <c r="AN9">
        <f>AO9</f>
        <v>100</v>
      </c>
      <c r="AO9">
        <v>100</v>
      </c>
    </row>
    <row r="10" spans="1:49" x14ac:dyDescent="0.35">
      <c r="A10" t="str">
        <f>RegUp!$A$10</f>
        <v>MPC</v>
      </c>
      <c r="B10">
        <v>-100</v>
      </c>
      <c r="C10">
        <v>-100</v>
      </c>
      <c r="D10">
        <v>-100</v>
      </c>
      <c r="E10">
        <v>-100</v>
      </c>
      <c r="F10">
        <v>-100</v>
      </c>
      <c r="G10">
        <v>-100</v>
      </c>
      <c r="H10">
        <v>-100</v>
      </c>
      <c r="I10">
        <v>-100</v>
      </c>
      <c r="J10">
        <v>-100</v>
      </c>
      <c r="K10">
        <v>-100</v>
      </c>
      <c r="L10">
        <v>-100</v>
      </c>
      <c r="M10">
        <v>-100</v>
      </c>
      <c r="N10">
        <f t="shared" ref="N10:N27" si="0">O10</f>
        <v>-100</v>
      </c>
      <c r="O10">
        <v>-100</v>
      </c>
      <c r="P10">
        <v>-100</v>
      </c>
      <c r="Q10">
        <v>-100</v>
      </c>
      <c r="R10">
        <v>-100</v>
      </c>
      <c r="S10">
        <v>-100</v>
      </c>
      <c r="T10">
        <v>-100</v>
      </c>
      <c r="U10">
        <v>-100</v>
      </c>
      <c r="V10">
        <v>-100</v>
      </c>
      <c r="W10">
        <v>-100</v>
      </c>
      <c r="X10">
        <v>-100</v>
      </c>
      <c r="Y10">
        <v>-100</v>
      </c>
      <c r="Z10">
        <v>-100</v>
      </c>
      <c r="AA10">
        <f t="shared" ref="AA10:AA27" si="1">AB10</f>
        <v>-100</v>
      </c>
      <c r="AB10">
        <v>-100</v>
      </c>
      <c r="AC10">
        <v>-100</v>
      </c>
      <c r="AD10">
        <v>-100</v>
      </c>
      <c r="AE10">
        <v>-100</v>
      </c>
      <c r="AF10">
        <v>-100</v>
      </c>
      <c r="AG10">
        <v>-100</v>
      </c>
      <c r="AH10">
        <v>-100</v>
      </c>
      <c r="AI10">
        <v>-100</v>
      </c>
      <c r="AJ10">
        <v>-100</v>
      </c>
      <c r="AK10">
        <v>-100</v>
      </c>
      <c r="AL10">
        <v>-100</v>
      </c>
      <c r="AM10">
        <v>-100</v>
      </c>
      <c r="AN10">
        <f t="shared" ref="AN10:AN27" si="2">AO10</f>
        <v>-100</v>
      </c>
      <c r="AO10">
        <v>-100</v>
      </c>
    </row>
    <row r="11" spans="1:49" s="8" customFormat="1" x14ac:dyDescent="0.35">
      <c r="A11" s="8" t="s">
        <v>10</v>
      </c>
      <c r="B11" s="8">
        <v>30</v>
      </c>
      <c r="C11" s="8">
        <v>30</v>
      </c>
      <c r="D11" s="8">
        <v>30</v>
      </c>
      <c r="E11" s="8">
        <v>30</v>
      </c>
      <c r="F11" s="8">
        <v>30</v>
      </c>
      <c r="G11" s="8">
        <v>30</v>
      </c>
      <c r="H11" s="8">
        <v>30</v>
      </c>
      <c r="I11" s="8">
        <v>30</v>
      </c>
      <c r="J11" s="8">
        <v>30</v>
      </c>
      <c r="K11" s="8">
        <v>30</v>
      </c>
      <c r="L11" s="8">
        <v>30</v>
      </c>
      <c r="M11" s="8">
        <v>30</v>
      </c>
      <c r="N11">
        <f t="shared" si="0"/>
        <v>30</v>
      </c>
      <c r="O11" s="8">
        <v>30</v>
      </c>
      <c r="P11" s="8">
        <v>30</v>
      </c>
      <c r="Q11" s="8">
        <v>30</v>
      </c>
      <c r="R11" s="8">
        <v>30</v>
      </c>
      <c r="S11" s="8">
        <v>30</v>
      </c>
      <c r="T11" s="8">
        <v>30</v>
      </c>
      <c r="U11" s="8">
        <v>30</v>
      </c>
      <c r="V11" s="8">
        <v>30</v>
      </c>
      <c r="W11" s="8">
        <v>30</v>
      </c>
      <c r="X11" s="8">
        <v>30</v>
      </c>
      <c r="Y11" s="8">
        <v>30</v>
      </c>
      <c r="Z11" s="8">
        <v>30</v>
      </c>
      <c r="AA11">
        <f t="shared" si="1"/>
        <v>30</v>
      </c>
      <c r="AB11" s="8">
        <v>30</v>
      </c>
      <c r="AC11" s="8">
        <v>30</v>
      </c>
      <c r="AD11" s="8">
        <v>30</v>
      </c>
      <c r="AE11" s="8">
        <v>30</v>
      </c>
      <c r="AF11" s="8">
        <v>30</v>
      </c>
      <c r="AG11" s="8">
        <v>30</v>
      </c>
      <c r="AH11" s="8">
        <v>30</v>
      </c>
      <c r="AI11" s="8">
        <v>30</v>
      </c>
      <c r="AJ11" s="8">
        <v>30</v>
      </c>
      <c r="AK11" s="8">
        <v>30</v>
      </c>
      <c r="AL11" s="8">
        <v>30</v>
      </c>
      <c r="AM11" s="8">
        <v>30</v>
      </c>
      <c r="AN11">
        <f t="shared" si="2"/>
        <v>30</v>
      </c>
      <c r="AO11" s="8">
        <v>30</v>
      </c>
    </row>
    <row r="12" spans="1:49" s="8" customFormat="1" x14ac:dyDescent="0.35">
      <c r="A12" s="8" t="s">
        <v>11</v>
      </c>
      <c r="B12" s="8">
        <v>30</v>
      </c>
      <c r="C12" s="8">
        <v>30</v>
      </c>
      <c r="D12" s="8">
        <v>30</v>
      </c>
      <c r="E12" s="8">
        <v>30</v>
      </c>
      <c r="F12" s="8">
        <v>30</v>
      </c>
      <c r="G12" s="8">
        <v>30</v>
      </c>
      <c r="H12" s="8">
        <v>30</v>
      </c>
      <c r="I12" s="8">
        <v>30</v>
      </c>
      <c r="J12" s="8">
        <v>30</v>
      </c>
      <c r="K12" s="8">
        <v>30</v>
      </c>
      <c r="L12" s="8">
        <v>30</v>
      </c>
      <c r="M12" s="8">
        <v>30</v>
      </c>
      <c r="N12">
        <f t="shared" si="0"/>
        <v>30</v>
      </c>
      <c r="O12" s="8">
        <v>30</v>
      </c>
      <c r="P12" s="8">
        <v>30</v>
      </c>
      <c r="Q12" s="8">
        <v>30</v>
      </c>
      <c r="R12" s="8">
        <v>30</v>
      </c>
      <c r="S12" s="8">
        <v>0</v>
      </c>
      <c r="T12" s="8">
        <v>0</v>
      </c>
      <c r="U12" s="8">
        <v>0</v>
      </c>
      <c r="V12" s="8">
        <v>0</v>
      </c>
      <c r="W12" s="8">
        <v>30</v>
      </c>
      <c r="X12" s="8">
        <v>30</v>
      </c>
      <c r="Y12" s="8">
        <v>30</v>
      </c>
      <c r="Z12" s="8">
        <v>30</v>
      </c>
      <c r="AA12">
        <f t="shared" si="1"/>
        <v>30</v>
      </c>
      <c r="AB12" s="8">
        <v>30</v>
      </c>
      <c r="AC12" s="8">
        <v>30</v>
      </c>
      <c r="AD12" s="8">
        <v>0</v>
      </c>
      <c r="AE12" s="8">
        <v>0</v>
      </c>
      <c r="AF12" s="8">
        <v>0</v>
      </c>
      <c r="AG12" s="8">
        <v>0</v>
      </c>
      <c r="AH12" s="8">
        <v>0</v>
      </c>
      <c r="AI12" s="8">
        <v>0</v>
      </c>
      <c r="AJ12" s="8">
        <v>0</v>
      </c>
      <c r="AK12" s="8">
        <v>0</v>
      </c>
      <c r="AL12" s="8">
        <v>0</v>
      </c>
      <c r="AM12" s="8">
        <v>0</v>
      </c>
      <c r="AN12">
        <f t="shared" si="2"/>
        <v>0</v>
      </c>
      <c r="AO12" s="8">
        <v>0</v>
      </c>
    </row>
    <row r="13" spans="1:49" s="8" customFormat="1" x14ac:dyDescent="0.35">
      <c r="A13" s="8" t="s">
        <v>30</v>
      </c>
      <c r="B13" s="8">
        <v>10</v>
      </c>
      <c r="C13" s="8">
        <v>10</v>
      </c>
      <c r="D13" s="8">
        <v>10</v>
      </c>
      <c r="E13" s="8">
        <v>10</v>
      </c>
      <c r="F13" s="8">
        <v>10</v>
      </c>
      <c r="G13" s="8">
        <v>10</v>
      </c>
      <c r="H13" s="8">
        <v>10</v>
      </c>
      <c r="I13" s="8">
        <v>10</v>
      </c>
      <c r="J13" s="8">
        <v>10</v>
      </c>
      <c r="K13" s="8">
        <v>10</v>
      </c>
      <c r="L13" s="8">
        <v>10</v>
      </c>
      <c r="M13" s="8">
        <v>10</v>
      </c>
      <c r="N13">
        <f t="shared" si="0"/>
        <v>10</v>
      </c>
      <c r="O13" s="8">
        <v>10</v>
      </c>
      <c r="P13" s="8">
        <v>10</v>
      </c>
      <c r="Q13" s="8">
        <v>10</v>
      </c>
      <c r="R13" s="8">
        <v>10</v>
      </c>
      <c r="S13" s="8">
        <v>10</v>
      </c>
      <c r="T13" s="8">
        <v>10</v>
      </c>
      <c r="U13" s="8">
        <v>10</v>
      </c>
      <c r="V13" s="8">
        <v>10</v>
      </c>
      <c r="W13" s="8">
        <v>10</v>
      </c>
      <c r="X13" s="8">
        <v>10</v>
      </c>
      <c r="Y13" s="8">
        <v>10</v>
      </c>
      <c r="Z13" s="8">
        <v>10</v>
      </c>
      <c r="AA13">
        <f t="shared" si="1"/>
        <v>10</v>
      </c>
      <c r="AB13" s="8">
        <v>10</v>
      </c>
      <c r="AC13" s="8">
        <v>10</v>
      </c>
      <c r="AD13" s="8">
        <v>10</v>
      </c>
      <c r="AE13" s="8">
        <v>10</v>
      </c>
      <c r="AF13" s="8">
        <v>10</v>
      </c>
      <c r="AG13" s="8">
        <v>10</v>
      </c>
      <c r="AH13" s="8">
        <v>10</v>
      </c>
      <c r="AI13" s="8">
        <v>10</v>
      </c>
      <c r="AJ13" s="8">
        <v>10</v>
      </c>
      <c r="AK13" s="8">
        <v>10</v>
      </c>
      <c r="AL13" s="8">
        <v>10</v>
      </c>
      <c r="AM13" s="8">
        <v>10</v>
      </c>
      <c r="AN13">
        <f t="shared" si="2"/>
        <v>10</v>
      </c>
      <c r="AO13" s="8">
        <v>10</v>
      </c>
    </row>
    <row r="14" spans="1:49" s="8" customFormat="1" x14ac:dyDescent="0.35">
      <c r="A14" s="8" t="s">
        <v>31</v>
      </c>
      <c r="B14" s="8">
        <v>10</v>
      </c>
      <c r="C14" s="8">
        <v>10</v>
      </c>
      <c r="D14" s="8">
        <v>10</v>
      </c>
      <c r="E14" s="8">
        <v>10</v>
      </c>
      <c r="F14" s="8">
        <v>10</v>
      </c>
      <c r="G14" s="8">
        <v>10</v>
      </c>
      <c r="H14" s="8">
        <v>10</v>
      </c>
      <c r="I14" s="8">
        <v>10</v>
      </c>
      <c r="J14" s="8">
        <v>10</v>
      </c>
      <c r="K14" s="8">
        <v>10</v>
      </c>
      <c r="L14" s="8">
        <v>10</v>
      </c>
      <c r="M14" s="8">
        <v>10</v>
      </c>
      <c r="N14">
        <f t="shared" si="0"/>
        <v>10</v>
      </c>
      <c r="O14" s="8">
        <v>10</v>
      </c>
      <c r="P14" s="8">
        <v>10</v>
      </c>
      <c r="Q14" s="8">
        <v>10</v>
      </c>
      <c r="R14" s="8">
        <v>10</v>
      </c>
      <c r="S14" s="8">
        <v>10</v>
      </c>
      <c r="T14" s="8">
        <v>10</v>
      </c>
      <c r="U14" s="8">
        <v>10</v>
      </c>
      <c r="V14" s="8">
        <v>10</v>
      </c>
      <c r="W14" s="8">
        <v>10</v>
      </c>
      <c r="X14" s="8">
        <v>10</v>
      </c>
      <c r="Y14" s="8">
        <v>10</v>
      </c>
      <c r="Z14" s="8">
        <v>10</v>
      </c>
      <c r="AA14">
        <f t="shared" si="1"/>
        <v>10</v>
      </c>
      <c r="AB14" s="8">
        <v>10</v>
      </c>
      <c r="AC14" s="8">
        <v>10</v>
      </c>
      <c r="AD14" s="8">
        <v>10</v>
      </c>
      <c r="AE14" s="8">
        <v>10</v>
      </c>
      <c r="AF14" s="8">
        <v>0</v>
      </c>
      <c r="AG14" s="8">
        <v>0</v>
      </c>
      <c r="AH14" s="8">
        <v>0</v>
      </c>
      <c r="AI14" s="8">
        <v>0</v>
      </c>
      <c r="AJ14" s="8">
        <v>0</v>
      </c>
      <c r="AK14" s="8">
        <v>0</v>
      </c>
      <c r="AL14" s="8">
        <v>0</v>
      </c>
      <c r="AM14" s="8">
        <v>0</v>
      </c>
      <c r="AN14">
        <f t="shared" si="2"/>
        <v>0</v>
      </c>
      <c r="AO14" s="8">
        <v>0</v>
      </c>
    </row>
    <row r="15" spans="1:49" x14ac:dyDescent="0.35">
      <c r="A15" t="str">
        <f>RegUp!$A$13</f>
        <v>HASL-GR Curr.</v>
      </c>
      <c r="B15">
        <f>MAX(0, B9-B12-B14)</f>
        <v>60</v>
      </c>
      <c r="C15">
        <f t="shared" ref="C15:AO15" si="3">MAX(0, C9-C12-C14)</f>
        <v>60</v>
      </c>
      <c r="D15">
        <f t="shared" si="3"/>
        <v>60</v>
      </c>
      <c r="E15">
        <f t="shared" si="3"/>
        <v>60</v>
      </c>
      <c r="F15">
        <f t="shared" si="3"/>
        <v>60</v>
      </c>
      <c r="G15">
        <f t="shared" si="3"/>
        <v>60</v>
      </c>
      <c r="H15">
        <f t="shared" si="3"/>
        <v>60</v>
      </c>
      <c r="I15">
        <f t="shared" si="3"/>
        <v>60</v>
      </c>
      <c r="J15">
        <f t="shared" si="3"/>
        <v>60</v>
      </c>
      <c r="K15">
        <f t="shared" si="3"/>
        <v>60</v>
      </c>
      <c r="L15">
        <f t="shared" si="3"/>
        <v>60</v>
      </c>
      <c r="M15">
        <f t="shared" si="3"/>
        <v>60</v>
      </c>
      <c r="N15">
        <f t="shared" si="0"/>
        <v>60</v>
      </c>
      <c r="O15">
        <f t="shared" si="3"/>
        <v>60</v>
      </c>
      <c r="P15">
        <f t="shared" si="3"/>
        <v>60</v>
      </c>
      <c r="Q15">
        <f t="shared" si="3"/>
        <v>60</v>
      </c>
      <c r="R15">
        <f t="shared" si="3"/>
        <v>60</v>
      </c>
      <c r="S15">
        <f t="shared" si="3"/>
        <v>90</v>
      </c>
      <c r="T15">
        <f t="shared" si="3"/>
        <v>90</v>
      </c>
      <c r="U15">
        <f t="shared" si="3"/>
        <v>90</v>
      </c>
      <c r="V15">
        <f t="shared" si="3"/>
        <v>90</v>
      </c>
      <c r="W15">
        <f t="shared" si="3"/>
        <v>60</v>
      </c>
      <c r="X15">
        <f t="shared" si="3"/>
        <v>60</v>
      </c>
      <c r="Y15">
        <f t="shared" si="3"/>
        <v>60</v>
      </c>
      <c r="Z15">
        <f t="shared" si="3"/>
        <v>60</v>
      </c>
      <c r="AA15">
        <f t="shared" si="1"/>
        <v>60</v>
      </c>
      <c r="AB15">
        <f t="shared" si="3"/>
        <v>60</v>
      </c>
      <c r="AC15">
        <f t="shared" si="3"/>
        <v>60</v>
      </c>
      <c r="AD15">
        <f t="shared" si="3"/>
        <v>90</v>
      </c>
      <c r="AE15">
        <f t="shared" si="3"/>
        <v>90</v>
      </c>
      <c r="AF15">
        <f t="shared" si="3"/>
        <v>100</v>
      </c>
      <c r="AG15">
        <f t="shared" si="3"/>
        <v>100</v>
      </c>
      <c r="AH15">
        <f t="shared" si="3"/>
        <v>100</v>
      </c>
      <c r="AI15">
        <f t="shared" si="3"/>
        <v>100</v>
      </c>
      <c r="AJ15">
        <f t="shared" si="3"/>
        <v>100</v>
      </c>
      <c r="AK15">
        <f t="shared" si="3"/>
        <v>100</v>
      </c>
      <c r="AL15">
        <f t="shared" si="3"/>
        <v>100</v>
      </c>
      <c r="AM15">
        <f t="shared" si="3"/>
        <v>100</v>
      </c>
      <c r="AN15">
        <f t="shared" si="2"/>
        <v>100</v>
      </c>
      <c r="AO15">
        <f t="shared" si="3"/>
        <v>100</v>
      </c>
    </row>
    <row r="16" spans="1:49" hidden="1" x14ac:dyDescent="0.35">
      <c r="A16" t="str">
        <f>RegUp!$A$14</f>
        <v>SOCReq1</v>
      </c>
      <c r="B16" s="5">
        <f>MAX((120-MINUTE(B8))/120 * (B11 - MIN(-1*B23,B11)),0)*2+MAX((240-MINUTE(B8))/240 * (B13 - MIN(MAX(-1*B23-B11,0),B13)),0)*4</f>
        <v>100</v>
      </c>
      <c r="C16" s="5">
        <f t="shared" ref="C16:M16" si="4">MAX((120-MINUTE(C8))/120 * (C11 - MIN(-1*C23,C11)),0)*2+MAX((240-MINUTE(C8))/240 * (C13 - MIN(MAX(-1*C23-C11,0),C13)),0)*4</f>
        <v>96.666666666666657</v>
      </c>
      <c r="D16" s="5">
        <f t="shared" si="4"/>
        <v>93.333333333333343</v>
      </c>
      <c r="E16" s="5">
        <f t="shared" si="4"/>
        <v>90</v>
      </c>
      <c r="F16" s="5">
        <f t="shared" si="4"/>
        <v>86.666666666666657</v>
      </c>
      <c r="G16" s="5">
        <f t="shared" si="4"/>
        <v>83.333333333333343</v>
      </c>
      <c r="H16" s="5">
        <f t="shared" si="4"/>
        <v>80</v>
      </c>
      <c r="I16" s="5">
        <f t="shared" si="4"/>
        <v>76.666666666666657</v>
      </c>
      <c r="J16" s="5">
        <f t="shared" si="4"/>
        <v>33.333333333333336</v>
      </c>
      <c r="K16" s="5">
        <f t="shared" si="4"/>
        <v>32.5</v>
      </c>
      <c r="L16" s="5">
        <f t="shared" si="4"/>
        <v>0</v>
      </c>
      <c r="M16" s="5">
        <f t="shared" si="4"/>
        <v>63.333333333333336</v>
      </c>
      <c r="N16">
        <f t="shared" si="0"/>
        <v>100</v>
      </c>
      <c r="O16" s="5">
        <f>MAX((120-MINUTE(O8))/120 * (O11 - MIN(-1*O23,O11)),0)*2+MAX((240-MINUTE(O8))/240 * (O13 - MIN(MAX(-1*O23-O11,0),O13)),0)*4</f>
        <v>100</v>
      </c>
      <c r="P16" s="5">
        <f t="shared" ref="P16:Z16" si="5">MAX((120-MINUTE(P8))/120 * (P11 - MIN(-1*P23,P11)),0)*2+MAX((240-MINUTE(P8))/240 * (P13 - MIN(MAX(-1*P23-P11,0),P13)),0)*4</f>
        <v>96.666666666666657</v>
      </c>
      <c r="Q16" s="5">
        <f t="shared" si="5"/>
        <v>93.333333333333343</v>
      </c>
      <c r="R16" s="5">
        <f t="shared" si="5"/>
        <v>90</v>
      </c>
      <c r="S16" s="5">
        <f t="shared" si="5"/>
        <v>86.666666666666657</v>
      </c>
      <c r="T16" s="5">
        <f t="shared" si="5"/>
        <v>83.333333333333343</v>
      </c>
      <c r="U16" s="5">
        <f t="shared" si="5"/>
        <v>80</v>
      </c>
      <c r="V16" s="5">
        <f t="shared" si="5"/>
        <v>76.666666666666657</v>
      </c>
      <c r="W16" s="5">
        <f t="shared" si="5"/>
        <v>73.333333333333343</v>
      </c>
      <c r="X16" s="5">
        <f t="shared" si="5"/>
        <v>0</v>
      </c>
      <c r="Y16" s="5">
        <f t="shared" si="5"/>
        <v>0</v>
      </c>
      <c r="Z16" s="5">
        <f t="shared" si="5"/>
        <v>0</v>
      </c>
      <c r="AA16">
        <f t="shared" si="1"/>
        <v>100</v>
      </c>
      <c r="AB16" s="5">
        <f>MAX((120-MINUTE(AB8))/120 * (AB11 - MIN(-1*AB23,AB11)),0)*2+MAX((240-MINUTE(AB8))/240 * (AB13 - MIN(MAX(-1*AB23-AB11,0),AB13)),0)*4</f>
        <v>100</v>
      </c>
      <c r="AC16" s="5">
        <f t="shared" ref="AC16:AM16" si="6">MAX((120-MINUTE(AC8))/120 * (AC11 - MIN(-1*AC23,AC11)),0)*2+MAX((240-MINUTE(AC8))/240 * (AC13 - MIN(MAX(-1*AC23-AC11,0),AC13)),0)*4</f>
        <v>96.666666666666657</v>
      </c>
      <c r="AD16" s="5">
        <f t="shared" si="6"/>
        <v>93.333333333333343</v>
      </c>
      <c r="AE16" s="5">
        <f t="shared" si="6"/>
        <v>90</v>
      </c>
      <c r="AF16" s="5">
        <f t="shared" si="6"/>
        <v>86.666666666666657</v>
      </c>
      <c r="AG16" s="5">
        <f t="shared" si="6"/>
        <v>83.333333333333343</v>
      </c>
      <c r="AH16" s="5">
        <f t="shared" si="6"/>
        <v>80</v>
      </c>
      <c r="AI16" s="5">
        <f t="shared" si="6"/>
        <v>76.666666666666657</v>
      </c>
      <c r="AJ16" s="5">
        <f t="shared" si="6"/>
        <v>73.333333333333343</v>
      </c>
      <c r="AK16" s="5">
        <f t="shared" si="6"/>
        <v>70</v>
      </c>
      <c r="AL16" s="5">
        <f t="shared" si="6"/>
        <v>66.666666666666657</v>
      </c>
      <c r="AM16" s="5">
        <f t="shared" si="6"/>
        <v>0</v>
      </c>
      <c r="AN16">
        <f t="shared" si="2"/>
        <v>0</v>
      </c>
      <c r="AO16" s="5">
        <f t="shared" ref="AO16" si="7">MAX((120-MINUTE(AO8))/120 * (AO11 - MIN(-1*AO23,AO11)),0)*2+MAX((240-MINUTE(AO8))/240 * (AO13 - MIN(MAX(-1*AO23-AO11,0),AO13)),0)*4</f>
        <v>0</v>
      </c>
    </row>
    <row r="17" spans="1:49" hidden="1" x14ac:dyDescent="0.35">
      <c r="A17" t="str">
        <f>RegUp!$A$15</f>
        <v>SOCReq2</v>
      </c>
      <c r="B17" s="5">
        <f>IFERROR(MAX((MINUTE(B8)-(60-$L$1))/$L$1*(B11-MIN(B11,-1*B24)),0)*2 + MAX((MINUTE(B8)-(60-$L$1))/$L$1*(B13-MIN(B13,MAX(-1*B24-B11,0))),0)*4,0)</f>
        <v>0</v>
      </c>
      <c r="C17" s="5">
        <f t="shared" ref="C17:M17" si="8">IFERROR(MAX((MINUTE(C8)-(60-$L$1))/$L$1*(C11-MIN(C11,-1*C24)),0)*2 + MAX((MINUTE(C8)-(60-$L$1))/$L$1*(C13-MIN(C13,MAX(-1*C24-C11,0))),0)*4,0)</f>
        <v>0</v>
      </c>
      <c r="D17" s="5">
        <f t="shared" si="8"/>
        <v>0</v>
      </c>
      <c r="E17" s="5">
        <f t="shared" si="8"/>
        <v>0</v>
      </c>
      <c r="F17" s="5">
        <f t="shared" si="8"/>
        <v>0</v>
      </c>
      <c r="G17" s="5">
        <f t="shared" si="8"/>
        <v>0</v>
      </c>
      <c r="H17" s="5">
        <f t="shared" si="8"/>
        <v>0</v>
      </c>
      <c r="I17" s="5">
        <f t="shared" si="8"/>
        <v>0</v>
      </c>
      <c r="J17" s="5">
        <f t="shared" si="8"/>
        <v>0</v>
      </c>
      <c r="K17" s="5">
        <f t="shared" si="8"/>
        <v>0</v>
      </c>
      <c r="L17" s="5">
        <f t="shared" si="8"/>
        <v>0</v>
      </c>
      <c r="M17" s="5">
        <f t="shared" si="8"/>
        <v>0</v>
      </c>
      <c r="N17">
        <f t="shared" si="0"/>
        <v>0</v>
      </c>
      <c r="O17" s="5">
        <f>IFERROR(MAX((MINUTE(O8)-(60-$L$1))/$L$1*(O11-MIN(O11,-1*O24)),0)*2 + MAX((MINUTE(O8)-(60-$L$1))/$L$1*(O13-MIN(O13,MAX(-1*O24-O11,0))),0)*4,0)</f>
        <v>0</v>
      </c>
      <c r="P17" s="5">
        <f t="shared" ref="P17:Z17" si="9">IFERROR(MAX((MINUTE(P8)-(60-$L$1))/$L$1*(P11-MIN(P11,-1*P24)),0)*2 + MAX((MINUTE(P8)-(60-$L$1))/$L$1*(P13-MIN(P13,MAX(-1*P24-P11,0))),0)*4,0)</f>
        <v>0</v>
      </c>
      <c r="Q17" s="5">
        <f t="shared" si="9"/>
        <v>0</v>
      </c>
      <c r="R17" s="5">
        <f t="shared" si="9"/>
        <v>0</v>
      </c>
      <c r="S17" s="5">
        <f t="shared" si="9"/>
        <v>0</v>
      </c>
      <c r="T17" s="5">
        <f t="shared" si="9"/>
        <v>0</v>
      </c>
      <c r="U17" s="5">
        <f t="shared" si="9"/>
        <v>0</v>
      </c>
      <c r="V17" s="5">
        <f t="shared" si="9"/>
        <v>0</v>
      </c>
      <c r="W17" s="5">
        <f t="shared" si="9"/>
        <v>0</v>
      </c>
      <c r="X17" s="5">
        <f t="shared" si="9"/>
        <v>0</v>
      </c>
      <c r="Y17" s="5">
        <f t="shared" si="9"/>
        <v>0</v>
      </c>
      <c r="Z17" s="5">
        <f t="shared" si="9"/>
        <v>0</v>
      </c>
      <c r="AA17">
        <f t="shared" si="1"/>
        <v>0</v>
      </c>
      <c r="AB17" s="5">
        <f>IFERROR(MAX((MINUTE(AB8)-(60-$L$1))/$L$1*(AB11-MIN(AB11,-1*AB24)),0)*2 + MAX((MINUTE(AB8)-(60-$L$1))/$L$1*(AB13-MIN(AB13,MAX(-1*AB24-AB11,0))),0)*4,0)</f>
        <v>0</v>
      </c>
      <c r="AC17" s="5">
        <f t="shared" ref="AC17:AM17" si="10">IFERROR(MAX((MINUTE(AC8)-(60-$L$1))/$L$1*(AC11-MIN(AC11,-1*AC24)),0)*2 + MAX((MINUTE(AC8)-(60-$L$1))/$L$1*(AC13-MIN(AC13,MAX(-1*AC24-AC11,0))),0)*4,0)</f>
        <v>0</v>
      </c>
      <c r="AD17" s="5">
        <f t="shared" si="10"/>
        <v>0</v>
      </c>
      <c r="AE17" s="5">
        <f t="shared" si="10"/>
        <v>0</v>
      </c>
      <c r="AF17" s="5">
        <f t="shared" si="10"/>
        <v>0</v>
      </c>
      <c r="AG17" s="5">
        <f t="shared" si="10"/>
        <v>0</v>
      </c>
      <c r="AH17" s="5">
        <f t="shared" si="10"/>
        <v>0</v>
      </c>
      <c r="AI17" s="5">
        <f t="shared" si="10"/>
        <v>0</v>
      </c>
      <c r="AJ17" s="5">
        <f t="shared" si="10"/>
        <v>0</v>
      </c>
      <c r="AK17" s="5">
        <f t="shared" si="10"/>
        <v>0</v>
      </c>
      <c r="AL17" s="5">
        <f t="shared" si="10"/>
        <v>0</v>
      </c>
      <c r="AM17" s="5">
        <f t="shared" si="10"/>
        <v>0</v>
      </c>
      <c r="AN17">
        <f t="shared" si="2"/>
        <v>0</v>
      </c>
      <c r="AO17" s="5">
        <f t="shared" ref="AO17" si="11">IFERROR(MAX((MINUTE(AO8)-(60-$L$1))/$L$1*(AO11-MIN(AO11,-1*AO24)),0)*2 + MAX((MINUTE(AO8)-(60-$L$1))/$L$1*(AO13-MIN(AO13,MAX(-1*AO24-AO11,0))),0)*4,0)</f>
        <v>0</v>
      </c>
      <c r="AP17" s="4"/>
      <c r="AQ17" s="4"/>
      <c r="AR17" s="5"/>
      <c r="AS17" s="4"/>
      <c r="AT17" s="5"/>
      <c r="AU17" s="4"/>
      <c r="AV17" s="5"/>
      <c r="AW17" s="4"/>
    </row>
    <row r="18" spans="1:49" hidden="1" x14ac:dyDescent="0.35">
      <c r="A18" t="str">
        <f>RegUp!$A$16</f>
        <v>SOCReq</v>
      </c>
      <c r="B18">
        <f>MAX(B17,B16)</f>
        <v>100</v>
      </c>
      <c r="C18">
        <f t="shared" ref="C18:AO18" si="12">MAX(C17,C16)</f>
        <v>96.666666666666657</v>
      </c>
      <c r="D18">
        <f t="shared" si="12"/>
        <v>93.333333333333343</v>
      </c>
      <c r="E18">
        <f t="shared" si="12"/>
        <v>90</v>
      </c>
      <c r="F18">
        <f t="shared" si="12"/>
        <v>86.666666666666657</v>
      </c>
      <c r="G18">
        <f t="shared" si="12"/>
        <v>83.333333333333343</v>
      </c>
      <c r="H18">
        <f t="shared" si="12"/>
        <v>80</v>
      </c>
      <c r="I18">
        <f t="shared" si="12"/>
        <v>76.666666666666657</v>
      </c>
      <c r="J18">
        <f t="shared" si="12"/>
        <v>33.333333333333336</v>
      </c>
      <c r="K18">
        <f t="shared" si="12"/>
        <v>32.5</v>
      </c>
      <c r="L18">
        <f t="shared" si="12"/>
        <v>0</v>
      </c>
      <c r="M18">
        <f t="shared" si="12"/>
        <v>63.333333333333336</v>
      </c>
      <c r="N18">
        <f t="shared" si="0"/>
        <v>100</v>
      </c>
      <c r="O18">
        <f t="shared" si="12"/>
        <v>100</v>
      </c>
      <c r="P18">
        <f t="shared" si="12"/>
        <v>96.666666666666657</v>
      </c>
      <c r="Q18">
        <f t="shared" si="12"/>
        <v>93.333333333333343</v>
      </c>
      <c r="R18">
        <f t="shared" si="12"/>
        <v>90</v>
      </c>
      <c r="S18">
        <f t="shared" si="12"/>
        <v>86.666666666666657</v>
      </c>
      <c r="T18">
        <f t="shared" si="12"/>
        <v>83.333333333333343</v>
      </c>
      <c r="U18">
        <f t="shared" si="12"/>
        <v>80</v>
      </c>
      <c r="V18">
        <f t="shared" si="12"/>
        <v>76.666666666666657</v>
      </c>
      <c r="W18">
        <f t="shared" si="12"/>
        <v>73.333333333333343</v>
      </c>
      <c r="X18">
        <f t="shared" si="12"/>
        <v>0</v>
      </c>
      <c r="Y18">
        <f>MAX(Y17,Y16)</f>
        <v>0</v>
      </c>
      <c r="Z18">
        <f t="shared" si="12"/>
        <v>0</v>
      </c>
      <c r="AA18">
        <f t="shared" si="1"/>
        <v>100</v>
      </c>
      <c r="AB18">
        <f t="shared" si="12"/>
        <v>100</v>
      </c>
      <c r="AC18">
        <f t="shared" si="12"/>
        <v>96.666666666666657</v>
      </c>
      <c r="AD18">
        <f t="shared" si="12"/>
        <v>93.333333333333343</v>
      </c>
      <c r="AE18">
        <f t="shared" si="12"/>
        <v>90</v>
      </c>
      <c r="AF18">
        <f t="shared" si="12"/>
        <v>86.666666666666657</v>
      </c>
      <c r="AG18">
        <f t="shared" si="12"/>
        <v>83.333333333333343</v>
      </c>
      <c r="AH18">
        <f t="shared" si="12"/>
        <v>80</v>
      </c>
      <c r="AI18">
        <f t="shared" si="12"/>
        <v>76.666666666666657</v>
      </c>
      <c r="AJ18">
        <f t="shared" si="12"/>
        <v>73.333333333333343</v>
      </c>
      <c r="AK18">
        <f t="shared" si="12"/>
        <v>70</v>
      </c>
      <c r="AL18">
        <f t="shared" si="12"/>
        <v>66.666666666666657</v>
      </c>
      <c r="AM18">
        <f t="shared" si="12"/>
        <v>0</v>
      </c>
      <c r="AN18">
        <f t="shared" si="2"/>
        <v>0</v>
      </c>
      <c r="AO18">
        <f t="shared" si="12"/>
        <v>0</v>
      </c>
      <c r="AP18" s="4"/>
      <c r="AQ18" s="4"/>
      <c r="AR18" s="5"/>
      <c r="AS18" s="4"/>
      <c r="AT18" s="5"/>
      <c r="AU18" s="4"/>
      <c r="AV18" s="5"/>
      <c r="AW18" s="4"/>
    </row>
    <row r="19" spans="1:49" x14ac:dyDescent="0.35">
      <c r="A19" t="str">
        <f>RegUp!$A$17</f>
        <v>HASL-GR Post 1186</v>
      </c>
      <c r="B19">
        <f>MAX(0, MIN(B9-B12-B14,(B27-$B$1-B18)/(1/12)))</f>
        <v>0</v>
      </c>
      <c r="C19">
        <f t="shared" ref="C19:AO19" si="13">MAX(0, MIN(C9-C12-C14,(C27-$B$1-C18)/(1/12)))</f>
        <v>40.000000000000114</v>
      </c>
      <c r="D19">
        <f t="shared" si="13"/>
        <v>60</v>
      </c>
      <c r="E19">
        <f t="shared" si="13"/>
        <v>60</v>
      </c>
      <c r="F19">
        <f t="shared" si="13"/>
        <v>60</v>
      </c>
      <c r="G19">
        <f t="shared" si="13"/>
        <v>60</v>
      </c>
      <c r="H19">
        <f t="shared" si="13"/>
        <v>60</v>
      </c>
      <c r="I19">
        <f t="shared" si="13"/>
        <v>60</v>
      </c>
      <c r="J19">
        <f t="shared" si="13"/>
        <v>60</v>
      </c>
      <c r="K19">
        <f t="shared" si="13"/>
        <v>60</v>
      </c>
      <c r="L19">
        <f t="shared" si="13"/>
        <v>60</v>
      </c>
      <c r="M19">
        <f t="shared" si="13"/>
        <v>60</v>
      </c>
      <c r="N19">
        <f t="shared" si="0"/>
        <v>0</v>
      </c>
      <c r="O19">
        <f t="shared" si="13"/>
        <v>0</v>
      </c>
      <c r="P19">
        <f t="shared" si="13"/>
        <v>40.000000000000114</v>
      </c>
      <c r="Q19">
        <f t="shared" si="13"/>
        <v>60</v>
      </c>
      <c r="R19">
        <f t="shared" si="13"/>
        <v>60</v>
      </c>
      <c r="S19">
        <f t="shared" si="13"/>
        <v>35.000000000000057</v>
      </c>
      <c r="T19">
        <f t="shared" si="13"/>
        <v>34.999999999999886</v>
      </c>
      <c r="U19">
        <f>MAX(0, MIN(U9-U12-U14,(U27-$B$1-U18)/(1/12)))</f>
        <v>35.000000000000057</v>
      </c>
      <c r="V19">
        <f t="shared" si="13"/>
        <v>35.000000000000227</v>
      </c>
      <c r="W19">
        <f t="shared" si="13"/>
        <v>39.999999999999943</v>
      </c>
      <c r="X19">
        <f t="shared" si="13"/>
        <v>60</v>
      </c>
      <c r="Y19">
        <f t="shared" si="13"/>
        <v>60</v>
      </c>
      <c r="Z19">
        <f t="shared" si="13"/>
        <v>60</v>
      </c>
      <c r="AA19">
        <f t="shared" si="1"/>
        <v>0</v>
      </c>
      <c r="AB19">
        <f t="shared" si="13"/>
        <v>0</v>
      </c>
      <c r="AC19">
        <f t="shared" si="13"/>
        <v>40.000000000000114</v>
      </c>
      <c r="AD19">
        <f t="shared" si="13"/>
        <v>79.999999999999886</v>
      </c>
      <c r="AE19">
        <f>MAX(0, MIN(AE9-AE12-AE14,(AE27-$B$1-AE18)/(1/12)))</f>
        <v>69.999999999999943</v>
      </c>
      <c r="AF19">
        <f t="shared" si="13"/>
        <v>60</v>
      </c>
      <c r="AG19">
        <f t="shared" si="13"/>
        <v>39.999999999999773</v>
      </c>
      <c r="AH19">
        <f t="shared" si="13"/>
        <v>39.999999999999943</v>
      </c>
      <c r="AI19">
        <f t="shared" si="13"/>
        <v>40.000000000000114</v>
      </c>
      <c r="AJ19">
        <f t="shared" si="13"/>
        <v>39.999999999999943</v>
      </c>
      <c r="AK19">
        <f t="shared" si="13"/>
        <v>80.000000000000057</v>
      </c>
      <c r="AL19">
        <f t="shared" si="13"/>
        <v>100</v>
      </c>
      <c r="AM19">
        <f t="shared" si="13"/>
        <v>100</v>
      </c>
      <c r="AN19">
        <f t="shared" si="2"/>
        <v>100</v>
      </c>
      <c r="AO19">
        <f t="shared" si="13"/>
        <v>100</v>
      </c>
    </row>
    <row r="20" spans="1:49" x14ac:dyDescent="0.35">
      <c r="A20" t="str">
        <f>RegUp!$A$18</f>
        <v>HASL-CLR Curr.</v>
      </c>
      <c r="B20">
        <f>B10</f>
        <v>-100</v>
      </c>
      <c r="C20">
        <f t="shared" ref="C20:M20" si="14">C10</f>
        <v>-100</v>
      </c>
      <c r="D20">
        <f t="shared" si="14"/>
        <v>-100</v>
      </c>
      <c r="E20">
        <f t="shared" si="14"/>
        <v>-100</v>
      </c>
      <c r="F20">
        <f t="shared" si="14"/>
        <v>-100</v>
      </c>
      <c r="G20">
        <f t="shared" si="14"/>
        <v>-100</v>
      </c>
      <c r="H20">
        <f t="shared" si="14"/>
        <v>-100</v>
      </c>
      <c r="I20">
        <f t="shared" si="14"/>
        <v>-100</v>
      </c>
      <c r="J20">
        <f t="shared" si="14"/>
        <v>-100</v>
      </c>
      <c r="K20">
        <f t="shared" si="14"/>
        <v>-100</v>
      </c>
      <c r="L20">
        <f t="shared" si="14"/>
        <v>-100</v>
      </c>
      <c r="M20">
        <f t="shared" si="14"/>
        <v>-100</v>
      </c>
      <c r="N20">
        <f t="shared" si="0"/>
        <v>-100</v>
      </c>
      <c r="O20">
        <f>O10</f>
        <v>-100</v>
      </c>
      <c r="P20">
        <f t="shared" ref="P20:Z20" si="15">P10</f>
        <v>-100</v>
      </c>
      <c r="Q20">
        <f t="shared" si="15"/>
        <v>-100</v>
      </c>
      <c r="R20">
        <f t="shared" si="15"/>
        <v>-100</v>
      </c>
      <c r="S20">
        <f t="shared" si="15"/>
        <v>-100</v>
      </c>
      <c r="T20">
        <f t="shared" si="15"/>
        <v>-100</v>
      </c>
      <c r="U20">
        <f t="shared" si="15"/>
        <v>-100</v>
      </c>
      <c r="V20">
        <f t="shared" si="15"/>
        <v>-100</v>
      </c>
      <c r="W20">
        <f t="shared" si="15"/>
        <v>-100</v>
      </c>
      <c r="X20">
        <f t="shared" si="15"/>
        <v>-100</v>
      </c>
      <c r="Y20">
        <f t="shared" si="15"/>
        <v>-100</v>
      </c>
      <c r="Z20">
        <f t="shared" si="15"/>
        <v>-100</v>
      </c>
      <c r="AA20">
        <f t="shared" si="1"/>
        <v>-100</v>
      </c>
      <c r="AB20">
        <f>AB10</f>
        <v>-100</v>
      </c>
      <c r="AC20">
        <f t="shared" ref="AC20:AO20" si="16">AC10</f>
        <v>-100</v>
      </c>
      <c r="AD20">
        <f t="shared" si="16"/>
        <v>-100</v>
      </c>
      <c r="AE20">
        <f t="shared" si="16"/>
        <v>-100</v>
      </c>
      <c r="AF20">
        <f t="shared" si="16"/>
        <v>-100</v>
      </c>
      <c r="AG20">
        <f t="shared" si="16"/>
        <v>-100</v>
      </c>
      <c r="AH20">
        <f t="shared" si="16"/>
        <v>-100</v>
      </c>
      <c r="AI20">
        <f t="shared" si="16"/>
        <v>-100</v>
      </c>
      <c r="AJ20">
        <f t="shared" si="16"/>
        <v>-100</v>
      </c>
      <c r="AK20">
        <f t="shared" si="16"/>
        <v>-100</v>
      </c>
      <c r="AL20">
        <f t="shared" si="16"/>
        <v>-100</v>
      </c>
      <c r="AM20">
        <f t="shared" si="16"/>
        <v>-100</v>
      </c>
      <c r="AN20">
        <f t="shared" si="2"/>
        <v>-100</v>
      </c>
      <c r="AO20">
        <f t="shared" si="16"/>
        <v>-100</v>
      </c>
    </row>
    <row r="21" spans="1:49" x14ac:dyDescent="0.35">
      <c r="A21" s="6" t="str">
        <f>RegUp!$A$19</f>
        <v>HASL-CLR Post 1186</v>
      </c>
      <c r="B21" s="6">
        <f>-1*MAX(0, MIN(-1*B10,($B$2-B27)/(1/12)))</f>
        <v>0</v>
      </c>
      <c r="C21" s="6">
        <f t="shared" ref="C21:M21" si="17">-1*MAX(0, MIN(-1*C10,($B$2-C27)/(1/12)))</f>
        <v>0</v>
      </c>
      <c r="D21" s="6">
        <f t="shared" si="17"/>
        <v>0</v>
      </c>
      <c r="E21" s="6">
        <f t="shared" si="17"/>
        <v>-60</v>
      </c>
      <c r="F21" s="6">
        <f t="shared" si="17"/>
        <v>-90</v>
      </c>
      <c r="G21" s="6">
        <f t="shared" si="17"/>
        <v>-100</v>
      </c>
      <c r="H21" s="6">
        <f t="shared" si="17"/>
        <v>-100</v>
      </c>
      <c r="I21" s="6">
        <f t="shared" si="17"/>
        <v>-100</v>
      </c>
      <c r="J21" s="6">
        <f t="shared" si="17"/>
        <v>-100</v>
      </c>
      <c r="K21" s="6">
        <f t="shared" si="17"/>
        <v>-100</v>
      </c>
      <c r="L21" s="6">
        <f t="shared" si="17"/>
        <v>-90</v>
      </c>
      <c r="M21" s="6">
        <f t="shared" si="17"/>
        <v>0</v>
      </c>
      <c r="N21">
        <f t="shared" si="0"/>
        <v>0</v>
      </c>
      <c r="O21" s="6">
        <f>-1*MAX(0, MIN(-1*O10,($B$2-O27)/(1/12)))</f>
        <v>0</v>
      </c>
      <c r="P21" s="6">
        <f t="shared" ref="P21:Z21" si="18">-1*MAX(0, MIN(-1*P10,($B$2-P27)/(1/12)))</f>
        <v>0</v>
      </c>
      <c r="Q21" s="6">
        <f t="shared" si="18"/>
        <v>0</v>
      </c>
      <c r="R21" s="6">
        <f t="shared" si="18"/>
        <v>-60</v>
      </c>
      <c r="S21" s="6">
        <f t="shared" si="18"/>
        <v>-100</v>
      </c>
      <c r="T21" s="6">
        <f t="shared" si="18"/>
        <v>-100</v>
      </c>
      <c r="U21" s="6">
        <f t="shared" si="18"/>
        <v>-100</v>
      </c>
      <c r="V21" s="6">
        <f t="shared" si="18"/>
        <v>-100</v>
      </c>
      <c r="W21" s="6">
        <f t="shared" si="18"/>
        <v>-100</v>
      </c>
      <c r="X21" s="6">
        <f t="shared" si="18"/>
        <v>-100</v>
      </c>
      <c r="Y21" s="6">
        <f t="shared" si="18"/>
        <v>-100</v>
      </c>
      <c r="Z21" s="6">
        <f t="shared" si="18"/>
        <v>-80.000000000000057</v>
      </c>
      <c r="AA21">
        <f t="shared" si="1"/>
        <v>0</v>
      </c>
      <c r="AB21" s="6">
        <f>-1*MAX(0, MIN(-1*AB10,($B$2-AB27)/(1/12)))</f>
        <v>0</v>
      </c>
      <c r="AC21" s="6">
        <f t="shared" ref="AC21:AO21" si="19">-1*MAX(0, MIN(-1*AC10,($B$2-AC27)/(1/12)))</f>
        <v>0</v>
      </c>
      <c r="AD21" s="6">
        <f t="shared" si="19"/>
        <v>0</v>
      </c>
      <c r="AE21" s="6">
        <f t="shared" si="19"/>
        <v>-50.000000000000057</v>
      </c>
      <c r="AF21" s="6">
        <f t="shared" si="19"/>
        <v>-100</v>
      </c>
      <c r="AG21" s="6">
        <f t="shared" si="19"/>
        <v>-100</v>
      </c>
      <c r="AH21" s="6">
        <f t="shared" si="19"/>
        <v>-100</v>
      </c>
      <c r="AI21" s="6">
        <f t="shared" si="19"/>
        <v>-100</v>
      </c>
      <c r="AJ21" s="6">
        <f t="shared" si="19"/>
        <v>-100</v>
      </c>
      <c r="AK21" s="6">
        <f t="shared" si="19"/>
        <v>-100</v>
      </c>
      <c r="AL21" s="6">
        <f t="shared" si="19"/>
        <v>-100</v>
      </c>
      <c r="AM21" s="6">
        <f t="shared" si="19"/>
        <v>-100</v>
      </c>
      <c r="AN21">
        <f t="shared" si="2"/>
        <v>-100</v>
      </c>
      <c r="AO21" s="6">
        <f t="shared" si="19"/>
        <v>-100</v>
      </c>
    </row>
    <row r="22" spans="1:49" s="8" customFormat="1" x14ac:dyDescent="0.35">
      <c r="A22" s="8" t="s">
        <v>12</v>
      </c>
      <c r="B22" s="8">
        <v>0</v>
      </c>
      <c r="C22" s="8">
        <v>0</v>
      </c>
      <c r="D22" s="8">
        <v>60</v>
      </c>
      <c r="E22" s="8">
        <v>30</v>
      </c>
      <c r="F22" s="8">
        <v>30</v>
      </c>
      <c r="G22" s="8">
        <v>30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>
        <f t="shared" si="0"/>
        <v>0</v>
      </c>
      <c r="O22" s="8">
        <v>0</v>
      </c>
      <c r="P22" s="8">
        <v>0</v>
      </c>
      <c r="Q22" s="8">
        <v>60</v>
      </c>
      <c r="R22" s="8">
        <v>60</v>
      </c>
      <c r="S22" s="8">
        <v>35</v>
      </c>
      <c r="T22" s="8">
        <v>35</v>
      </c>
      <c r="U22" s="8">
        <v>35</v>
      </c>
      <c r="V22" s="8">
        <v>35</v>
      </c>
      <c r="W22" s="8">
        <v>0</v>
      </c>
      <c r="X22" s="8">
        <v>0</v>
      </c>
      <c r="Y22" s="8">
        <v>0</v>
      </c>
      <c r="Z22" s="8">
        <v>0</v>
      </c>
      <c r="AA22">
        <f t="shared" si="1"/>
        <v>0</v>
      </c>
      <c r="AB22" s="8">
        <v>0</v>
      </c>
      <c r="AC22" s="8">
        <v>0</v>
      </c>
      <c r="AD22" s="8">
        <v>50</v>
      </c>
      <c r="AE22" s="8">
        <v>50</v>
      </c>
      <c r="AF22" s="8">
        <v>60</v>
      </c>
      <c r="AG22" s="8">
        <v>40</v>
      </c>
      <c r="AH22" s="8">
        <v>40</v>
      </c>
      <c r="AI22" s="8">
        <v>40</v>
      </c>
      <c r="AJ22" s="8">
        <v>0</v>
      </c>
      <c r="AK22" s="8">
        <v>0</v>
      </c>
      <c r="AL22" s="8">
        <v>0</v>
      </c>
      <c r="AM22" s="8">
        <v>0</v>
      </c>
      <c r="AN22">
        <f t="shared" si="2"/>
        <v>0</v>
      </c>
      <c r="AO22" s="8">
        <v>0</v>
      </c>
    </row>
    <row r="23" spans="1:49" s="8" customFormat="1" x14ac:dyDescent="0.35">
      <c r="A23" s="8" t="s">
        <v>14</v>
      </c>
      <c r="B23" s="8">
        <v>0</v>
      </c>
      <c r="C23" s="8">
        <v>0</v>
      </c>
      <c r="D23" s="8">
        <v>0</v>
      </c>
      <c r="E23" s="8">
        <v>0</v>
      </c>
      <c r="F23" s="8">
        <v>0</v>
      </c>
      <c r="G23" s="8">
        <v>0</v>
      </c>
      <c r="H23" s="8">
        <v>0</v>
      </c>
      <c r="I23" s="8">
        <v>0</v>
      </c>
      <c r="J23" s="8">
        <v>-30</v>
      </c>
      <c r="K23" s="8">
        <v>-30</v>
      </c>
      <c r="L23" s="8">
        <v>-90</v>
      </c>
      <c r="M23" s="8">
        <v>0</v>
      </c>
      <c r="N23">
        <f t="shared" si="0"/>
        <v>0</v>
      </c>
      <c r="O23" s="8">
        <v>0</v>
      </c>
      <c r="P23" s="8">
        <v>0</v>
      </c>
      <c r="Q23" s="8">
        <v>0</v>
      </c>
      <c r="R23" s="8">
        <v>0</v>
      </c>
      <c r="S23" s="8">
        <v>0</v>
      </c>
      <c r="T23" s="8">
        <v>0</v>
      </c>
      <c r="U23" s="8">
        <v>0</v>
      </c>
      <c r="V23" s="8">
        <v>0</v>
      </c>
      <c r="W23" s="8">
        <v>0</v>
      </c>
      <c r="X23" s="8">
        <v>-100</v>
      </c>
      <c r="Y23" s="8">
        <v>-100</v>
      </c>
      <c r="Z23" s="8">
        <v>-80</v>
      </c>
      <c r="AA23">
        <f t="shared" si="1"/>
        <v>0</v>
      </c>
      <c r="AB23" s="8">
        <v>0</v>
      </c>
      <c r="AC23" s="8">
        <v>0</v>
      </c>
      <c r="AD23" s="8">
        <v>0</v>
      </c>
      <c r="AE23" s="8">
        <v>0</v>
      </c>
      <c r="AF23" s="8">
        <v>0</v>
      </c>
      <c r="AG23" s="8">
        <v>0</v>
      </c>
      <c r="AH23" s="8">
        <v>0</v>
      </c>
      <c r="AI23" s="8">
        <v>0</v>
      </c>
      <c r="AJ23" s="8">
        <v>0</v>
      </c>
      <c r="AK23" s="8">
        <v>0</v>
      </c>
      <c r="AL23" s="8">
        <v>0</v>
      </c>
      <c r="AM23" s="8">
        <v>-100</v>
      </c>
      <c r="AN23">
        <f t="shared" si="2"/>
        <v>-100</v>
      </c>
      <c r="AO23" s="8">
        <v>-100</v>
      </c>
    </row>
    <row r="24" spans="1:49" s="1" customFormat="1" x14ac:dyDescent="0.35">
      <c r="A24" s="1" t="s">
        <v>27</v>
      </c>
      <c r="B24" s="1">
        <f>B22+B23</f>
        <v>0</v>
      </c>
      <c r="C24" s="1">
        <f t="shared" ref="C24:AO24" si="20">C22+C23</f>
        <v>0</v>
      </c>
      <c r="D24" s="1">
        <f t="shared" si="20"/>
        <v>60</v>
      </c>
      <c r="E24" s="1">
        <f t="shared" si="20"/>
        <v>30</v>
      </c>
      <c r="F24" s="1">
        <f t="shared" si="20"/>
        <v>30</v>
      </c>
      <c r="G24" s="1">
        <f t="shared" si="20"/>
        <v>30</v>
      </c>
      <c r="H24" s="1">
        <f t="shared" si="20"/>
        <v>0</v>
      </c>
      <c r="I24" s="1">
        <f t="shared" si="20"/>
        <v>0</v>
      </c>
      <c r="J24" s="1">
        <f t="shared" si="20"/>
        <v>-30</v>
      </c>
      <c r="K24" s="1">
        <f t="shared" si="20"/>
        <v>-30</v>
      </c>
      <c r="L24" s="1">
        <f t="shared" si="20"/>
        <v>-90</v>
      </c>
      <c r="M24" s="1">
        <f t="shared" si="20"/>
        <v>0</v>
      </c>
      <c r="N24">
        <f t="shared" si="0"/>
        <v>0</v>
      </c>
      <c r="O24" s="1">
        <f t="shared" si="20"/>
        <v>0</v>
      </c>
      <c r="P24" s="1">
        <f t="shared" si="20"/>
        <v>0</v>
      </c>
      <c r="Q24" s="1">
        <f t="shared" si="20"/>
        <v>60</v>
      </c>
      <c r="R24" s="1">
        <f t="shared" si="20"/>
        <v>60</v>
      </c>
      <c r="S24" s="1">
        <f t="shared" si="20"/>
        <v>35</v>
      </c>
      <c r="T24" s="1">
        <f t="shared" si="20"/>
        <v>35</v>
      </c>
      <c r="U24" s="1">
        <f t="shared" si="20"/>
        <v>35</v>
      </c>
      <c r="V24" s="1">
        <f t="shared" si="20"/>
        <v>35</v>
      </c>
      <c r="W24" s="1">
        <f t="shared" si="20"/>
        <v>0</v>
      </c>
      <c r="X24" s="1">
        <f t="shared" si="20"/>
        <v>-100</v>
      </c>
      <c r="Y24" s="1">
        <f t="shared" si="20"/>
        <v>-100</v>
      </c>
      <c r="Z24" s="1">
        <f t="shared" si="20"/>
        <v>-80</v>
      </c>
      <c r="AA24">
        <f t="shared" si="1"/>
        <v>0</v>
      </c>
      <c r="AB24" s="1">
        <f t="shared" si="20"/>
        <v>0</v>
      </c>
      <c r="AC24" s="1">
        <f t="shared" si="20"/>
        <v>0</v>
      </c>
      <c r="AD24" s="1">
        <f t="shared" si="20"/>
        <v>50</v>
      </c>
      <c r="AE24" s="1">
        <f t="shared" si="20"/>
        <v>50</v>
      </c>
      <c r="AF24" s="1">
        <f t="shared" si="20"/>
        <v>60</v>
      </c>
      <c r="AG24" s="1">
        <f t="shared" si="20"/>
        <v>40</v>
      </c>
      <c r="AH24" s="1">
        <f t="shared" si="20"/>
        <v>40</v>
      </c>
      <c r="AI24" s="1">
        <f t="shared" si="20"/>
        <v>40</v>
      </c>
      <c r="AJ24" s="1">
        <f t="shared" si="20"/>
        <v>0</v>
      </c>
      <c r="AK24" s="1">
        <f t="shared" si="20"/>
        <v>0</v>
      </c>
      <c r="AL24" s="1">
        <f t="shared" si="20"/>
        <v>0</v>
      </c>
      <c r="AM24" s="1">
        <f t="shared" si="20"/>
        <v>-100</v>
      </c>
      <c r="AN24">
        <f t="shared" si="2"/>
        <v>-100</v>
      </c>
      <c r="AO24" s="1">
        <f t="shared" si="20"/>
        <v>-100</v>
      </c>
    </row>
    <row r="25" spans="1:49" s="8" customFormat="1" x14ac:dyDescent="0.35">
      <c r="A25" s="8" t="str">
        <f>RegUp!A23</f>
        <v>Governor Response</v>
      </c>
      <c r="B25" s="8">
        <v>0</v>
      </c>
      <c r="C25" s="8">
        <v>0</v>
      </c>
      <c r="D25" s="8">
        <v>0</v>
      </c>
      <c r="E25" s="8">
        <v>0</v>
      </c>
      <c r="F25" s="8">
        <v>0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>
        <f t="shared" si="0"/>
        <v>0</v>
      </c>
      <c r="O25" s="8">
        <v>0</v>
      </c>
      <c r="P25" s="8">
        <v>0</v>
      </c>
      <c r="Q25" s="8">
        <v>0</v>
      </c>
      <c r="R25" s="8">
        <v>5</v>
      </c>
      <c r="S25" s="8">
        <v>5</v>
      </c>
      <c r="T25" s="8">
        <v>5</v>
      </c>
      <c r="U25" s="8">
        <v>5</v>
      </c>
      <c r="V25" s="8">
        <v>0</v>
      </c>
      <c r="W25" s="8">
        <v>0</v>
      </c>
      <c r="X25" s="8">
        <v>0</v>
      </c>
      <c r="Y25" s="8">
        <v>0</v>
      </c>
      <c r="Z25" s="8">
        <v>0</v>
      </c>
      <c r="AA25">
        <f t="shared" si="1"/>
        <v>0</v>
      </c>
      <c r="AB25" s="8">
        <v>0</v>
      </c>
      <c r="AC25" s="8">
        <v>0</v>
      </c>
      <c r="AD25" s="8">
        <v>0</v>
      </c>
      <c r="AE25" s="8">
        <v>0</v>
      </c>
      <c r="AF25" s="8">
        <v>0</v>
      </c>
      <c r="AG25" s="8">
        <v>0</v>
      </c>
      <c r="AH25" s="8">
        <v>0</v>
      </c>
      <c r="AI25" s="8">
        <v>0</v>
      </c>
      <c r="AJ25" s="8">
        <v>0</v>
      </c>
      <c r="AK25" s="8">
        <v>0</v>
      </c>
      <c r="AL25" s="8">
        <v>0</v>
      </c>
      <c r="AM25" s="8">
        <v>0</v>
      </c>
      <c r="AN25">
        <f t="shared" si="2"/>
        <v>0</v>
      </c>
      <c r="AO25" s="8">
        <v>0</v>
      </c>
    </row>
    <row r="26" spans="1:49" x14ac:dyDescent="0.35">
      <c r="A26" t="s">
        <v>15</v>
      </c>
      <c r="B26">
        <f>B24+B25</f>
        <v>0</v>
      </c>
      <c r="C26">
        <f t="shared" ref="C26:AO26" si="21">C24+C25</f>
        <v>0</v>
      </c>
      <c r="D26">
        <f t="shared" si="21"/>
        <v>60</v>
      </c>
      <c r="E26">
        <f t="shared" si="21"/>
        <v>30</v>
      </c>
      <c r="F26">
        <f t="shared" si="21"/>
        <v>30</v>
      </c>
      <c r="G26">
        <f t="shared" si="21"/>
        <v>30</v>
      </c>
      <c r="H26">
        <f t="shared" si="21"/>
        <v>0</v>
      </c>
      <c r="I26">
        <f t="shared" si="21"/>
        <v>0</v>
      </c>
      <c r="J26">
        <f t="shared" si="21"/>
        <v>-30</v>
      </c>
      <c r="K26">
        <f t="shared" si="21"/>
        <v>-30</v>
      </c>
      <c r="L26">
        <f t="shared" si="21"/>
        <v>-90</v>
      </c>
      <c r="M26">
        <f t="shared" si="21"/>
        <v>0</v>
      </c>
      <c r="N26">
        <f t="shared" si="0"/>
        <v>0</v>
      </c>
      <c r="O26">
        <f t="shared" si="21"/>
        <v>0</v>
      </c>
      <c r="P26">
        <f t="shared" si="21"/>
        <v>0</v>
      </c>
      <c r="Q26">
        <f t="shared" si="21"/>
        <v>60</v>
      </c>
      <c r="R26">
        <f t="shared" si="21"/>
        <v>65</v>
      </c>
      <c r="S26">
        <f t="shared" si="21"/>
        <v>40</v>
      </c>
      <c r="T26">
        <f t="shared" si="21"/>
        <v>40</v>
      </c>
      <c r="U26">
        <f t="shared" si="21"/>
        <v>40</v>
      </c>
      <c r="V26">
        <f t="shared" si="21"/>
        <v>35</v>
      </c>
      <c r="W26">
        <f t="shared" si="21"/>
        <v>0</v>
      </c>
      <c r="X26">
        <f t="shared" si="21"/>
        <v>-100</v>
      </c>
      <c r="Y26">
        <f t="shared" si="21"/>
        <v>-100</v>
      </c>
      <c r="Z26">
        <f t="shared" si="21"/>
        <v>-80</v>
      </c>
      <c r="AA26">
        <f t="shared" si="1"/>
        <v>0</v>
      </c>
      <c r="AB26">
        <f t="shared" si="21"/>
        <v>0</v>
      </c>
      <c r="AC26">
        <f t="shared" si="21"/>
        <v>0</v>
      </c>
      <c r="AD26">
        <f t="shared" si="21"/>
        <v>50</v>
      </c>
      <c r="AE26">
        <f t="shared" si="21"/>
        <v>50</v>
      </c>
      <c r="AF26">
        <f t="shared" si="21"/>
        <v>60</v>
      </c>
      <c r="AG26">
        <f t="shared" si="21"/>
        <v>40</v>
      </c>
      <c r="AH26">
        <f t="shared" si="21"/>
        <v>40</v>
      </c>
      <c r="AI26">
        <f t="shared" si="21"/>
        <v>40</v>
      </c>
      <c r="AJ26">
        <f t="shared" si="21"/>
        <v>0</v>
      </c>
      <c r="AK26">
        <f t="shared" si="21"/>
        <v>0</v>
      </c>
      <c r="AL26">
        <f t="shared" si="21"/>
        <v>0</v>
      </c>
      <c r="AM26">
        <f t="shared" si="21"/>
        <v>-100</v>
      </c>
      <c r="AN26">
        <f t="shared" si="2"/>
        <v>-100</v>
      </c>
      <c r="AO26">
        <f t="shared" si="21"/>
        <v>-100</v>
      </c>
    </row>
    <row r="27" spans="1:49" x14ac:dyDescent="0.35">
      <c r="A27" t="s">
        <v>1</v>
      </c>
      <c r="B27">
        <f>B3</f>
        <v>100</v>
      </c>
      <c r="C27">
        <f t="shared" ref="C27:AM27" si="22">B27-B26*1/12</f>
        <v>100</v>
      </c>
      <c r="D27">
        <f t="shared" si="22"/>
        <v>100</v>
      </c>
      <c r="E27">
        <f t="shared" si="22"/>
        <v>95</v>
      </c>
      <c r="F27">
        <f t="shared" si="22"/>
        <v>92.5</v>
      </c>
      <c r="G27">
        <f t="shared" si="22"/>
        <v>90</v>
      </c>
      <c r="H27">
        <f t="shared" si="22"/>
        <v>87.5</v>
      </c>
      <c r="I27">
        <f t="shared" si="22"/>
        <v>87.5</v>
      </c>
      <c r="J27">
        <f t="shared" si="22"/>
        <v>87.5</v>
      </c>
      <c r="K27">
        <f t="shared" si="22"/>
        <v>90</v>
      </c>
      <c r="L27">
        <f t="shared" si="22"/>
        <v>92.5</v>
      </c>
      <c r="M27">
        <f t="shared" si="22"/>
        <v>100</v>
      </c>
      <c r="N27">
        <f t="shared" si="0"/>
        <v>100</v>
      </c>
      <c r="O27">
        <f>M27-M26*1/12</f>
        <v>100</v>
      </c>
      <c r="P27">
        <f t="shared" si="22"/>
        <v>100</v>
      </c>
      <c r="Q27">
        <f t="shared" si="22"/>
        <v>100</v>
      </c>
      <c r="R27">
        <f t="shared" si="22"/>
        <v>95</v>
      </c>
      <c r="S27">
        <f t="shared" si="22"/>
        <v>89.583333333333329</v>
      </c>
      <c r="T27">
        <f t="shared" si="22"/>
        <v>86.25</v>
      </c>
      <c r="U27">
        <f t="shared" si="22"/>
        <v>82.916666666666671</v>
      </c>
      <c r="V27">
        <f t="shared" si="22"/>
        <v>79.583333333333343</v>
      </c>
      <c r="W27">
        <f t="shared" si="22"/>
        <v>76.666666666666671</v>
      </c>
      <c r="X27">
        <f t="shared" si="22"/>
        <v>76.666666666666671</v>
      </c>
      <c r="Y27">
        <f t="shared" si="22"/>
        <v>85</v>
      </c>
      <c r="Z27">
        <f t="shared" si="22"/>
        <v>93.333333333333329</v>
      </c>
      <c r="AA27">
        <f t="shared" si="1"/>
        <v>100</v>
      </c>
      <c r="AB27">
        <f>Z27-Z26*1/12</f>
        <v>100</v>
      </c>
      <c r="AC27">
        <f t="shared" si="22"/>
        <v>100</v>
      </c>
      <c r="AD27">
        <f t="shared" si="22"/>
        <v>100</v>
      </c>
      <c r="AE27">
        <f t="shared" si="22"/>
        <v>95.833333333333329</v>
      </c>
      <c r="AF27">
        <f t="shared" si="22"/>
        <v>91.666666666666657</v>
      </c>
      <c r="AG27">
        <f t="shared" si="22"/>
        <v>86.666666666666657</v>
      </c>
      <c r="AH27">
        <f t="shared" si="22"/>
        <v>83.333333333333329</v>
      </c>
      <c r="AI27">
        <f t="shared" si="22"/>
        <v>80</v>
      </c>
      <c r="AJ27">
        <f t="shared" si="22"/>
        <v>76.666666666666671</v>
      </c>
      <c r="AK27">
        <f t="shared" si="22"/>
        <v>76.666666666666671</v>
      </c>
      <c r="AL27">
        <f t="shared" si="22"/>
        <v>76.666666666666671</v>
      </c>
      <c r="AM27">
        <f t="shared" si="22"/>
        <v>76.666666666666671</v>
      </c>
      <c r="AN27">
        <f t="shared" si="2"/>
        <v>85</v>
      </c>
      <c r="AO27">
        <f>AM27-AM26*1/12</f>
        <v>85</v>
      </c>
    </row>
    <row r="28" spans="1:49" x14ac:dyDescent="0.35">
      <c r="A28" t="str">
        <f>RegUp!$A$26</f>
        <v>SOCReq-Compliance</v>
      </c>
      <c r="B28" s="7">
        <f t="shared" ref="B28:M28" si="23">MAX((120-MINUTE(B8))/120 * (B11 - MIN(-1*B23,B11)),0)*2+MAX((240-MINUTE(B8))/240 * (B13 - MIN(MAX(-1*B23-B11,0),B13)),0)*4</f>
        <v>100</v>
      </c>
      <c r="C28" s="7">
        <f t="shared" si="23"/>
        <v>96.666666666666657</v>
      </c>
      <c r="D28" s="7">
        <f t="shared" si="23"/>
        <v>93.333333333333343</v>
      </c>
      <c r="E28" s="7">
        <f t="shared" si="23"/>
        <v>90</v>
      </c>
      <c r="F28" s="7">
        <f t="shared" si="23"/>
        <v>86.666666666666657</v>
      </c>
      <c r="G28" s="7">
        <f t="shared" si="23"/>
        <v>83.333333333333343</v>
      </c>
      <c r="H28" s="7">
        <f t="shared" si="23"/>
        <v>80</v>
      </c>
      <c r="I28" s="7">
        <f t="shared" si="23"/>
        <v>76.666666666666657</v>
      </c>
      <c r="J28" s="7">
        <f t="shared" si="23"/>
        <v>33.333333333333336</v>
      </c>
      <c r="K28" s="7">
        <f t="shared" si="23"/>
        <v>32.5</v>
      </c>
      <c r="L28" s="7">
        <f t="shared" si="23"/>
        <v>0</v>
      </c>
      <c r="M28" s="7">
        <f t="shared" si="23"/>
        <v>63.333333333333336</v>
      </c>
      <c r="N28" s="7">
        <f>MAX((120-60)/120 * (M11 - MIN(-1*M23,M11)),0)*2+MAX((240-60)/240 * (M13 - MIN(MAX(-1*M23-M11,0),M13)),0)*4</f>
        <v>60</v>
      </c>
      <c r="O28" s="7">
        <f t="shared" ref="O28:Z28" si="24">MAX((120-MINUTE(O8))/120 * (O11 - MIN(-1*O23,O11)),0)*2+MAX((240-MINUTE(O8))/240 * (O13 - MIN(MAX(-1*O23-O11,0),O13)),0)*4</f>
        <v>100</v>
      </c>
      <c r="P28" s="7">
        <f t="shared" si="24"/>
        <v>96.666666666666657</v>
      </c>
      <c r="Q28" s="7">
        <f t="shared" si="24"/>
        <v>93.333333333333343</v>
      </c>
      <c r="R28" s="7">
        <f t="shared" si="24"/>
        <v>90</v>
      </c>
      <c r="S28" s="7">
        <f t="shared" si="24"/>
        <v>86.666666666666657</v>
      </c>
      <c r="T28" s="7">
        <f t="shared" si="24"/>
        <v>83.333333333333343</v>
      </c>
      <c r="U28" s="7">
        <f t="shared" si="24"/>
        <v>80</v>
      </c>
      <c r="V28" s="7">
        <f t="shared" si="24"/>
        <v>76.666666666666657</v>
      </c>
      <c r="W28" s="7">
        <f t="shared" si="24"/>
        <v>73.333333333333343</v>
      </c>
      <c r="X28" s="7">
        <f t="shared" si="24"/>
        <v>0</v>
      </c>
      <c r="Y28" s="7">
        <f t="shared" si="24"/>
        <v>0</v>
      </c>
      <c r="Z28" s="7">
        <f t="shared" si="24"/>
        <v>0</v>
      </c>
      <c r="AA28" s="7">
        <f>MAX((120-60)/120 * (Z11 - MIN(-1*Z23,Z11)),0)*2+MAX((240-60)/240 * (Z13 - MIN(MAX(-1*Z23-Z11,0),Z13)),0)*4</f>
        <v>0</v>
      </c>
      <c r="AB28" s="7">
        <f t="shared" ref="AB28:AM28" si="25">MAX((120-MINUTE(AB8))/120 * (AB11 - MIN(-1*AB23,AB11)),0)*2+MAX((240-MINUTE(AB8))/240 * (AB13 - MIN(MAX(-1*AB23-AB11,0),AB13)),0)*4</f>
        <v>100</v>
      </c>
      <c r="AC28" s="7">
        <f t="shared" si="25"/>
        <v>96.666666666666657</v>
      </c>
      <c r="AD28" s="7">
        <f t="shared" si="25"/>
        <v>93.333333333333343</v>
      </c>
      <c r="AE28" s="7">
        <f t="shared" si="25"/>
        <v>90</v>
      </c>
      <c r="AF28" s="7">
        <f t="shared" si="25"/>
        <v>86.666666666666657</v>
      </c>
      <c r="AG28" s="7">
        <f t="shared" si="25"/>
        <v>83.333333333333343</v>
      </c>
      <c r="AH28" s="7">
        <f t="shared" si="25"/>
        <v>80</v>
      </c>
      <c r="AI28" s="7">
        <f t="shared" si="25"/>
        <v>76.666666666666657</v>
      </c>
      <c r="AJ28" s="7">
        <f t="shared" si="25"/>
        <v>73.333333333333343</v>
      </c>
      <c r="AK28" s="7">
        <f t="shared" si="25"/>
        <v>70</v>
      </c>
      <c r="AL28" s="7">
        <f t="shared" si="25"/>
        <v>66.666666666666657</v>
      </c>
      <c r="AM28" s="7">
        <f t="shared" si="25"/>
        <v>0</v>
      </c>
      <c r="AN28" s="7">
        <f>MAX((120-60)/120 * (AM11 - MIN(-1*AM23,AM11)),0)*2+MAX((240-60)/240 * (AM13 - MIN(MAX(-1*AM23-AM11,0),AM13)),0)*4</f>
        <v>0</v>
      </c>
      <c r="AO28" s="7">
        <f>MAX((120-MINUTE(AO8))/120 * (AO11 - MIN(-1*AO23,AO11)),0)*2+MAX((240-MINUTE(AO8))/240 * (AO13 - MIN(MAX(-1*AO23-AO11,0),AO13)),0)*4</f>
        <v>0</v>
      </c>
      <c r="AP28" s="7"/>
      <c r="AQ28" s="7"/>
      <c r="AR28" s="7"/>
      <c r="AS28" s="7"/>
      <c r="AT28" s="7"/>
      <c r="AU28" s="7"/>
      <c r="AV28" s="7"/>
      <c r="AW28" s="7"/>
    </row>
    <row r="29" spans="1:49" hidden="1" x14ac:dyDescent="0.35">
      <c r="A29" s="1" t="str">
        <f>RegUp!$A$27</f>
        <v>SoCReq-Compliance minus charging credit</v>
      </c>
      <c r="B29" s="1">
        <f>MAX((120-MINUTE(B8))/120 * B11 * 2 + (240-MINUTE(B8))/240 * B13 * 4,0)</f>
        <v>100</v>
      </c>
      <c r="C29" s="1">
        <f t="shared" ref="C29:M29" si="26">MAX((120-MINUTE(C8))/120 * C11 * 2 + (240-MINUTE(C8))/240 * C13 * 4,0)</f>
        <v>96.666666666666657</v>
      </c>
      <c r="D29" s="1">
        <f t="shared" si="26"/>
        <v>93.333333333333343</v>
      </c>
      <c r="E29" s="1">
        <f t="shared" si="26"/>
        <v>90</v>
      </c>
      <c r="F29" s="1">
        <f t="shared" si="26"/>
        <v>86.666666666666657</v>
      </c>
      <c r="G29" s="1">
        <f t="shared" si="26"/>
        <v>83.333333333333343</v>
      </c>
      <c r="H29" s="1">
        <f t="shared" si="26"/>
        <v>80</v>
      </c>
      <c r="I29" s="1">
        <f t="shared" si="26"/>
        <v>76.666666666666657</v>
      </c>
      <c r="J29" s="1">
        <f t="shared" si="26"/>
        <v>73.333333333333343</v>
      </c>
      <c r="K29" s="1">
        <f t="shared" si="26"/>
        <v>70</v>
      </c>
      <c r="L29" s="1">
        <f t="shared" si="26"/>
        <v>66.666666666666657</v>
      </c>
      <c r="M29" s="1">
        <f t="shared" si="26"/>
        <v>63.333333333333336</v>
      </c>
      <c r="N29" s="1">
        <f>MAX((120-60)/120 * M11 * 2 + (240-60)/240 * M13 * 4,0)</f>
        <v>60</v>
      </c>
      <c r="O29" s="1">
        <f>MAX((120-MINUTE(O8))/120 * O11 * 2 + (240-MINUTE(O8))/240 * O13 * 4,0)</f>
        <v>100</v>
      </c>
      <c r="P29" s="1">
        <f t="shared" ref="P29:Z29" si="27">MAX((120-MINUTE(P8))/120 * P11 * 2 + (240-MINUTE(P8))/240 * P13 * 4,0)</f>
        <v>96.666666666666657</v>
      </c>
      <c r="Q29" s="1">
        <f t="shared" si="27"/>
        <v>93.333333333333343</v>
      </c>
      <c r="R29" s="1">
        <f t="shared" si="27"/>
        <v>90</v>
      </c>
      <c r="S29" s="1">
        <f t="shared" si="27"/>
        <v>86.666666666666657</v>
      </c>
      <c r="T29" s="1">
        <f t="shared" si="27"/>
        <v>83.333333333333343</v>
      </c>
      <c r="U29" s="1">
        <f t="shared" si="27"/>
        <v>80</v>
      </c>
      <c r="V29" s="1">
        <f t="shared" si="27"/>
        <v>76.666666666666657</v>
      </c>
      <c r="W29" s="1">
        <f t="shared" si="27"/>
        <v>73.333333333333343</v>
      </c>
      <c r="X29" s="1">
        <f t="shared" si="27"/>
        <v>70</v>
      </c>
      <c r="Y29" s="1">
        <f t="shared" si="27"/>
        <v>66.666666666666657</v>
      </c>
      <c r="Z29" s="1">
        <f t="shared" si="27"/>
        <v>63.333333333333336</v>
      </c>
      <c r="AA29" s="1">
        <f>MAX((120-60)/120 * Z11 * 2 + (240-60)/240 * Z13 * 4,0)</f>
        <v>60</v>
      </c>
      <c r="AB29" s="1">
        <f>MAX((120-MINUTE(AB8))/120 * AB11 * 2 + (240-MINUTE(AB8))/240 * AB13 * 4,0)</f>
        <v>100</v>
      </c>
      <c r="AC29" s="1">
        <f t="shared" ref="AC29:AO29" si="28">MAX((120-MINUTE(AC8))/120 * AC11 * 2 + (240-MINUTE(AC8))/240 * AC13 * 4,0)</f>
        <v>96.666666666666657</v>
      </c>
      <c r="AD29" s="1">
        <f t="shared" si="28"/>
        <v>93.333333333333343</v>
      </c>
      <c r="AE29" s="1">
        <f t="shared" si="28"/>
        <v>90</v>
      </c>
      <c r="AF29" s="1">
        <f t="shared" si="28"/>
        <v>86.666666666666657</v>
      </c>
      <c r="AG29" s="1">
        <f t="shared" si="28"/>
        <v>83.333333333333343</v>
      </c>
      <c r="AH29" s="1">
        <f t="shared" si="28"/>
        <v>80</v>
      </c>
      <c r="AI29" s="1">
        <f t="shared" si="28"/>
        <v>76.666666666666657</v>
      </c>
      <c r="AJ29" s="1">
        <f t="shared" si="28"/>
        <v>73.333333333333343</v>
      </c>
      <c r="AK29" s="1">
        <f t="shared" si="28"/>
        <v>70</v>
      </c>
      <c r="AL29" s="1">
        <f t="shared" si="28"/>
        <v>66.666666666666657</v>
      </c>
      <c r="AM29" s="1">
        <f t="shared" si="28"/>
        <v>63.333333333333336</v>
      </c>
      <c r="AN29" s="1">
        <f>MAX((120-60)/120 * AM11 * 2 + (240-60)/240 * AM13 * 4,0)</f>
        <v>60</v>
      </c>
      <c r="AO29" s="1">
        <f t="shared" si="28"/>
        <v>100</v>
      </c>
      <c r="AP29" s="1"/>
      <c r="AQ29" s="1"/>
      <c r="AR29" s="1"/>
      <c r="AS29" s="1"/>
      <c r="AT29" s="1"/>
      <c r="AU29" s="1"/>
      <c r="AV29" s="1"/>
      <c r="AW29" s="1"/>
    </row>
    <row r="35" spans="1:16" x14ac:dyDescent="0.35">
      <c r="G35" s="5"/>
    </row>
    <row r="36" spans="1:16" x14ac:dyDescent="0.35">
      <c r="A36" s="2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</row>
    <row r="41" spans="1:16" hidden="1" x14ac:dyDescent="0.35"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</row>
    <row r="47" spans="1:16" x14ac:dyDescent="0.35"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</row>
    <row r="48" spans="1:16" hidden="1" x14ac:dyDescent="0.35"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</row>
    <row r="49" spans="1:16" hidden="1" x14ac:dyDescent="0.35"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</row>
    <row r="50" spans="1:16" x14ac:dyDescent="0.3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idden="1" x14ac:dyDescent="0.35"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</row>
    <row r="52" spans="1:16" hidden="1" x14ac:dyDescent="0.35"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</row>
    <row r="53" spans="1:16" x14ac:dyDescent="0.35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</row>
    <row r="62" spans="1:16" x14ac:dyDescent="0.35">
      <c r="A62" s="2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</row>
    <row r="63" spans="1:16" x14ac:dyDescent="0.35">
      <c r="A63" s="2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</row>
    <row r="68" spans="2:16" hidden="1" x14ac:dyDescent="0.35"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</row>
    <row r="74" spans="2:16" x14ac:dyDescent="0.35"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</row>
    <row r="75" spans="2:16" hidden="1" x14ac:dyDescent="0.35"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</row>
    <row r="76" spans="2:16" hidden="1" x14ac:dyDescent="0.35"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</row>
    <row r="77" spans="2:16" x14ac:dyDescent="0.35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</row>
    <row r="78" spans="2:16" hidden="1" x14ac:dyDescent="0.35"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</row>
    <row r="79" spans="2:16" hidden="1" x14ac:dyDescent="0.35"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</row>
    <row r="80" spans="2:16" x14ac:dyDescent="0.35"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</row>
    <row r="91" spans="1:16" x14ac:dyDescent="0.35">
      <c r="A91" s="2" t="s">
        <v>7</v>
      </c>
      <c r="B91" s="3">
        <v>0.5</v>
      </c>
      <c r="C91" s="3">
        <v>0.50347222222222221</v>
      </c>
      <c r="D91" s="3">
        <v>0.50694444444444398</v>
      </c>
      <c r="E91" s="3">
        <v>0.51041666666666696</v>
      </c>
      <c r="F91" s="3">
        <v>0.51388888888888895</v>
      </c>
      <c r="G91" s="3">
        <v>0.51736111111111105</v>
      </c>
      <c r="H91" s="3">
        <v>0.52083333333333304</v>
      </c>
      <c r="I91" s="3">
        <v>0.52430555555555503</v>
      </c>
      <c r="J91" s="3">
        <v>0.52777777777777801</v>
      </c>
      <c r="K91" s="3">
        <v>0.53125</v>
      </c>
      <c r="L91" s="3">
        <v>0.53472222222222199</v>
      </c>
      <c r="M91" s="3">
        <v>0.53819444444444398</v>
      </c>
      <c r="N91" s="3"/>
      <c r="O91" s="3">
        <v>0.54166666666666696</v>
      </c>
      <c r="P91" s="3">
        <v>0.54513888888888895</v>
      </c>
    </row>
    <row r="92" spans="1:16" x14ac:dyDescent="0.35">
      <c r="A92" t="s">
        <v>0</v>
      </c>
      <c r="B92">
        <v>100</v>
      </c>
      <c r="C92">
        <v>100</v>
      </c>
      <c r="D92">
        <v>100</v>
      </c>
      <c r="E92">
        <v>100</v>
      </c>
      <c r="F92">
        <v>100</v>
      </c>
      <c r="G92">
        <v>100</v>
      </c>
      <c r="H92">
        <v>100</v>
      </c>
      <c r="I92">
        <v>100</v>
      </c>
      <c r="J92">
        <v>100</v>
      </c>
      <c r="K92">
        <v>100</v>
      </c>
      <c r="L92">
        <v>100</v>
      </c>
      <c r="M92">
        <v>100</v>
      </c>
      <c r="O92">
        <v>100</v>
      </c>
      <c r="P92">
        <v>100</v>
      </c>
    </row>
    <row r="93" spans="1:16" x14ac:dyDescent="0.35">
      <c r="A93" t="s">
        <v>10</v>
      </c>
      <c r="B93">
        <v>50</v>
      </c>
      <c r="C93">
        <v>50</v>
      </c>
      <c r="D93">
        <v>50</v>
      </c>
      <c r="E93">
        <v>50</v>
      </c>
      <c r="F93">
        <v>50</v>
      </c>
      <c r="G93">
        <v>50</v>
      </c>
      <c r="H93">
        <v>50</v>
      </c>
      <c r="I93">
        <v>50</v>
      </c>
      <c r="J93">
        <v>50</v>
      </c>
      <c r="K93">
        <v>50</v>
      </c>
      <c r="L93">
        <v>50</v>
      </c>
      <c r="M93">
        <v>50</v>
      </c>
      <c r="O93">
        <v>50</v>
      </c>
      <c r="P93">
        <v>50</v>
      </c>
    </row>
    <row r="94" spans="1:16" x14ac:dyDescent="0.35">
      <c r="A94" t="s">
        <v>11</v>
      </c>
      <c r="B94">
        <v>0</v>
      </c>
      <c r="C94">
        <v>0</v>
      </c>
      <c r="D94">
        <v>0</v>
      </c>
      <c r="E94">
        <v>0</v>
      </c>
      <c r="F94">
        <v>0</v>
      </c>
      <c r="G94">
        <v>0</v>
      </c>
      <c r="H94">
        <v>0</v>
      </c>
      <c r="I94">
        <v>50</v>
      </c>
      <c r="J94">
        <v>50</v>
      </c>
      <c r="K94">
        <v>50</v>
      </c>
      <c r="L94">
        <v>50</v>
      </c>
      <c r="M94">
        <v>50</v>
      </c>
      <c r="O94">
        <v>50</v>
      </c>
      <c r="P94">
        <v>50</v>
      </c>
    </row>
    <row r="95" spans="1:16" x14ac:dyDescent="0.35">
      <c r="A95" t="s">
        <v>5</v>
      </c>
      <c r="B95">
        <f>MAX(0, MIN(B92-B94))</f>
        <v>100</v>
      </c>
      <c r="C95">
        <f>MAX(0, MIN(B92-B94))</f>
        <v>100</v>
      </c>
      <c r="D95">
        <f t="shared" ref="D95:H95" si="29">MAX(0, MIN(C92-C94))</f>
        <v>100</v>
      </c>
      <c r="E95">
        <f t="shared" si="29"/>
        <v>100</v>
      </c>
      <c r="F95">
        <f t="shared" si="29"/>
        <v>100</v>
      </c>
      <c r="G95">
        <f t="shared" si="29"/>
        <v>100</v>
      </c>
      <c r="H95">
        <f t="shared" si="29"/>
        <v>100</v>
      </c>
      <c r="I95">
        <f>MAX(0, MIN(H92-H94))</f>
        <v>100</v>
      </c>
      <c r="J95">
        <f t="shared" ref="J95:P95" si="30">MAX(0, MIN(I92-I94))</f>
        <v>50</v>
      </c>
      <c r="K95">
        <f t="shared" si="30"/>
        <v>50</v>
      </c>
      <c r="L95">
        <f t="shared" si="30"/>
        <v>50</v>
      </c>
      <c r="M95">
        <f t="shared" si="30"/>
        <v>50</v>
      </c>
      <c r="O95">
        <f>MAX(0, MIN(M92-M94))</f>
        <v>50</v>
      </c>
      <c r="P95">
        <f t="shared" si="30"/>
        <v>50</v>
      </c>
    </row>
    <row r="96" spans="1:16" x14ac:dyDescent="0.35">
      <c r="A96" t="s">
        <v>6</v>
      </c>
      <c r="B96">
        <f>B92-B93</f>
        <v>50</v>
      </c>
      <c r="C96">
        <f>MAX(0, MIN(B92-B94,(B100-$B$1-B106)/(1/12)))</f>
        <v>100</v>
      </c>
      <c r="D96">
        <f t="shared" ref="D96:J96" si="31">MAX(0, MIN(C92-C94,(C100-$B$1-C106)/(1/12)))</f>
        <v>100</v>
      </c>
      <c r="E96">
        <f t="shared" si="31"/>
        <v>100</v>
      </c>
      <c r="F96">
        <f t="shared" si="31"/>
        <v>100</v>
      </c>
      <c r="G96">
        <f t="shared" si="31"/>
        <v>100</v>
      </c>
      <c r="H96">
        <f t="shared" si="31"/>
        <v>100</v>
      </c>
      <c r="I96">
        <f t="shared" si="31"/>
        <v>100</v>
      </c>
      <c r="J96">
        <f t="shared" si="31"/>
        <v>0</v>
      </c>
      <c r="K96">
        <f>MAX(0, MIN(J92-J94,(J100-$B$1-J106)/(1/12)))</f>
        <v>50</v>
      </c>
      <c r="L96" s="6">
        <f t="shared" ref="L96:P96" si="32">MAX(0, MIN(K92-K94,(K100-$B$1-K106)/(1/12)))</f>
        <v>1.7053025658242404E-13</v>
      </c>
      <c r="M96">
        <f t="shared" si="32"/>
        <v>50</v>
      </c>
      <c r="O96">
        <f>MAX(0, MIN(M92-M94,(M100-$B$1-M106)/(1/12)))</f>
        <v>50</v>
      </c>
      <c r="P96">
        <f t="shared" si="32"/>
        <v>0</v>
      </c>
    </row>
    <row r="97" spans="1:16" x14ac:dyDescent="0.35">
      <c r="A97" t="s">
        <v>12</v>
      </c>
      <c r="B97">
        <v>0</v>
      </c>
      <c r="C97">
        <v>100</v>
      </c>
      <c r="D97">
        <v>100</v>
      </c>
      <c r="E97">
        <v>100</v>
      </c>
      <c r="F97">
        <v>100</v>
      </c>
      <c r="G97">
        <v>100</v>
      </c>
      <c r="H97">
        <v>0</v>
      </c>
      <c r="I97">
        <v>0</v>
      </c>
      <c r="J97">
        <v>0</v>
      </c>
      <c r="K97">
        <v>50</v>
      </c>
      <c r="L97">
        <v>0</v>
      </c>
      <c r="M97">
        <v>50</v>
      </c>
      <c r="O97">
        <v>0</v>
      </c>
      <c r="P97">
        <v>0</v>
      </c>
    </row>
    <row r="98" spans="1:16" x14ac:dyDescent="0.35">
      <c r="A98" t="s">
        <v>14</v>
      </c>
      <c r="B98">
        <v>0</v>
      </c>
      <c r="C98">
        <v>0</v>
      </c>
      <c r="D98">
        <v>0</v>
      </c>
      <c r="E98">
        <v>0</v>
      </c>
      <c r="F98">
        <v>0</v>
      </c>
      <c r="G98">
        <v>0</v>
      </c>
      <c r="H98">
        <v>0</v>
      </c>
      <c r="I98">
        <v>0</v>
      </c>
      <c r="J98">
        <v>-50</v>
      </c>
      <c r="K98">
        <v>0</v>
      </c>
      <c r="L98">
        <v>-50</v>
      </c>
      <c r="M98">
        <v>0</v>
      </c>
      <c r="O98">
        <v>0</v>
      </c>
      <c r="P98">
        <v>0</v>
      </c>
    </row>
    <row r="99" spans="1:16" x14ac:dyDescent="0.35">
      <c r="A99" t="s">
        <v>15</v>
      </c>
      <c r="B99">
        <f>B97+B98</f>
        <v>0</v>
      </c>
      <c r="C99">
        <f t="shared" ref="C99:P99" si="33">C97+C98</f>
        <v>100</v>
      </c>
      <c r="D99">
        <f t="shared" si="33"/>
        <v>100</v>
      </c>
      <c r="E99">
        <f t="shared" si="33"/>
        <v>100</v>
      </c>
      <c r="F99">
        <f t="shared" si="33"/>
        <v>100</v>
      </c>
      <c r="G99">
        <f t="shared" si="33"/>
        <v>100</v>
      </c>
      <c r="H99">
        <f t="shared" si="33"/>
        <v>0</v>
      </c>
      <c r="I99">
        <f t="shared" si="33"/>
        <v>0</v>
      </c>
      <c r="J99">
        <f t="shared" si="33"/>
        <v>-50</v>
      </c>
      <c r="K99">
        <f t="shared" si="33"/>
        <v>50</v>
      </c>
      <c r="L99">
        <f t="shared" si="33"/>
        <v>-50</v>
      </c>
      <c r="M99">
        <f t="shared" si="33"/>
        <v>50</v>
      </c>
      <c r="O99">
        <f t="shared" si="33"/>
        <v>0</v>
      </c>
      <c r="P99">
        <f t="shared" si="33"/>
        <v>0</v>
      </c>
    </row>
    <row r="100" spans="1:16" x14ac:dyDescent="0.35">
      <c r="A100" t="s">
        <v>1</v>
      </c>
      <c r="B100">
        <f>100</f>
        <v>100</v>
      </c>
      <c r="C100">
        <f>B100-B99*1/12</f>
        <v>100</v>
      </c>
      <c r="D100">
        <f t="shared" ref="D100:P100" si="34">C100-C99*1/12</f>
        <v>91.666666666666671</v>
      </c>
      <c r="E100">
        <f t="shared" si="34"/>
        <v>83.333333333333343</v>
      </c>
      <c r="F100">
        <f t="shared" si="34"/>
        <v>75.000000000000014</v>
      </c>
      <c r="G100">
        <f t="shared" si="34"/>
        <v>66.666666666666686</v>
      </c>
      <c r="H100">
        <f t="shared" si="34"/>
        <v>58.33333333333335</v>
      </c>
      <c r="I100">
        <f t="shared" si="34"/>
        <v>58.33333333333335</v>
      </c>
      <c r="J100">
        <f t="shared" si="34"/>
        <v>58.33333333333335</v>
      </c>
      <c r="K100">
        <f t="shared" si="34"/>
        <v>62.500000000000014</v>
      </c>
      <c r="L100">
        <f t="shared" si="34"/>
        <v>58.33333333333335</v>
      </c>
      <c r="M100">
        <f t="shared" si="34"/>
        <v>62.500000000000014</v>
      </c>
      <c r="O100">
        <f>M100-M99*1/12</f>
        <v>58.33333333333335</v>
      </c>
      <c r="P100">
        <f t="shared" si="34"/>
        <v>58.33333333333335</v>
      </c>
    </row>
    <row r="101" spans="1:16" hidden="1" x14ac:dyDescent="0.35">
      <c r="A101" t="s">
        <v>16</v>
      </c>
      <c r="B101" s="5">
        <f>MAX((120-MINUTE(B91))/120 * B93 - MIN(-1*B98,B93),0)*2</f>
        <v>100</v>
      </c>
      <c r="C101" s="5">
        <f>MAX((120-MINUTE(C91))/120 * C93 - MIN(-1*C98,C93),0)*2</f>
        <v>95.833333333333343</v>
      </c>
      <c r="D101" s="5">
        <f t="shared" ref="D101:P101" si="35">MAX((120-MINUTE(D91))/120 * D93 - MIN(-1*D98,D93),0)*2</f>
        <v>91.666666666666657</v>
      </c>
      <c r="E101" s="5">
        <f t="shared" si="35"/>
        <v>87.5</v>
      </c>
      <c r="F101" s="5">
        <f t="shared" si="35"/>
        <v>83.333333333333343</v>
      </c>
      <c r="G101" s="5">
        <f t="shared" si="35"/>
        <v>79.166666666666657</v>
      </c>
      <c r="H101" s="5">
        <f t="shared" si="35"/>
        <v>75</v>
      </c>
      <c r="I101" s="5">
        <f t="shared" si="35"/>
        <v>70.833333333333343</v>
      </c>
      <c r="J101" s="5">
        <f t="shared" si="35"/>
        <v>0</v>
      </c>
      <c r="K101" s="5">
        <f t="shared" si="35"/>
        <v>62.5</v>
      </c>
      <c r="L101" s="4">
        <f>MAX((120-MINUTE(L91))/120 * L93 - MIN(-1*L98,L93),0)*2</f>
        <v>0</v>
      </c>
      <c r="M101" s="5">
        <f t="shared" si="35"/>
        <v>54.166666666666664</v>
      </c>
      <c r="N101" s="5"/>
      <c r="O101" s="5">
        <f t="shared" si="35"/>
        <v>100</v>
      </c>
      <c r="P101" s="5">
        <f t="shared" si="35"/>
        <v>95.833333333333343</v>
      </c>
    </row>
    <row r="102" spans="1:16" hidden="1" x14ac:dyDescent="0.35">
      <c r="A102" t="s">
        <v>17</v>
      </c>
      <c r="B102" s="5" t="e">
        <f t="shared" ref="B102:P102" si="36">MAX((MINUTE(B91)-(60-$L$1))/$L$1*B93-MIN(B93,-1*B98),0)*2</f>
        <v>#DIV/0!</v>
      </c>
      <c r="C102" s="5" t="e">
        <f t="shared" si="36"/>
        <v>#DIV/0!</v>
      </c>
      <c r="D102" s="5" t="e">
        <f t="shared" si="36"/>
        <v>#DIV/0!</v>
      </c>
      <c r="E102" s="5" t="e">
        <f t="shared" si="36"/>
        <v>#DIV/0!</v>
      </c>
      <c r="F102" s="5" t="e">
        <f t="shared" si="36"/>
        <v>#DIV/0!</v>
      </c>
      <c r="G102" s="5" t="e">
        <f t="shared" si="36"/>
        <v>#DIV/0!</v>
      </c>
      <c r="H102" s="5" t="e">
        <f t="shared" si="36"/>
        <v>#DIV/0!</v>
      </c>
      <c r="I102" s="5" t="e">
        <f t="shared" si="36"/>
        <v>#DIV/0!</v>
      </c>
      <c r="J102" s="5" t="e">
        <f t="shared" si="36"/>
        <v>#DIV/0!</v>
      </c>
      <c r="K102" s="5" t="e">
        <f t="shared" si="36"/>
        <v>#DIV/0!</v>
      </c>
      <c r="L102" s="5" t="e">
        <f t="shared" si="36"/>
        <v>#DIV/0!</v>
      </c>
      <c r="M102" s="5" t="e">
        <f t="shared" si="36"/>
        <v>#DIV/0!</v>
      </c>
      <c r="N102" s="5"/>
      <c r="O102" s="5" t="e">
        <f t="shared" si="36"/>
        <v>#DIV/0!</v>
      </c>
      <c r="P102" s="5" t="e">
        <f t="shared" si="36"/>
        <v>#DIV/0!</v>
      </c>
    </row>
    <row r="103" spans="1:16" x14ac:dyDescent="0.35">
      <c r="A103" t="s">
        <v>8</v>
      </c>
      <c r="B103" s="1" t="e">
        <f>MAX(B101,B102)</f>
        <v>#DIV/0!</v>
      </c>
      <c r="C103" s="1" t="e">
        <f t="shared" ref="C103:J103" si="37">MAX(C101,C102)</f>
        <v>#DIV/0!</v>
      </c>
      <c r="D103" s="1" t="e">
        <f t="shared" si="37"/>
        <v>#DIV/0!</v>
      </c>
      <c r="E103" s="1" t="e">
        <f t="shared" si="37"/>
        <v>#DIV/0!</v>
      </c>
      <c r="F103" s="1" t="e">
        <f t="shared" si="37"/>
        <v>#DIV/0!</v>
      </c>
      <c r="G103" s="1" t="e">
        <f t="shared" si="37"/>
        <v>#DIV/0!</v>
      </c>
      <c r="H103" s="1" t="e">
        <f t="shared" si="37"/>
        <v>#DIV/0!</v>
      </c>
      <c r="I103" s="1" t="e">
        <f t="shared" si="37"/>
        <v>#DIV/0!</v>
      </c>
      <c r="J103" s="1" t="e">
        <f t="shared" si="37"/>
        <v>#DIV/0!</v>
      </c>
      <c r="K103" s="1" t="e">
        <f>MAX(K101,K102)</f>
        <v>#DIV/0!</v>
      </c>
      <c r="L103" s="1" t="e">
        <f t="shared" ref="L103" si="38">MAX(L101,L102)</f>
        <v>#DIV/0!</v>
      </c>
      <c r="M103" s="1" t="e">
        <f>MAX(M101,M102)</f>
        <v>#DIV/0!</v>
      </c>
      <c r="N103" s="1"/>
      <c r="O103" s="1" t="e">
        <f t="shared" ref="O103:P103" si="39">MAX(O101,O102)</f>
        <v>#DIV/0!</v>
      </c>
      <c r="P103" s="1" t="e">
        <f t="shared" si="39"/>
        <v>#DIV/0!</v>
      </c>
    </row>
    <row r="104" spans="1:16" hidden="1" x14ac:dyDescent="0.35">
      <c r="A104" t="s">
        <v>18</v>
      </c>
      <c r="B104" s="5">
        <f>MAX((120-MINUTE(B91))/120 * B94 - MIN(-1*B98,B93),0)*2</f>
        <v>0</v>
      </c>
      <c r="C104" s="5">
        <f t="shared" ref="C104:P104" si="40">MAX((120-MINUTE(C91))/120 * C94 - MIN(-1*C98,C93),0)*2</f>
        <v>0</v>
      </c>
      <c r="D104" s="5">
        <f t="shared" si="40"/>
        <v>0</v>
      </c>
      <c r="E104" s="5">
        <f t="shared" si="40"/>
        <v>0</v>
      </c>
      <c r="F104" s="5">
        <f t="shared" si="40"/>
        <v>0</v>
      </c>
      <c r="G104" s="5">
        <f t="shared" si="40"/>
        <v>0</v>
      </c>
      <c r="H104" s="5">
        <f t="shared" si="40"/>
        <v>0</v>
      </c>
      <c r="I104" s="5">
        <f t="shared" si="40"/>
        <v>70.833333333333343</v>
      </c>
      <c r="J104" s="5">
        <f t="shared" si="40"/>
        <v>0</v>
      </c>
      <c r="K104" s="5">
        <f t="shared" si="40"/>
        <v>62.5</v>
      </c>
      <c r="L104" s="5">
        <f t="shared" si="40"/>
        <v>0</v>
      </c>
      <c r="M104" s="5">
        <f t="shared" si="40"/>
        <v>54.166666666666664</v>
      </c>
      <c r="N104" s="5"/>
      <c r="O104" s="5">
        <f t="shared" si="40"/>
        <v>100</v>
      </c>
      <c r="P104" s="5">
        <f t="shared" si="40"/>
        <v>95.833333333333343</v>
      </c>
    </row>
    <row r="105" spans="1:16" hidden="1" x14ac:dyDescent="0.35">
      <c r="A105" t="s">
        <v>19</v>
      </c>
      <c r="B105" s="5">
        <f>IFERROR(MAX((MINUTE(B91)-(60-$L$1))/$L$1*B94-MIN(B93,-1*B98),0),0)*2</f>
        <v>0</v>
      </c>
      <c r="C105" s="5">
        <f t="shared" ref="C105:P105" si="41">IFERROR(MAX((MINUTE(C91)-(60-$L$1))/$L$1*C94-MIN(C93,-1*C98),0),0)*2</f>
        <v>0</v>
      </c>
      <c r="D105" s="5">
        <f t="shared" si="41"/>
        <v>0</v>
      </c>
      <c r="E105" s="5">
        <f t="shared" si="41"/>
        <v>0</v>
      </c>
      <c r="F105" s="5">
        <f t="shared" si="41"/>
        <v>0</v>
      </c>
      <c r="G105" s="5">
        <f t="shared" si="41"/>
        <v>0</v>
      </c>
      <c r="H105" s="5">
        <f t="shared" si="41"/>
        <v>0</v>
      </c>
      <c r="I105" s="5">
        <f t="shared" si="41"/>
        <v>0</v>
      </c>
      <c r="J105" s="5">
        <f t="shared" si="41"/>
        <v>0</v>
      </c>
      <c r="K105" s="5">
        <f t="shared" si="41"/>
        <v>0</v>
      </c>
      <c r="L105" s="5">
        <f t="shared" si="41"/>
        <v>0</v>
      </c>
      <c r="M105" s="5">
        <f t="shared" si="41"/>
        <v>0</v>
      </c>
      <c r="N105" s="5"/>
      <c r="O105" s="5">
        <f t="shared" si="41"/>
        <v>0</v>
      </c>
      <c r="P105" s="5">
        <f t="shared" si="41"/>
        <v>0</v>
      </c>
    </row>
    <row r="106" spans="1:16" x14ac:dyDescent="0.35">
      <c r="A106" t="s">
        <v>9</v>
      </c>
      <c r="B106" s="1">
        <f>MAX(B105,B104)</f>
        <v>0</v>
      </c>
      <c r="C106" s="1">
        <f t="shared" ref="C106:P106" si="42">MAX(C105,C104)</f>
        <v>0</v>
      </c>
      <c r="D106" s="1">
        <f t="shared" si="42"/>
        <v>0</v>
      </c>
      <c r="E106" s="1">
        <f t="shared" si="42"/>
        <v>0</v>
      </c>
      <c r="F106" s="1">
        <f t="shared" si="42"/>
        <v>0</v>
      </c>
      <c r="G106" s="1">
        <f t="shared" si="42"/>
        <v>0</v>
      </c>
      <c r="H106" s="1">
        <f t="shared" si="42"/>
        <v>0</v>
      </c>
      <c r="I106" s="1">
        <f t="shared" si="42"/>
        <v>70.833333333333343</v>
      </c>
      <c r="J106" s="1">
        <f t="shared" si="42"/>
        <v>0</v>
      </c>
      <c r="K106" s="1">
        <f t="shared" si="42"/>
        <v>62.5</v>
      </c>
      <c r="L106" s="1">
        <f t="shared" si="42"/>
        <v>0</v>
      </c>
      <c r="M106" s="1">
        <f t="shared" si="42"/>
        <v>54.166666666666664</v>
      </c>
      <c r="N106" s="1"/>
      <c r="O106" s="1">
        <f t="shared" si="42"/>
        <v>100</v>
      </c>
      <c r="P106" s="1">
        <f t="shared" si="42"/>
        <v>95.833333333333343</v>
      </c>
    </row>
    <row r="107" spans="1:16" hidden="1" x14ac:dyDescent="0.35">
      <c r="A107" t="s">
        <v>22</v>
      </c>
      <c r="B107" s="5">
        <f>MAX((120-MINUTE(B91))/120 * B93,0)*2</f>
        <v>100</v>
      </c>
      <c r="C107" s="5">
        <f t="shared" ref="C107:P107" si="43">MAX((120-MINUTE(C91))/120 * C93,0)*2</f>
        <v>95.833333333333343</v>
      </c>
      <c r="D107" s="5">
        <f t="shared" si="43"/>
        <v>91.666666666666657</v>
      </c>
      <c r="E107" s="5">
        <f t="shared" si="43"/>
        <v>87.5</v>
      </c>
      <c r="F107" s="5">
        <f t="shared" si="43"/>
        <v>83.333333333333343</v>
      </c>
      <c r="G107" s="5">
        <f t="shared" si="43"/>
        <v>79.166666666666657</v>
      </c>
      <c r="H107" s="5">
        <f t="shared" si="43"/>
        <v>75</v>
      </c>
      <c r="I107" s="5">
        <f t="shared" si="43"/>
        <v>70.833333333333343</v>
      </c>
      <c r="J107" s="5">
        <f t="shared" si="43"/>
        <v>66.666666666666657</v>
      </c>
      <c r="K107" s="5">
        <f t="shared" si="43"/>
        <v>62.5</v>
      </c>
      <c r="L107" s="5">
        <f t="shared" si="43"/>
        <v>58.333333333333336</v>
      </c>
      <c r="M107" s="5">
        <f t="shared" si="43"/>
        <v>54.166666666666664</v>
      </c>
      <c r="N107" s="5"/>
      <c r="O107" s="5">
        <f t="shared" si="43"/>
        <v>100</v>
      </c>
      <c r="P107" s="5">
        <f t="shared" si="43"/>
        <v>95.833333333333343</v>
      </c>
    </row>
    <row r="108" spans="1:16" hidden="1" x14ac:dyDescent="0.35">
      <c r="A108" t="s">
        <v>23</v>
      </c>
      <c r="B108" s="5" t="e">
        <f>MAX((MINUTE(B91)-(60-$L$1))/$L$1*B93,0)*2</f>
        <v>#DIV/0!</v>
      </c>
      <c r="C108" s="5" t="e">
        <f t="shared" ref="C108:P108" si="44">MAX((MINUTE(C91)-(60-$L$1))/$L$1*C93,0)*2</f>
        <v>#DIV/0!</v>
      </c>
      <c r="D108" s="5" t="e">
        <f t="shared" si="44"/>
        <v>#DIV/0!</v>
      </c>
      <c r="E108" s="5" t="e">
        <f t="shared" si="44"/>
        <v>#DIV/0!</v>
      </c>
      <c r="F108" s="5" t="e">
        <f t="shared" si="44"/>
        <v>#DIV/0!</v>
      </c>
      <c r="G108" s="5" t="e">
        <f t="shared" si="44"/>
        <v>#DIV/0!</v>
      </c>
      <c r="H108" s="5" t="e">
        <f t="shared" si="44"/>
        <v>#DIV/0!</v>
      </c>
      <c r="I108" s="5" t="e">
        <f t="shared" si="44"/>
        <v>#DIV/0!</v>
      </c>
      <c r="J108" s="5" t="e">
        <f t="shared" si="44"/>
        <v>#DIV/0!</v>
      </c>
      <c r="K108" s="5" t="e">
        <f t="shared" si="44"/>
        <v>#DIV/0!</v>
      </c>
      <c r="L108" s="5" t="e">
        <f t="shared" si="44"/>
        <v>#DIV/0!</v>
      </c>
      <c r="M108" s="5" t="e">
        <f t="shared" si="44"/>
        <v>#DIV/0!</v>
      </c>
      <c r="N108" s="5"/>
      <c r="O108" s="5" t="e">
        <f t="shared" si="44"/>
        <v>#DIV/0!</v>
      </c>
      <c r="P108" s="5" t="e">
        <f t="shared" si="44"/>
        <v>#DIV/0!</v>
      </c>
    </row>
    <row r="109" spans="1:16" x14ac:dyDescent="0.35">
      <c r="A109" t="s">
        <v>21</v>
      </c>
      <c r="B109" s="1" t="e">
        <f>MAX(B107,B108)</f>
        <v>#DIV/0!</v>
      </c>
      <c r="C109" s="1" t="e">
        <f t="shared" ref="C109:P109" si="45">MAX(C107,C108)</f>
        <v>#DIV/0!</v>
      </c>
      <c r="D109" s="1" t="e">
        <f t="shared" si="45"/>
        <v>#DIV/0!</v>
      </c>
      <c r="E109" s="1" t="e">
        <f t="shared" si="45"/>
        <v>#DIV/0!</v>
      </c>
      <c r="F109" s="1" t="e">
        <f t="shared" si="45"/>
        <v>#DIV/0!</v>
      </c>
      <c r="G109" s="1" t="e">
        <f t="shared" si="45"/>
        <v>#DIV/0!</v>
      </c>
      <c r="H109" s="1" t="e">
        <f t="shared" si="45"/>
        <v>#DIV/0!</v>
      </c>
      <c r="I109" s="1" t="e">
        <f t="shared" si="45"/>
        <v>#DIV/0!</v>
      </c>
      <c r="J109" s="1" t="e">
        <f t="shared" si="45"/>
        <v>#DIV/0!</v>
      </c>
      <c r="K109" s="1" t="e">
        <f t="shared" si="45"/>
        <v>#DIV/0!</v>
      </c>
      <c r="L109" s="1" t="e">
        <f t="shared" si="45"/>
        <v>#DIV/0!</v>
      </c>
      <c r="M109" s="1" t="e">
        <f t="shared" si="45"/>
        <v>#DIV/0!</v>
      </c>
      <c r="N109" s="1"/>
      <c r="O109" s="1" t="e">
        <f t="shared" si="45"/>
        <v>#DIV/0!</v>
      </c>
      <c r="P109" s="1" t="e">
        <f t="shared" si="45"/>
        <v>#DIV/0!</v>
      </c>
    </row>
  </sheetData>
  <conditionalFormatting sqref="B8:AO29">
    <cfRule type="expression" dxfId="0" priority="32">
      <formula>(B$27-B$28)&lt;-0.01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Introduction</vt:lpstr>
      <vt:lpstr>RegUp</vt:lpstr>
      <vt:lpstr>RRS-PFR</vt:lpstr>
      <vt:lpstr>RRS-FFR</vt:lpstr>
      <vt:lpstr>ECRS</vt:lpstr>
      <vt:lpstr>NonSpin</vt:lpstr>
      <vt:lpstr>Reg+RRS</vt:lpstr>
      <vt:lpstr>RRS+ECRS</vt:lpstr>
      <vt:lpstr>ECRS+NonSpin</vt:lpstr>
      <vt:lpstr>RegDown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Mago, Nitika</dc:creator>
  <cp:lastModifiedBy>ERCOT 0726</cp:lastModifiedBy>
  <dcterms:created xsi:type="dcterms:W3CDTF">2023-06-28T20:30:54Z</dcterms:created>
  <dcterms:modified xsi:type="dcterms:W3CDTF">2023-08-02T08:58:04Z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084cbda-52b8-46fb-a7b7-cb5bd465ed85_Enabled">
    <vt:lpwstr>true</vt:lpwstr>
  </property>
  <property fmtid="{D5CDD505-2E9C-101B-9397-08002B2CF9AE}" pid="3" name="MSIP_Label_7084cbda-52b8-46fb-a7b7-cb5bd465ed85_SetDate">
    <vt:lpwstr>2023-07-31T18:38:16Z</vt:lpwstr>
  </property>
  <property fmtid="{D5CDD505-2E9C-101B-9397-08002B2CF9AE}" pid="4" name="MSIP_Label_7084cbda-52b8-46fb-a7b7-cb5bd465ed85_Method">
    <vt:lpwstr>Standard</vt:lpwstr>
  </property>
  <property fmtid="{D5CDD505-2E9C-101B-9397-08002B2CF9AE}" pid="5" name="MSIP_Label_7084cbda-52b8-46fb-a7b7-cb5bd465ed85_Name">
    <vt:lpwstr>Internal</vt:lpwstr>
  </property>
  <property fmtid="{D5CDD505-2E9C-101B-9397-08002B2CF9AE}" pid="6" name="MSIP_Label_7084cbda-52b8-46fb-a7b7-cb5bd465ed85_SiteId">
    <vt:lpwstr>0afb747d-bff7-4596-a9fc-950ef9e0ec45</vt:lpwstr>
  </property>
  <property fmtid="{D5CDD505-2E9C-101B-9397-08002B2CF9AE}" pid="7" name="MSIP_Label_7084cbda-52b8-46fb-a7b7-cb5bd465ed85_ActionId">
    <vt:lpwstr>a6d9561d-dcdd-4797-82e9-3349475cf952</vt:lpwstr>
  </property>
  <property fmtid="{D5CDD505-2E9C-101B-9397-08002B2CF9AE}" pid="8" name="MSIP_Label_7084cbda-52b8-46fb-a7b7-cb5bd465ed85_ContentBits">
    <vt:lpwstr>0</vt:lpwstr>
  </property>
</Properties>
</file>