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drawings/drawing4.xml" ContentType="application/vnd.openxmlformats-officedocument.drawingml.chartshape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5.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36" documentId="13_ncr:1_{A000D115-8659-474A-81B4-18A9C239EE20}" xr6:coauthVersionLast="47" xr6:coauthVersionMax="47" xr10:uidLastSave="{04E60207-6968-426B-8593-BC161E80C3B3}"/>
  <bookViews>
    <workbookView xWindow="-15690" yWindow="-18120" windowWidth="26730" windowHeight="18240" activeTab="4" xr2:uid="{00000000-000D-0000-FFFF-FFFF00000000}"/>
  </bookViews>
  <sheets>
    <sheet name="2022 Regulation Up" sheetId="29" r:id="rId1"/>
    <sheet name="2022 Regulation Down" sheetId="30" r:id="rId2"/>
    <sheet name="2023 Solar Adj Table" sheetId="51" r:id="rId3"/>
    <sheet name="2023 Wind Adj Table" sheetId="52" r:id="rId4"/>
    <sheet name="2023 Regulation Up (w solar)" sheetId="41" r:id="rId5"/>
    <sheet name="2023 Regulation Up (wo solar)" sheetId="49" r:id="rId6"/>
    <sheet name="2023_RegDown(w solar)" sheetId="43" r:id="rId7"/>
    <sheet name="2023 Regulation Down (wo solar)" sheetId="50" r:id="rId8"/>
    <sheet name="Charts" sheetId="20" r:id="rId9"/>
  </sheets>
  <definedNames>
    <definedName name="_xlnm._FilterDatabase" localSheetId="8" hidden="1">Charts!$A$1:$J$577</definedName>
  </definedNames>
  <calcPr calcId="191029"/>
  <pivotCaches>
    <pivotCache cacheId="112" r:id="rId10"/>
    <pivotCache cacheId="113" r:id="rId11"/>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2" i="20" l="1"/>
  <c r="B19" i="52" l="1"/>
  <c r="B18" i="52"/>
  <c r="E2" i="52"/>
  <c r="D2" i="52"/>
  <c r="I3" i="20" l="1"/>
  <c r="I4" i="20"/>
  <c r="I5" i="20"/>
  <c r="I6" i="20"/>
  <c r="I7" i="20"/>
  <c r="I8" i="20"/>
  <c r="I9" i="20"/>
  <c r="I10" i="20"/>
  <c r="I11" i="20"/>
  <c r="I12" i="20"/>
  <c r="I13" i="20"/>
  <c r="I14" i="20"/>
  <c r="I15" i="20"/>
  <c r="I16" i="20"/>
  <c r="I17" i="20"/>
  <c r="I18" i="20"/>
  <c r="I19" i="20"/>
  <c r="I20" i="20"/>
  <c r="I21" i="20"/>
  <c r="I22" i="20"/>
  <c r="I23" i="20"/>
  <c r="I24" i="20"/>
  <c r="I25" i="20"/>
  <c r="I26" i="20"/>
  <c r="I27" i="20"/>
  <c r="I28" i="20"/>
  <c r="I29" i="20"/>
  <c r="I30" i="20"/>
  <c r="I31" i="20"/>
  <c r="I32" i="20"/>
  <c r="I33" i="20"/>
  <c r="I34" i="20"/>
  <c r="I35" i="20"/>
  <c r="I36" i="20"/>
  <c r="I37" i="20"/>
  <c r="I38" i="20"/>
  <c r="I39" i="20"/>
  <c r="I40" i="20"/>
  <c r="I41" i="20"/>
  <c r="I42" i="20"/>
  <c r="I43" i="20"/>
  <c r="I44" i="20"/>
  <c r="I45" i="20"/>
  <c r="I46" i="20"/>
  <c r="I47" i="20"/>
  <c r="I48" i="20"/>
  <c r="I49" i="20"/>
  <c r="I50" i="20"/>
  <c r="I51" i="20"/>
  <c r="I52" i="20"/>
  <c r="I53" i="20"/>
  <c r="I54" i="20"/>
  <c r="I55" i="20"/>
  <c r="I56" i="20"/>
  <c r="I57" i="20"/>
  <c r="I58" i="20"/>
  <c r="I59" i="20"/>
  <c r="I60" i="20"/>
  <c r="I61" i="20"/>
  <c r="I62" i="20"/>
  <c r="I63" i="20"/>
  <c r="I64" i="20"/>
  <c r="I65" i="20"/>
  <c r="I66" i="20"/>
  <c r="I67" i="20"/>
  <c r="I68" i="20"/>
  <c r="I69" i="20"/>
  <c r="I70" i="20"/>
  <c r="I71" i="20"/>
  <c r="I72" i="20"/>
  <c r="I73" i="20"/>
  <c r="I74" i="20"/>
  <c r="I75" i="20"/>
  <c r="I76" i="20"/>
  <c r="I77" i="20"/>
  <c r="I78" i="20"/>
  <c r="I79" i="20"/>
  <c r="I80" i="20"/>
  <c r="I81" i="20"/>
  <c r="I82" i="20"/>
  <c r="I83" i="20"/>
  <c r="I84" i="20"/>
  <c r="I85" i="20"/>
  <c r="I86" i="20"/>
  <c r="I87" i="20"/>
  <c r="I88" i="20"/>
  <c r="I89" i="20"/>
  <c r="I90" i="20"/>
  <c r="I91" i="20"/>
  <c r="I92" i="20"/>
  <c r="I93" i="20"/>
  <c r="I94" i="20"/>
  <c r="I95" i="20"/>
  <c r="I96" i="20"/>
  <c r="I97" i="20"/>
  <c r="I98" i="20"/>
  <c r="I99" i="20"/>
  <c r="I100" i="20"/>
  <c r="I101" i="20"/>
  <c r="I102" i="20"/>
  <c r="I103" i="20"/>
  <c r="I104" i="20"/>
  <c r="I105" i="20"/>
  <c r="I106" i="20"/>
  <c r="I107" i="20"/>
  <c r="I108" i="20"/>
  <c r="I109" i="20"/>
  <c r="I110" i="20"/>
  <c r="I111" i="20"/>
  <c r="I112" i="20"/>
  <c r="I113" i="20"/>
  <c r="I114" i="20"/>
  <c r="I115" i="20"/>
  <c r="I116" i="20"/>
  <c r="I117" i="20"/>
  <c r="I118" i="20"/>
  <c r="I119" i="20"/>
  <c r="I120" i="20"/>
  <c r="I121" i="20"/>
  <c r="I122" i="20"/>
  <c r="I123" i="20"/>
  <c r="I124" i="20"/>
  <c r="I125" i="20"/>
  <c r="I126" i="20"/>
  <c r="I127" i="20"/>
  <c r="I128" i="20"/>
  <c r="I129" i="20"/>
  <c r="I130" i="20"/>
  <c r="I131" i="20"/>
  <c r="I132" i="20"/>
  <c r="I133" i="20"/>
  <c r="I134" i="20"/>
  <c r="I135" i="20"/>
  <c r="I136" i="20"/>
  <c r="I137" i="20"/>
  <c r="I138" i="20"/>
  <c r="I139" i="20"/>
  <c r="I140" i="20"/>
  <c r="I141" i="20"/>
  <c r="I142" i="20"/>
  <c r="I143" i="20"/>
  <c r="I144" i="20"/>
  <c r="I145" i="20"/>
  <c r="I146" i="20"/>
  <c r="I147" i="20"/>
  <c r="I148" i="20"/>
  <c r="I149" i="20"/>
  <c r="I150" i="20"/>
  <c r="I151" i="20"/>
  <c r="I152" i="20"/>
  <c r="I153" i="20"/>
  <c r="I154" i="20"/>
  <c r="I155" i="20"/>
  <c r="I156" i="20"/>
  <c r="I157" i="20"/>
  <c r="I158" i="20"/>
  <c r="I159" i="20"/>
  <c r="I160" i="20"/>
  <c r="I161" i="20"/>
  <c r="I162" i="20"/>
  <c r="I163" i="20"/>
  <c r="I164" i="20"/>
  <c r="I165" i="20"/>
  <c r="I166" i="20"/>
  <c r="I167" i="20"/>
  <c r="I168" i="20"/>
  <c r="I169" i="20"/>
  <c r="I170" i="20"/>
  <c r="I171" i="20"/>
  <c r="I172" i="20"/>
  <c r="I173" i="20"/>
  <c r="I174" i="20"/>
  <c r="I175" i="20"/>
  <c r="I176" i="20"/>
  <c r="I177" i="20"/>
  <c r="I178" i="20"/>
  <c r="I179" i="20"/>
  <c r="I180" i="20"/>
  <c r="I181" i="20"/>
  <c r="I182" i="20"/>
  <c r="I183" i="20"/>
  <c r="I184" i="20"/>
  <c r="I185" i="20"/>
  <c r="I186" i="20"/>
  <c r="I187" i="20"/>
  <c r="I188" i="20"/>
  <c r="I189" i="20"/>
  <c r="I190" i="20"/>
  <c r="I191" i="20"/>
  <c r="I192" i="20"/>
  <c r="I193" i="20"/>
  <c r="I194" i="20"/>
  <c r="I195" i="20"/>
  <c r="I196" i="20"/>
  <c r="I197" i="20"/>
  <c r="I198" i="20"/>
  <c r="I199" i="20"/>
  <c r="I200" i="20"/>
  <c r="I201" i="20"/>
  <c r="I202" i="20"/>
  <c r="I203" i="20"/>
  <c r="I204" i="20"/>
  <c r="I205" i="20"/>
  <c r="I206" i="20"/>
  <c r="I207" i="20"/>
  <c r="I208" i="20"/>
  <c r="I209" i="20"/>
  <c r="I210" i="20"/>
  <c r="I211" i="20"/>
  <c r="I212" i="20"/>
  <c r="I213" i="20"/>
  <c r="I214" i="20"/>
  <c r="I215" i="20"/>
  <c r="I216" i="20"/>
  <c r="I217" i="20"/>
  <c r="I218" i="20"/>
  <c r="I219" i="20"/>
  <c r="I220" i="20"/>
  <c r="I221" i="20"/>
  <c r="I222" i="20"/>
  <c r="I223" i="20"/>
  <c r="I224" i="20"/>
  <c r="I225" i="20"/>
  <c r="I226" i="20"/>
  <c r="I227" i="20"/>
  <c r="I228" i="20"/>
  <c r="I229" i="20"/>
  <c r="I230" i="20"/>
  <c r="I231" i="20"/>
  <c r="I232" i="20"/>
  <c r="I233" i="20"/>
  <c r="I234" i="20"/>
  <c r="I235" i="20"/>
  <c r="I236" i="20"/>
  <c r="I237" i="20"/>
  <c r="I238" i="20"/>
  <c r="I239" i="20"/>
  <c r="I240" i="20"/>
  <c r="I241" i="20"/>
  <c r="I242" i="20"/>
  <c r="I243" i="20"/>
  <c r="I244" i="20"/>
  <c r="I245" i="20"/>
  <c r="I246" i="20"/>
  <c r="I247" i="20"/>
  <c r="I248" i="20"/>
  <c r="I249" i="20"/>
  <c r="I250" i="20"/>
  <c r="I251" i="20"/>
  <c r="I252" i="20"/>
  <c r="I253" i="20"/>
  <c r="I254" i="20"/>
  <c r="I255" i="20"/>
  <c r="I256" i="20"/>
  <c r="I257" i="20"/>
  <c r="I258" i="20"/>
  <c r="I259" i="20"/>
  <c r="I260" i="20"/>
  <c r="I261" i="20"/>
  <c r="I262" i="20"/>
  <c r="I263" i="20"/>
  <c r="I264" i="20"/>
  <c r="I265" i="20"/>
  <c r="I266" i="20"/>
  <c r="I267" i="20"/>
  <c r="I268" i="20"/>
  <c r="I269" i="20"/>
  <c r="I270" i="20"/>
  <c r="I271" i="20"/>
  <c r="I272" i="20"/>
  <c r="I273" i="20"/>
  <c r="I274" i="20"/>
  <c r="I275" i="20"/>
  <c r="I276" i="20"/>
  <c r="I277" i="20"/>
  <c r="I278" i="20"/>
  <c r="I279" i="20"/>
  <c r="I280" i="20"/>
  <c r="I281" i="20"/>
  <c r="I282" i="20"/>
  <c r="I283" i="20"/>
  <c r="I284" i="20"/>
  <c r="I285" i="20"/>
  <c r="I286" i="20"/>
  <c r="I287" i="20"/>
  <c r="I288" i="20"/>
  <c r="I289" i="20"/>
  <c r="I290" i="20"/>
  <c r="I291" i="20"/>
  <c r="I292" i="20"/>
  <c r="I293" i="20"/>
  <c r="I294" i="20"/>
  <c r="I295" i="20"/>
  <c r="I296" i="20"/>
  <c r="I297" i="20"/>
  <c r="I298" i="20"/>
  <c r="I299" i="20"/>
  <c r="I300" i="20"/>
  <c r="I301" i="20"/>
  <c r="I302" i="20"/>
  <c r="I303" i="20"/>
  <c r="I304" i="20"/>
  <c r="I305" i="20"/>
  <c r="I306" i="20"/>
  <c r="I307" i="20"/>
  <c r="I308" i="20"/>
  <c r="I309" i="20"/>
  <c r="I310" i="20"/>
  <c r="I311" i="20"/>
  <c r="I312" i="20"/>
  <c r="I313" i="20"/>
  <c r="I314" i="20"/>
  <c r="I315" i="20"/>
  <c r="I316" i="20"/>
  <c r="I317" i="20"/>
  <c r="I318" i="20"/>
  <c r="I319" i="20"/>
  <c r="I320" i="20"/>
  <c r="I321" i="20"/>
  <c r="I322" i="20"/>
  <c r="I323" i="20"/>
  <c r="I324" i="20"/>
  <c r="I325" i="20"/>
  <c r="I326" i="20"/>
  <c r="I327" i="20"/>
  <c r="I328" i="20"/>
  <c r="I329" i="20"/>
  <c r="I330" i="20"/>
  <c r="I331" i="20"/>
  <c r="I332" i="20"/>
  <c r="I333" i="20"/>
  <c r="I334" i="20"/>
  <c r="I335" i="20"/>
  <c r="I336" i="20"/>
  <c r="I337" i="20"/>
  <c r="I338" i="20"/>
  <c r="I339" i="20"/>
  <c r="I340" i="20"/>
  <c r="I341" i="20"/>
  <c r="I342" i="20"/>
  <c r="I343" i="20"/>
  <c r="I344" i="20"/>
  <c r="I345" i="20"/>
  <c r="I346" i="20"/>
  <c r="I347" i="20"/>
  <c r="I348" i="20"/>
  <c r="I349" i="20"/>
  <c r="I350" i="20"/>
  <c r="I351" i="20"/>
  <c r="I352" i="20"/>
  <c r="I353" i="20"/>
  <c r="I354" i="20"/>
  <c r="I355" i="20"/>
  <c r="I356" i="20"/>
  <c r="I357" i="20"/>
  <c r="I358" i="20"/>
  <c r="I359" i="20"/>
  <c r="I360" i="20"/>
  <c r="I361" i="20"/>
  <c r="I362" i="20"/>
  <c r="I363" i="20"/>
  <c r="I364" i="20"/>
  <c r="I365" i="20"/>
  <c r="I366" i="20"/>
  <c r="I367" i="20"/>
  <c r="I368" i="20"/>
  <c r="I369" i="20"/>
  <c r="I370" i="20"/>
  <c r="I371" i="20"/>
  <c r="I372" i="20"/>
  <c r="I373" i="20"/>
  <c r="I374" i="20"/>
  <c r="I375" i="20"/>
  <c r="I376" i="20"/>
  <c r="I377" i="20"/>
  <c r="I378" i="20"/>
  <c r="I379" i="20"/>
  <c r="I380" i="20"/>
  <c r="I381" i="20"/>
  <c r="I382" i="20"/>
  <c r="I383" i="20"/>
  <c r="I384" i="20"/>
  <c r="I385" i="20"/>
  <c r="I2" i="20"/>
  <c r="P65" i="20"/>
  <c r="P66" i="20"/>
  <c r="P67" i="20"/>
  <c r="P68" i="20"/>
  <c r="P69" i="20"/>
  <c r="P70" i="20"/>
  <c r="P71" i="20"/>
  <c r="P72" i="20"/>
  <c r="P73" i="20"/>
  <c r="P74" i="20"/>
  <c r="P75" i="20"/>
  <c r="P64" i="20"/>
  <c r="P79" i="20"/>
  <c r="P80" i="20"/>
  <c r="P81" i="20"/>
  <c r="P82" i="20"/>
  <c r="P83" i="20"/>
  <c r="P84" i="20"/>
  <c r="P85" i="20"/>
  <c r="P86" i="20"/>
  <c r="P87" i="20"/>
  <c r="P37" i="20"/>
  <c r="P38" i="20"/>
  <c r="P39" i="20"/>
  <c r="P40" i="20"/>
  <c r="P41" i="20"/>
  <c r="P42" i="20"/>
  <c r="P43" i="20"/>
  <c r="P44" i="20"/>
  <c r="P45" i="20"/>
  <c r="P46" i="20"/>
  <c r="P47" i="20"/>
  <c r="P48" i="20"/>
  <c r="P49" i="20"/>
  <c r="P50" i="20"/>
  <c r="P51" i="20"/>
  <c r="P52" i="20"/>
  <c r="P53" i="20"/>
  <c r="P54" i="20"/>
  <c r="P55" i="20"/>
  <c r="P56" i="20"/>
  <c r="P57" i="20"/>
  <c r="P58" i="20"/>
  <c r="P59" i="20"/>
  <c r="P36" i="20"/>
  <c r="R36" i="20"/>
  <c r="R37" i="20" s="1"/>
  <c r="R35" i="20"/>
  <c r="R34" i="20"/>
  <c r="R6" i="20"/>
  <c r="R7" i="20" s="1"/>
  <c r="R5" i="20"/>
  <c r="R4" i="20"/>
  <c r="AJ34" i="51"/>
  <c r="AI34" i="51"/>
  <c r="AH34" i="51"/>
  <c r="AJ1" i="51"/>
  <c r="AI1" i="51"/>
  <c r="AH1" i="51"/>
  <c r="D3" i="52"/>
  <c r="E3" i="52"/>
  <c r="D4" i="52"/>
  <c r="E4" i="52"/>
  <c r="D5" i="52"/>
  <c r="E5" i="52"/>
  <c r="D6" i="52"/>
  <c r="E6" i="52"/>
  <c r="D7" i="52"/>
  <c r="E7" i="52"/>
  <c r="D8" i="52"/>
  <c r="E8" i="52"/>
  <c r="D9" i="52"/>
  <c r="E9" i="52"/>
  <c r="D10" i="52"/>
  <c r="E10" i="52"/>
  <c r="D11" i="52"/>
  <c r="E11" i="52"/>
  <c r="D12" i="52"/>
  <c r="E12" i="52"/>
  <c r="D13" i="52"/>
  <c r="E13" i="52"/>
  <c r="C14" i="52"/>
  <c r="C15" i="52" s="1"/>
  <c r="B14" i="52"/>
  <c r="B15" i="52" s="1"/>
  <c r="C14" i="51"/>
  <c r="C15" i="51" s="1"/>
  <c r="B15" i="51"/>
  <c r="B14" i="51"/>
  <c r="R63" i="20" l="1"/>
  <c r="S63" i="20" s="1"/>
  <c r="R65" i="20"/>
  <c r="R64" i="20"/>
  <c r="S64" i="20" s="1"/>
  <c r="P33" i="20"/>
  <c r="P3" i="20"/>
  <c r="D3" i="51"/>
  <c r="E3" i="51"/>
  <c r="D4" i="51"/>
  <c r="E4" i="51"/>
  <c r="D5" i="51"/>
  <c r="E5" i="51"/>
  <c r="D6" i="51"/>
  <c r="E6" i="51"/>
  <c r="D7" i="51"/>
  <c r="E7" i="51"/>
  <c r="D8" i="51"/>
  <c r="E8" i="51"/>
  <c r="D9" i="51"/>
  <c r="E9" i="51"/>
  <c r="D10" i="51"/>
  <c r="E10" i="51"/>
  <c r="D11" i="51"/>
  <c r="E11" i="51"/>
  <c r="D12" i="51"/>
  <c r="E12" i="51"/>
  <c r="D13" i="51"/>
  <c r="E13" i="51"/>
  <c r="E2" i="51"/>
  <c r="D2" i="51"/>
  <c r="P88" i="20"/>
  <c r="P89" i="20"/>
  <c r="P90" i="20"/>
  <c r="P91" i="20"/>
  <c r="P92" i="20"/>
  <c r="P93" i="20"/>
  <c r="P94" i="20"/>
  <c r="P95" i="20"/>
  <c r="P96" i="20"/>
  <c r="P97" i="20"/>
  <c r="P98" i="20"/>
  <c r="P99" i="20"/>
  <c r="P100" i="20"/>
  <c r="P101" i="20"/>
  <c r="P102" i="20"/>
  <c r="P103" i="20"/>
  <c r="C577" i="20"/>
  <c r="B577" i="20" s="1"/>
  <c r="C576" i="20"/>
  <c r="B576" i="20" s="1"/>
  <c r="C575" i="20"/>
  <c r="B575" i="20" s="1"/>
  <c r="C574" i="20"/>
  <c r="B574" i="20" s="1"/>
  <c r="C573" i="20"/>
  <c r="B573" i="20" s="1"/>
  <c r="C572" i="20"/>
  <c r="B572" i="20" s="1"/>
  <c r="C571" i="20"/>
  <c r="B571" i="20" s="1"/>
  <c r="C570" i="20"/>
  <c r="B570" i="20" s="1"/>
  <c r="C569" i="20"/>
  <c r="B569" i="20" s="1"/>
  <c r="C568" i="20"/>
  <c r="B568" i="20" s="1"/>
  <c r="C567" i="20"/>
  <c r="B567" i="20" s="1"/>
  <c r="C566" i="20"/>
  <c r="B566" i="20" s="1"/>
  <c r="C565" i="20"/>
  <c r="B565" i="20" s="1"/>
  <c r="C564" i="20"/>
  <c r="B564" i="20" s="1"/>
  <c r="C563" i="20"/>
  <c r="B563" i="20" s="1"/>
  <c r="C562" i="20"/>
  <c r="B562" i="20" s="1"/>
  <c r="C561" i="20"/>
  <c r="B561" i="20" s="1"/>
  <c r="C560" i="20"/>
  <c r="B560" i="20" s="1"/>
  <c r="C559" i="20"/>
  <c r="B559" i="20" s="1"/>
  <c r="C558" i="20"/>
  <c r="B558" i="20" s="1"/>
  <c r="C557" i="20"/>
  <c r="B557" i="20" s="1"/>
  <c r="C556" i="20"/>
  <c r="B556" i="20" s="1"/>
  <c r="C555" i="20"/>
  <c r="B555" i="20" s="1"/>
  <c r="C554" i="20"/>
  <c r="B554" i="20" s="1"/>
  <c r="C553" i="20"/>
  <c r="B553" i="20" s="1"/>
  <c r="C552" i="20"/>
  <c r="B552" i="20" s="1"/>
  <c r="C551" i="20"/>
  <c r="B551" i="20" s="1"/>
  <c r="C550" i="20"/>
  <c r="B550" i="20" s="1"/>
  <c r="C549" i="20"/>
  <c r="B549" i="20" s="1"/>
  <c r="C548" i="20"/>
  <c r="B548" i="20" s="1"/>
  <c r="C547" i="20"/>
  <c r="B547" i="20" s="1"/>
  <c r="C546" i="20"/>
  <c r="B546" i="20" s="1"/>
  <c r="C545" i="20"/>
  <c r="B545" i="20" s="1"/>
  <c r="C544" i="20"/>
  <c r="B544" i="20" s="1"/>
  <c r="C543" i="20"/>
  <c r="B543" i="20" s="1"/>
  <c r="C542" i="20"/>
  <c r="B542" i="20" s="1"/>
  <c r="C541" i="20"/>
  <c r="B541" i="20" s="1"/>
  <c r="C540" i="20"/>
  <c r="B540" i="20" s="1"/>
  <c r="C539" i="20"/>
  <c r="B539" i="20" s="1"/>
  <c r="C538" i="20"/>
  <c r="B538" i="20" s="1"/>
  <c r="C537" i="20"/>
  <c r="B537" i="20" s="1"/>
  <c r="C536" i="20"/>
  <c r="B536" i="20" s="1"/>
  <c r="C535" i="20"/>
  <c r="B535" i="20" s="1"/>
  <c r="C534" i="20"/>
  <c r="B534" i="20" s="1"/>
  <c r="C533" i="20"/>
  <c r="B533" i="20" s="1"/>
  <c r="C532" i="20"/>
  <c r="B532" i="20" s="1"/>
  <c r="C531" i="20"/>
  <c r="B531" i="20" s="1"/>
  <c r="C530" i="20"/>
  <c r="B530" i="20" s="1"/>
  <c r="C529" i="20"/>
  <c r="B529" i="20" s="1"/>
  <c r="C528" i="20"/>
  <c r="B528" i="20" s="1"/>
  <c r="C527" i="20"/>
  <c r="B527" i="20" s="1"/>
  <c r="C526" i="20"/>
  <c r="B526" i="20" s="1"/>
  <c r="C525" i="20"/>
  <c r="B525" i="20" s="1"/>
  <c r="C524" i="20"/>
  <c r="B524" i="20" s="1"/>
  <c r="C523" i="20"/>
  <c r="B523" i="20" s="1"/>
  <c r="C522" i="20"/>
  <c r="B522" i="20" s="1"/>
  <c r="C521" i="20"/>
  <c r="B521" i="20" s="1"/>
  <c r="C520" i="20"/>
  <c r="B520" i="20" s="1"/>
  <c r="C519" i="20"/>
  <c r="B519" i="20" s="1"/>
  <c r="C518" i="20"/>
  <c r="B518" i="20" s="1"/>
  <c r="C517" i="20"/>
  <c r="B517" i="20" s="1"/>
  <c r="C516" i="20"/>
  <c r="B516" i="20" s="1"/>
  <c r="C515" i="20"/>
  <c r="B515" i="20" s="1"/>
  <c r="C514" i="20"/>
  <c r="B514" i="20" s="1"/>
  <c r="C513" i="20"/>
  <c r="B513" i="20" s="1"/>
  <c r="C512" i="20"/>
  <c r="B512" i="20" s="1"/>
  <c r="C511" i="20"/>
  <c r="B511" i="20" s="1"/>
  <c r="C510" i="20"/>
  <c r="B510" i="20" s="1"/>
  <c r="C509" i="20"/>
  <c r="B509" i="20" s="1"/>
  <c r="C508" i="20"/>
  <c r="B508" i="20" s="1"/>
  <c r="C507" i="20"/>
  <c r="B507" i="20" s="1"/>
  <c r="C506" i="20"/>
  <c r="B506" i="20" s="1"/>
  <c r="C505" i="20"/>
  <c r="B505" i="20" s="1"/>
  <c r="C504" i="20"/>
  <c r="B504" i="20" s="1"/>
  <c r="C503" i="20"/>
  <c r="B503" i="20" s="1"/>
  <c r="C502" i="20"/>
  <c r="B502" i="20" s="1"/>
  <c r="C501" i="20"/>
  <c r="B501" i="20" s="1"/>
  <c r="C500" i="20"/>
  <c r="B500" i="20" s="1"/>
  <c r="C499" i="20"/>
  <c r="B499" i="20" s="1"/>
  <c r="C498" i="20"/>
  <c r="B498" i="20" s="1"/>
  <c r="C497" i="20"/>
  <c r="B497" i="20" s="1"/>
  <c r="C496" i="20"/>
  <c r="B496" i="20" s="1"/>
  <c r="C495" i="20"/>
  <c r="B495" i="20" s="1"/>
  <c r="C494" i="20"/>
  <c r="B494" i="20" s="1"/>
  <c r="C493" i="20"/>
  <c r="B493" i="20" s="1"/>
  <c r="C492" i="20"/>
  <c r="B492" i="20" s="1"/>
  <c r="C491" i="20"/>
  <c r="B491" i="20" s="1"/>
  <c r="C490" i="20"/>
  <c r="B490" i="20" s="1"/>
  <c r="C489" i="20"/>
  <c r="B489" i="20" s="1"/>
  <c r="C488" i="20"/>
  <c r="B488" i="20" s="1"/>
  <c r="C487" i="20"/>
  <c r="B487" i="20" s="1"/>
  <c r="C486" i="20"/>
  <c r="B486" i="20" s="1"/>
  <c r="C485" i="20"/>
  <c r="B485" i="20" s="1"/>
  <c r="C484" i="20"/>
  <c r="B484" i="20" s="1"/>
  <c r="C483" i="20"/>
  <c r="B483" i="20" s="1"/>
  <c r="C482" i="20"/>
  <c r="B482" i="20" s="1"/>
  <c r="C481" i="20"/>
  <c r="B481" i="20" s="1"/>
  <c r="C480" i="20"/>
  <c r="B480" i="20" s="1"/>
  <c r="C479" i="20"/>
  <c r="B479" i="20" s="1"/>
  <c r="C478" i="20"/>
  <c r="B478" i="20" s="1"/>
  <c r="C477" i="20"/>
  <c r="B477" i="20" s="1"/>
  <c r="C476" i="20"/>
  <c r="B476" i="20" s="1"/>
  <c r="C475" i="20"/>
  <c r="B475" i="20" s="1"/>
  <c r="C474" i="20"/>
  <c r="B474" i="20" s="1"/>
  <c r="C473" i="20"/>
  <c r="B473" i="20" s="1"/>
  <c r="C472" i="20"/>
  <c r="B472" i="20" s="1"/>
  <c r="C471" i="20"/>
  <c r="B471" i="20" s="1"/>
  <c r="C470" i="20"/>
  <c r="B470" i="20" s="1"/>
  <c r="C469" i="20"/>
  <c r="B469" i="20" s="1"/>
  <c r="C468" i="20"/>
  <c r="B468" i="20" s="1"/>
  <c r="C467" i="20"/>
  <c r="B467" i="20" s="1"/>
  <c r="C466" i="20"/>
  <c r="B466" i="20" s="1"/>
  <c r="C465" i="20"/>
  <c r="B465" i="20" s="1"/>
  <c r="C464" i="20"/>
  <c r="B464" i="20" s="1"/>
  <c r="C463" i="20"/>
  <c r="B463" i="20" s="1"/>
  <c r="C462" i="20"/>
  <c r="B462" i="20" s="1"/>
  <c r="C461" i="20"/>
  <c r="B461" i="20" s="1"/>
  <c r="C460" i="20"/>
  <c r="B460" i="20" s="1"/>
  <c r="C459" i="20"/>
  <c r="B459" i="20" s="1"/>
  <c r="C458" i="20"/>
  <c r="B458" i="20" s="1"/>
  <c r="C457" i="20"/>
  <c r="B457" i="20" s="1"/>
  <c r="C456" i="20"/>
  <c r="B456" i="20" s="1"/>
  <c r="C455" i="20"/>
  <c r="B455" i="20" s="1"/>
  <c r="C454" i="20"/>
  <c r="B454" i="20" s="1"/>
  <c r="C453" i="20"/>
  <c r="B453" i="20" s="1"/>
  <c r="C452" i="20"/>
  <c r="B452" i="20" s="1"/>
  <c r="C451" i="20"/>
  <c r="B451" i="20" s="1"/>
  <c r="C450" i="20"/>
  <c r="B450" i="20" s="1"/>
  <c r="C449" i="20"/>
  <c r="B449" i="20" s="1"/>
  <c r="C448" i="20"/>
  <c r="B448" i="20" s="1"/>
  <c r="C447" i="20"/>
  <c r="B447" i="20" s="1"/>
  <c r="C446" i="20"/>
  <c r="B446" i="20" s="1"/>
  <c r="C445" i="20"/>
  <c r="B445" i="20" s="1"/>
  <c r="C444" i="20"/>
  <c r="B444" i="20" s="1"/>
  <c r="C443" i="20"/>
  <c r="B443" i="20" s="1"/>
  <c r="C442" i="20"/>
  <c r="B442" i="20" s="1"/>
  <c r="C441" i="20"/>
  <c r="B441" i="20" s="1"/>
  <c r="C440" i="20"/>
  <c r="B440" i="20" s="1"/>
  <c r="C439" i="20"/>
  <c r="B439" i="20" s="1"/>
  <c r="C438" i="20"/>
  <c r="B438" i="20" s="1"/>
  <c r="C437" i="20"/>
  <c r="B437" i="20" s="1"/>
  <c r="C436" i="20"/>
  <c r="B436" i="20" s="1"/>
  <c r="C435" i="20"/>
  <c r="B435" i="20" s="1"/>
  <c r="C434" i="20"/>
  <c r="B434" i="20" s="1"/>
  <c r="C433" i="20"/>
  <c r="B433" i="20" s="1"/>
  <c r="C432" i="20"/>
  <c r="B432" i="20" s="1"/>
  <c r="C431" i="20"/>
  <c r="B431" i="20" s="1"/>
  <c r="C430" i="20"/>
  <c r="B430" i="20" s="1"/>
  <c r="C429" i="20"/>
  <c r="B429" i="20" s="1"/>
  <c r="C428" i="20"/>
  <c r="B428" i="20" s="1"/>
  <c r="C427" i="20"/>
  <c r="B427" i="20" s="1"/>
  <c r="C426" i="20"/>
  <c r="B426" i="20" s="1"/>
  <c r="C425" i="20"/>
  <c r="B425" i="20" s="1"/>
  <c r="C424" i="20"/>
  <c r="B424" i="20" s="1"/>
  <c r="C423" i="20"/>
  <c r="B423" i="20" s="1"/>
  <c r="C422" i="20"/>
  <c r="B422" i="20" s="1"/>
  <c r="C421" i="20"/>
  <c r="B421" i="20" s="1"/>
  <c r="C420" i="20"/>
  <c r="B420" i="20" s="1"/>
  <c r="C419" i="20"/>
  <c r="B419" i="20" s="1"/>
  <c r="C418" i="20"/>
  <c r="B418" i="20" s="1"/>
  <c r="C417" i="20"/>
  <c r="B417" i="20" s="1"/>
  <c r="C416" i="20"/>
  <c r="B416" i="20" s="1"/>
  <c r="C415" i="20"/>
  <c r="B415" i="20" s="1"/>
  <c r="C414" i="20"/>
  <c r="B414" i="20" s="1"/>
  <c r="C413" i="20"/>
  <c r="B413" i="20" s="1"/>
  <c r="C412" i="20"/>
  <c r="B412" i="20" s="1"/>
  <c r="C411" i="20"/>
  <c r="B411" i="20" s="1"/>
  <c r="C410" i="20"/>
  <c r="B410" i="20" s="1"/>
  <c r="C409" i="20"/>
  <c r="B409" i="20" s="1"/>
  <c r="C408" i="20"/>
  <c r="B408" i="20" s="1"/>
  <c r="C407" i="20"/>
  <c r="B407" i="20" s="1"/>
  <c r="C406" i="20"/>
  <c r="B406" i="20" s="1"/>
  <c r="C405" i="20"/>
  <c r="B405" i="20" s="1"/>
  <c r="C404" i="20"/>
  <c r="B404" i="20" s="1"/>
  <c r="C403" i="20"/>
  <c r="B403" i="20" s="1"/>
  <c r="C402" i="20"/>
  <c r="B402" i="20" s="1"/>
  <c r="C401" i="20"/>
  <c r="B401" i="20" s="1"/>
  <c r="C400" i="20"/>
  <c r="B400" i="20" s="1"/>
  <c r="C399" i="20"/>
  <c r="B399" i="20" s="1"/>
  <c r="C398" i="20"/>
  <c r="B398" i="20" s="1"/>
  <c r="C397" i="20"/>
  <c r="B397" i="20" s="1"/>
  <c r="C396" i="20"/>
  <c r="B396" i="20" s="1"/>
  <c r="C395" i="20"/>
  <c r="B395" i="20" s="1"/>
  <c r="C394" i="20"/>
  <c r="B394" i="20" s="1"/>
  <c r="C393" i="20"/>
  <c r="B393" i="20" s="1"/>
  <c r="C392" i="20"/>
  <c r="B392" i="20" s="1"/>
  <c r="C391" i="20"/>
  <c r="B391" i="20" s="1"/>
  <c r="C390" i="20"/>
  <c r="B390" i="20" s="1"/>
  <c r="C389" i="20"/>
  <c r="B389" i="20" s="1"/>
  <c r="C388" i="20"/>
  <c r="B388" i="20" s="1"/>
  <c r="C387" i="20"/>
  <c r="B387" i="20" s="1"/>
  <c r="C386" i="20"/>
  <c r="B386" i="20" s="1"/>
  <c r="C385" i="20"/>
  <c r="B385" i="20" s="1"/>
  <c r="C384" i="20"/>
  <c r="B384" i="20" s="1"/>
  <c r="C383" i="20"/>
  <c r="B383" i="20" s="1"/>
  <c r="C382" i="20"/>
  <c r="B382" i="20" s="1"/>
  <c r="C381" i="20"/>
  <c r="B381" i="20" s="1"/>
  <c r="C380" i="20"/>
  <c r="B380" i="20" s="1"/>
  <c r="C379" i="20"/>
  <c r="B379" i="20" s="1"/>
  <c r="C378" i="20"/>
  <c r="B378" i="20" s="1"/>
  <c r="C377" i="20"/>
  <c r="B377" i="20" s="1"/>
  <c r="C376" i="20"/>
  <c r="B376" i="20" s="1"/>
  <c r="C375" i="20"/>
  <c r="B375" i="20" s="1"/>
  <c r="C374" i="20"/>
  <c r="B374" i="20" s="1"/>
  <c r="C373" i="20"/>
  <c r="B373" i="20" s="1"/>
  <c r="C372" i="20"/>
  <c r="B372" i="20" s="1"/>
  <c r="C371" i="20"/>
  <c r="B371" i="20" s="1"/>
  <c r="C370" i="20"/>
  <c r="B370" i="20" s="1"/>
  <c r="C369" i="20"/>
  <c r="B369" i="20" s="1"/>
  <c r="C368" i="20"/>
  <c r="B368" i="20" s="1"/>
  <c r="C367" i="20"/>
  <c r="B367" i="20" s="1"/>
  <c r="C366" i="20"/>
  <c r="B366" i="20" s="1"/>
  <c r="C365" i="20"/>
  <c r="B365" i="20" s="1"/>
  <c r="C364" i="20"/>
  <c r="B364" i="20" s="1"/>
  <c r="C363" i="20"/>
  <c r="B363" i="20" s="1"/>
  <c r="C362" i="20"/>
  <c r="B362" i="20" s="1"/>
  <c r="C361" i="20"/>
  <c r="B361" i="20" s="1"/>
  <c r="C360" i="20"/>
  <c r="B360" i="20" s="1"/>
  <c r="C359" i="20"/>
  <c r="B359" i="20" s="1"/>
  <c r="C358" i="20"/>
  <c r="B358" i="20" s="1"/>
  <c r="C357" i="20"/>
  <c r="B357" i="20" s="1"/>
  <c r="C356" i="20"/>
  <c r="B356" i="20" s="1"/>
  <c r="C355" i="20"/>
  <c r="B355" i="20" s="1"/>
  <c r="C354" i="20"/>
  <c r="B354" i="20" s="1"/>
  <c r="C353" i="20"/>
  <c r="B353" i="20" s="1"/>
  <c r="C352" i="20"/>
  <c r="B352" i="20" s="1"/>
  <c r="C351" i="20"/>
  <c r="B351" i="20" s="1"/>
  <c r="C350" i="20"/>
  <c r="B350" i="20" s="1"/>
  <c r="C349" i="20"/>
  <c r="B349" i="20" s="1"/>
  <c r="C348" i="20"/>
  <c r="B348" i="20" s="1"/>
  <c r="C347" i="20"/>
  <c r="B347" i="20" s="1"/>
  <c r="C346" i="20"/>
  <c r="B346" i="20" s="1"/>
  <c r="C345" i="20"/>
  <c r="B345" i="20" s="1"/>
  <c r="C344" i="20"/>
  <c r="B344" i="20" s="1"/>
  <c r="C343" i="20"/>
  <c r="B343" i="20" s="1"/>
  <c r="C342" i="20"/>
  <c r="B342" i="20" s="1"/>
  <c r="C341" i="20"/>
  <c r="B341" i="20" s="1"/>
  <c r="C340" i="20"/>
  <c r="B340" i="20" s="1"/>
  <c r="C339" i="20"/>
  <c r="B339" i="20" s="1"/>
  <c r="C338" i="20"/>
  <c r="B338" i="20" s="1"/>
  <c r="C337" i="20"/>
  <c r="B337" i="20" s="1"/>
  <c r="C336" i="20"/>
  <c r="B336" i="20" s="1"/>
  <c r="C335" i="20"/>
  <c r="B335" i="20" s="1"/>
  <c r="C334" i="20"/>
  <c r="B334" i="20" s="1"/>
  <c r="C333" i="20"/>
  <c r="B333" i="20" s="1"/>
  <c r="C332" i="20"/>
  <c r="B332" i="20" s="1"/>
  <c r="C331" i="20"/>
  <c r="B331" i="20" s="1"/>
  <c r="C330" i="20"/>
  <c r="B330" i="20" s="1"/>
  <c r="C329" i="20"/>
  <c r="B329" i="20" s="1"/>
  <c r="C328" i="20"/>
  <c r="B328" i="20" s="1"/>
  <c r="C327" i="20"/>
  <c r="B327" i="20" s="1"/>
  <c r="C326" i="20"/>
  <c r="B326" i="20" s="1"/>
  <c r="C325" i="20"/>
  <c r="B325" i="20" s="1"/>
  <c r="C324" i="20"/>
  <c r="B324" i="20" s="1"/>
  <c r="C323" i="20"/>
  <c r="B323" i="20" s="1"/>
  <c r="C322" i="20"/>
  <c r="B322" i="20" s="1"/>
  <c r="C321" i="20"/>
  <c r="B321" i="20" s="1"/>
  <c r="C320" i="20"/>
  <c r="B320" i="20" s="1"/>
  <c r="C319" i="20"/>
  <c r="B319" i="20" s="1"/>
  <c r="C318" i="20"/>
  <c r="B318" i="20" s="1"/>
  <c r="C317" i="20"/>
  <c r="B317" i="20" s="1"/>
  <c r="C316" i="20"/>
  <c r="B316" i="20" s="1"/>
  <c r="C315" i="20"/>
  <c r="B315" i="20" s="1"/>
  <c r="C314" i="20"/>
  <c r="B314" i="20" s="1"/>
  <c r="C313" i="20"/>
  <c r="B313" i="20" s="1"/>
  <c r="C312" i="20"/>
  <c r="B312" i="20" s="1"/>
  <c r="C311" i="20"/>
  <c r="B311" i="20" s="1"/>
  <c r="C310" i="20"/>
  <c r="B310" i="20" s="1"/>
  <c r="C309" i="20"/>
  <c r="B309" i="20" s="1"/>
  <c r="C308" i="20"/>
  <c r="B308" i="20" s="1"/>
  <c r="C307" i="20"/>
  <c r="B307" i="20" s="1"/>
  <c r="C306" i="20"/>
  <c r="B306" i="20" s="1"/>
  <c r="C305" i="20"/>
  <c r="B305" i="20" s="1"/>
  <c r="C304" i="20"/>
  <c r="B304" i="20" s="1"/>
  <c r="C303" i="20"/>
  <c r="B303" i="20" s="1"/>
  <c r="C302" i="20"/>
  <c r="B302" i="20" s="1"/>
  <c r="C301" i="20"/>
  <c r="B301" i="20" s="1"/>
  <c r="C300" i="20"/>
  <c r="B300" i="20" s="1"/>
  <c r="C299" i="20"/>
  <c r="B299" i="20" s="1"/>
  <c r="C298" i="20"/>
  <c r="B298" i="20" s="1"/>
  <c r="C297" i="20"/>
  <c r="B297" i="20" s="1"/>
  <c r="C296" i="20"/>
  <c r="B296" i="20" s="1"/>
  <c r="C295" i="20"/>
  <c r="B295" i="20" s="1"/>
  <c r="C294" i="20"/>
  <c r="B294" i="20" s="1"/>
  <c r="C293" i="20"/>
  <c r="B293" i="20" s="1"/>
  <c r="C292" i="20"/>
  <c r="B292" i="20" s="1"/>
  <c r="C291" i="20"/>
  <c r="B291" i="20" s="1"/>
  <c r="C290" i="20"/>
  <c r="B290" i="20" s="1"/>
  <c r="C289" i="20"/>
  <c r="B289" i="20" s="1"/>
  <c r="C288" i="20"/>
  <c r="B288" i="20" s="1"/>
  <c r="C287" i="20"/>
  <c r="B287" i="20" s="1"/>
  <c r="C286" i="20"/>
  <c r="B286" i="20" s="1"/>
  <c r="C285" i="20"/>
  <c r="B285" i="20" s="1"/>
  <c r="C284" i="20"/>
  <c r="B284" i="20" s="1"/>
  <c r="C283" i="20"/>
  <c r="B283" i="20" s="1"/>
  <c r="C282" i="20"/>
  <c r="B282" i="20" s="1"/>
  <c r="C281" i="20"/>
  <c r="B281" i="20" s="1"/>
  <c r="C280" i="20"/>
  <c r="B280" i="20" s="1"/>
  <c r="C279" i="20"/>
  <c r="B279" i="20" s="1"/>
  <c r="C278" i="20"/>
  <c r="B278" i="20" s="1"/>
  <c r="C277" i="20"/>
  <c r="B277" i="20" s="1"/>
  <c r="C276" i="20"/>
  <c r="B276" i="20" s="1"/>
  <c r="C275" i="20"/>
  <c r="B275" i="20" s="1"/>
  <c r="C274" i="20"/>
  <c r="B274" i="20" s="1"/>
  <c r="C273" i="20"/>
  <c r="B273" i="20" s="1"/>
  <c r="C272" i="20"/>
  <c r="B272" i="20" s="1"/>
  <c r="C271" i="20"/>
  <c r="B271" i="20" s="1"/>
  <c r="C270" i="20"/>
  <c r="B270" i="20" s="1"/>
  <c r="C269" i="20"/>
  <c r="B269" i="20" s="1"/>
  <c r="C268" i="20"/>
  <c r="B268" i="20" s="1"/>
  <c r="C267" i="20"/>
  <c r="B267" i="20" s="1"/>
  <c r="C266" i="20"/>
  <c r="B266" i="20" s="1"/>
  <c r="C265" i="20"/>
  <c r="B265" i="20" s="1"/>
  <c r="C264" i="20"/>
  <c r="B264" i="20" s="1"/>
  <c r="C263" i="20"/>
  <c r="B263" i="20" s="1"/>
  <c r="C262" i="20"/>
  <c r="B262" i="20" s="1"/>
  <c r="C261" i="20"/>
  <c r="B261" i="20" s="1"/>
  <c r="C260" i="20"/>
  <c r="B260" i="20" s="1"/>
  <c r="C259" i="20"/>
  <c r="B259" i="20" s="1"/>
  <c r="C258" i="20"/>
  <c r="B258" i="20" s="1"/>
  <c r="C257" i="20"/>
  <c r="B257" i="20" s="1"/>
  <c r="C256" i="20"/>
  <c r="B256" i="20" s="1"/>
  <c r="C255" i="20"/>
  <c r="B255" i="20" s="1"/>
  <c r="C254" i="20"/>
  <c r="B254" i="20" s="1"/>
  <c r="C253" i="20"/>
  <c r="B253" i="20" s="1"/>
  <c r="C252" i="20"/>
  <c r="B252" i="20" s="1"/>
  <c r="C251" i="20"/>
  <c r="B251" i="20" s="1"/>
  <c r="C250" i="20"/>
  <c r="B250" i="20" s="1"/>
  <c r="C249" i="20"/>
  <c r="B249" i="20" s="1"/>
  <c r="C248" i="20"/>
  <c r="B248" i="20" s="1"/>
  <c r="C247" i="20"/>
  <c r="B247" i="20" s="1"/>
  <c r="C246" i="20"/>
  <c r="B246" i="20" s="1"/>
  <c r="C245" i="20"/>
  <c r="B245" i="20" s="1"/>
  <c r="C244" i="20"/>
  <c r="B244" i="20" s="1"/>
  <c r="C243" i="20"/>
  <c r="B243" i="20" s="1"/>
  <c r="C242" i="20"/>
  <c r="B242" i="20" s="1"/>
  <c r="C241" i="20"/>
  <c r="B241" i="20" s="1"/>
  <c r="C240" i="20"/>
  <c r="B240" i="20" s="1"/>
  <c r="C239" i="20"/>
  <c r="B239" i="20" s="1"/>
  <c r="C238" i="20"/>
  <c r="B238" i="20" s="1"/>
  <c r="C237" i="20"/>
  <c r="B237" i="20" s="1"/>
  <c r="C236" i="20"/>
  <c r="B236" i="20" s="1"/>
  <c r="C235" i="20"/>
  <c r="B235" i="20" s="1"/>
  <c r="C234" i="20"/>
  <c r="B234" i="20" s="1"/>
  <c r="C233" i="20"/>
  <c r="B233" i="20" s="1"/>
  <c r="C232" i="20"/>
  <c r="B232" i="20" s="1"/>
  <c r="C231" i="20"/>
  <c r="B231" i="20" s="1"/>
  <c r="C230" i="20"/>
  <c r="B230" i="20" s="1"/>
  <c r="C229" i="20"/>
  <c r="B229" i="20" s="1"/>
  <c r="C228" i="20"/>
  <c r="B228" i="20" s="1"/>
  <c r="C227" i="20"/>
  <c r="B227" i="20" s="1"/>
  <c r="C226" i="20"/>
  <c r="B226" i="20" s="1"/>
  <c r="C225" i="20"/>
  <c r="B225" i="20" s="1"/>
  <c r="C224" i="20"/>
  <c r="B224" i="20" s="1"/>
  <c r="C223" i="20"/>
  <c r="B223" i="20" s="1"/>
  <c r="C222" i="20"/>
  <c r="B222" i="20" s="1"/>
  <c r="C221" i="20"/>
  <c r="B221" i="20" s="1"/>
  <c r="C220" i="20"/>
  <c r="B220" i="20" s="1"/>
  <c r="C219" i="20"/>
  <c r="B219" i="20" s="1"/>
  <c r="C218" i="20"/>
  <c r="B218" i="20" s="1"/>
  <c r="C217" i="20"/>
  <c r="B217" i="20" s="1"/>
  <c r="C216" i="20"/>
  <c r="B216" i="20" s="1"/>
  <c r="C215" i="20"/>
  <c r="B215" i="20" s="1"/>
  <c r="C214" i="20"/>
  <c r="B214" i="20" s="1"/>
  <c r="C213" i="20"/>
  <c r="B213" i="20" s="1"/>
  <c r="C212" i="20"/>
  <c r="B212" i="20" s="1"/>
  <c r="C211" i="20"/>
  <c r="B211" i="20" s="1"/>
  <c r="C210" i="20"/>
  <c r="B210" i="20" s="1"/>
  <c r="C209" i="20"/>
  <c r="B209" i="20" s="1"/>
  <c r="C208" i="20"/>
  <c r="B208" i="20" s="1"/>
  <c r="C207" i="20"/>
  <c r="B207" i="20" s="1"/>
  <c r="C206" i="20"/>
  <c r="B206" i="20" s="1"/>
  <c r="C205" i="20"/>
  <c r="B205" i="20" s="1"/>
  <c r="C204" i="20"/>
  <c r="B204" i="20" s="1"/>
  <c r="C203" i="20"/>
  <c r="B203" i="20" s="1"/>
  <c r="C202" i="20"/>
  <c r="B202" i="20" s="1"/>
  <c r="C201" i="20"/>
  <c r="B201" i="20" s="1"/>
  <c r="C200" i="20"/>
  <c r="B200" i="20" s="1"/>
  <c r="C199" i="20"/>
  <c r="B199" i="20" s="1"/>
  <c r="C198" i="20"/>
  <c r="B198" i="20" s="1"/>
  <c r="C197" i="20"/>
  <c r="B197" i="20" s="1"/>
  <c r="C196" i="20"/>
  <c r="B196" i="20" s="1"/>
  <c r="C195" i="20"/>
  <c r="B195" i="20" s="1"/>
  <c r="C194" i="20"/>
  <c r="B194" i="20" s="1"/>
  <c r="C193" i="20"/>
  <c r="B193" i="20" s="1"/>
  <c r="C192" i="20"/>
  <c r="B192" i="20" s="1"/>
  <c r="C191" i="20"/>
  <c r="B191" i="20" s="1"/>
  <c r="C190" i="20"/>
  <c r="B190" i="20" s="1"/>
  <c r="C189" i="20"/>
  <c r="B189" i="20" s="1"/>
  <c r="C188" i="20"/>
  <c r="B188" i="20" s="1"/>
  <c r="C187" i="20"/>
  <c r="B187" i="20" s="1"/>
  <c r="C186" i="20"/>
  <c r="B186" i="20" s="1"/>
  <c r="C185" i="20"/>
  <c r="B185" i="20" s="1"/>
  <c r="C184" i="20"/>
  <c r="B184" i="20" s="1"/>
  <c r="C183" i="20"/>
  <c r="B183" i="20" s="1"/>
  <c r="C182" i="20"/>
  <c r="B182" i="20" s="1"/>
  <c r="C181" i="20"/>
  <c r="B181" i="20" s="1"/>
  <c r="C180" i="20"/>
  <c r="B180" i="20" s="1"/>
  <c r="C179" i="20"/>
  <c r="B179" i="20" s="1"/>
  <c r="C178" i="20"/>
  <c r="B178" i="20" s="1"/>
  <c r="C177" i="20"/>
  <c r="B177" i="20" s="1"/>
  <c r="C176" i="20"/>
  <c r="B176" i="20" s="1"/>
  <c r="C175" i="20"/>
  <c r="B175" i="20" s="1"/>
  <c r="C174" i="20"/>
  <c r="B174" i="20" s="1"/>
  <c r="C173" i="20"/>
  <c r="B173" i="20" s="1"/>
  <c r="C172" i="20"/>
  <c r="B172" i="20" s="1"/>
  <c r="C171" i="20"/>
  <c r="B171" i="20" s="1"/>
  <c r="C170" i="20"/>
  <c r="B170" i="20" s="1"/>
  <c r="C169" i="20"/>
  <c r="B169" i="20" s="1"/>
  <c r="C168" i="20"/>
  <c r="B168" i="20" s="1"/>
  <c r="C167" i="20"/>
  <c r="B167" i="20" s="1"/>
  <c r="C166" i="20"/>
  <c r="B166" i="20" s="1"/>
  <c r="C165" i="20"/>
  <c r="B165" i="20" s="1"/>
  <c r="C164" i="20"/>
  <c r="B164" i="20" s="1"/>
  <c r="C163" i="20"/>
  <c r="B163" i="20" s="1"/>
  <c r="C162" i="20"/>
  <c r="B162" i="20" s="1"/>
  <c r="C161" i="20"/>
  <c r="B161" i="20" s="1"/>
  <c r="C160" i="20"/>
  <c r="B160" i="20" s="1"/>
  <c r="C159" i="20"/>
  <c r="B159" i="20" s="1"/>
  <c r="C158" i="20"/>
  <c r="B158" i="20" s="1"/>
  <c r="C157" i="20"/>
  <c r="B157" i="20" s="1"/>
  <c r="C156" i="20"/>
  <c r="B156" i="20" s="1"/>
  <c r="C155" i="20"/>
  <c r="B155" i="20" s="1"/>
  <c r="C154" i="20"/>
  <c r="B154" i="20" s="1"/>
  <c r="C153" i="20"/>
  <c r="B153" i="20" s="1"/>
  <c r="C152" i="20"/>
  <c r="B152" i="20" s="1"/>
  <c r="C151" i="20"/>
  <c r="B151" i="20" s="1"/>
  <c r="C150" i="20"/>
  <c r="B150" i="20" s="1"/>
  <c r="C149" i="20"/>
  <c r="B149" i="20" s="1"/>
  <c r="C148" i="20"/>
  <c r="B148" i="20" s="1"/>
  <c r="C147" i="20"/>
  <c r="B147" i="20" s="1"/>
  <c r="C146" i="20"/>
  <c r="B146" i="20" s="1"/>
  <c r="C145" i="20"/>
  <c r="B145" i="20" s="1"/>
  <c r="C144" i="20"/>
  <c r="B144" i="20" s="1"/>
  <c r="C143" i="20"/>
  <c r="B143" i="20" s="1"/>
  <c r="C142" i="20"/>
  <c r="B142" i="20" s="1"/>
  <c r="C141" i="20"/>
  <c r="B141" i="20" s="1"/>
  <c r="C140" i="20"/>
  <c r="B140" i="20" s="1"/>
  <c r="C139" i="20"/>
  <c r="B139" i="20" s="1"/>
  <c r="C138" i="20"/>
  <c r="B138" i="20" s="1"/>
  <c r="C137" i="20"/>
  <c r="B137" i="20" s="1"/>
  <c r="C136" i="20"/>
  <c r="B136" i="20" s="1"/>
  <c r="C135" i="20"/>
  <c r="B135" i="20" s="1"/>
  <c r="C134" i="20"/>
  <c r="B134" i="20" s="1"/>
  <c r="C133" i="20"/>
  <c r="B133" i="20" s="1"/>
  <c r="C132" i="20"/>
  <c r="B132" i="20" s="1"/>
  <c r="C131" i="20"/>
  <c r="B131" i="20" s="1"/>
  <c r="C130" i="20"/>
  <c r="B130" i="20" s="1"/>
  <c r="C129" i="20"/>
  <c r="B129" i="20" s="1"/>
  <c r="C128" i="20"/>
  <c r="B128" i="20" s="1"/>
  <c r="C127" i="20"/>
  <c r="B127" i="20" s="1"/>
  <c r="C126" i="20"/>
  <c r="B126" i="20" s="1"/>
  <c r="C125" i="20"/>
  <c r="B125" i="20" s="1"/>
  <c r="C124" i="20"/>
  <c r="B124" i="20" s="1"/>
  <c r="C123" i="20"/>
  <c r="B123" i="20" s="1"/>
  <c r="C122" i="20"/>
  <c r="B122" i="20" s="1"/>
  <c r="C121" i="20"/>
  <c r="B121" i="20" s="1"/>
  <c r="C120" i="20"/>
  <c r="B120" i="20" s="1"/>
  <c r="C119" i="20"/>
  <c r="B119" i="20" s="1"/>
  <c r="C118" i="20"/>
  <c r="B118" i="20" s="1"/>
  <c r="C117" i="20"/>
  <c r="B117" i="20" s="1"/>
  <c r="C116" i="20"/>
  <c r="B116" i="20" s="1"/>
  <c r="C115" i="20"/>
  <c r="B115" i="20" s="1"/>
  <c r="C114" i="20"/>
  <c r="B114" i="20" s="1"/>
  <c r="C113" i="20"/>
  <c r="B113" i="20" s="1"/>
  <c r="C112" i="20"/>
  <c r="B112" i="20" s="1"/>
  <c r="C111" i="20"/>
  <c r="B111" i="20" s="1"/>
  <c r="C110" i="20"/>
  <c r="B110" i="20" s="1"/>
  <c r="C109" i="20"/>
  <c r="B109" i="20" s="1"/>
  <c r="C108" i="20"/>
  <c r="B108" i="20" s="1"/>
  <c r="C107" i="20"/>
  <c r="B107" i="20" s="1"/>
  <c r="C106" i="20"/>
  <c r="B106" i="20" s="1"/>
  <c r="C105" i="20"/>
  <c r="B105" i="20" s="1"/>
  <c r="C104" i="20"/>
  <c r="B104" i="20" s="1"/>
  <c r="C103" i="20"/>
  <c r="B103" i="20" s="1"/>
  <c r="C102" i="20"/>
  <c r="B102" i="20" s="1"/>
  <c r="C101" i="20"/>
  <c r="B101" i="20" s="1"/>
  <c r="C100" i="20"/>
  <c r="B100" i="20" s="1"/>
  <c r="C99" i="20"/>
  <c r="B99" i="20" s="1"/>
  <c r="C98" i="20"/>
  <c r="B98" i="20" s="1"/>
  <c r="C97" i="20"/>
  <c r="B97" i="20" s="1"/>
  <c r="C96" i="20"/>
  <c r="B96" i="20" s="1"/>
  <c r="C95" i="20"/>
  <c r="B95" i="20" s="1"/>
  <c r="C94" i="20"/>
  <c r="B94" i="20" s="1"/>
  <c r="C93" i="20"/>
  <c r="B93" i="20" s="1"/>
  <c r="C92" i="20"/>
  <c r="B92" i="20" s="1"/>
  <c r="C91" i="20"/>
  <c r="B91" i="20" s="1"/>
  <c r="C90" i="20"/>
  <c r="B90" i="20" s="1"/>
  <c r="C89" i="20"/>
  <c r="B89" i="20" s="1"/>
  <c r="C88" i="20"/>
  <c r="B88" i="20" s="1"/>
  <c r="C87" i="20"/>
  <c r="B87" i="20" s="1"/>
  <c r="C86" i="20"/>
  <c r="B86" i="20" s="1"/>
  <c r="C85" i="20"/>
  <c r="B85" i="20" s="1"/>
  <c r="C84" i="20"/>
  <c r="B84" i="20" s="1"/>
  <c r="C83" i="20"/>
  <c r="B83" i="20" s="1"/>
  <c r="C82" i="20"/>
  <c r="B82" i="20" s="1"/>
  <c r="C81" i="20"/>
  <c r="B81" i="20" s="1"/>
  <c r="C80" i="20"/>
  <c r="B80" i="20" s="1"/>
  <c r="C79" i="20"/>
  <c r="B79" i="20" s="1"/>
  <c r="C78" i="20"/>
  <c r="B78" i="20" s="1"/>
  <c r="C77" i="20"/>
  <c r="B77" i="20" s="1"/>
  <c r="C76" i="20"/>
  <c r="B76" i="20" s="1"/>
  <c r="C75" i="20"/>
  <c r="B75" i="20" s="1"/>
  <c r="C74" i="20"/>
  <c r="B74" i="20" s="1"/>
  <c r="C73" i="20"/>
  <c r="B73" i="20" s="1"/>
  <c r="C72" i="20"/>
  <c r="B72" i="20" s="1"/>
  <c r="C71" i="20"/>
  <c r="B71" i="20" s="1"/>
  <c r="C70" i="20"/>
  <c r="B70" i="20" s="1"/>
  <c r="C69" i="20"/>
  <c r="B69" i="20" s="1"/>
  <c r="C68" i="20"/>
  <c r="B68" i="20" s="1"/>
  <c r="C67" i="20"/>
  <c r="B67" i="20" s="1"/>
  <c r="C66" i="20"/>
  <c r="B66" i="20" s="1"/>
  <c r="C65" i="20"/>
  <c r="B65" i="20" s="1"/>
  <c r="C64" i="20"/>
  <c r="B64" i="20" s="1"/>
  <c r="C63" i="20"/>
  <c r="B63" i="20" s="1"/>
  <c r="C62" i="20"/>
  <c r="B62" i="20" s="1"/>
  <c r="C61" i="20"/>
  <c r="B61" i="20" s="1"/>
  <c r="C60" i="20"/>
  <c r="B60" i="20" s="1"/>
  <c r="C59" i="20"/>
  <c r="B59" i="20" s="1"/>
  <c r="C58" i="20"/>
  <c r="B58" i="20" s="1"/>
  <c r="C57" i="20"/>
  <c r="B57" i="20" s="1"/>
  <c r="C56" i="20"/>
  <c r="B56" i="20" s="1"/>
  <c r="C55" i="20"/>
  <c r="B55" i="20" s="1"/>
  <c r="C54" i="20"/>
  <c r="B54" i="20" s="1"/>
  <c r="C53" i="20"/>
  <c r="B53" i="20" s="1"/>
  <c r="C52" i="20"/>
  <c r="B52" i="20" s="1"/>
  <c r="C51" i="20"/>
  <c r="B51" i="20" s="1"/>
  <c r="C50" i="20"/>
  <c r="B50" i="20" s="1"/>
  <c r="C49" i="20"/>
  <c r="B49" i="20" s="1"/>
  <c r="C48" i="20"/>
  <c r="B48" i="20" s="1"/>
  <c r="C47" i="20"/>
  <c r="B47" i="20" s="1"/>
  <c r="C46" i="20"/>
  <c r="B46" i="20" s="1"/>
  <c r="C45" i="20"/>
  <c r="B45" i="20" s="1"/>
  <c r="C44" i="20"/>
  <c r="B44" i="20" s="1"/>
  <c r="C43" i="20"/>
  <c r="B43" i="20" s="1"/>
  <c r="C42" i="20"/>
  <c r="B42" i="20" s="1"/>
  <c r="C41" i="20"/>
  <c r="B41" i="20" s="1"/>
  <c r="C40" i="20"/>
  <c r="B40" i="20" s="1"/>
  <c r="C39" i="20"/>
  <c r="B39" i="20" s="1"/>
  <c r="C38" i="20"/>
  <c r="B38" i="20" s="1"/>
  <c r="C37" i="20"/>
  <c r="B37" i="20" s="1"/>
  <c r="C36" i="20"/>
  <c r="B36" i="20" s="1"/>
  <c r="C35" i="20"/>
  <c r="B35" i="20" s="1"/>
  <c r="C34" i="20"/>
  <c r="B34" i="20" s="1"/>
  <c r="C33" i="20"/>
  <c r="B33" i="20" s="1"/>
  <c r="C32" i="20"/>
  <c r="B32" i="20" s="1"/>
  <c r="C31" i="20"/>
  <c r="B31" i="20" s="1"/>
  <c r="C30" i="20"/>
  <c r="B30" i="20" s="1"/>
  <c r="C29" i="20"/>
  <c r="B29" i="20" s="1"/>
  <c r="C28" i="20"/>
  <c r="B28" i="20" s="1"/>
  <c r="C27" i="20"/>
  <c r="B27" i="20" s="1"/>
  <c r="C26" i="20"/>
  <c r="B26" i="20" s="1"/>
  <c r="C25" i="20"/>
  <c r="B25" i="20" s="1"/>
  <c r="C24" i="20"/>
  <c r="B24" i="20" s="1"/>
  <c r="C23" i="20"/>
  <c r="B23" i="20" s="1"/>
  <c r="C22" i="20"/>
  <c r="B22" i="20" s="1"/>
  <c r="C21" i="20"/>
  <c r="B21" i="20" s="1"/>
  <c r="C20" i="20"/>
  <c r="B20" i="20" s="1"/>
  <c r="C19" i="20"/>
  <c r="B19" i="20" s="1"/>
  <c r="C18" i="20"/>
  <c r="B18" i="20" s="1"/>
  <c r="C17" i="20"/>
  <c r="B17" i="20" s="1"/>
  <c r="C16" i="20"/>
  <c r="B16" i="20" s="1"/>
  <c r="C15" i="20"/>
  <c r="B15" i="20" s="1"/>
  <c r="C14" i="20"/>
  <c r="B14" i="20" s="1"/>
  <c r="C13" i="20"/>
  <c r="B13" i="20" s="1"/>
  <c r="C12" i="20"/>
  <c r="B12" i="20" s="1"/>
  <c r="C11" i="20"/>
  <c r="B11" i="20" s="1"/>
  <c r="C10" i="20"/>
  <c r="B10" i="20" s="1"/>
  <c r="C9" i="20"/>
  <c r="B9" i="20" s="1"/>
  <c r="C8" i="20"/>
  <c r="B8" i="20" s="1"/>
  <c r="C7" i="20"/>
  <c r="B7" i="20" s="1"/>
  <c r="C6" i="20"/>
  <c r="B6" i="20" s="1"/>
  <c r="C5" i="20"/>
  <c r="B5" i="20" s="1"/>
  <c r="C4" i="20"/>
  <c r="B4" i="20" s="1"/>
  <c r="C3" i="20"/>
  <c r="B3" i="20" s="1"/>
  <c r="C2" i="20"/>
  <c r="B2" i="20" s="1"/>
  <c r="P62" i="20" l="1"/>
  <c r="Q100" i="20"/>
  <c r="Q92" i="20"/>
  <c r="Q84" i="20"/>
  <c r="Q101" i="20"/>
  <c r="Q93" i="20"/>
  <c r="Q85" i="20"/>
  <c r="Q99" i="20"/>
  <c r="Q91" i="20"/>
  <c r="Q83" i="20"/>
  <c r="Q98" i="20"/>
  <c r="Q90" i="20"/>
  <c r="Q82" i="20"/>
  <c r="Q97" i="20"/>
  <c r="Q89" i="20"/>
  <c r="Q81" i="20"/>
  <c r="Q96" i="20"/>
  <c r="Q88" i="20"/>
  <c r="Q80" i="20"/>
  <c r="Q103" i="20"/>
  <c r="Q95" i="20"/>
  <c r="Q87" i="20"/>
  <c r="Q102" i="20"/>
  <c r="Q94" i="20"/>
  <c r="Q86" i="20"/>
  <c r="Q79" i="20"/>
  <c r="E14" i="52"/>
  <c r="D14" i="52"/>
  <c r="E14" i="51"/>
  <c r="E15" i="51" s="1"/>
  <c r="D14" i="51"/>
  <c r="P61" i="20"/>
  <c r="P32" i="20"/>
  <c r="E15" i="52" l="1"/>
  <c r="G577" i="20"/>
  <c r="G576" i="20"/>
  <c r="G575" i="20"/>
  <c r="G574" i="20"/>
  <c r="G573" i="20"/>
  <c r="G572" i="20"/>
  <c r="G571" i="20"/>
  <c r="G570" i="20"/>
  <c r="G569" i="20"/>
  <c r="G568" i="20"/>
  <c r="G567" i="20"/>
  <c r="G566" i="20"/>
  <c r="G565" i="20"/>
  <c r="G564" i="20"/>
  <c r="G563" i="20"/>
  <c r="G562" i="20"/>
  <c r="G561" i="20"/>
  <c r="G560" i="20"/>
  <c r="G559" i="20"/>
  <c r="G558" i="20"/>
  <c r="G557" i="20"/>
  <c r="G556" i="20"/>
  <c r="G555" i="20"/>
  <c r="G554" i="20"/>
  <c r="G553" i="20"/>
  <c r="G552" i="20"/>
  <c r="G551" i="20"/>
  <c r="G550" i="20"/>
  <c r="G549" i="20"/>
  <c r="G548" i="20"/>
  <c r="G547" i="20"/>
  <c r="G546" i="20"/>
  <c r="G545" i="20"/>
  <c r="G544" i="20"/>
  <c r="G543" i="20"/>
  <c r="G542" i="20"/>
  <c r="G541" i="20"/>
  <c r="G540" i="20"/>
  <c r="G539" i="20"/>
  <c r="G538" i="20"/>
  <c r="G537" i="20"/>
  <c r="G536" i="20"/>
  <c r="G535" i="20"/>
  <c r="G534" i="20"/>
  <c r="G533" i="20"/>
  <c r="G532" i="20"/>
  <c r="G531" i="20"/>
  <c r="G530" i="20"/>
  <c r="G529" i="20"/>
  <c r="G528" i="20"/>
  <c r="G527" i="20"/>
  <c r="G526" i="20"/>
  <c r="G525" i="20"/>
  <c r="G524" i="20"/>
  <c r="G523" i="20"/>
  <c r="G522" i="20"/>
  <c r="G521" i="20"/>
  <c r="G520" i="20"/>
  <c r="G519" i="20"/>
  <c r="G518" i="20"/>
  <c r="G517" i="20"/>
  <c r="G516" i="20"/>
  <c r="G515" i="20"/>
  <c r="G514" i="20"/>
  <c r="G513" i="20"/>
  <c r="G512" i="20"/>
  <c r="G511" i="20"/>
  <c r="G510" i="20"/>
  <c r="G509" i="20"/>
  <c r="G508" i="20"/>
  <c r="G507" i="20"/>
  <c r="G506" i="20"/>
  <c r="G505" i="20"/>
  <c r="G504" i="20"/>
  <c r="G503" i="20"/>
  <c r="G502" i="20"/>
  <c r="G501" i="20"/>
  <c r="G500" i="20"/>
  <c r="G499" i="20"/>
  <c r="G498" i="20"/>
  <c r="G497" i="20"/>
  <c r="G496" i="20"/>
  <c r="G495" i="20"/>
  <c r="G494" i="20"/>
  <c r="G493" i="20"/>
  <c r="G492" i="20"/>
  <c r="G491" i="20"/>
  <c r="G490" i="20"/>
  <c r="G489" i="20"/>
  <c r="G488" i="20"/>
  <c r="G487" i="20"/>
  <c r="G486" i="20"/>
  <c r="G485" i="20"/>
  <c r="G484" i="20"/>
  <c r="G483" i="20"/>
  <c r="G482" i="20"/>
  <c r="G481" i="20"/>
  <c r="G480" i="20"/>
  <c r="G479" i="20"/>
  <c r="G478" i="20"/>
  <c r="G477" i="20"/>
  <c r="G476" i="20"/>
  <c r="G475" i="20"/>
  <c r="G474" i="20"/>
  <c r="G473" i="20"/>
  <c r="G472" i="20"/>
  <c r="G471" i="20"/>
  <c r="G470" i="20"/>
  <c r="G469" i="20"/>
  <c r="G468" i="20"/>
  <c r="G467" i="20"/>
  <c r="G466" i="20"/>
  <c r="G465" i="20"/>
  <c r="G464" i="20"/>
  <c r="G463" i="20"/>
  <c r="G462" i="20"/>
  <c r="G461" i="20"/>
  <c r="G460" i="20"/>
  <c r="G459" i="20"/>
  <c r="G458" i="20"/>
  <c r="G457" i="20"/>
  <c r="G456" i="20"/>
  <c r="G455" i="20"/>
  <c r="G454" i="20"/>
  <c r="G453" i="20"/>
  <c r="G452" i="20"/>
  <c r="G451" i="20"/>
  <c r="G450" i="20"/>
  <c r="G449" i="20"/>
  <c r="G448" i="20"/>
  <c r="G447" i="20"/>
  <c r="G446" i="20"/>
  <c r="G445" i="20"/>
  <c r="G444" i="20"/>
  <c r="G443" i="20"/>
  <c r="G442" i="20"/>
  <c r="G441" i="20"/>
  <c r="G440" i="20"/>
  <c r="G439" i="20"/>
  <c r="G438" i="20"/>
  <c r="G437" i="20"/>
  <c r="G436" i="20"/>
  <c r="G435" i="20"/>
  <c r="G434" i="20"/>
  <c r="G433" i="20"/>
  <c r="G432" i="20"/>
  <c r="G431" i="20"/>
  <c r="G430" i="20"/>
  <c r="G429" i="20"/>
  <c r="G428" i="20"/>
  <c r="G427" i="20"/>
  <c r="G426" i="20"/>
  <c r="G425" i="20"/>
  <c r="G424" i="20"/>
  <c r="G423" i="20"/>
  <c r="G422" i="20"/>
  <c r="G421" i="20"/>
  <c r="G420" i="20"/>
  <c r="G419" i="20"/>
  <c r="G418" i="20"/>
  <c r="G417" i="20"/>
  <c r="G416" i="20"/>
  <c r="G415" i="20"/>
  <c r="G414" i="20"/>
  <c r="G413" i="20"/>
  <c r="G412" i="20"/>
  <c r="G411" i="20"/>
  <c r="G410" i="20"/>
  <c r="G409" i="20"/>
  <c r="G408" i="20"/>
  <c r="G407" i="20"/>
  <c r="G406" i="20"/>
  <c r="G405" i="20"/>
  <c r="G404" i="20"/>
  <c r="G403" i="20"/>
  <c r="G402" i="20"/>
  <c r="G401" i="20"/>
  <c r="G400" i="20"/>
  <c r="G399" i="20"/>
  <c r="G398" i="20"/>
  <c r="G397" i="20"/>
  <c r="G396" i="20"/>
  <c r="G395" i="20"/>
  <c r="G394" i="20"/>
  <c r="G393" i="20"/>
  <c r="G392" i="20"/>
  <c r="G391" i="20"/>
  <c r="G390" i="20"/>
  <c r="G389" i="20"/>
  <c r="G388" i="20"/>
  <c r="G387" i="20"/>
  <c r="G386" i="20"/>
  <c r="G385" i="20"/>
  <c r="G384" i="20"/>
  <c r="G383" i="20"/>
  <c r="G382" i="20"/>
  <c r="G381" i="20"/>
  <c r="G380" i="20"/>
  <c r="G379" i="20"/>
  <c r="G378" i="20"/>
  <c r="G377" i="20"/>
  <c r="G376" i="20"/>
  <c r="G375" i="20"/>
  <c r="G374" i="20"/>
  <c r="G373" i="20"/>
  <c r="G372" i="20"/>
  <c r="G371" i="20"/>
  <c r="G370" i="20"/>
  <c r="G369" i="20"/>
  <c r="G368" i="20"/>
  <c r="G367" i="20"/>
  <c r="G366" i="20"/>
  <c r="G365" i="20"/>
  <c r="G364" i="20"/>
  <c r="G363" i="20"/>
  <c r="G362" i="20"/>
  <c r="G361" i="20"/>
  <c r="G360" i="20"/>
  <c r="G359" i="20"/>
  <c r="G358" i="20"/>
  <c r="G357" i="20"/>
  <c r="G356" i="20"/>
  <c r="G355" i="20"/>
  <c r="G354" i="20"/>
  <c r="G353" i="20"/>
  <c r="G352" i="20"/>
  <c r="G351" i="20"/>
  <c r="G350" i="20"/>
  <c r="G349" i="20"/>
  <c r="G348" i="20"/>
  <c r="G347" i="20"/>
  <c r="G346" i="20"/>
  <c r="G345" i="20"/>
  <c r="G344" i="20"/>
  <c r="G343" i="20"/>
  <c r="G342" i="20"/>
  <c r="G341" i="20"/>
  <c r="G340" i="20"/>
  <c r="G339" i="20"/>
  <c r="G338" i="20"/>
  <c r="G337" i="20"/>
  <c r="G336" i="20"/>
  <c r="G335" i="20"/>
  <c r="G334" i="20"/>
  <c r="G333" i="20"/>
  <c r="G332" i="20"/>
  <c r="G331" i="20"/>
  <c r="G330" i="20"/>
  <c r="G329" i="20"/>
  <c r="G328" i="20"/>
  <c r="G327" i="20"/>
  <c r="G326" i="20"/>
  <c r="G325" i="20"/>
  <c r="G324" i="20"/>
  <c r="G323" i="20"/>
  <c r="G322" i="20"/>
  <c r="G321" i="20"/>
  <c r="G320" i="20"/>
  <c r="G319" i="20"/>
  <c r="G318" i="20"/>
  <c r="G317" i="20"/>
  <c r="G316" i="20"/>
  <c r="G315" i="20"/>
  <c r="G314" i="20"/>
  <c r="G313" i="20"/>
  <c r="G312" i="20"/>
  <c r="G311" i="20"/>
  <c r="G310" i="20"/>
  <c r="G309" i="20"/>
  <c r="G308" i="20"/>
  <c r="G307" i="20"/>
  <c r="G306" i="20"/>
  <c r="G305" i="20"/>
  <c r="G304" i="20"/>
  <c r="G303" i="20"/>
  <c r="G302" i="20"/>
  <c r="G301" i="20"/>
  <c r="G300" i="20"/>
  <c r="G299" i="20"/>
  <c r="G298" i="20"/>
  <c r="G297" i="20"/>
  <c r="G296" i="20"/>
  <c r="G295" i="20"/>
  <c r="G294" i="20"/>
  <c r="G293" i="20"/>
  <c r="G292" i="20"/>
  <c r="G291" i="20"/>
  <c r="G290" i="20"/>
  <c r="G289" i="20"/>
  <c r="G288" i="20"/>
  <c r="G287" i="20"/>
  <c r="G286" i="20"/>
  <c r="G285" i="20"/>
  <c r="G284" i="20"/>
  <c r="G283" i="20"/>
  <c r="G282" i="20"/>
  <c r="G281" i="20"/>
  <c r="G280" i="20"/>
  <c r="G279" i="20"/>
  <c r="G278" i="20"/>
  <c r="G277" i="20"/>
  <c r="G276" i="20"/>
  <c r="G275" i="20"/>
  <c r="G274" i="20"/>
  <c r="G273" i="20"/>
  <c r="G272" i="20"/>
  <c r="G271" i="20"/>
  <c r="G270" i="20"/>
  <c r="G269" i="20"/>
  <c r="G268" i="20"/>
  <c r="G267" i="20"/>
  <c r="G266" i="20"/>
  <c r="G265" i="20"/>
  <c r="G264" i="20"/>
  <c r="G263" i="20"/>
  <c r="G262" i="20"/>
  <c r="G261" i="20"/>
  <c r="G260" i="20"/>
  <c r="G259" i="20"/>
  <c r="G258" i="20"/>
  <c r="G257" i="20"/>
  <c r="G256" i="20"/>
  <c r="G255" i="20"/>
  <c r="G254" i="20"/>
  <c r="G253" i="20"/>
  <c r="G252" i="20"/>
  <c r="G251" i="20"/>
  <c r="G250" i="20"/>
  <c r="G249" i="20"/>
  <c r="G248" i="20"/>
  <c r="G247" i="20"/>
  <c r="G246" i="20"/>
  <c r="G245" i="20"/>
  <c r="G244" i="20"/>
  <c r="G243" i="20"/>
  <c r="G242" i="20"/>
  <c r="G241" i="20"/>
  <c r="G240" i="20"/>
  <c r="G239" i="20"/>
  <c r="G238" i="20"/>
  <c r="G237" i="20"/>
  <c r="G236" i="20"/>
  <c r="G235" i="20"/>
  <c r="G234" i="20"/>
  <c r="G233" i="20"/>
  <c r="G232" i="20"/>
  <c r="G231" i="20"/>
  <c r="G230" i="20"/>
  <c r="G229" i="20"/>
  <c r="G228" i="20"/>
  <c r="G227" i="20"/>
  <c r="G226" i="20"/>
  <c r="G225" i="20"/>
  <c r="G224" i="20"/>
  <c r="G223" i="20"/>
  <c r="G222" i="20"/>
  <c r="G221" i="20"/>
  <c r="G220" i="20"/>
  <c r="G219" i="20"/>
  <c r="G218" i="20"/>
  <c r="G217" i="20"/>
  <c r="G216" i="20"/>
  <c r="G215" i="20"/>
  <c r="G214" i="20"/>
  <c r="G213" i="20"/>
  <c r="G212" i="20"/>
  <c r="G211" i="20"/>
  <c r="G210" i="20"/>
  <c r="G209" i="20"/>
  <c r="G208" i="20"/>
  <c r="G207" i="20"/>
  <c r="G206" i="20"/>
  <c r="G205" i="20"/>
  <c r="G204" i="20"/>
  <c r="G203" i="20"/>
  <c r="G202" i="20"/>
  <c r="G201" i="20"/>
  <c r="G200" i="20"/>
  <c r="G199" i="20"/>
  <c r="G198" i="20"/>
  <c r="G197" i="20"/>
  <c r="G196" i="20"/>
  <c r="G195" i="20"/>
  <c r="G194" i="20"/>
  <c r="G193" i="20"/>
  <c r="G192" i="20"/>
  <c r="G191" i="20"/>
  <c r="G190" i="20"/>
  <c r="G189" i="20"/>
  <c r="G188" i="20"/>
  <c r="G187" i="20"/>
  <c r="G186" i="20"/>
  <c r="G185" i="20"/>
  <c r="G184" i="20"/>
  <c r="G183" i="20"/>
  <c r="G182" i="20"/>
  <c r="G181" i="20"/>
  <c r="G180" i="20"/>
  <c r="G179" i="20"/>
  <c r="G178" i="20"/>
  <c r="G177" i="20"/>
  <c r="G176" i="20"/>
  <c r="G175" i="20"/>
  <c r="G174" i="20"/>
  <c r="G173" i="20"/>
  <c r="G172" i="20"/>
  <c r="G171" i="20"/>
  <c r="G170" i="20"/>
  <c r="G169" i="20"/>
  <c r="G168" i="20"/>
  <c r="G167" i="20"/>
  <c r="G166" i="20"/>
  <c r="G165" i="20"/>
  <c r="G164" i="20"/>
  <c r="G163" i="20"/>
  <c r="G162" i="20"/>
  <c r="G161" i="20"/>
  <c r="G160" i="20"/>
  <c r="G159" i="20"/>
  <c r="G158" i="20"/>
  <c r="G157" i="20"/>
  <c r="G156" i="20"/>
  <c r="G155" i="20"/>
  <c r="G154" i="20"/>
  <c r="G153" i="20"/>
  <c r="G152" i="20"/>
  <c r="G151" i="20"/>
  <c r="G150" i="20"/>
  <c r="G149" i="20"/>
  <c r="G148" i="20"/>
  <c r="G147" i="20"/>
  <c r="G146" i="20"/>
  <c r="G145" i="20"/>
  <c r="G144" i="20"/>
  <c r="G143" i="20"/>
  <c r="G142" i="20"/>
  <c r="G141" i="20"/>
  <c r="G140" i="20"/>
  <c r="G139" i="20"/>
  <c r="G138" i="20"/>
  <c r="G137" i="20"/>
  <c r="G136" i="20"/>
  <c r="G135" i="20"/>
  <c r="G134" i="20"/>
  <c r="G133" i="20"/>
  <c r="G132" i="20"/>
  <c r="G131" i="20"/>
  <c r="G130" i="20"/>
  <c r="G129" i="20"/>
  <c r="G128" i="20"/>
  <c r="G127" i="20"/>
  <c r="G126" i="20"/>
  <c r="G125" i="20"/>
  <c r="G124" i="20"/>
  <c r="G123" i="20"/>
  <c r="G122" i="20"/>
  <c r="G121" i="20"/>
  <c r="G120" i="20"/>
  <c r="G119" i="20"/>
  <c r="G118" i="20"/>
  <c r="G117" i="20"/>
  <c r="G116" i="20"/>
  <c r="G115" i="20"/>
  <c r="G114"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G89" i="20"/>
  <c r="G88" i="20"/>
  <c r="G87" i="20"/>
  <c r="G86" i="20"/>
  <c r="G85" i="20"/>
  <c r="G84" i="20"/>
  <c r="G83" i="20"/>
  <c r="G82" i="20"/>
  <c r="G81" i="20"/>
  <c r="G80" i="20"/>
  <c r="G79" i="20"/>
  <c r="G78" i="20"/>
  <c r="G77" i="20"/>
  <c r="G76" i="20"/>
  <c r="G75" i="20"/>
  <c r="G74" i="20"/>
  <c r="G73" i="20"/>
  <c r="G72" i="20"/>
  <c r="G71" i="20"/>
  <c r="G70" i="20"/>
  <c r="G69" i="20"/>
  <c r="G68" i="20"/>
  <c r="G67" i="20"/>
  <c r="G66" i="20"/>
  <c r="G65" i="20"/>
  <c r="G64" i="20"/>
  <c r="G63" i="20"/>
  <c r="G62" i="20"/>
  <c r="G61" i="20"/>
  <c r="G60" i="20"/>
  <c r="G59" i="20"/>
  <c r="G58" i="20"/>
  <c r="G57" i="20"/>
  <c r="G56" i="20"/>
  <c r="G55" i="20"/>
  <c r="G54" i="20"/>
  <c r="G53" i="20"/>
  <c r="G52" i="20"/>
  <c r="G51" i="20"/>
  <c r="G50" i="20"/>
  <c r="G49" i="20"/>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G7" i="20"/>
  <c r="G6" i="20"/>
  <c r="G5" i="20"/>
  <c r="G4" i="20"/>
  <c r="G3" i="20"/>
  <c r="G2" i="20"/>
  <c r="H577" i="20" l="1"/>
  <c r="I577" i="20" s="1"/>
  <c r="H576" i="20"/>
  <c r="I576" i="20" s="1"/>
  <c r="H575" i="20"/>
  <c r="I575" i="20" s="1"/>
  <c r="H574" i="20"/>
  <c r="I574" i="20" s="1"/>
  <c r="H573" i="20"/>
  <c r="I573" i="20" s="1"/>
  <c r="H572" i="20"/>
  <c r="I572" i="20" s="1"/>
  <c r="H571" i="20"/>
  <c r="I571" i="20" s="1"/>
  <c r="H570" i="20"/>
  <c r="I570" i="20" s="1"/>
  <c r="H569" i="20"/>
  <c r="I569" i="20" s="1"/>
  <c r="H568" i="20"/>
  <c r="I568" i="20" s="1"/>
  <c r="H567" i="20"/>
  <c r="I567" i="20" s="1"/>
  <c r="H566" i="20"/>
  <c r="I566" i="20" s="1"/>
  <c r="H565" i="20"/>
  <c r="I565" i="20" s="1"/>
  <c r="H564" i="20"/>
  <c r="I564" i="20" s="1"/>
  <c r="H563" i="20"/>
  <c r="I563" i="20" s="1"/>
  <c r="H562" i="20"/>
  <c r="I562" i="20" s="1"/>
  <c r="H561" i="20"/>
  <c r="I561" i="20" s="1"/>
  <c r="H560" i="20"/>
  <c r="I560" i="20" s="1"/>
  <c r="H559" i="20"/>
  <c r="I559" i="20" s="1"/>
  <c r="H558" i="20"/>
  <c r="I558" i="20" s="1"/>
  <c r="H557" i="20"/>
  <c r="I557" i="20" s="1"/>
  <c r="H556" i="20"/>
  <c r="I556" i="20" s="1"/>
  <c r="H555" i="20"/>
  <c r="I555" i="20" s="1"/>
  <c r="H554" i="20"/>
  <c r="I554" i="20" s="1"/>
  <c r="H553" i="20"/>
  <c r="I553" i="20" s="1"/>
  <c r="H552" i="20"/>
  <c r="I552" i="20" s="1"/>
  <c r="H551" i="20"/>
  <c r="I551" i="20" s="1"/>
  <c r="H550" i="20"/>
  <c r="I550" i="20" s="1"/>
  <c r="H549" i="20"/>
  <c r="I549" i="20" s="1"/>
  <c r="H548" i="20"/>
  <c r="I548" i="20" s="1"/>
  <c r="H547" i="20"/>
  <c r="I547" i="20" s="1"/>
  <c r="H546" i="20"/>
  <c r="I546" i="20" s="1"/>
  <c r="H545" i="20"/>
  <c r="I545" i="20" s="1"/>
  <c r="H544" i="20"/>
  <c r="I544" i="20" s="1"/>
  <c r="H543" i="20"/>
  <c r="I543" i="20" s="1"/>
  <c r="H542" i="20"/>
  <c r="I542" i="20" s="1"/>
  <c r="H541" i="20"/>
  <c r="I541" i="20" s="1"/>
  <c r="H540" i="20"/>
  <c r="I540" i="20" s="1"/>
  <c r="H539" i="20"/>
  <c r="I539" i="20" s="1"/>
  <c r="H538" i="20"/>
  <c r="I538" i="20" s="1"/>
  <c r="H537" i="20"/>
  <c r="I537" i="20" s="1"/>
  <c r="H536" i="20"/>
  <c r="I536" i="20" s="1"/>
  <c r="H535" i="20"/>
  <c r="I535" i="20" s="1"/>
  <c r="H534" i="20"/>
  <c r="I534" i="20" s="1"/>
  <c r="H533" i="20"/>
  <c r="I533" i="20" s="1"/>
  <c r="H532" i="20"/>
  <c r="I532" i="20" s="1"/>
  <c r="H531" i="20"/>
  <c r="I531" i="20" s="1"/>
  <c r="H530" i="20"/>
  <c r="I530" i="20" s="1"/>
  <c r="H529" i="20"/>
  <c r="I529" i="20" s="1"/>
  <c r="H528" i="20"/>
  <c r="I528" i="20" s="1"/>
  <c r="H527" i="20"/>
  <c r="I527" i="20" s="1"/>
  <c r="H526" i="20"/>
  <c r="I526" i="20" s="1"/>
  <c r="H525" i="20"/>
  <c r="I525" i="20" s="1"/>
  <c r="H524" i="20"/>
  <c r="I524" i="20" s="1"/>
  <c r="H523" i="20"/>
  <c r="I523" i="20" s="1"/>
  <c r="H522" i="20"/>
  <c r="I522" i="20" s="1"/>
  <c r="H521" i="20"/>
  <c r="I521" i="20" s="1"/>
  <c r="H520" i="20"/>
  <c r="I520" i="20" s="1"/>
  <c r="H519" i="20"/>
  <c r="I519" i="20" s="1"/>
  <c r="H518" i="20"/>
  <c r="I518" i="20" s="1"/>
  <c r="H517" i="20"/>
  <c r="I517" i="20" s="1"/>
  <c r="H516" i="20"/>
  <c r="I516" i="20" s="1"/>
  <c r="H515" i="20"/>
  <c r="I515" i="20" s="1"/>
  <c r="H514" i="20"/>
  <c r="I514" i="20" s="1"/>
  <c r="H513" i="20"/>
  <c r="I513" i="20" s="1"/>
  <c r="H512" i="20"/>
  <c r="I512" i="20" s="1"/>
  <c r="H511" i="20"/>
  <c r="I511" i="20" s="1"/>
  <c r="H510" i="20"/>
  <c r="I510" i="20" s="1"/>
  <c r="H509" i="20"/>
  <c r="I509" i="20" s="1"/>
  <c r="H508" i="20"/>
  <c r="I508" i="20" s="1"/>
  <c r="H507" i="20"/>
  <c r="I507" i="20" s="1"/>
  <c r="H506" i="20"/>
  <c r="I506" i="20" s="1"/>
  <c r="H505" i="20"/>
  <c r="I505" i="20" s="1"/>
  <c r="H504" i="20"/>
  <c r="I504" i="20" s="1"/>
  <c r="H503" i="20"/>
  <c r="I503" i="20" s="1"/>
  <c r="H502" i="20"/>
  <c r="I502" i="20" s="1"/>
  <c r="H501" i="20"/>
  <c r="I501" i="20" s="1"/>
  <c r="H500" i="20"/>
  <c r="I500" i="20" s="1"/>
  <c r="H499" i="20"/>
  <c r="I499" i="20" s="1"/>
  <c r="H498" i="20"/>
  <c r="I498" i="20" s="1"/>
  <c r="H497" i="20"/>
  <c r="I497" i="20" s="1"/>
  <c r="H496" i="20"/>
  <c r="I496" i="20" s="1"/>
  <c r="H495" i="20"/>
  <c r="I495" i="20" s="1"/>
  <c r="H494" i="20"/>
  <c r="I494" i="20" s="1"/>
  <c r="H493" i="20"/>
  <c r="I493" i="20" s="1"/>
  <c r="H492" i="20"/>
  <c r="I492" i="20" s="1"/>
  <c r="H491" i="20"/>
  <c r="I491" i="20" s="1"/>
  <c r="H490" i="20"/>
  <c r="I490" i="20" s="1"/>
  <c r="H489" i="20"/>
  <c r="I489" i="20" s="1"/>
  <c r="H488" i="20"/>
  <c r="I488" i="20" s="1"/>
  <c r="H487" i="20"/>
  <c r="I487" i="20" s="1"/>
  <c r="H486" i="20"/>
  <c r="I486" i="20" s="1"/>
  <c r="H485" i="20"/>
  <c r="I485" i="20" s="1"/>
  <c r="H484" i="20"/>
  <c r="I484" i="20" s="1"/>
  <c r="H483" i="20"/>
  <c r="I483" i="20" s="1"/>
  <c r="H482" i="20"/>
  <c r="I482" i="20" s="1"/>
  <c r="H481" i="20"/>
  <c r="I481" i="20" s="1"/>
  <c r="H480" i="20"/>
  <c r="I480" i="20" s="1"/>
  <c r="H479" i="20"/>
  <c r="I479" i="20" s="1"/>
  <c r="H478" i="20"/>
  <c r="I478" i="20" s="1"/>
  <c r="H477" i="20"/>
  <c r="I477" i="20" s="1"/>
  <c r="H476" i="20"/>
  <c r="I476" i="20" s="1"/>
  <c r="H475" i="20"/>
  <c r="I475" i="20" s="1"/>
  <c r="H474" i="20"/>
  <c r="I474" i="20" s="1"/>
  <c r="H473" i="20"/>
  <c r="I473" i="20" s="1"/>
  <c r="H472" i="20"/>
  <c r="I472" i="20" s="1"/>
  <c r="H471" i="20"/>
  <c r="I471" i="20" s="1"/>
  <c r="H470" i="20"/>
  <c r="I470" i="20" s="1"/>
  <c r="H469" i="20"/>
  <c r="I469" i="20" s="1"/>
  <c r="H468" i="20"/>
  <c r="I468" i="20" s="1"/>
  <c r="H467" i="20"/>
  <c r="I467" i="20" s="1"/>
  <c r="H466" i="20"/>
  <c r="I466" i="20" s="1"/>
  <c r="H465" i="20"/>
  <c r="I465" i="20" s="1"/>
  <c r="H464" i="20"/>
  <c r="I464" i="20" s="1"/>
  <c r="H463" i="20"/>
  <c r="I463" i="20" s="1"/>
  <c r="H462" i="20"/>
  <c r="I462" i="20" s="1"/>
  <c r="H461" i="20"/>
  <c r="I461" i="20" s="1"/>
  <c r="H460" i="20"/>
  <c r="I460" i="20" s="1"/>
  <c r="H459" i="20"/>
  <c r="I459" i="20" s="1"/>
  <c r="H458" i="20"/>
  <c r="I458" i="20" s="1"/>
  <c r="H457" i="20"/>
  <c r="I457" i="20" s="1"/>
  <c r="H456" i="20"/>
  <c r="I456" i="20" s="1"/>
  <c r="H455" i="20"/>
  <c r="I455" i="20" s="1"/>
  <c r="H454" i="20"/>
  <c r="I454" i="20" s="1"/>
  <c r="H453" i="20"/>
  <c r="I453" i="20" s="1"/>
  <c r="H452" i="20"/>
  <c r="I452" i="20" s="1"/>
  <c r="H451" i="20"/>
  <c r="I451" i="20" s="1"/>
  <c r="H450" i="20"/>
  <c r="I450" i="20" s="1"/>
  <c r="H449" i="20"/>
  <c r="I449" i="20" s="1"/>
  <c r="H448" i="20"/>
  <c r="I448" i="20" s="1"/>
  <c r="H447" i="20"/>
  <c r="I447" i="20" s="1"/>
  <c r="H446" i="20"/>
  <c r="I446" i="20" s="1"/>
  <c r="H445" i="20"/>
  <c r="I445" i="20" s="1"/>
  <c r="H444" i="20"/>
  <c r="I444" i="20" s="1"/>
  <c r="H443" i="20"/>
  <c r="I443" i="20" s="1"/>
  <c r="H442" i="20"/>
  <c r="I442" i="20" s="1"/>
  <c r="H441" i="20"/>
  <c r="I441" i="20" s="1"/>
  <c r="H440" i="20"/>
  <c r="I440" i="20" s="1"/>
  <c r="H439" i="20"/>
  <c r="I439" i="20" s="1"/>
  <c r="H438" i="20"/>
  <c r="I438" i="20" s="1"/>
  <c r="H437" i="20"/>
  <c r="I437" i="20" s="1"/>
  <c r="H436" i="20"/>
  <c r="I436" i="20" s="1"/>
  <c r="H435" i="20"/>
  <c r="I435" i="20" s="1"/>
  <c r="H434" i="20"/>
  <c r="I434" i="20" s="1"/>
  <c r="H433" i="20"/>
  <c r="I433" i="20" s="1"/>
  <c r="H432" i="20"/>
  <c r="I432" i="20" s="1"/>
  <c r="H431" i="20"/>
  <c r="I431" i="20" s="1"/>
  <c r="H430" i="20"/>
  <c r="I430" i="20" s="1"/>
  <c r="H429" i="20"/>
  <c r="I429" i="20" s="1"/>
  <c r="H428" i="20"/>
  <c r="I428" i="20" s="1"/>
  <c r="H427" i="20"/>
  <c r="I427" i="20" s="1"/>
  <c r="H426" i="20"/>
  <c r="I426" i="20" s="1"/>
  <c r="H425" i="20"/>
  <c r="I425" i="20" s="1"/>
  <c r="H424" i="20"/>
  <c r="I424" i="20" s="1"/>
  <c r="H423" i="20"/>
  <c r="I423" i="20" s="1"/>
  <c r="H422" i="20"/>
  <c r="I422" i="20" s="1"/>
  <c r="H421" i="20"/>
  <c r="I421" i="20" s="1"/>
  <c r="H420" i="20"/>
  <c r="I420" i="20" s="1"/>
  <c r="H419" i="20"/>
  <c r="I419" i="20" s="1"/>
  <c r="H418" i="20"/>
  <c r="I418" i="20" s="1"/>
  <c r="H417" i="20"/>
  <c r="I417" i="20" s="1"/>
  <c r="H416" i="20"/>
  <c r="I416" i="20" s="1"/>
  <c r="H415" i="20"/>
  <c r="I415" i="20" s="1"/>
  <c r="H414" i="20"/>
  <c r="I414" i="20" s="1"/>
  <c r="H413" i="20"/>
  <c r="I413" i="20" s="1"/>
  <c r="H412" i="20"/>
  <c r="I412" i="20" s="1"/>
  <c r="H411" i="20"/>
  <c r="I411" i="20" s="1"/>
  <c r="H410" i="20"/>
  <c r="I410" i="20" s="1"/>
  <c r="H409" i="20"/>
  <c r="I409" i="20" s="1"/>
  <c r="H408" i="20"/>
  <c r="I408" i="20" s="1"/>
  <c r="H407" i="20"/>
  <c r="I407" i="20" s="1"/>
  <c r="H406" i="20"/>
  <c r="I406" i="20" s="1"/>
  <c r="H405" i="20"/>
  <c r="I405" i="20" s="1"/>
  <c r="H404" i="20"/>
  <c r="I404" i="20" s="1"/>
  <c r="H403" i="20"/>
  <c r="I403" i="20" s="1"/>
  <c r="H402" i="20"/>
  <c r="I402" i="20" s="1"/>
  <c r="H401" i="20"/>
  <c r="I401" i="20" s="1"/>
  <c r="H400" i="20"/>
  <c r="I400" i="20" s="1"/>
  <c r="H399" i="20"/>
  <c r="I399" i="20" s="1"/>
  <c r="H398" i="20"/>
  <c r="I398" i="20" s="1"/>
  <c r="H397" i="20"/>
  <c r="I397" i="20" s="1"/>
  <c r="H396" i="20"/>
  <c r="I396" i="20" s="1"/>
  <c r="H395" i="20"/>
  <c r="I395" i="20" s="1"/>
  <c r="H394" i="20"/>
  <c r="I394" i="20" s="1"/>
  <c r="H393" i="20"/>
  <c r="I393" i="20" s="1"/>
  <c r="H392" i="20"/>
  <c r="I392" i="20" s="1"/>
  <c r="H391" i="20"/>
  <c r="I391" i="20" s="1"/>
  <c r="H390" i="20"/>
  <c r="I390" i="20" s="1"/>
  <c r="H389" i="20"/>
  <c r="I389" i="20" s="1"/>
  <c r="H388" i="20"/>
  <c r="I388" i="20" s="1"/>
  <c r="H387" i="20"/>
  <c r="I387" i="20" s="1"/>
  <c r="H386" i="20"/>
  <c r="I386" i="20" s="1"/>
  <c r="H385" i="20"/>
  <c r="H384" i="20"/>
  <c r="H383" i="20"/>
  <c r="H382" i="20"/>
  <c r="H381" i="20"/>
  <c r="H380" i="20"/>
  <c r="H379" i="20"/>
  <c r="H378" i="20"/>
  <c r="H377" i="20"/>
  <c r="H376" i="20"/>
  <c r="H375" i="20"/>
  <c r="H374" i="20"/>
  <c r="H373" i="20"/>
  <c r="H372" i="20"/>
  <c r="H371" i="20"/>
  <c r="H370" i="20"/>
  <c r="H369" i="20"/>
  <c r="H368" i="20"/>
  <c r="H367" i="20"/>
  <c r="H366" i="20"/>
  <c r="H365" i="20"/>
  <c r="H364" i="20"/>
  <c r="H363" i="20"/>
  <c r="H362" i="20"/>
  <c r="H361" i="20"/>
  <c r="H360" i="20"/>
  <c r="H359" i="20"/>
  <c r="H358" i="20"/>
  <c r="H357" i="20"/>
  <c r="H356" i="20"/>
  <c r="H355" i="20"/>
  <c r="H354" i="20"/>
  <c r="H353" i="20"/>
  <c r="H352" i="20"/>
  <c r="H351" i="20"/>
  <c r="H350" i="20"/>
  <c r="H349" i="20"/>
  <c r="H348" i="20"/>
  <c r="H347" i="20"/>
  <c r="H346" i="20"/>
  <c r="H345" i="20"/>
  <c r="H344" i="20"/>
  <c r="H343" i="20"/>
  <c r="H342" i="20"/>
  <c r="H341" i="20"/>
  <c r="H340" i="20"/>
  <c r="H339" i="20"/>
  <c r="H338" i="20"/>
  <c r="H337" i="20"/>
  <c r="H336" i="20"/>
  <c r="H335" i="20"/>
  <c r="H334" i="20"/>
  <c r="H333" i="20"/>
  <c r="H332" i="20"/>
  <c r="H331" i="20"/>
  <c r="H330" i="20"/>
  <c r="H329" i="20"/>
  <c r="H328" i="20"/>
  <c r="H327" i="20"/>
  <c r="H326" i="20"/>
  <c r="H325" i="20"/>
  <c r="H324" i="20"/>
  <c r="H323" i="20"/>
  <c r="H322" i="20"/>
  <c r="H321" i="20"/>
  <c r="H320" i="20"/>
  <c r="H319" i="20"/>
  <c r="H318" i="20"/>
  <c r="H317" i="20"/>
  <c r="H316" i="20"/>
  <c r="H315" i="20"/>
  <c r="H314" i="20"/>
  <c r="H313" i="20"/>
  <c r="H312" i="20"/>
  <c r="H311" i="20"/>
  <c r="H310" i="20"/>
  <c r="H309" i="20"/>
  <c r="H308" i="20"/>
  <c r="H307" i="20"/>
  <c r="H306" i="20"/>
  <c r="H305" i="20"/>
  <c r="H304" i="20"/>
  <c r="H303" i="20"/>
  <c r="H302" i="20"/>
  <c r="H301" i="20"/>
  <c r="H300" i="20"/>
  <c r="H299" i="20"/>
  <c r="H298" i="20"/>
  <c r="H297" i="20"/>
  <c r="H296" i="20"/>
  <c r="H295" i="20"/>
  <c r="H294" i="20"/>
  <c r="H293" i="20"/>
  <c r="H292" i="20"/>
  <c r="H291" i="20"/>
  <c r="H290" i="20"/>
  <c r="H289" i="20"/>
  <c r="H288" i="20"/>
  <c r="H287" i="20"/>
  <c r="H286" i="20"/>
  <c r="H285" i="20"/>
  <c r="H284" i="20"/>
  <c r="H283" i="20"/>
  <c r="H282" i="20"/>
  <c r="H281" i="20"/>
  <c r="H280" i="20"/>
  <c r="H279" i="20"/>
  <c r="H278" i="20"/>
  <c r="H277" i="20"/>
  <c r="H276" i="20"/>
  <c r="H275" i="20"/>
  <c r="H274" i="20"/>
  <c r="H273" i="20"/>
  <c r="H272" i="20"/>
  <c r="H271" i="20"/>
  <c r="H270" i="20"/>
  <c r="H269" i="20"/>
  <c r="H268" i="20"/>
  <c r="H267" i="20"/>
  <c r="H266" i="20"/>
  <c r="H265" i="20"/>
  <c r="H264" i="20"/>
  <c r="H263" i="20"/>
  <c r="H262" i="20"/>
  <c r="H261" i="20"/>
  <c r="H260" i="20"/>
  <c r="H259" i="20"/>
  <c r="H258" i="20"/>
  <c r="H257" i="20"/>
  <c r="H256" i="20"/>
  <c r="H255" i="20"/>
  <c r="H254" i="20"/>
  <c r="H253" i="20"/>
  <c r="H252" i="20"/>
  <c r="H251" i="20"/>
  <c r="H250" i="20"/>
  <c r="H249" i="20"/>
  <c r="H248" i="20"/>
  <c r="H247" i="20"/>
  <c r="H246" i="20"/>
  <c r="H245" i="20"/>
  <c r="H244" i="20"/>
  <c r="H243" i="20"/>
  <c r="H242" i="20"/>
  <c r="H241" i="20"/>
  <c r="H240" i="20"/>
  <c r="H239" i="20"/>
  <c r="H238" i="20"/>
  <c r="H237" i="20"/>
  <c r="H236" i="20"/>
  <c r="H235" i="20"/>
  <c r="H234" i="20"/>
  <c r="H233" i="20"/>
  <c r="H232" i="20"/>
  <c r="H231" i="20"/>
  <c r="H230" i="20"/>
  <c r="H229" i="20"/>
  <c r="H228" i="20"/>
  <c r="H227" i="20"/>
  <c r="H226" i="20"/>
  <c r="H225" i="20"/>
  <c r="H224" i="20"/>
  <c r="H223" i="20"/>
  <c r="H222" i="20"/>
  <c r="H221" i="20"/>
  <c r="H220" i="20"/>
  <c r="H219" i="20"/>
  <c r="H218" i="20"/>
  <c r="H217" i="20"/>
  <c r="H216" i="20"/>
  <c r="H215" i="20"/>
  <c r="H214" i="20"/>
  <c r="H213" i="20"/>
  <c r="H212" i="20"/>
  <c r="H211" i="20"/>
  <c r="H210" i="20"/>
  <c r="H209" i="20"/>
  <c r="H208" i="20"/>
  <c r="H207" i="20"/>
  <c r="H206" i="20"/>
  <c r="H205" i="20"/>
  <c r="H204" i="20"/>
  <c r="H203" i="20"/>
  <c r="H202" i="20"/>
  <c r="H201" i="20"/>
  <c r="H200" i="20"/>
  <c r="H199" i="20"/>
  <c r="H198" i="20"/>
  <c r="H197" i="20"/>
  <c r="H196" i="20"/>
  <c r="H195" i="20"/>
  <c r="H194" i="20"/>
  <c r="H193" i="20"/>
  <c r="H192" i="20"/>
  <c r="H191" i="20"/>
  <c r="H190" i="20"/>
  <c r="H189" i="20"/>
  <c r="H188" i="20"/>
  <c r="H187" i="20"/>
  <c r="H186" i="20"/>
  <c r="H185" i="20"/>
  <c r="H184" i="20"/>
  <c r="H183" i="20"/>
  <c r="H182" i="20"/>
  <c r="H181" i="20"/>
  <c r="H180" i="20"/>
  <c r="H179" i="20"/>
  <c r="H178" i="20"/>
  <c r="H177" i="20"/>
  <c r="H176" i="20"/>
  <c r="H175" i="20"/>
  <c r="H174" i="20"/>
  <c r="H173" i="20"/>
  <c r="H172" i="20"/>
  <c r="H171" i="20"/>
  <c r="H170" i="20"/>
  <c r="H169" i="20"/>
  <c r="H168" i="20"/>
  <c r="H167" i="20"/>
  <c r="H166" i="20"/>
  <c r="H165" i="20"/>
  <c r="H164" i="20"/>
  <c r="H163" i="20"/>
  <c r="H162" i="20"/>
  <c r="H161" i="20"/>
  <c r="H160" i="20"/>
  <c r="H159" i="20"/>
  <c r="H158" i="20"/>
  <c r="H157" i="20"/>
  <c r="H156" i="20"/>
  <c r="H155" i="20"/>
  <c r="H154" i="20"/>
  <c r="H153" i="20"/>
  <c r="H152" i="20"/>
  <c r="H151" i="20"/>
  <c r="H150" i="20"/>
  <c r="H149" i="20"/>
  <c r="H148" i="20"/>
  <c r="H147" i="20"/>
  <c r="H146" i="20"/>
  <c r="H145" i="20"/>
  <c r="H144" i="20"/>
  <c r="H143" i="20"/>
  <c r="H142" i="20"/>
  <c r="H141" i="20"/>
  <c r="H140" i="20"/>
  <c r="H139" i="20"/>
  <c r="H138" i="20"/>
  <c r="H137" i="20"/>
  <c r="H136" i="20"/>
  <c r="H135" i="20"/>
  <c r="H134" i="20"/>
  <c r="H133" i="20"/>
  <c r="H132" i="20"/>
  <c r="H131" i="20"/>
  <c r="H130" i="20"/>
  <c r="H129" i="20"/>
  <c r="H128" i="20"/>
  <c r="H127" i="20"/>
  <c r="H126" i="20"/>
  <c r="H125" i="20"/>
  <c r="H124" i="20"/>
  <c r="H123" i="20"/>
  <c r="H122" i="20"/>
  <c r="H121" i="20"/>
  <c r="H120" i="20"/>
  <c r="H119" i="20"/>
  <c r="H118" i="20"/>
  <c r="H117" i="20"/>
  <c r="H116" i="20"/>
  <c r="H115" i="20"/>
  <c r="H114" i="20"/>
  <c r="H113" i="20"/>
  <c r="H112" i="20"/>
  <c r="H111" i="20"/>
  <c r="H110" i="20"/>
  <c r="H109" i="20"/>
  <c r="H108" i="20"/>
  <c r="H107" i="20"/>
  <c r="H106" i="20"/>
  <c r="H105" i="20"/>
  <c r="H104" i="20"/>
  <c r="H103" i="20"/>
  <c r="H102" i="20"/>
  <c r="H101" i="20"/>
  <c r="H100" i="20"/>
  <c r="H99" i="20"/>
  <c r="H98" i="20"/>
  <c r="H97" i="20"/>
  <c r="H96" i="20"/>
  <c r="H95" i="20"/>
  <c r="H94" i="20"/>
  <c r="H93" i="20"/>
  <c r="H92" i="20"/>
  <c r="H91" i="20"/>
  <c r="H90" i="20"/>
  <c r="H89" i="20"/>
  <c r="H88" i="20"/>
  <c r="H87" i="20"/>
  <c r="H86" i="20"/>
  <c r="H85" i="20"/>
  <c r="H84" i="20"/>
  <c r="H83" i="20"/>
  <c r="H82" i="20"/>
  <c r="H81" i="20"/>
  <c r="H80" i="20"/>
  <c r="H79" i="20"/>
  <c r="H78" i="20"/>
  <c r="H77" i="20"/>
  <c r="H76" i="20"/>
  <c r="H75" i="20"/>
  <c r="H74" i="20"/>
  <c r="H73" i="20"/>
  <c r="H72" i="20"/>
  <c r="H71" i="20"/>
  <c r="H70" i="20"/>
  <c r="H69" i="20"/>
  <c r="H68" i="20"/>
  <c r="H67" i="20"/>
  <c r="H66" i="20"/>
  <c r="H65" i="20"/>
  <c r="H64" i="20"/>
  <c r="H63" i="20"/>
  <c r="H62" i="20"/>
  <c r="H61" i="20"/>
  <c r="H60" i="20"/>
  <c r="H59" i="20"/>
  <c r="H58" i="20"/>
  <c r="H57" i="20"/>
  <c r="H56" i="20"/>
  <c r="H55" i="20"/>
  <c r="H54" i="20"/>
  <c r="H53" i="20"/>
  <c r="H52" i="20"/>
  <c r="H51" i="20"/>
  <c r="H50" i="20"/>
  <c r="H49" i="20"/>
  <c r="H48" i="20"/>
  <c r="H47" i="20"/>
  <c r="H46" i="20"/>
  <c r="H45" i="20"/>
  <c r="H44" i="20"/>
  <c r="H43" i="20"/>
  <c r="H42" i="20"/>
  <c r="H41" i="20"/>
  <c r="H40" i="20"/>
  <c r="H39" i="20"/>
  <c r="H38" i="20"/>
  <c r="H37" i="20"/>
  <c r="H36" i="20"/>
  <c r="H35" i="20"/>
  <c r="H34" i="20"/>
  <c r="H33" i="20"/>
  <c r="H32" i="20"/>
  <c r="H31" i="20"/>
  <c r="H30" i="20"/>
  <c r="H29" i="20"/>
  <c r="H28" i="20"/>
  <c r="H27" i="20"/>
  <c r="H26" i="20"/>
  <c r="H25" i="20"/>
  <c r="H24" i="20"/>
  <c r="H23" i="20"/>
  <c r="H22" i="20"/>
  <c r="H21" i="20"/>
  <c r="H20" i="20"/>
  <c r="H19" i="20"/>
  <c r="H18" i="20"/>
  <c r="H17" i="20"/>
  <c r="H16" i="20"/>
  <c r="H15" i="20"/>
  <c r="H14" i="20"/>
  <c r="H13" i="20"/>
  <c r="H12" i="20"/>
  <c r="H11" i="20"/>
  <c r="H10" i="20"/>
  <c r="H9" i="20"/>
  <c r="H8" i="20"/>
  <c r="H7" i="20"/>
  <c r="H6" i="20"/>
  <c r="H5" i="20"/>
  <c r="H4" i="20"/>
  <c r="H3" i="20"/>
  <c r="H2" i="20"/>
  <c r="F312" i="20" l="1"/>
  <c r="J312" i="20" s="1"/>
  <c r="F306" i="20"/>
  <c r="J306" i="20" s="1"/>
  <c r="F305" i="20"/>
  <c r="J305" i="20" s="1"/>
  <c r="F303" i="20"/>
  <c r="J303" i="20" s="1"/>
  <c r="F302" i="20"/>
  <c r="J302" i="20" s="1"/>
  <c r="F300" i="20"/>
  <c r="J300" i="20" s="1"/>
  <c r="F294" i="20"/>
  <c r="J294" i="20" s="1"/>
  <c r="F293" i="20"/>
  <c r="J293" i="20" s="1"/>
  <c r="F291" i="20"/>
  <c r="J291" i="20" s="1"/>
  <c r="F290" i="20"/>
  <c r="J290" i="20" s="1"/>
  <c r="F577" i="20"/>
  <c r="F576" i="20"/>
  <c r="F575" i="20"/>
  <c r="F574" i="20"/>
  <c r="F573" i="20"/>
  <c r="F572" i="20"/>
  <c r="F571" i="20"/>
  <c r="F570" i="20"/>
  <c r="F569" i="20"/>
  <c r="F568" i="20"/>
  <c r="F567" i="20"/>
  <c r="F566" i="20"/>
  <c r="F565" i="20"/>
  <c r="F564" i="20"/>
  <c r="F563" i="20"/>
  <c r="F562" i="20"/>
  <c r="F561" i="20"/>
  <c r="F560" i="20"/>
  <c r="F559" i="20"/>
  <c r="F558" i="20"/>
  <c r="F557" i="20"/>
  <c r="F556" i="20"/>
  <c r="F555" i="20"/>
  <c r="F554" i="20"/>
  <c r="F553" i="20"/>
  <c r="F552" i="20"/>
  <c r="F551" i="20"/>
  <c r="F550" i="20"/>
  <c r="F549" i="20"/>
  <c r="F548" i="20"/>
  <c r="F547" i="20"/>
  <c r="F546" i="20"/>
  <c r="F545" i="20"/>
  <c r="F544" i="20"/>
  <c r="F543" i="20"/>
  <c r="F542" i="20"/>
  <c r="F541" i="20"/>
  <c r="F540" i="20"/>
  <c r="F539" i="20"/>
  <c r="F538" i="20"/>
  <c r="F537" i="20"/>
  <c r="F536" i="20"/>
  <c r="F535" i="20"/>
  <c r="F534" i="20"/>
  <c r="F533" i="20"/>
  <c r="F532" i="20"/>
  <c r="F531" i="20"/>
  <c r="F530" i="20"/>
  <c r="F529" i="20"/>
  <c r="F528" i="20"/>
  <c r="F527" i="20"/>
  <c r="F526" i="20"/>
  <c r="F525" i="20"/>
  <c r="F524" i="20"/>
  <c r="F523" i="20"/>
  <c r="F522" i="20"/>
  <c r="F521" i="20"/>
  <c r="F520" i="20"/>
  <c r="F519" i="20"/>
  <c r="F518" i="20"/>
  <c r="F517" i="20"/>
  <c r="F516" i="20"/>
  <c r="F515" i="20"/>
  <c r="F514" i="20"/>
  <c r="F513" i="20"/>
  <c r="F512" i="20"/>
  <c r="F511" i="20"/>
  <c r="F510" i="20"/>
  <c r="F509" i="20"/>
  <c r="F508" i="20"/>
  <c r="F507" i="20"/>
  <c r="F506" i="20"/>
  <c r="F505" i="20"/>
  <c r="F504" i="20"/>
  <c r="F503" i="20"/>
  <c r="F502" i="20"/>
  <c r="F501" i="20"/>
  <c r="F500" i="20"/>
  <c r="F499" i="20"/>
  <c r="F498" i="20"/>
  <c r="F497" i="20"/>
  <c r="F496" i="20"/>
  <c r="F495" i="20"/>
  <c r="F494" i="20"/>
  <c r="F493" i="20"/>
  <c r="F492" i="20"/>
  <c r="F491" i="20"/>
  <c r="F490" i="20"/>
  <c r="F489" i="20"/>
  <c r="F488" i="20"/>
  <c r="F487" i="20"/>
  <c r="F486" i="20"/>
  <c r="F485" i="20"/>
  <c r="F484" i="20"/>
  <c r="F483" i="20"/>
  <c r="F482" i="20"/>
  <c r="F481" i="20"/>
  <c r="F480" i="20"/>
  <c r="F479" i="20"/>
  <c r="F478" i="20"/>
  <c r="F477" i="20"/>
  <c r="F476" i="20"/>
  <c r="F475" i="20"/>
  <c r="F474" i="20"/>
  <c r="F473" i="20"/>
  <c r="F472" i="20"/>
  <c r="F471" i="20"/>
  <c r="F470" i="20"/>
  <c r="F469" i="20"/>
  <c r="F468" i="20"/>
  <c r="F467" i="20"/>
  <c r="F466" i="20"/>
  <c r="F465" i="20"/>
  <c r="F464" i="20"/>
  <c r="F463" i="20"/>
  <c r="F462" i="20"/>
  <c r="F461" i="20"/>
  <c r="F460" i="20"/>
  <c r="F459" i="20"/>
  <c r="F458" i="20"/>
  <c r="F457" i="20"/>
  <c r="F456" i="20"/>
  <c r="F455" i="20"/>
  <c r="F454" i="20"/>
  <c r="F453" i="20"/>
  <c r="F452" i="20"/>
  <c r="F451" i="20"/>
  <c r="F450" i="20"/>
  <c r="F449" i="20"/>
  <c r="F448" i="20"/>
  <c r="F447" i="20"/>
  <c r="F446" i="20"/>
  <c r="F445" i="20"/>
  <c r="F444" i="20"/>
  <c r="F443" i="20"/>
  <c r="F442" i="20"/>
  <c r="F441" i="20"/>
  <c r="F440" i="20"/>
  <c r="F439" i="20"/>
  <c r="F438" i="20"/>
  <c r="F437" i="20"/>
  <c r="F436" i="20"/>
  <c r="F435" i="20"/>
  <c r="F434" i="20"/>
  <c r="F433" i="20"/>
  <c r="F432" i="20"/>
  <c r="F431" i="20"/>
  <c r="F430" i="20"/>
  <c r="F429" i="20"/>
  <c r="F428" i="20"/>
  <c r="F427" i="20"/>
  <c r="F426" i="20"/>
  <c r="F425" i="20"/>
  <c r="F424" i="20"/>
  <c r="F423" i="20"/>
  <c r="J423" i="20" s="1"/>
  <c r="F422" i="20"/>
  <c r="F421" i="20"/>
  <c r="F420" i="20"/>
  <c r="F419" i="20"/>
  <c r="F418" i="20"/>
  <c r="F417" i="20"/>
  <c r="F416" i="20"/>
  <c r="F415" i="20"/>
  <c r="F414" i="20"/>
  <c r="F413" i="20"/>
  <c r="F412" i="20"/>
  <c r="F411" i="20"/>
  <c r="F410" i="20"/>
  <c r="F409" i="20"/>
  <c r="F408" i="20"/>
  <c r="F407" i="20"/>
  <c r="F406" i="20"/>
  <c r="F405" i="20"/>
  <c r="F404" i="20"/>
  <c r="F403" i="20"/>
  <c r="F402" i="20"/>
  <c r="F401" i="20"/>
  <c r="F400" i="20"/>
  <c r="F399" i="20"/>
  <c r="F398" i="20"/>
  <c r="F397" i="20"/>
  <c r="F396" i="20"/>
  <c r="F395" i="20"/>
  <c r="F394" i="20"/>
  <c r="F393" i="20"/>
  <c r="F392" i="20"/>
  <c r="F391" i="20"/>
  <c r="F390" i="20"/>
  <c r="F389" i="20"/>
  <c r="F388" i="20"/>
  <c r="F387" i="20"/>
  <c r="F386" i="20"/>
  <c r="F385" i="20"/>
  <c r="F384" i="20"/>
  <c r="F383" i="20"/>
  <c r="F382" i="20"/>
  <c r="F381" i="20"/>
  <c r="F380" i="20"/>
  <c r="F379" i="20"/>
  <c r="F378" i="20"/>
  <c r="F377" i="20"/>
  <c r="F376" i="20"/>
  <c r="F375" i="20"/>
  <c r="F374" i="20"/>
  <c r="F373" i="20"/>
  <c r="F372" i="20"/>
  <c r="F371" i="20"/>
  <c r="F370" i="20"/>
  <c r="F369" i="20"/>
  <c r="F368" i="20"/>
  <c r="F367" i="20"/>
  <c r="F366" i="20"/>
  <c r="F365" i="20"/>
  <c r="F364" i="20"/>
  <c r="F363" i="20"/>
  <c r="F362" i="20"/>
  <c r="F361" i="20"/>
  <c r="F360" i="20"/>
  <c r="F359" i="20"/>
  <c r="F358" i="20"/>
  <c r="F357" i="20"/>
  <c r="F356" i="20"/>
  <c r="F355" i="20"/>
  <c r="F354" i="20"/>
  <c r="F353" i="20"/>
  <c r="F352" i="20"/>
  <c r="F351" i="20"/>
  <c r="F350" i="20"/>
  <c r="F349" i="20"/>
  <c r="F348" i="20"/>
  <c r="F347" i="20"/>
  <c r="F346" i="20"/>
  <c r="F345" i="20"/>
  <c r="F344" i="20"/>
  <c r="F343" i="20"/>
  <c r="F342" i="20"/>
  <c r="F341" i="20"/>
  <c r="F340" i="20"/>
  <c r="F339" i="20"/>
  <c r="F338" i="20"/>
  <c r="F337" i="20"/>
  <c r="J337" i="20" s="1"/>
  <c r="F336" i="20"/>
  <c r="J336" i="20" s="1"/>
  <c r="F335" i="20"/>
  <c r="J335" i="20" s="1"/>
  <c r="F334" i="20"/>
  <c r="J334" i="20" s="1"/>
  <c r="F333" i="20"/>
  <c r="J333" i="20" s="1"/>
  <c r="F332" i="20"/>
  <c r="J332" i="20" s="1"/>
  <c r="F331" i="20"/>
  <c r="J331" i="20" s="1"/>
  <c r="F330" i="20"/>
  <c r="J330" i="20" s="1"/>
  <c r="F329" i="20"/>
  <c r="J329" i="20" s="1"/>
  <c r="F328" i="20"/>
  <c r="J328" i="20" s="1"/>
  <c r="F327" i="20"/>
  <c r="J327" i="20" s="1"/>
  <c r="F326" i="20"/>
  <c r="J326" i="20" s="1"/>
  <c r="F325" i="20"/>
  <c r="J325" i="20" s="1"/>
  <c r="F324" i="20"/>
  <c r="J324" i="20" s="1"/>
  <c r="F323" i="20"/>
  <c r="J323" i="20" s="1"/>
  <c r="F322" i="20"/>
  <c r="J322" i="20" s="1"/>
  <c r="F321" i="20"/>
  <c r="J321" i="20" s="1"/>
  <c r="F320" i="20"/>
  <c r="J320" i="20" s="1"/>
  <c r="F319" i="20"/>
  <c r="J319" i="20" s="1"/>
  <c r="F318" i="20"/>
  <c r="J318" i="20" s="1"/>
  <c r="F317" i="20"/>
  <c r="J317" i="20" s="1"/>
  <c r="F316" i="20"/>
  <c r="J316" i="20" s="1"/>
  <c r="F315" i="20"/>
  <c r="J315" i="20" s="1"/>
  <c r="F314" i="20"/>
  <c r="J314" i="20" s="1"/>
  <c r="F313" i="20"/>
  <c r="J313" i="20" s="1"/>
  <c r="F311" i="20"/>
  <c r="J311" i="20" s="1"/>
  <c r="F310" i="20"/>
  <c r="J310" i="20" s="1"/>
  <c r="F309" i="20"/>
  <c r="J309" i="20" s="1"/>
  <c r="F308" i="20"/>
  <c r="J308" i="20" s="1"/>
  <c r="F307" i="20"/>
  <c r="J307" i="20" s="1"/>
  <c r="F304" i="20"/>
  <c r="J304" i="20" s="1"/>
  <c r="F301" i="20"/>
  <c r="J301" i="20" s="1"/>
  <c r="F299" i="20"/>
  <c r="J299" i="20" s="1"/>
  <c r="F298" i="20"/>
  <c r="J298" i="20" s="1"/>
  <c r="F297" i="20"/>
  <c r="J297" i="20" s="1"/>
  <c r="F296" i="20"/>
  <c r="J296" i="20" s="1"/>
  <c r="F295" i="20"/>
  <c r="J295" i="20" s="1"/>
  <c r="F292" i="20"/>
  <c r="J292" i="20" s="1"/>
  <c r="F289" i="20"/>
  <c r="J289" i="20" s="1"/>
  <c r="F288" i="20"/>
  <c r="J288" i="20" s="1"/>
  <c r="F287" i="20"/>
  <c r="J287" i="20" s="1"/>
  <c r="F286" i="20"/>
  <c r="J286" i="20" s="1"/>
  <c r="F285" i="20"/>
  <c r="J285" i="20" s="1"/>
  <c r="F284" i="20"/>
  <c r="J284" i="20" s="1"/>
  <c r="F283" i="20"/>
  <c r="J283" i="20" s="1"/>
  <c r="F282" i="20"/>
  <c r="J282" i="20" s="1"/>
  <c r="F281" i="20"/>
  <c r="J281" i="20" s="1"/>
  <c r="F280" i="20"/>
  <c r="J280" i="20" s="1"/>
  <c r="F279" i="20"/>
  <c r="J279" i="20" s="1"/>
  <c r="F278" i="20"/>
  <c r="J278" i="20" s="1"/>
  <c r="F277" i="20"/>
  <c r="J277" i="20" s="1"/>
  <c r="F276" i="20"/>
  <c r="J276" i="20" s="1"/>
  <c r="F275" i="20"/>
  <c r="J275" i="20" s="1"/>
  <c r="F274" i="20"/>
  <c r="J274" i="20" s="1"/>
  <c r="F273" i="20"/>
  <c r="J273" i="20" s="1"/>
  <c r="F272" i="20"/>
  <c r="J272" i="20" s="1"/>
  <c r="F271" i="20"/>
  <c r="J271" i="20" s="1"/>
  <c r="F270" i="20"/>
  <c r="J270" i="20" s="1"/>
  <c r="F269" i="20"/>
  <c r="J269" i="20" s="1"/>
  <c r="F268" i="20"/>
  <c r="J268" i="20" s="1"/>
  <c r="F267" i="20"/>
  <c r="J267" i="20" s="1"/>
  <c r="F266" i="20"/>
  <c r="J266" i="20" s="1"/>
  <c r="F265" i="20"/>
  <c r="J265" i="20" s="1"/>
  <c r="F264" i="20"/>
  <c r="J264" i="20" s="1"/>
  <c r="F263" i="20"/>
  <c r="J263" i="20" s="1"/>
  <c r="F262" i="20"/>
  <c r="J262" i="20" s="1"/>
  <c r="F261" i="20"/>
  <c r="J261" i="20" s="1"/>
  <c r="F260" i="20"/>
  <c r="J260" i="20" s="1"/>
  <c r="F259" i="20"/>
  <c r="J259" i="20" s="1"/>
  <c r="F258" i="20"/>
  <c r="J258" i="20" s="1"/>
  <c r="F257" i="20"/>
  <c r="J257" i="20" s="1"/>
  <c r="F256" i="20"/>
  <c r="J256" i="20" s="1"/>
  <c r="F255" i="20"/>
  <c r="J255" i="20" s="1"/>
  <c r="F254" i="20"/>
  <c r="J254" i="20" s="1"/>
  <c r="F253" i="20"/>
  <c r="J253" i="20" s="1"/>
  <c r="F252" i="20"/>
  <c r="J252" i="20" s="1"/>
  <c r="F251" i="20"/>
  <c r="J251" i="20" s="1"/>
  <c r="F250" i="20"/>
  <c r="J250" i="20" s="1"/>
  <c r="F249" i="20"/>
  <c r="J249" i="20" s="1"/>
  <c r="F248" i="20"/>
  <c r="J248" i="20" s="1"/>
  <c r="F247" i="20"/>
  <c r="J247" i="20" s="1"/>
  <c r="F246" i="20"/>
  <c r="J246" i="20" s="1"/>
  <c r="F245" i="20"/>
  <c r="J245" i="20" s="1"/>
  <c r="F244" i="20"/>
  <c r="J244" i="20" s="1"/>
  <c r="F243" i="20"/>
  <c r="J243" i="20" s="1"/>
  <c r="F242" i="20"/>
  <c r="J242" i="20" s="1"/>
  <c r="F241" i="20"/>
  <c r="J241" i="20" s="1"/>
  <c r="F240" i="20"/>
  <c r="J240" i="20" s="1"/>
  <c r="F239" i="20"/>
  <c r="J239" i="20" s="1"/>
  <c r="F238" i="20"/>
  <c r="J238" i="20" s="1"/>
  <c r="F237" i="20"/>
  <c r="J237" i="20" s="1"/>
  <c r="F236" i="20"/>
  <c r="J236" i="20" s="1"/>
  <c r="F235" i="20"/>
  <c r="J235" i="20" s="1"/>
  <c r="F234" i="20"/>
  <c r="J234" i="20" s="1"/>
  <c r="F233" i="20"/>
  <c r="J233" i="20" s="1"/>
  <c r="F232" i="20"/>
  <c r="J232" i="20" s="1"/>
  <c r="F231" i="20"/>
  <c r="J231" i="20" s="1"/>
  <c r="F230" i="20"/>
  <c r="J230" i="20" s="1"/>
  <c r="F229" i="20"/>
  <c r="J229" i="20" s="1"/>
  <c r="F228" i="20"/>
  <c r="J228" i="20" s="1"/>
  <c r="F227" i="20"/>
  <c r="J227" i="20" s="1"/>
  <c r="F226" i="20"/>
  <c r="J226" i="20" s="1"/>
  <c r="F225" i="20"/>
  <c r="J225" i="20" s="1"/>
  <c r="F224" i="20"/>
  <c r="J224" i="20" s="1"/>
  <c r="F223" i="20"/>
  <c r="J223" i="20" s="1"/>
  <c r="F222" i="20"/>
  <c r="J222" i="20" s="1"/>
  <c r="F221" i="20"/>
  <c r="J221" i="20" s="1"/>
  <c r="F220" i="20"/>
  <c r="J220" i="20" s="1"/>
  <c r="F219" i="20"/>
  <c r="J219" i="20" s="1"/>
  <c r="F218" i="20"/>
  <c r="J218" i="20" s="1"/>
  <c r="F217" i="20"/>
  <c r="J217" i="20" s="1"/>
  <c r="F216" i="20"/>
  <c r="J216" i="20" s="1"/>
  <c r="F215" i="20"/>
  <c r="J215" i="20" s="1"/>
  <c r="F214" i="20"/>
  <c r="J214" i="20" s="1"/>
  <c r="F213" i="20"/>
  <c r="J213" i="20" s="1"/>
  <c r="F212" i="20"/>
  <c r="J212" i="20" s="1"/>
  <c r="F211" i="20"/>
  <c r="J211" i="20" s="1"/>
  <c r="F210" i="20"/>
  <c r="J210" i="20" s="1"/>
  <c r="F209" i="20"/>
  <c r="J209" i="20" s="1"/>
  <c r="F208" i="20"/>
  <c r="J208" i="20" s="1"/>
  <c r="F207" i="20"/>
  <c r="J207" i="20" s="1"/>
  <c r="F206" i="20"/>
  <c r="J206" i="20" s="1"/>
  <c r="F205" i="20"/>
  <c r="J205" i="20" s="1"/>
  <c r="F204" i="20"/>
  <c r="J204" i="20" s="1"/>
  <c r="F203" i="20"/>
  <c r="J203" i="20" s="1"/>
  <c r="F202" i="20"/>
  <c r="J202" i="20" s="1"/>
  <c r="F201" i="20"/>
  <c r="J201" i="20" s="1"/>
  <c r="F200" i="20"/>
  <c r="J200" i="20" s="1"/>
  <c r="F199" i="20"/>
  <c r="J199" i="20" s="1"/>
  <c r="F198" i="20"/>
  <c r="J198" i="20" s="1"/>
  <c r="F197" i="20"/>
  <c r="J197" i="20" s="1"/>
  <c r="F196" i="20"/>
  <c r="J196" i="20" s="1"/>
  <c r="F195" i="20"/>
  <c r="J195" i="20" s="1"/>
  <c r="F194" i="20"/>
  <c r="J194" i="20" s="1"/>
  <c r="F193" i="20"/>
  <c r="J193" i="20" s="1"/>
  <c r="F192" i="20"/>
  <c r="J192" i="20" s="1"/>
  <c r="F191" i="20"/>
  <c r="J191" i="20" s="1"/>
  <c r="F190" i="20"/>
  <c r="J190" i="20" s="1"/>
  <c r="F189" i="20"/>
  <c r="J189" i="20" s="1"/>
  <c r="F188" i="20"/>
  <c r="J188" i="20" s="1"/>
  <c r="F187" i="20"/>
  <c r="J187" i="20" s="1"/>
  <c r="F186" i="20"/>
  <c r="J186" i="20" s="1"/>
  <c r="F185" i="20"/>
  <c r="J185" i="20" s="1"/>
  <c r="F184" i="20"/>
  <c r="J184" i="20" s="1"/>
  <c r="F183" i="20"/>
  <c r="J183" i="20" s="1"/>
  <c r="F182" i="20"/>
  <c r="J182" i="20" s="1"/>
  <c r="F181" i="20"/>
  <c r="J181" i="20" s="1"/>
  <c r="F180" i="20"/>
  <c r="J180" i="20" s="1"/>
  <c r="F179" i="20"/>
  <c r="J179" i="20" s="1"/>
  <c r="F178" i="20"/>
  <c r="J178" i="20" s="1"/>
  <c r="F177" i="20"/>
  <c r="J177" i="20" s="1"/>
  <c r="F176" i="20"/>
  <c r="J176" i="20" s="1"/>
  <c r="F175" i="20"/>
  <c r="J175" i="20" s="1"/>
  <c r="F174" i="20"/>
  <c r="J174" i="20" s="1"/>
  <c r="F173" i="20"/>
  <c r="J173" i="20" s="1"/>
  <c r="F172" i="20"/>
  <c r="J172" i="20" s="1"/>
  <c r="F171" i="20"/>
  <c r="J171" i="20" s="1"/>
  <c r="F170" i="20"/>
  <c r="J170" i="20" s="1"/>
  <c r="F169" i="20"/>
  <c r="J169" i="20" s="1"/>
  <c r="F168" i="20"/>
  <c r="J168" i="20" s="1"/>
  <c r="F167" i="20"/>
  <c r="J167" i="20" s="1"/>
  <c r="F166" i="20"/>
  <c r="J166" i="20" s="1"/>
  <c r="F165" i="20"/>
  <c r="J165" i="20" s="1"/>
  <c r="F164" i="20"/>
  <c r="J164" i="20" s="1"/>
  <c r="F163" i="20"/>
  <c r="J163" i="20" s="1"/>
  <c r="F162" i="20"/>
  <c r="J162" i="20" s="1"/>
  <c r="F161" i="20"/>
  <c r="J161" i="20" s="1"/>
  <c r="F160" i="20"/>
  <c r="J160" i="20" s="1"/>
  <c r="F159" i="20"/>
  <c r="J159" i="20" s="1"/>
  <c r="F158" i="20"/>
  <c r="J158" i="20" s="1"/>
  <c r="F157" i="20"/>
  <c r="J157" i="20" s="1"/>
  <c r="F156" i="20"/>
  <c r="J156" i="20" s="1"/>
  <c r="F155" i="20"/>
  <c r="J155" i="20" s="1"/>
  <c r="F154" i="20"/>
  <c r="J154" i="20" s="1"/>
  <c r="F153" i="20"/>
  <c r="J153" i="20" s="1"/>
  <c r="F152" i="20"/>
  <c r="J152" i="20" s="1"/>
  <c r="F151" i="20"/>
  <c r="J151" i="20" s="1"/>
  <c r="F150" i="20"/>
  <c r="J150" i="20" s="1"/>
  <c r="F149" i="20"/>
  <c r="J149" i="20" s="1"/>
  <c r="F148" i="20"/>
  <c r="J148" i="20" s="1"/>
  <c r="F147" i="20"/>
  <c r="J147" i="20" s="1"/>
  <c r="F146" i="20"/>
  <c r="J146" i="20" s="1"/>
  <c r="F145" i="20"/>
  <c r="J145" i="20" s="1"/>
  <c r="F144" i="20"/>
  <c r="J144" i="20" s="1"/>
  <c r="F143" i="20"/>
  <c r="J143" i="20" s="1"/>
  <c r="F142" i="20"/>
  <c r="J142" i="20" s="1"/>
  <c r="F141" i="20"/>
  <c r="J141" i="20" s="1"/>
  <c r="F140" i="20"/>
  <c r="J140" i="20" s="1"/>
  <c r="F139" i="20"/>
  <c r="J139" i="20" s="1"/>
  <c r="F138" i="20"/>
  <c r="J138" i="20" s="1"/>
  <c r="F137" i="20"/>
  <c r="J137" i="20" s="1"/>
  <c r="F136" i="20"/>
  <c r="J136" i="20" s="1"/>
  <c r="F135" i="20"/>
  <c r="J135" i="20" s="1"/>
  <c r="F134" i="20"/>
  <c r="J134" i="20" s="1"/>
  <c r="F133" i="20"/>
  <c r="J133" i="20" s="1"/>
  <c r="F132" i="20"/>
  <c r="J132" i="20" s="1"/>
  <c r="F131" i="20"/>
  <c r="J131" i="20" s="1"/>
  <c r="F130" i="20"/>
  <c r="J130" i="20" s="1"/>
  <c r="F129" i="20"/>
  <c r="J129" i="20" s="1"/>
  <c r="F128" i="20"/>
  <c r="J128" i="20" s="1"/>
  <c r="F127" i="20"/>
  <c r="J127" i="20" s="1"/>
  <c r="F126" i="20"/>
  <c r="J126" i="20" s="1"/>
  <c r="F125" i="20"/>
  <c r="J125" i="20" s="1"/>
  <c r="F124" i="20"/>
  <c r="J124" i="20" s="1"/>
  <c r="F123" i="20"/>
  <c r="J123" i="20" s="1"/>
  <c r="F122" i="20"/>
  <c r="J122" i="20" s="1"/>
  <c r="F121" i="20"/>
  <c r="J121" i="20" s="1"/>
  <c r="F120" i="20"/>
  <c r="J120" i="20" s="1"/>
  <c r="F119" i="20"/>
  <c r="J119" i="20" s="1"/>
  <c r="F118" i="20"/>
  <c r="J118" i="20" s="1"/>
  <c r="F117" i="20"/>
  <c r="J117" i="20" s="1"/>
  <c r="F116" i="20"/>
  <c r="J116" i="20" s="1"/>
  <c r="F115" i="20"/>
  <c r="J115" i="20" s="1"/>
  <c r="F114" i="20"/>
  <c r="J114" i="20" s="1"/>
  <c r="F113" i="20"/>
  <c r="J113" i="20" s="1"/>
  <c r="F112" i="20"/>
  <c r="J112" i="20" s="1"/>
  <c r="F111" i="20"/>
  <c r="J111" i="20" s="1"/>
  <c r="F110" i="20"/>
  <c r="J110" i="20" s="1"/>
  <c r="F109" i="20"/>
  <c r="J109" i="20" s="1"/>
  <c r="F108" i="20"/>
  <c r="J108" i="20" s="1"/>
  <c r="F107" i="20"/>
  <c r="J107" i="20" s="1"/>
  <c r="F106" i="20"/>
  <c r="J106" i="20" s="1"/>
  <c r="F105" i="20"/>
  <c r="J105" i="20" s="1"/>
  <c r="F104" i="20"/>
  <c r="J104" i="20" s="1"/>
  <c r="F103" i="20"/>
  <c r="J103" i="20" s="1"/>
  <c r="F102" i="20"/>
  <c r="J102" i="20" s="1"/>
  <c r="F101" i="20"/>
  <c r="J101" i="20" s="1"/>
  <c r="F100" i="20"/>
  <c r="J100" i="20" s="1"/>
  <c r="F99" i="20"/>
  <c r="J99" i="20" s="1"/>
  <c r="F98" i="20"/>
  <c r="J98" i="20" s="1"/>
  <c r="F97" i="20"/>
  <c r="J97" i="20" s="1"/>
  <c r="F96" i="20"/>
  <c r="J96" i="20" s="1"/>
  <c r="F95" i="20"/>
  <c r="J95" i="20" s="1"/>
  <c r="F94" i="20"/>
  <c r="J94" i="20" s="1"/>
  <c r="F93" i="20"/>
  <c r="J93" i="20" s="1"/>
  <c r="F92" i="20"/>
  <c r="J92" i="20" s="1"/>
  <c r="F91" i="20"/>
  <c r="J91" i="20" s="1"/>
  <c r="F90" i="20"/>
  <c r="J90" i="20" s="1"/>
  <c r="F89" i="20"/>
  <c r="J89" i="20" s="1"/>
  <c r="F88" i="20"/>
  <c r="J88" i="20" s="1"/>
  <c r="F87" i="20"/>
  <c r="J87" i="20" s="1"/>
  <c r="F86" i="20"/>
  <c r="J86" i="20" s="1"/>
  <c r="F85" i="20"/>
  <c r="J85" i="20" s="1"/>
  <c r="F84" i="20"/>
  <c r="J84" i="20" s="1"/>
  <c r="F83" i="20"/>
  <c r="J83" i="20" s="1"/>
  <c r="F82" i="20"/>
  <c r="J82" i="20" s="1"/>
  <c r="F81" i="20"/>
  <c r="J81" i="20" s="1"/>
  <c r="F80" i="20"/>
  <c r="J80" i="20" s="1"/>
  <c r="F79" i="20"/>
  <c r="J79" i="20" s="1"/>
  <c r="F78" i="20"/>
  <c r="J78" i="20" s="1"/>
  <c r="F77" i="20"/>
  <c r="J77" i="20" s="1"/>
  <c r="F76" i="20"/>
  <c r="J76" i="20" s="1"/>
  <c r="F75" i="20"/>
  <c r="J75" i="20" s="1"/>
  <c r="F74" i="20"/>
  <c r="J74" i="20" s="1"/>
  <c r="F73" i="20"/>
  <c r="J73" i="20" s="1"/>
  <c r="F72" i="20"/>
  <c r="J72" i="20" s="1"/>
  <c r="F71" i="20"/>
  <c r="J71" i="20" s="1"/>
  <c r="F70" i="20"/>
  <c r="J70" i="20" s="1"/>
  <c r="F69" i="20"/>
  <c r="J69" i="20" s="1"/>
  <c r="F68" i="20"/>
  <c r="J68" i="20" s="1"/>
  <c r="F67" i="20"/>
  <c r="J67" i="20" s="1"/>
  <c r="F66" i="20"/>
  <c r="J66" i="20" s="1"/>
  <c r="F65" i="20"/>
  <c r="J65" i="20" s="1"/>
  <c r="F64" i="20"/>
  <c r="J64" i="20" s="1"/>
  <c r="F63" i="20"/>
  <c r="J63" i="20" s="1"/>
  <c r="F62" i="20"/>
  <c r="J62" i="20" s="1"/>
  <c r="F61" i="20"/>
  <c r="J61" i="20" s="1"/>
  <c r="F60" i="20"/>
  <c r="J60" i="20" s="1"/>
  <c r="F59" i="20"/>
  <c r="J59" i="20" s="1"/>
  <c r="F58" i="20"/>
  <c r="J58" i="20" s="1"/>
  <c r="F57" i="20"/>
  <c r="J57" i="20" s="1"/>
  <c r="F56" i="20"/>
  <c r="J56" i="20" s="1"/>
  <c r="F55" i="20"/>
  <c r="J55" i="20" s="1"/>
  <c r="F54" i="20"/>
  <c r="J54" i="20" s="1"/>
  <c r="F53" i="20"/>
  <c r="J53" i="20" s="1"/>
  <c r="F52" i="20"/>
  <c r="J52" i="20" s="1"/>
  <c r="F51" i="20"/>
  <c r="J51" i="20" s="1"/>
  <c r="F50" i="20"/>
  <c r="J50" i="20" s="1"/>
  <c r="F49" i="20"/>
  <c r="J49" i="20" s="1"/>
  <c r="F48" i="20"/>
  <c r="J48" i="20" s="1"/>
  <c r="F47" i="20"/>
  <c r="J47" i="20" s="1"/>
  <c r="F46" i="20"/>
  <c r="J46" i="20" s="1"/>
  <c r="F45" i="20"/>
  <c r="J45" i="20" s="1"/>
  <c r="F44" i="20"/>
  <c r="J44" i="20" s="1"/>
  <c r="F43" i="20"/>
  <c r="J43" i="20" s="1"/>
  <c r="F42" i="20"/>
  <c r="J42" i="20" s="1"/>
  <c r="F41" i="20"/>
  <c r="J41" i="20" s="1"/>
  <c r="F40" i="20"/>
  <c r="J40" i="20" s="1"/>
  <c r="F39" i="20"/>
  <c r="J39" i="20" s="1"/>
  <c r="F38" i="20"/>
  <c r="J38" i="20" s="1"/>
  <c r="F37" i="20"/>
  <c r="J37" i="20" s="1"/>
  <c r="F36" i="20"/>
  <c r="J36" i="20" s="1"/>
  <c r="F35" i="20"/>
  <c r="J35" i="20" s="1"/>
  <c r="F34" i="20"/>
  <c r="J34" i="20" s="1"/>
  <c r="F33" i="20"/>
  <c r="J33" i="20" s="1"/>
  <c r="F32" i="20"/>
  <c r="J32" i="20" s="1"/>
  <c r="F31" i="20"/>
  <c r="J31" i="20" s="1"/>
  <c r="F30" i="20"/>
  <c r="J30" i="20" s="1"/>
  <c r="F29" i="20"/>
  <c r="J29" i="20" s="1"/>
  <c r="F28" i="20"/>
  <c r="J28" i="20" s="1"/>
  <c r="F27" i="20"/>
  <c r="J27" i="20" s="1"/>
  <c r="F26" i="20"/>
  <c r="J26" i="20" s="1"/>
  <c r="F25" i="20"/>
  <c r="J25" i="20" s="1"/>
  <c r="F24" i="20"/>
  <c r="J24" i="20" s="1"/>
  <c r="F23" i="20"/>
  <c r="J23" i="20" s="1"/>
  <c r="F22" i="20"/>
  <c r="J22" i="20" s="1"/>
  <c r="F21" i="20"/>
  <c r="J21" i="20" s="1"/>
  <c r="F20" i="20"/>
  <c r="J20" i="20" s="1"/>
  <c r="F19" i="20"/>
  <c r="J19" i="20" s="1"/>
  <c r="F18" i="20"/>
  <c r="J18" i="20" s="1"/>
  <c r="F17" i="20"/>
  <c r="J17" i="20" s="1"/>
  <c r="F16" i="20"/>
  <c r="J16" i="20" s="1"/>
  <c r="F15" i="20"/>
  <c r="J15" i="20" s="1"/>
  <c r="F14" i="20"/>
  <c r="J14" i="20" s="1"/>
  <c r="F13" i="20"/>
  <c r="J13" i="20" s="1"/>
  <c r="F12" i="20"/>
  <c r="J12" i="20" s="1"/>
  <c r="F11" i="20"/>
  <c r="J11" i="20" s="1"/>
  <c r="F10" i="20"/>
  <c r="J10" i="20" s="1"/>
  <c r="F9" i="20"/>
  <c r="J9" i="20" s="1"/>
  <c r="F8" i="20"/>
  <c r="J8" i="20" s="1"/>
  <c r="F7" i="20"/>
  <c r="J7" i="20" s="1"/>
  <c r="F6" i="20"/>
  <c r="J6" i="20" s="1"/>
  <c r="F5" i="20"/>
  <c r="J5" i="20" s="1"/>
  <c r="F4" i="20"/>
  <c r="J4" i="20" s="1"/>
  <c r="F3" i="20"/>
  <c r="J3" i="20" s="1"/>
  <c r="F2" i="20"/>
  <c r="J2" i="20" s="1"/>
  <c r="J459" i="20" l="1"/>
  <c r="J503" i="20"/>
  <c r="J538" i="20"/>
  <c r="J567" i="20"/>
  <c r="J487" i="20"/>
  <c r="J399" i="20"/>
  <c r="J511" i="20"/>
  <c r="J551" i="20"/>
  <c r="J479" i="20"/>
  <c r="J391" i="20"/>
  <c r="J515" i="20"/>
  <c r="J435" i="20"/>
  <c r="J555" i="20"/>
  <c r="J574" i="20"/>
  <c r="J510" i="20"/>
  <c r="J446" i="20"/>
  <c r="J382" i="20"/>
  <c r="J401" i="20"/>
  <c r="J552" i="20"/>
  <c r="J488" i="20"/>
  <c r="J424" i="20"/>
  <c r="J360" i="20"/>
  <c r="J498" i="20"/>
  <c r="J471" i="20"/>
  <c r="J387" i="20"/>
  <c r="J529" i="20"/>
  <c r="J577" i="20"/>
  <c r="J513" i="20"/>
  <c r="J449" i="20"/>
  <c r="J385" i="20"/>
  <c r="J499" i="20"/>
  <c r="J411" i="20"/>
  <c r="J355" i="20"/>
  <c r="J465" i="20"/>
  <c r="J569" i="20"/>
  <c r="J505" i="20"/>
  <c r="J441" i="20"/>
  <c r="J377" i="20"/>
  <c r="J536" i="20"/>
  <c r="J472" i="20"/>
  <c r="J408" i="20"/>
  <c r="J344" i="20"/>
  <c r="J571" i="20"/>
  <c r="J491" i="20"/>
  <c r="J403" i="20"/>
  <c r="J528" i="20"/>
  <c r="J464" i="20"/>
  <c r="J400" i="20"/>
  <c r="J534" i="20"/>
  <c r="J470" i="20"/>
  <c r="J406" i="20"/>
  <c r="J342" i="20"/>
  <c r="J554" i="20"/>
  <c r="J518" i="20"/>
  <c r="J454" i="20"/>
  <c r="J390" i="20"/>
  <c r="J549" i="20"/>
  <c r="J357" i="20"/>
  <c r="J500" i="20"/>
  <c r="J561" i="20"/>
  <c r="J497" i="20"/>
  <c r="J433" i="20"/>
  <c r="J369" i="20"/>
  <c r="J520" i="20"/>
  <c r="J456" i="20"/>
  <c r="J392" i="20"/>
  <c r="J543" i="20"/>
  <c r="J463" i="20"/>
  <c r="J383" i="20"/>
  <c r="J458" i="20"/>
  <c r="J439" i="20"/>
  <c r="J522" i="20"/>
  <c r="J566" i="20"/>
  <c r="J502" i="20"/>
  <c r="J438" i="20"/>
  <c r="J374" i="20"/>
  <c r="J443" i="20"/>
  <c r="J514" i="20"/>
  <c r="J541" i="20"/>
  <c r="J477" i="20"/>
  <c r="J413" i="20"/>
  <c r="J349" i="20"/>
  <c r="J547" i="20"/>
  <c r="J483" i="20"/>
  <c r="J379" i="20"/>
  <c r="J570" i="20"/>
  <c r="J556" i="20"/>
  <c r="J492" i="20"/>
  <c r="J428" i="20"/>
  <c r="J364" i="20"/>
  <c r="J485" i="20"/>
  <c r="J564" i="20"/>
  <c r="J553" i="20"/>
  <c r="J489" i="20"/>
  <c r="J425" i="20"/>
  <c r="J361" i="20"/>
  <c r="J576" i="20"/>
  <c r="J512" i="20"/>
  <c r="J448" i="20"/>
  <c r="J384" i="20"/>
  <c r="J535" i="20"/>
  <c r="J455" i="20"/>
  <c r="J367" i="20"/>
  <c r="J426" i="20"/>
  <c r="J407" i="20"/>
  <c r="J490" i="20"/>
  <c r="J558" i="20"/>
  <c r="J494" i="20"/>
  <c r="J430" i="20"/>
  <c r="J366" i="20"/>
  <c r="J395" i="20"/>
  <c r="J474" i="20"/>
  <c r="J533" i="20"/>
  <c r="J469" i="20"/>
  <c r="J405" i="20"/>
  <c r="J341" i="20"/>
  <c r="J539" i="20"/>
  <c r="J475" i="20"/>
  <c r="J363" i="20"/>
  <c r="J506" i="20"/>
  <c r="J548" i="20"/>
  <c r="J484" i="20"/>
  <c r="J420" i="20"/>
  <c r="J356" i="20"/>
  <c r="J436" i="20"/>
  <c r="J545" i="20"/>
  <c r="J481" i="20"/>
  <c r="J417" i="20"/>
  <c r="J353" i="20"/>
  <c r="J568" i="20"/>
  <c r="J504" i="20"/>
  <c r="J440" i="20"/>
  <c r="J376" i="20"/>
  <c r="J527" i="20"/>
  <c r="J447" i="20"/>
  <c r="J359" i="20"/>
  <c r="J394" i="20"/>
  <c r="J375" i="20"/>
  <c r="J450" i="20"/>
  <c r="J550" i="20"/>
  <c r="J486" i="20"/>
  <c r="J422" i="20"/>
  <c r="J358" i="20"/>
  <c r="J371" i="20"/>
  <c r="J434" i="20"/>
  <c r="J525" i="20"/>
  <c r="J461" i="20"/>
  <c r="J397" i="20"/>
  <c r="J531" i="20"/>
  <c r="J467" i="20"/>
  <c r="J347" i="20"/>
  <c r="J466" i="20"/>
  <c r="J540" i="20"/>
  <c r="J476" i="20"/>
  <c r="J412" i="20"/>
  <c r="J348" i="20"/>
  <c r="J421" i="20"/>
  <c r="J372" i="20"/>
  <c r="J537" i="20"/>
  <c r="J473" i="20"/>
  <c r="J409" i="20"/>
  <c r="J345" i="20"/>
  <c r="J560" i="20"/>
  <c r="J496" i="20"/>
  <c r="J432" i="20"/>
  <c r="J368" i="20"/>
  <c r="J519" i="20"/>
  <c r="J431" i="20"/>
  <c r="J351" i="20"/>
  <c r="J370" i="20"/>
  <c r="J343" i="20"/>
  <c r="J418" i="20"/>
  <c r="J542" i="20"/>
  <c r="J478" i="20"/>
  <c r="J414" i="20"/>
  <c r="J350" i="20"/>
  <c r="J339" i="20"/>
  <c r="J378" i="20"/>
  <c r="J517" i="20"/>
  <c r="J453" i="20"/>
  <c r="J389" i="20"/>
  <c r="J523" i="20"/>
  <c r="J451" i="20"/>
  <c r="J442" i="20"/>
  <c r="J532" i="20"/>
  <c r="J468" i="20"/>
  <c r="J404" i="20"/>
  <c r="J340" i="20"/>
  <c r="J563" i="20"/>
  <c r="J562" i="20"/>
  <c r="J338" i="20"/>
  <c r="J386" i="20"/>
  <c r="J573" i="20"/>
  <c r="J509" i="20"/>
  <c r="J445" i="20"/>
  <c r="J381" i="20"/>
  <c r="J402" i="20"/>
  <c r="J524" i="20"/>
  <c r="J460" i="20"/>
  <c r="J396" i="20"/>
  <c r="J482" i="20"/>
  <c r="J521" i="20"/>
  <c r="J457" i="20"/>
  <c r="J393" i="20"/>
  <c r="J544" i="20"/>
  <c r="J480" i="20"/>
  <c r="J416" i="20"/>
  <c r="J352" i="20"/>
  <c r="J575" i="20"/>
  <c r="J495" i="20"/>
  <c r="J415" i="20"/>
  <c r="J546" i="20"/>
  <c r="J559" i="20"/>
  <c r="J346" i="20"/>
  <c r="J526" i="20"/>
  <c r="J462" i="20"/>
  <c r="J398" i="20"/>
  <c r="J565" i="20"/>
  <c r="J501" i="20"/>
  <c r="J437" i="20"/>
  <c r="J373" i="20"/>
  <c r="J507" i="20"/>
  <c r="J427" i="20"/>
  <c r="J354" i="20"/>
  <c r="J516" i="20"/>
  <c r="J452" i="20"/>
  <c r="J388" i="20"/>
  <c r="J419" i="20"/>
  <c r="J410" i="20"/>
  <c r="J530" i="20"/>
  <c r="J557" i="20"/>
  <c r="J493" i="20"/>
  <c r="J429" i="20"/>
  <c r="J365" i="20"/>
  <c r="J572" i="20"/>
  <c r="J508" i="20"/>
  <c r="J444" i="20"/>
  <c r="J380" i="20"/>
  <c r="J362" i="20"/>
  <c r="P2" i="20"/>
  <c r="A531" i="20" l="1"/>
  <c r="A532" i="20"/>
  <c r="A533" i="20"/>
  <c r="A534" i="20"/>
  <c r="A535" i="20"/>
  <c r="A536" i="20"/>
  <c r="A537" i="20"/>
  <c r="A538" i="20"/>
  <c r="A539" i="20"/>
  <c r="A540" i="20"/>
  <c r="A541" i="20"/>
  <c r="A542" i="20"/>
  <c r="A543" i="20"/>
  <c r="A544" i="20"/>
  <c r="A545" i="20"/>
  <c r="A546" i="20"/>
  <c r="A547" i="20"/>
  <c r="A548" i="20"/>
  <c r="A549" i="20"/>
  <c r="A550" i="20"/>
  <c r="A551" i="20"/>
  <c r="A552" i="20"/>
  <c r="A553" i="20"/>
  <c r="A554" i="20"/>
  <c r="A555" i="20"/>
  <c r="A556" i="20"/>
  <c r="A557" i="20"/>
  <c r="A558" i="20"/>
  <c r="A559" i="20"/>
  <c r="A560" i="20"/>
  <c r="A561" i="20"/>
  <c r="A562" i="20"/>
  <c r="A563" i="20"/>
  <c r="A564" i="20"/>
  <c r="A565" i="20"/>
  <c r="A566" i="20"/>
  <c r="A567" i="20"/>
  <c r="A568" i="20"/>
  <c r="A569" i="20"/>
  <c r="A570" i="20"/>
  <c r="A571" i="20"/>
  <c r="A572" i="20"/>
  <c r="A573" i="20"/>
  <c r="A574" i="20"/>
  <c r="A575" i="20"/>
  <c r="A576" i="20"/>
  <c r="A577" i="20"/>
  <c r="A530" i="20"/>
  <c r="A483" i="20"/>
  <c r="A484" i="20"/>
  <c r="A485" i="20"/>
  <c r="A486" i="20"/>
  <c r="A487" i="20"/>
  <c r="A488" i="20"/>
  <c r="A489" i="20"/>
  <c r="A490" i="20"/>
  <c r="A491" i="20"/>
  <c r="A492" i="20"/>
  <c r="A493" i="20"/>
  <c r="A494" i="20"/>
  <c r="A495" i="20"/>
  <c r="A496" i="20"/>
  <c r="A497" i="20"/>
  <c r="A498" i="20"/>
  <c r="A499" i="20"/>
  <c r="A500" i="20"/>
  <c r="A501" i="20"/>
  <c r="A502" i="20"/>
  <c r="A503" i="20"/>
  <c r="A504" i="20"/>
  <c r="A505" i="20"/>
  <c r="A506" i="20"/>
  <c r="A507" i="20"/>
  <c r="A508" i="20"/>
  <c r="A509" i="20"/>
  <c r="A510" i="20"/>
  <c r="A511" i="20"/>
  <c r="A512" i="20"/>
  <c r="A513" i="20"/>
  <c r="A514" i="20"/>
  <c r="A515" i="20"/>
  <c r="A516" i="20"/>
  <c r="A517" i="20"/>
  <c r="A518" i="20"/>
  <c r="A519" i="20"/>
  <c r="A520" i="20"/>
  <c r="A521" i="20"/>
  <c r="A522" i="20"/>
  <c r="A523" i="20"/>
  <c r="A524" i="20"/>
  <c r="A525" i="20"/>
  <c r="A526" i="20"/>
  <c r="A527" i="20"/>
  <c r="A528" i="20"/>
  <c r="A529" i="20"/>
  <c r="A482" i="20"/>
  <c r="A435" i="20"/>
  <c r="A436" i="20"/>
  <c r="A437" i="20"/>
  <c r="A438" i="20"/>
  <c r="A439" i="20"/>
  <c r="A440" i="20"/>
  <c r="A441" i="20"/>
  <c r="A442" i="20"/>
  <c r="A443" i="20"/>
  <c r="A444" i="20"/>
  <c r="A445" i="20"/>
  <c r="A446" i="20"/>
  <c r="A447" i="20"/>
  <c r="A448" i="20"/>
  <c r="A449" i="20"/>
  <c r="A450" i="20"/>
  <c r="A451" i="20"/>
  <c r="A452" i="20"/>
  <c r="A453" i="20"/>
  <c r="A454" i="20"/>
  <c r="A455" i="20"/>
  <c r="A456" i="20"/>
  <c r="A457" i="20"/>
  <c r="A458" i="20"/>
  <c r="A459" i="20"/>
  <c r="A460" i="20"/>
  <c r="A461" i="20"/>
  <c r="A462" i="20"/>
  <c r="A463" i="20"/>
  <c r="A464" i="20"/>
  <c r="A465" i="20"/>
  <c r="A466" i="20"/>
  <c r="A467" i="20"/>
  <c r="A468" i="20"/>
  <c r="A469" i="20"/>
  <c r="A470" i="20"/>
  <c r="A471" i="20"/>
  <c r="A472" i="20"/>
  <c r="A473" i="20"/>
  <c r="A474" i="20"/>
  <c r="A475" i="20"/>
  <c r="A476" i="20"/>
  <c r="A477" i="20"/>
  <c r="A478" i="20"/>
  <c r="A479" i="20"/>
  <c r="A480" i="20"/>
  <c r="A481" i="20"/>
  <c r="A434" i="20"/>
  <c r="A387" i="20"/>
  <c r="A388" i="20"/>
  <c r="A389" i="20"/>
  <c r="A390" i="20"/>
  <c r="A391" i="20"/>
  <c r="A392" i="20"/>
  <c r="A393" i="20"/>
  <c r="A394" i="20"/>
  <c r="A395" i="20"/>
  <c r="A396" i="20"/>
  <c r="A397" i="20"/>
  <c r="A398" i="20"/>
  <c r="A399" i="20"/>
  <c r="A400" i="20"/>
  <c r="A401" i="20"/>
  <c r="A402" i="20"/>
  <c r="A403" i="20"/>
  <c r="A404" i="20"/>
  <c r="A405" i="20"/>
  <c r="A406" i="20"/>
  <c r="A407" i="20"/>
  <c r="A408" i="20"/>
  <c r="A409" i="20"/>
  <c r="A410" i="20"/>
  <c r="A411" i="20"/>
  <c r="A412" i="20"/>
  <c r="A413" i="20"/>
  <c r="A414" i="20"/>
  <c r="A415" i="20"/>
  <c r="A416" i="20"/>
  <c r="A417" i="20"/>
  <c r="A418" i="20"/>
  <c r="A419" i="20"/>
  <c r="A420" i="20"/>
  <c r="A421" i="20"/>
  <c r="A422" i="20"/>
  <c r="A423" i="20"/>
  <c r="A424" i="20"/>
  <c r="A425" i="20"/>
  <c r="A426" i="20"/>
  <c r="A427" i="20"/>
  <c r="A428" i="20"/>
  <c r="A429" i="20"/>
  <c r="A430" i="20"/>
  <c r="A431" i="20"/>
  <c r="A432" i="20"/>
  <c r="A433" i="20"/>
  <c r="A386" i="20"/>
  <c r="A339" i="20"/>
  <c r="A340" i="20"/>
  <c r="A341" i="20"/>
  <c r="A342" i="20"/>
  <c r="A343" i="20"/>
  <c r="A344" i="20"/>
  <c r="A345" i="20"/>
  <c r="A346" i="20"/>
  <c r="A347" i="20"/>
  <c r="A348" i="20"/>
  <c r="A349" i="20"/>
  <c r="A350" i="20"/>
  <c r="A351" i="20"/>
  <c r="A352" i="20"/>
  <c r="A353" i="20"/>
  <c r="A354" i="20"/>
  <c r="A355" i="20"/>
  <c r="A356" i="20"/>
  <c r="A357" i="20"/>
  <c r="A358" i="20"/>
  <c r="A359" i="20"/>
  <c r="A360" i="20"/>
  <c r="A361" i="20"/>
  <c r="A362" i="20"/>
  <c r="A363" i="20"/>
  <c r="A364" i="20"/>
  <c r="A365" i="20"/>
  <c r="A366" i="20"/>
  <c r="A367" i="20"/>
  <c r="A368" i="20"/>
  <c r="A369" i="20"/>
  <c r="A370" i="20"/>
  <c r="A371" i="20"/>
  <c r="A372" i="20"/>
  <c r="A373" i="20"/>
  <c r="A374" i="20"/>
  <c r="A375" i="20"/>
  <c r="A376" i="20"/>
  <c r="A377" i="20"/>
  <c r="A378" i="20"/>
  <c r="A379" i="20"/>
  <c r="A380" i="20"/>
  <c r="A381" i="20"/>
  <c r="A382" i="20"/>
  <c r="A383" i="20"/>
  <c r="A384" i="20"/>
  <c r="A385" i="20"/>
  <c r="A338" i="20"/>
  <c r="A291" i="20"/>
  <c r="A292" i="20"/>
  <c r="A293" i="20"/>
  <c r="A294" i="20"/>
  <c r="A295" i="20"/>
  <c r="A296" i="20"/>
  <c r="A297" i="20"/>
  <c r="A298" i="20"/>
  <c r="A299" i="20"/>
  <c r="A300" i="20"/>
  <c r="A301" i="20"/>
  <c r="A302" i="20"/>
  <c r="A303" i="20"/>
  <c r="A304" i="20"/>
  <c r="A305" i="20"/>
  <c r="A306" i="20"/>
  <c r="A307" i="20"/>
  <c r="A308" i="20"/>
  <c r="A309" i="20"/>
  <c r="A310" i="20"/>
  <c r="A311" i="20"/>
  <c r="A312" i="20"/>
  <c r="A313" i="20"/>
  <c r="A314" i="20"/>
  <c r="A315" i="20"/>
  <c r="A316" i="20"/>
  <c r="A317" i="20"/>
  <c r="A318" i="20"/>
  <c r="A319" i="20"/>
  <c r="A320" i="20"/>
  <c r="A321" i="20"/>
  <c r="A322" i="20"/>
  <c r="A323" i="20"/>
  <c r="A324" i="20"/>
  <c r="A325" i="20"/>
  <c r="A326" i="20"/>
  <c r="A327" i="20"/>
  <c r="A328" i="20"/>
  <c r="A329" i="20"/>
  <c r="A330" i="20"/>
  <c r="A331" i="20"/>
  <c r="A332" i="20"/>
  <c r="A333" i="20"/>
  <c r="A334" i="20"/>
  <c r="A335" i="20"/>
  <c r="A336" i="20"/>
  <c r="A337" i="20"/>
  <c r="A290" i="20"/>
  <c r="A243" i="20"/>
  <c r="A244" i="20"/>
  <c r="A245" i="20"/>
  <c r="A246" i="20"/>
  <c r="A247" i="20"/>
  <c r="A248" i="20"/>
  <c r="A249" i="20"/>
  <c r="A250" i="20"/>
  <c r="A251" i="20"/>
  <c r="A252" i="20"/>
  <c r="A253" i="20"/>
  <c r="A254" i="20"/>
  <c r="A255" i="20"/>
  <c r="A256" i="20"/>
  <c r="A257" i="20"/>
  <c r="A258" i="20"/>
  <c r="A259" i="20"/>
  <c r="A260" i="20"/>
  <c r="A261" i="20"/>
  <c r="A262" i="20"/>
  <c r="A263" i="20"/>
  <c r="A264" i="20"/>
  <c r="A265" i="20"/>
  <c r="A266" i="20"/>
  <c r="A267" i="20"/>
  <c r="A268" i="20"/>
  <c r="A269" i="20"/>
  <c r="A270" i="20"/>
  <c r="A271" i="20"/>
  <c r="A272" i="20"/>
  <c r="A273" i="20"/>
  <c r="A274" i="20"/>
  <c r="A275" i="20"/>
  <c r="A276" i="20"/>
  <c r="A277" i="20"/>
  <c r="A278" i="20"/>
  <c r="A279" i="20"/>
  <c r="A280" i="20"/>
  <c r="A281" i="20"/>
  <c r="A282" i="20"/>
  <c r="A283" i="20"/>
  <c r="A284" i="20"/>
  <c r="A285" i="20"/>
  <c r="A286" i="20"/>
  <c r="A287" i="20"/>
  <c r="A288" i="20"/>
  <c r="A289" i="20"/>
  <c r="A242" i="20"/>
  <c r="A195" i="20"/>
  <c r="A196" i="20"/>
  <c r="A197" i="20"/>
  <c r="A198" i="20"/>
  <c r="A199" i="20"/>
  <c r="A200" i="20"/>
  <c r="A201" i="20"/>
  <c r="A202" i="20"/>
  <c r="A203" i="20"/>
  <c r="A204" i="20"/>
  <c r="A205" i="20"/>
  <c r="A206" i="20"/>
  <c r="A207" i="20"/>
  <c r="A208" i="20"/>
  <c r="A209" i="20"/>
  <c r="A210" i="20"/>
  <c r="A211" i="20"/>
  <c r="A212" i="20"/>
  <c r="A213" i="20"/>
  <c r="A214" i="20"/>
  <c r="A215" i="20"/>
  <c r="A216" i="20"/>
  <c r="A217" i="20"/>
  <c r="A218" i="20"/>
  <c r="A219" i="20"/>
  <c r="A220" i="20"/>
  <c r="A221" i="20"/>
  <c r="A222" i="20"/>
  <c r="A223" i="20"/>
  <c r="A224" i="20"/>
  <c r="A225" i="20"/>
  <c r="A226" i="20"/>
  <c r="A227" i="20"/>
  <c r="A228" i="20"/>
  <c r="A229" i="20"/>
  <c r="A230" i="20"/>
  <c r="A231" i="20"/>
  <c r="A232" i="20"/>
  <c r="A233" i="20"/>
  <c r="A234" i="20"/>
  <c r="A235" i="20"/>
  <c r="A236" i="20"/>
  <c r="A237" i="20"/>
  <c r="A238" i="20"/>
  <c r="A239" i="20"/>
  <c r="A240" i="20"/>
  <c r="A241" i="20"/>
  <c r="A194" i="20"/>
  <c r="A147" i="20"/>
  <c r="A148" i="20"/>
  <c r="A149" i="20"/>
  <c r="A150" i="20"/>
  <c r="A151" i="20"/>
  <c r="A152" i="20"/>
  <c r="A153" i="20"/>
  <c r="A154" i="20"/>
  <c r="A155" i="20"/>
  <c r="A156" i="20"/>
  <c r="A157" i="20"/>
  <c r="A158" i="20"/>
  <c r="A159" i="20"/>
  <c r="A160" i="20"/>
  <c r="A161" i="20"/>
  <c r="A162" i="20"/>
  <c r="A163" i="20"/>
  <c r="A164" i="20"/>
  <c r="A165" i="20"/>
  <c r="A166" i="20"/>
  <c r="A167" i="20"/>
  <c r="A168" i="20"/>
  <c r="A169" i="20"/>
  <c r="A170" i="20"/>
  <c r="A171" i="20"/>
  <c r="A172" i="20"/>
  <c r="A173" i="20"/>
  <c r="A174" i="20"/>
  <c r="A175" i="20"/>
  <c r="A176" i="20"/>
  <c r="A177" i="20"/>
  <c r="A178" i="20"/>
  <c r="A179" i="20"/>
  <c r="A180" i="20"/>
  <c r="A181" i="20"/>
  <c r="A182" i="20"/>
  <c r="A183" i="20"/>
  <c r="A184" i="20"/>
  <c r="A185" i="20"/>
  <c r="A186" i="20"/>
  <c r="A187" i="20"/>
  <c r="A188" i="20"/>
  <c r="A189" i="20"/>
  <c r="A190" i="20"/>
  <c r="A191" i="20"/>
  <c r="A192" i="20"/>
  <c r="A193" i="20"/>
  <c r="A146" i="20"/>
  <c r="A99" i="20"/>
  <c r="A100" i="20"/>
  <c r="A101" i="20"/>
  <c r="A102" i="20"/>
  <c r="A103" i="20"/>
  <c r="A104" i="20"/>
  <c r="A105" i="20"/>
  <c r="A106" i="20"/>
  <c r="A107" i="20"/>
  <c r="A108" i="20"/>
  <c r="A109" i="20"/>
  <c r="A110" i="20"/>
  <c r="A111" i="20"/>
  <c r="A112" i="20"/>
  <c r="A113" i="20"/>
  <c r="A114" i="20"/>
  <c r="A115" i="20"/>
  <c r="A116" i="20"/>
  <c r="A117" i="20"/>
  <c r="A118" i="20"/>
  <c r="A119" i="20"/>
  <c r="A120" i="20"/>
  <c r="A121" i="20"/>
  <c r="A122" i="20"/>
  <c r="A123" i="20"/>
  <c r="A124" i="20"/>
  <c r="A125" i="20"/>
  <c r="A126" i="20"/>
  <c r="A127" i="20"/>
  <c r="A128" i="20"/>
  <c r="A129" i="20"/>
  <c r="A130" i="20"/>
  <c r="A131" i="20"/>
  <c r="A132" i="20"/>
  <c r="A133" i="20"/>
  <c r="A134" i="20"/>
  <c r="A135" i="20"/>
  <c r="A136" i="20"/>
  <c r="A137" i="20"/>
  <c r="A138" i="20"/>
  <c r="A139" i="20"/>
  <c r="A140" i="20"/>
  <c r="A141" i="20"/>
  <c r="A142" i="20"/>
  <c r="A143" i="20"/>
  <c r="A144" i="20"/>
  <c r="A145" i="20"/>
  <c r="A98"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50" i="20"/>
  <c r="A27" i="20"/>
  <c r="A28" i="20"/>
  <c r="A29" i="20"/>
  <c r="A30" i="20"/>
  <c r="A31" i="20"/>
  <c r="A32" i="20"/>
  <c r="A33" i="20"/>
  <c r="A34" i="20"/>
  <c r="A35" i="20"/>
  <c r="A36" i="20"/>
  <c r="A37" i="20"/>
  <c r="A38" i="20"/>
  <c r="A39" i="20"/>
  <c r="A40" i="20"/>
  <c r="A41" i="20"/>
  <c r="A42" i="20"/>
  <c r="A43" i="20"/>
  <c r="A44" i="20"/>
  <c r="A45" i="20"/>
  <c r="A46" i="20"/>
  <c r="A47" i="20"/>
  <c r="A48" i="20"/>
  <c r="A49" i="20"/>
  <c r="A26" i="20"/>
  <c r="A3" i="20"/>
  <c r="A4" i="20"/>
  <c r="A5" i="20"/>
  <c r="A6" i="20"/>
  <c r="A7" i="20"/>
  <c r="A8" i="20"/>
  <c r="A9" i="20"/>
  <c r="A10" i="20"/>
  <c r="A11" i="20"/>
  <c r="A12" i="20"/>
  <c r="A13" i="20"/>
  <c r="A14" i="20"/>
  <c r="A15" i="20"/>
  <c r="A16" i="20"/>
  <c r="A17" i="20"/>
  <c r="A18" i="20"/>
  <c r="A19" i="20"/>
  <c r="A20" i="20"/>
  <c r="A21" i="20"/>
  <c r="A22" i="20"/>
  <c r="A23" i="20"/>
  <c r="A24" i="20"/>
  <c r="A25" i="20"/>
  <c r="A2" i="20"/>
</calcChain>
</file>

<file path=xl/sharedStrings.xml><?xml version="1.0" encoding="utf-8"?>
<sst xmlns="http://schemas.openxmlformats.org/spreadsheetml/2006/main" count="875" uniqueCount="71">
  <si>
    <t>HE</t>
  </si>
  <si>
    <t>Jan</t>
  </si>
  <si>
    <t>Feb</t>
  </si>
  <si>
    <t>Mar</t>
  </si>
  <si>
    <t>Apr</t>
  </si>
  <si>
    <t>May</t>
  </si>
  <si>
    <t>Jun</t>
  </si>
  <si>
    <t>Jul</t>
  </si>
  <si>
    <t>Aug</t>
  </si>
  <si>
    <t>Sep</t>
  </si>
  <si>
    <t>Total</t>
  </si>
  <si>
    <t xml:space="preserve">Oct </t>
  </si>
  <si>
    <t xml:space="preserve">Nov </t>
  </si>
  <si>
    <t xml:space="preserve">Dec </t>
  </si>
  <si>
    <t>Date</t>
  </si>
  <si>
    <t>Type</t>
  </si>
  <si>
    <t>Reg Up</t>
  </si>
  <si>
    <t>Reg Down</t>
  </si>
  <si>
    <t>Month</t>
  </si>
  <si>
    <t>Row Labels</t>
  </si>
  <si>
    <t>Oct</t>
  </si>
  <si>
    <t>Nov</t>
  </si>
  <si>
    <t>Dec</t>
  </si>
  <si>
    <t>Delta-1</t>
  </si>
  <si>
    <t>Delta-2</t>
  </si>
  <si>
    <t>Max of Delta-2</t>
  </si>
  <si>
    <t>2022 Value</t>
  </si>
  <si>
    <t>2022 Regulation-up</t>
  </si>
  <si>
    <t>2022 Regulation-Down</t>
  </si>
  <si>
    <t>2022</t>
  </si>
  <si>
    <t>2022 Hourly Avg</t>
  </si>
  <si>
    <t>2023 (w solar)</t>
  </si>
  <si>
    <t>2023 (wo solar)</t>
  </si>
  <si>
    <t>2023 (w/o solar adj)</t>
  </si>
  <si>
    <t>2023</t>
  </si>
  <si>
    <t xml:space="preserve">2023 (w/o solar adj)  </t>
  </si>
  <si>
    <t>2023 Hourly Avg</t>
  </si>
  <si>
    <t>Jan.</t>
  </si>
  <si>
    <t>Feb.</t>
  </si>
  <si>
    <t>Mar.</t>
  </si>
  <si>
    <t>Apr.</t>
  </si>
  <si>
    <t>Jun.</t>
  </si>
  <si>
    <t>Jul.</t>
  </si>
  <si>
    <t>Aug.</t>
  </si>
  <si>
    <t>Sep.</t>
  </si>
  <si>
    <t>Oct.</t>
  </si>
  <si>
    <t>Nov.</t>
  </si>
  <si>
    <t>Dec.</t>
  </si>
  <si>
    <t>(blank)</t>
  </si>
  <si>
    <t>Average of 2022 Value</t>
  </si>
  <si>
    <t>Average of 2023 (w solar)</t>
  </si>
  <si>
    <t>Month2</t>
  </si>
  <si>
    <t>Incremental MW Adjustment to Prior-Year Up-Regulation 95 Percentile Deployment Value, per 1000 MW of Incremental solar Generation Capacity, to Account for solar Capacity Growth</t>
  </si>
  <si>
    <t>Hour Ending</t>
  </si>
  <si>
    <t>Incremental MW Adjustment to Prior-Year Down-Regulation 95 Percentile Deployment Value, per 1000 MW of Incremental solar Generation Capacity, to Account for solar Capacity Growth</t>
  </si>
  <si>
    <t>2022 Reg-Up Adj.</t>
  </si>
  <si>
    <t>2022 Reg Down Adj.</t>
  </si>
  <si>
    <t>2023 Reg-Up Adj.</t>
  </si>
  <si>
    <t>2023 Reg Down Adj.</t>
  </si>
  <si>
    <t>Incremental MW Adjustment to Prior-Year Up-Regulation 95 Percentile Deployment Value, per 1000 MW of Incremental Wind Generation Capacity, to Account for Wind Capacity Growth</t>
  </si>
  <si>
    <t>Incremental MW Adjustment to Prior-Year Down-Regulation 95 Percentile Deployment Value, per 1000 MW of Incremental Wind Generation Capacity, to Account for Wind Capacity Growth</t>
  </si>
  <si>
    <t>min</t>
  </si>
  <si>
    <t>max</t>
  </si>
  <si>
    <t>avg</t>
  </si>
  <si>
    <t>Change</t>
  </si>
  <si>
    <t>min-change</t>
  </si>
  <si>
    <t>max-change</t>
  </si>
  <si>
    <t>AVG-CHANGE</t>
  </si>
  <si>
    <t>Nov*</t>
  </si>
  <si>
    <t>Dec*</t>
  </si>
  <si>
    <t>*Note that all quantities listed in this table are preliminary and final 2023 AS quantities will be posted on ercot.com and MIS by Dec 20, 2022. 
2023 Jan thru Oct quantities have been computed using 2021 and 2022 data.
2023 Nov and Dec quantities have been computed using 2020 and 2021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</si>
</sst>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15" x14ac:knownFonts="1">
    <font>
      <sz val="11"/>
      <color theme="1"/>
      <name val="Calibri"/>
      <family val="2"/>
      <scheme val="minor"/>
    </font>
    <font>
      <sz val="10"/>
      <name val="Arial"/>
      <family val="2"/>
    </font>
    <font>
      <b/>
      <sz val="11"/>
      <color theme="1"/>
      <name val="Calibri"/>
      <family val="2"/>
      <scheme val="minor"/>
    </font>
    <font>
      <sz val="14"/>
      <color theme="1"/>
      <name val="Calibri"/>
      <family val="2"/>
      <scheme val="minor"/>
    </font>
    <font>
      <sz val="11"/>
      <color theme="1"/>
      <name val="Calibri"/>
      <family val="2"/>
      <scheme val="minor"/>
    </font>
    <font>
      <b/>
      <sz val="11"/>
      <color theme="0"/>
      <name val="Calibri"/>
      <family val="2"/>
      <scheme val="minor"/>
    </font>
    <font>
      <b/>
      <sz val="10"/>
      <name val="Arial"/>
      <family val="2"/>
    </font>
    <font>
      <b/>
      <sz val="14"/>
      <color theme="0"/>
      <name val="Calibri"/>
      <family val="2"/>
      <scheme val="minor"/>
    </font>
    <font>
      <sz val="11"/>
      <color theme="4"/>
      <name val="Calibri"/>
      <family val="2"/>
      <scheme val="minor"/>
    </font>
    <font>
      <b/>
      <sz val="11"/>
      <name val="Arial"/>
      <family val="2"/>
    </font>
    <font>
      <sz val="8"/>
      <color theme="1"/>
      <name val="Calibri"/>
      <family val="2"/>
      <scheme val="minor"/>
    </font>
    <font>
      <sz val="12"/>
      <color theme="1"/>
      <name val="Calibri"/>
      <family val="2"/>
      <scheme val="minor"/>
    </font>
    <font>
      <b/>
      <sz val="12"/>
      <color theme="0"/>
      <name val="Calibri"/>
      <family val="2"/>
      <scheme val="minor"/>
    </font>
    <font>
      <b/>
      <sz val="8"/>
      <color theme="0"/>
      <name val="Calibri"/>
      <family val="2"/>
      <scheme val="minor"/>
    </font>
    <font>
      <b/>
      <sz val="9"/>
      <color theme="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1" fillId="0" borderId="0"/>
    <xf numFmtId="9" fontId="4" fillId="0" borderId="0" applyFont="0" applyFill="0" applyBorder="0" applyAlignment="0" applyProtection="0"/>
  </cellStyleXfs>
  <cellXfs count="47">
    <xf numFmtId="0" fontId="0" fillId="0" borderId="0" xfId="0"/>
    <xf numFmtId="0" fontId="0" fillId="0" borderId="0" xfId="0"/>
    <xf numFmtId="1" fontId="0" fillId="0" borderId="0" xfId="0" applyNumberFormat="1"/>
    <xf numFmtId="14" fontId="0" fillId="0" borderId="0" xfId="0" applyNumberFormat="1"/>
    <xf numFmtId="0" fontId="0" fillId="0" borderId="0" xfId="0" pivotButton="1"/>
    <xf numFmtId="0" fontId="0" fillId="0" borderId="0" xfId="0" applyAlignment="1">
      <alignment horizontal="left"/>
    </xf>
    <xf numFmtId="0" fontId="0" fillId="0" borderId="0" xfId="0" applyNumberFormat="1"/>
    <xf numFmtId="1" fontId="3" fillId="0" borderId="1" xfId="0" applyNumberFormat="1" applyFont="1" applyBorder="1" applyAlignment="1">
      <alignment horizontal="center" vertical="center"/>
    </xf>
    <xf numFmtId="0" fontId="2" fillId="2" borderId="0" xfId="0" applyFont="1" applyFill="1"/>
    <xf numFmtId="0" fontId="2" fillId="3" borderId="0" xfId="0" applyFont="1" applyFill="1"/>
    <xf numFmtId="0" fontId="2" fillId="0" borderId="0" xfId="0" applyFont="1"/>
    <xf numFmtId="0" fontId="0" fillId="0" borderId="0" xfId="0" applyAlignment="1"/>
    <xf numFmtId="9" fontId="0" fillId="0" borderId="0" xfId="3" applyFont="1"/>
    <xf numFmtId="0" fontId="0" fillId="0" borderId="0" xfId="0" applyAlignment="1">
      <alignment wrapText="1"/>
    </xf>
    <xf numFmtId="0" fontId="6" fillId="0" borderId="2" xfId="0" applyFont="1" applyBorder="1"/>
    <xf numFmtId="0" fontId="6" fillId="0" borderId="3" xfId="0" applyFont="1" applyBorder="1"/>
    <xf numFmtId="164" fontId="0" fillId="0" borderId="0" xfId="0" applyNumberFormat="1"/>
    <xf numFmtId="0" fontId="5" fillId="4" borderId="0" xfId="0" applyFont="1" applyFill="1" applyAlignment="1">
      <alignment vertical="center"/>
    </xf>
    <xf numFmtId="0" fontId="7" fillId="4" borderId="0" xfId="0" applyFont="1" applyFill="1" applyAlignment="1">
      <alignment vertical="center" textRotation="90"/>
    </xf>
    <xf numFmtId="0" fontId="8" fillId="0" borderId="0" xfId="0" pivotButton="1" applyFont="1"/>
    <xf numFmtId="0" fontId="1" fillId="0" borderId="0" xfId="1"/>
    <xf numFmtId="0" fontId="6" fillId="0" borderId="11" xfId="1" applyFont="1" applyBorder="1"/>
    <xf numFmtId="0" fontId="6" fillId="0" borderId="12" xfId="1" applyFont="1" applyBorder="1"/>
    <xf numFmtId="0" fontId="6" fillId="0" borderId="13" xfId="1" applyFont="1" applyBorder="1"/>
    <xf numFmtId="0" fontId="6" fillId="0" borderId="2" xfId="1" applyFont="1" applyBorder="1"/>
    <xf numFmtId="164" fontId="1" fillId="0" borderId="0" xfId="1" applyNumberFormat="1"/>
    <xf numFmtId="0" fontId="6" fillId="0" borderId="3" xfId="1" applyFont="1" applyBorder="1"/>
    <xf numFmtId="0" fontId="6" fillId="0" borderId="0" xfId="1" applyFont="1"/>
    <xf numFmtId="165" fontId="0" fillId="0" borderId="0" xfId="0" applyNumberFormat="1"/>
    <xf numFmtId="0" fontId="10" fillId="0" borderId="0" xfId="0" applyFont="1" applyAlignment="1">
      <alignment horizontal="center" vertical="center"/>
    </xf>
    <xf numFmtId="0" fontId="11" fillId="0" borderId="0" xfId="0" applyFont="1"/>
    <xf numFmtId="9" fontId="11" fillId="0" borderId="0" xfId="0" applyNumberFormat="1" applyFont="1" applyAlignment="1">
      <alignment horizontal="center" vertical="center"/>
    </xf>
    <xf numFmtId="0" fontId="9" fillId="0" borderId="4" xfId="1" applyFont="1" applyBorder="1" applyAlignment="1">
      <alignment horizontal="center" wrapText="1"/>
    </xf>
    <xf numFmtId="0" fontId="9" fillId="0" borderId="5" xfId="1" applyFont="1" applyBorder="1" applyAlignment="1">
      <alignment horizontal="center" wrapText="1"/>
    </xf>
    <xf numFmtId="0" fontId="9" fillId="0" borderId="6" xfId="1" applyFont="1" applyBorder="1" applyAlignment="1">
      <alignment horizontal="center" wrapText="1"/>
    </xf>
    <xf numFmtId="0" fontId="6" fillId="0" borderId="7" xfId="1" applyFont="1" applyBorder="1" applyAlignment="1">
      <alignment horizontal="center"/>
    </xf>
    <xf numFmtId="0" fontId="6" fillId="0" borderId="2" xfId="1" applyFont="1" applyBorder="1" applyAlignment="1">
      <alignment horizontal="center"/>
    </xf>
    <xf numFmtId="0" fontId="6" fillId="0" borderId="8" xfId="1" applyFont="1" applyBorder="1" applyAlignment="1">
      <alignment horizontal="left"/>
    </xf>
    <xf numFmtId="0" fontId="6" fillId="0" borderId="9" xfId="1" applyFont="1" applyBorder="1" applyAlignment="1">
      <alignment horizontal="left"/>
    </xf>
    <xf numFmtId="0" fontId="6" fillId="0" borderId="10" xfId="1" applyFont="1" applyBorder="1" applyAlignment="1">
      <alignment horizontal="left"/>
    </xf>
    <xf numFmtId="0" fontId="0" fillId="0" borderId="0" xfId="0" applyAlignment="1">
      <alignment horizontal="center" wrapText="1"/>
    </xf>
    <xf numFmtId="0" fontId="0" fillId="0" borderId="0" xfId="0" applyAlignment="1">
      <alignment horizontal="center"/>
    </xf>
    <xf numFmtId="0" fontId="12" fillId="4" borderId="0" xfId="0" applyFont="1" applyFill="1" applyAlignment="1">
      <alignment horizontal="center" vertical="center"/>
    </xf>
    <xf numFmtId="0" fontId="8" fillId="0" borderId="0" xfId="0" applyFont="1"/>
    <xf numFmtId="0" fontId="5" fillId="4" borderId="0" xfId="0" applyFont="1" applyFill="1"/>
    <xf numFmtId="0" fontId="13" fillId="4" borderId="0" xfId="0" applyFont="1" applyFill="1" applyAlignment="1">
      <alignment horizontal="center" vertical="center"/>
    </xf>
    <xf numFmtId="0" fontId="14" fillId="4" borderId="0" xfId="0" applyFont="1" applyFill="1" applyAlignment="1">
      <alignment horizontal="center" vertical="center"/>
    </xf>
  </cellXfs>
  <cellStyles count="4">
    <cellStyle name="Normal" xfId="0" builtinId="0"/>
    <cellStyle name="Normal 2" xfId="1" xr:uid="{00000000-0005-0000-0000-000001000000}"/>
    <cellStyle name="Normal 3" xfId="2" xr:uid="{00000000-0005-0000-0000-000002000000}"/>
    <cellStyle name="Percent" xfId="3" builtinId="5"/>
  </cellStyles>
  <dxfs count="85">
    <dxf>
      <alignment vertical="center"/>
    </dxf>
    <dxf>
      <alignment horizontal="center"/>
    </dxf>
    <dxf>
      <alignment vertical="center"/>
    </dxf>
    <dxf>
      <alignment vertical="center"/>
    </dxf>
    <dxf>
      <alignment horizontal="center"/>
    </dxf>
    <dxf>
      <alignment horizontal="center"/>
    </dxf>
    <dxf>
      <font>
        <color theme="0"/>
      </font>
    </dxf>
    <dxf>
      <font>
        <b/>
      </font>
    </dxf>
    <dxf>
      <font>
        <color theme="4"/>
      </font>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ill>
        <patternFill patternType="solid">
          <bgColor theme="4"/>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b/>
      </font>
    </dxf>
    <dxf>
      <font>
        <b/>
      </font>
    </dxf>
    <dxf>
      <font>
        <b/>
      </font>
    </dxf>
    <dxf>
      <font>
        <b/>
      </font>
    </dxf>
    <dxf>
      <font>
        <b/>
      </font>
    </dxf>
    <dxf>
      <font>
        <b/>
      </font>
    </dxf>
    <dxf>
      <font>
        <b/>
      </font>
    </dxf>
    <dxf>
      <font>
        <b/>
      </font>
    </dxf>
    <dxf>
      <font>
        <b/>
      </font>
    </dxf>
    <dxf>
      <font>
        <b/>
      </font>
    </dxf>
    <dxf>
      <font>
        <b/>
      </font>
    </dxf>
    <dxf>
      <font>
        <b/>
      </font>
    </dxf>
    <dxf>
      <font>
        <b/>
      </font>
    </dxf>
    <dxf>
      <numFmt numFmtId="166" formatCode="0.0%"/>
    </dxf>
    <dxf>
      <numFmt numFmtId="13" formatCode="0%"/>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vertical="center"/>
    </dxf>
    <dxf>
      <font>
        <sz val="8"/>
      </font>
    </dxf>
    <dxf>
      <font>
        <sz val="9"/>
      </font>
    </dxf>
    <dxf>
      <font>
        <sz val="8"/>
      </font>
    </dxf>
    <dxf>
      <font>
        <sz val="8"/>
      </font>
    </dxf>
    <dxf>
      <font>
        <sz val="8"/>
      </font>
    </dxf>
    <dxf>
      <font>
        <sz val="8"/>
      </font>
    </dxf>
    <dxf>
      <font>
        <sz val="8"/>
      </font>
    </dxf>
    <dxf>
      <font>
        <sz val="8"/>
      </font>
    </dxf>
    <dxf>
      <font>
        <sz val="8"/>
      </font>
    </dxf>
    <dxf>
      <font>
        <sz val="8"/>
      </font>
    </dxf>
    <dxf>
      <font>
        <sz val="12"/>
      </font>
    </dxf>
    <dxf>
      <font>
        <sz val="12"/>
      </font>
    </dxf>
    <dxf>
      <numFmt numFmtId="1" formatCode="0"/>
    </dxf>
  </dxfs>
  <tableStyles count="0" defaultTableStyle="TableStyleMedium2" defaultPivotStyle="PivotStyleMedium9"/>
  <colors>
    <mruColors>
      <color rgb="FF890C58"/>
      <color rgb="FF685BC7"/>
      <color rgb="FF00AEC7"/>
      <color rgb="FFFF8200"/>
      <color rgb="FF5B6770"/>
      <color rgb="FF00AE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rgbClr val="00AEC7"/>
                </a:solidFill>
                <a:latin typeface="Arial" panose="020B0604020202020204" pitchFamily="34" charset="0"/>
                <a:cs typeface="Arial" panose="020B0604020202020204" pitchFamily="34" charset="0"/>
              </a:defRPr>
            </a:pPr>
            <a:r>
              <a:rPr lang="en-US" sz="1600">
                <a:solidFill>
                  <a:srgbClr val="00AEC7"/>
                </a:solidFill>
                <a:latin typeface="Arial" panose="020B0604020202020204" pitchFamily="34" charset="0"/>
                <a:cs typeface="Arial" panose="020B0604020202020204" pitchFamily="34" charset="0"/>
              </a:rPr>
              <a:t>Reg-Up Adjustment per</a:t>
            </a:r>
            <a:r>
              <a:rPr lang="en-US" sz="1600" baseline="0">
                <a:solidFill>
                  <a:srgbClr val="00AEC7"/>
                </a:solidFill>
                <a:latin typeface="Arial" panose="020B0604020202020204" pitchFamily="34" charset="0"/>
                <a:cs typeface="Arial" panose="020B0604020202020204" pitchFamily="34" charset="0"/>
              </a:rPr>
              <a:t> 1000 MW increase in Solar Installed Capacity</a:t>
            </a:r>
            <a:endParaRPr lang="en-US" sz="1600">
              <a:solidFill>
                <a:srgbClr val="00AEC7"/>
              </a:solidFill>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'2023 Solar Adj Table'!$B$1</c:f>
              <c:strCache>
                <c:ptCount val="1"/>
                <c:pt idx="0">
                  <c:v>2022 Reg-Up Adj.</c:v>
                </c:pt>
              </c:strCache>
            </c:strRef>
          </c:tx>
          <c:spPr>
            <a:solidFill>
              <a:srgbClr val="00AEC7"/>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Table'!$B$2:$B$13</c:f>
              <c:numCache>
                <c:formatCode>General</c:formatCode>
                <c:ptCount val="12"/>
                <c:pt idx="0">
                  <c:v>3.9166666666666661</c:v>
                </c:pt>
                <c:pt idx="1">
                  <c:v>5.2416666666666663</c:v>
                </c:pt>
                <c:pt idx="2">
                  <c:v>7.2833333333333323</c:v>
                </c:pt>
                <c:pt idx="3">
                  <c:v>4.791666666666667</c:v>
                </c:pt>
                <c:pt idx="4">
                  <c:v>3.7166666666666668</c:v>
                </c:pt>
                <c:pt idx="5">
                  <c:v>3.5749999999999997</c:v>
                </c:pt>
                <c:pt idx="6">
                  <c:v>3.0458333333333338</c:v>
                </c:pt>
                <c:pt idx="7">
                  <c:v>3.7000000000000006</c:v>
                </c:pt>
                <c:pt idx="8">
                  <c:v>3.4624999999999999</c:v>
                </c:pt>
                <c:pt idx="9">
                  <c:v>2.4624999999999999</c:v>
                </c:pt>
                <c:pt idx="10">
                  <c:v>2.5</c:v>
                </c:pt>
                <c:pt idx="11">
                  <c:v>3.0625</c:v>
                </c:pt>
              </c:numCache>
            </c:numRef>
          </c:val>
          <c:extLst>
            <c:ext xmlns:c16="http://schemas.microsoft.com/office/drawing/2014/chart" uri="{C3380CC4-5D6E-409C-BE32-E72D297353CC}">
              <c16:uniqueId val="{00000000-E586-4D51-987F-89E92879E98E}"/>
            </c:ext>
          </c:extLst>
        </c:ser>
        <c:ser>
          <c:idx val="1"/>
          <c:order val="1"/>
          <c:tx>
            <c:strRef>
              <c:f>'2023 Solar Adj Table'!$D$1</c:f>
              <c:strCache>
                <c:ptCount val="1"/>
                <c:pt idx="0">
                  <c:v>2023 Reg-Up Adj.</c:v>
                </c:pt>
              </c:strCache>
            </c:strRef>
          </c:tx>
          <c:spPr>
            <a:solidFill>
              <a:srgbClr val="890C58"/>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Table'!$D$2:$D$13</c:f>
              <c:numCache>
                <c:formatCode>General</c:formatCode>
                <c:ptCount val="12"/>
                <c:pt idx="0">
                  <c:v>5.5437840586325065</c:v>
                </c:pt>
                <c:pt idx="1">
                  <c:v>6.5679899484582522</c:v>
                </c:pt>
                <c:pt idx="2">
                  <c:v>7.8629386614714507</c:v>
                </c:pt>
                <c:pt idx="3">
                  <c:v>6.4155644715620355</c:v>
                </c:pt>
                <c:pt idx="4">
                  <c:v>6.4834842103203831</c:v>
                </c:pt>
                <c:pt idx="5">
                  <c:v>5.605784553278041</c:v>
                </c:pt>
                <c:pt idx="6">
                  <c:v>5.1681317691177808</c:v>
                </c:pt>
                <c:pt idx="7">
                  <c:v>5.1356116619136598</c:v>
                </c:pt>
                <c:pt idx="8">
                  <c:v>4.7119168746667297</c:v>
                </c:pt>
                <c:pt idx="9">
                  <c:v>3.8462606475783456</c:v>
                </c:pt>
                <c:pt idx="10">
                  <c:v>3.1675130616190041</c:v>
                </c:pt>
                <c:pt idx="11">
                  <c:v>3.8603317000511943</c:v>
                </c:pt>
              </c:numCache>
            </c:numRef>
          </c:val>
          <c:extLst>
            <c:ext xmlns:c16="http://schemas.microsoft.com/office/drawing/2014/chart" uri="{C3380CC4-5D6E-409C-BE32-E72D297353CC}">
              <c16:uniqueId val="{00000001-E586-4D51-987F-89E92879E98E}"/>
            </c:ext>
          </c:extLst>
        </c:ser>
        <c:dLbls>
          <c:showLegendKey val="0"/>
          <c:showVal val="0"/>
          <c:showCatName val="0"/>
          <c:showSerName val="0"/>
          <c:showPercent val="0"/>
          <c:showBubbleSize val="0"/>
        </c:dLbls>
        <c:gapWidth val="50"/>
        <c:axId val="146663232"/>
        <c:axId val="146664800"/>
      </c:barChart>
      <c:catAx>
        <c:axId val="146663232"/>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4800"/>
        <c:crosses val="autoZero"/>
        <c:auto val="1"/>
        <c:lblAlgn val="ctr"/>
        <c:lblOffset val="100"/>
        <c:noMultiLvlLbl val="0"/>
      </c:catAx>
      <c:valAx>
        <c:axId val="146664800"/>
        <c:scaling>
          <c:orientation val="minMax"/>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a:solidFill>
                      <a:srgbClr val="5B6770"/>
                    </a:solidFill>
                    <a:latin typeface="Arial" panose="020B0604020202020204" pitchFamily="34" charset="0"/>
                    <a:cs typeface="Arial" panose="020B0604020202020204" pitchFamily="34" charset="0"/>
                  </a:rPr>
                  <a:t>MW</a:t>
                </a:r>
              </a:p>
            </c:rich>
          </c:tx>
          <c:overlay val="0"/>
        </c:title>
        <c:numFmt formatCode="General" sourceLinked="1"/>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3232"/>
        <c:crosses val="autoZero"/>
        <c:crossBetween val="between"/>
      </c:valAx>
    </c:plotArea>
    <c:legend>
      <c:legendPos val="t"/>
      <c:layout>
        <c:manualLayout>
          <c:xMode val="edge"/>
          <c:yMode val="edge"/>
          <c:x val="0.18758681133671931"/>
          <c:y val="0.13297743266197526"/>
          <c:w val="0.62482637732656143"/>
          <c:h val="0.10426412058842074"/>
        </c:manualLayout>
      </c:layou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solidFill>
                  <a:srgbClr val="00AEC7"/>
                </a:solidFill>
                <a:latin typeface="Arial" panose="020B0604020202020204" pitchFamily="34" charset="0"/>
                <a:cs typeface="Arial" panose="020B0604020202020204" pitchFamily="34" charset="0"/>
              </a:defRPr>
            </a:pPr>
            <a:r>
              <a:rPr lang="en-US" sz="1400" b="1" i="0" baseline="0">
                <a:effectLst/>
              </a:rPr>
              <a:t>Reg-Down Adjustment per 1000 MW increase in Solar Installed Capacity</a:t>
            </a:r>
            <a:endParaRPr lang="en-US" sz="1400">
              <a:effectLst/>
            </a:endParaRPr>
          </a:p>
        </c:rich>
      </c:tx>
      <c:overlay val="0"/>
    </c:title>
    <c:autoTitleDeleted val="0"/>
    <c:plotArea>
      <c:layout/>
      <c:barChart>
        <c:barDir val="col"/>
        <c:grouping val="clustered"/>
        <c:varyColors val="0"/>
        <c:ser>
          <c:idx val="0"/>
          <c:order val="0"/>
          <c:tx>
            <c:strRef>
              <c:f>'2023 Solar Adj Table'!$C$1</c:f>
              <c:strCache>
                <c:ptCount val="1"/>
                <c:pt idx="0">
                  <c:v>2022 Reg Down Adj.</c:v>
                </c:pt>
              </c:strCache>
            </c:strRef>
          </c:tx>
          <c:spPr>
            <a:solidFill>
              <a:srgbClr val="00AEC7"/>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Table'!$C$2:$C$13</c:f>
              <c:numCache>
                <c:formatCode>General</c:formatCode>
                <c:ptCount val="12"/>
                <c:pt idx="0">
                  <c:v>4.180732612238768</c:v>
                </c:pt>
                <c:pt idx="1">
                  <c:v>5.5609846539672603</c:v>
                </c:pt>
                <c:pt idx="2">
                  <c:v>6.9038815563910703</c:v>
                </c:pt>
                <c:pt idx="3">
                  <c:v>5.3488080152215316</c:v>
                </c:pt>
                <c:pt idx="4">
                  <c:v>3.96538885543151</c:v>
                </c:pt>
                <c:pt idx="5">
                  <c:v>3.8392132261167045</c:v>
                </c:pt>
                <c:pt idx="6">
                  <c:v>3.2934359292449176</c:v>
                </c:pt>
                <c:pt idx="7">
                  <c:v>4.054078765464717</c:v>
                </c:pt>
                <c:pt idx="8">
                  <c:v>3.9126006424859785</c:v>
                </c:pt>
                <c:pt idx="9">
                  <c:v>2.6283464733563773</c:v>
                </c:pt>
                <c:pt idx="10">
                  <c:v>2.8910622307544642</c:v>
                </c:pt>
                <c:pt idx="11">
                  <c:v>3.1791891035387483</c:v>
                </c:pt>
              </c:numCache>
            </c:numRef>
          </c:val>
          <c:extLst>
            <c:ext xmlns:c16="http://schemas.microsoft.com/office/drawing/2014/chart" uri="{C3380CC4-5D6E-409C-BE32-E72D297353CC}">
              <c16:uniqueId val="{00000000-E455-4E80-824B-F27B230D8702}"/>
            </c:ext>
          </c:extLst>
        </c:ser>
        <c:ser>
          <c:idx val="1"/>
          <c:order val="1"/>
          <c:tx>
            <c:strRef>
              <c:f>'2023 Solar Adj Table'!$E$1</c:f>
              <c:strCache>
                <c:ptCount val="1"/>
                <c:pt idx="0">
                  <c:v>2023 Reg Down Adj.</c:v>
                </c:pt>
              </c:strCache>
            </c:strRef>
          </c:tx>
          <c:spPr>
            <a:solidFill>
              <a:srgbClr val="890C58"/>
            </a:solidFill>
            <a:ln>
              <a:noFill/>
            </a:ln>
          </c:spPr>
          <c:invertIfNegative val="0"/>
          <c:cat>
            <c:strRef>
              <c:f>'2023 Solar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Solar Adj Table'!$E$2:$E$13</c:f>
              <c:numCache>
                <c:formatCode>General</c:formatCode>
                <c:ptCount val="12"/>
                <c:pt idx="0">
                  <c:v>4.8857751384878929</c:v>
                </c:pt>
                <c:pt idx="1">
                  <c:v>5.9961070110480925</c:v>
                </c:pt>
                <c:pt idx="2">
                  <c:v>7.3256172707334111</c:v>
                </c:pt>
                <c:pt idx="3">
                  <c:v>6.3640675867760335</c:v>
                </c:pt>
                <c:pt idx="4">
                  <c:v>5.6848464963226855</c:v>
                </c:pt>
                <c:pt idx="5">
                  <c:v>5.0417594496220932</c:v>
                </c:pt>
                <c:pt idx="6">
                  <c:v>4.3522114345060183</c:v>
                </c:pt>
                <c:pt idx="7">
                  <c:v>4.0574254979776825</c:v>
                </c:pt>
                <c:pt idx="8">
                  <c:v>4.0582145358056474</c:v>
                </c:pt>
                <c:pt idx="9">
                  <c:v>3.5095980504626101</c:v>
                </c:pt>
                <c:pt idx="10">
                  <c:v>3.1570452441949306</c:v>
                </c:pt>
                <c:pt idx="11">
                  <c:v>3.2744392184008753</c:v>
                </c:pt>
              </c:numCache>
            </c:numRef>
          </c:val>
          <c:extLst>
            <c:ext xmlns:c16="http://schemas.microsoft.com/office/drawing/2014/chart" uri="{C3380CC4-5D6E-409C-BE32-E72D297353CC}">
              <c16:uniqueId val="{00000001-E455-4E80-824B-F27B230D8702}"/>
            </c:ext>
          </c:extLst>
        </c:ser>
        <c:dLbls>
          <c:showLegendKey val="0"/>
          <c:showVal val="0"/>
          <c:showCatName val="0"/>
          <c:showSerName val="0"/>
          <c:showPercent val="0"/>
          <c:showBubbleSize val="0"/>
        </c:dLbls>
        <c:gapWidth val="50"/>
        <c:axId val="203745104"/>
        <c:axId val="203745496"/>
      </c:barChart>
      <c:catAx>
        <c:axId val="203745104"/>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203745496"/>
        <c:crosses val="autoZero"/>
        <c:auto val="1"/>
        <c:lblAlgn val="ctr"/>
        <c:lblOffset val="100"/>
        <c:noMultiLvlLbl val="0"/>
      </c:catAx>
      <c:valAx>
        <c:axId val="203745496"/>
        <c:scaling>
          <c:orientation val="minMax"/>
          <c:max val="10"/>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b="1" i="0" baseline="0">
                    <a:solidFill>
                      <a:srgbClr val="5B6770"/>
                    </a:solidFill>
                    <a:effectLst/>
                    <a:latin typeface="Arial" panose="020B0604020202020204" pitchFamily="34" charset="0"/>
                    <a:cs typeface="Arial" panose="020B0604020202020204" pitchFamily="34" charset="0"/>
                  </a:rPr>
                  <a:t>MW</a:t>
                </a:r>
                <a:endParaRPr lang="en-US" sz="1200">
                  <a:solidFill>
                    <a:srgbClr val="5B6770"/>
                  </a:solidFill>
                  <a:effectLst/>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203745104"/>
        <c:crosses val="autoZero"/>
        <c:crossBetween val="between"/>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rgbClr val="00AEC7"/>
                </a:solidFill>
                <a:latin typeface="Arial" panose="020B0604020202020204" pitchFamily="34" charset="0"/>
                <a:cs typeface="Arial" panose="020B0604020202020204" pitchFamily="34" charset="0"/>
              </a:defRPr>
            </a:pPr>
            <a:r>
              <a:rPr lang="en-US" sz="1600">
                <a:solidFill>
                  <a:srgbClr val="00AEC7"/>
                </a:solidFill>
                <a:latin typeface="Arial" panose="020B0604020202020204" pitchFamily="34" charset="0"/>
                <a:cs typeface="Arial" panose="020B0604020202020204" pitchFamily="34" charset="0"/>
              </a:rPr>
              <a:t>Reg-Up Adjustment per</a:t>
            </a:r>
            <a:r>
              <a:rPr lang="en-US" sz="1600" baseline="0">
                <a:solidFill>
                  <a:srgbClr val="00AEC7"/>
                </a:solidFill>
                <a:latin typeface="Arial" panose="020B0604020202020204" pitchFamily="34" charset="0"/>
                <a:cs typeface="Arial" panose="020B0604020202020204" pitchFamily="34" charset="0"/>
              </a:rPr>
              <a:t> 1000 MW increase in Wind Installed Capacity</a:t>
            </a:r>
            <a:endParaRPr lang="en-US" sz="1600">
              <a:solidFill>
                <a:srgbClr val="00AEC7"/>
              </a:solidFill>
              <a:latin typeface="Arial" panose="020B0604020202020204" pitchFamily="34" charset="0"/>
              <a:cs typeface="Arial" panose="020B0604020202020204" pitchFamily="34" charset="0"/>
            </a:endParaRPr>
          </a:p>
        </c:rich>
      </c:tx>
      <c:overlay val="0"/>
    </c:title>
    <c:autoTitleDeleted val="0"/>
    <c:plotArea>
      <c:layout/>
      <c:barChart>
        <c:barDir val="col"/>
        <c:grouping val="clustered"/>
        <c:varyColors val="0"/>
        <c:ser>
          <c:idx val="0"/>
          <c:order val="0"/>
          <c:tx>
            <c:strRef>
              <c:f>'2023 Wind Adj Table'!$B$1</c:f>
              <c:strCache>
                <c:ptCount val="1"/>
                <c:pt idx="0">
                  <c:v>2022 Reg-Up Adj.</c:v>
                </c:pt>
              </c:strCache>
            </c:strRef>
          </c:tx>
          <c:spPr>
            <a:solidFill>
              <a:srgbClr val="00AEC7"/>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Table'!$B$2:$B$13</c:f>
              <c:numCache>
                <c:formatCode>General</c:formatCode>
                <c:ptCount val="12"/>
                <c:pt idx="0">
                  <c:v>1.5316819566254762</c:v>
                </c:pt>
                <c:pt idx="1">
                  <c:v>1.9484611244176164</c:v>
                </c:pt>
                <c:pt idx="2">
                  <c:v>1.7224435591403389</c:v>
                </c:pt>
                <c:pt idx="3">
                  <c:v>1.7819390063086928</c:v>
                </c:pt>
                <c:pt idx="4">
                  <c:v>1.8088891893864381</c:v>
                </c:pt>
                <c:pt idx="5">
                  <c:v>1.7683285989683177</c:v>
                </c:pt>
                <c:pt idx="6">
                  <c:v>1.6543391600224429</c:v>
                </c:pt>
                <c:pt idx="7">
                  <c:v>1.3856953973464654</c:v>
                </c:pt>
                <c:pt idx="8">
                  <c:v>1.0108145445125516</c:v>
                </c:pt>
                <c:pt idx="9">
                  <c:v>1.3987516872651995</c:v>
                </c:pt>
                <c:pt idx="10">
                  <c:v>1.3984362036046909</c:v>
                </c:pt>
                <c:pt idx="11">
                  <c:v>1.5452047817453354</c:v>
                </c:pt>
              </c:numCache>
            </c:numRef>
          </c:val>
          <c:extLst>
            <c:ext xmlns:c16="http://schemas.microsoft.com/office/drawing/2014/chart" uri="{C3380CC4-5D6E-409C-BE32-E72D297353CC}">
              <c16:uniqueId val="{00000000-C787-43B3-B70F-012A7ECC2E95}"/>
            </c:ext>
          </c:extLst>
        </c:ser>
        <c:ser>
          <c:idx val="1"/>
          <c:order val="1"/>
          <c:tx>
            <c:strRef>
              <c:f>'2023 Wind Adj Table'!$D$1</c:f>
              <c:strCache>
                <c:ptCount val="1"/>
                <c:pt idx="0">
                  <c:v>2023 Reg-Up Adj.</c:v>
                </c:pt>
              </c:strCache>
            </c:strRef>
          </c:tx>
          <c:spPr>
            <a:solidFill>
              <a:srgbClr val="890C58"/>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Table'!$D$2:$D$13</c:f>
              <c:numCache>
                <c:formatCode>0.0</c:formatCode>
                <c:ptCount val="12"/>
                <c:pt idx="0">
                  <c:v>1.379847677243909</c:v>
                </c:pt>
                <c:pt idx="1">
                  <c:v>1.5038821632314952</c:v>
                </c:pt>
                <c:pt idx="2">
                  <c:v>1.8327936890386993</c:v>
                </c:pt>
                <c:pt idx="3">
                  <c:v>1.8060038465221699</c:v>
                </c:pt>
                <c:pt idx="4">
                  <c:v>1.699744928474783</c:v>
                </c:pt>
                <c:pt idx="5">
                  <c:v>1.3778814728831221</c:v>
                </c:pt>
                <c:pt idx="6">
                  <c:v>1.120598751207931</c:v>
                </c:pt>
                <c:pt idx="7">
                  <c:v>1.1201248280533731</c:v>
                </c:pt>
                <c:pt idx="8">
                  <c:v>1.3029838045275139</c:v>
                </c:pt>
                <c:pt idx="9">
                  <c:v>1.247918368433605</c:v>
                </c:pt>
                <c:pt idx="10">
                  <c:v>1.2648590901107475</c:v>
                </c:pt>
                <c:pt idx="11">
                  <c:v>1.3285662865384849</c:v>
                </c:pt>
              </c:numCache>
            </c:numRef>
          </c:val>
          <c:extLst>
            <c:ext xmlns:c16="http://schemas.microsoft.com/office/drawing/2014/chart" uri="{C3380CC4-5D6E-409C-BE32-E72D297353CC}">
              <c16:uniqueId val="{00000001-C787-43B3-B70F-012A7ECC2E95}"/>
            </c:ext>
          </c:extLst>
        </c:ser>
        <c:dLbls>
          <c:showLegendKey val="0"/>
          <c:showVal val="0"/>
          <c:showCatName val="0"/>
          <c:showSerName val="0"/>
          <c:showPercent val="0"/>
          <c:showBubbleSize val="0"/>
        </c:dLbls>
        <c:gapWidth val="50"/>
        <c:axId val="146661664"/>
        <c:axId val="146664408"/>
      </c:barChart>
      <c:catAx>
        <c:axId val="146661664"/>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4408"/>
        <c:crosses val="autoZero"/>
        <c:auto val="1"/>
        <c:lblAlgn val="ctr"/>
        <c:lblOffset val="100"/>
        <c:noMultiLvlLbl val="0"/>
      </c:catAx>
      <c:valAx>
        <c:axId val="146664408"/>
        <c:scaling>
          <c:orientation val="minMax"/>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a:solidFill>
                      <a:srgbClr val="5B6770"/>
                    </a:solidFill>
                    <a:latin typeface="Arial" panose="020B0604020202020204" pitchFamily="34" charset="0"/>
                    <a:cs typeface="Arial" panose="020B0604020202020204" pitchFamily="34" charset="0"/>
                  </a:rPr>
                  <a:t>MW</a:t>
                </a:r>
              </a:p>
            </c:rich>
          </c:tx>
          <c:overlay val="0"/>
        </c:title>
        <c:numFmt formatCode="#,##0.0"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1664"/>
        <c:crosses val="autoZero"/>
        <c:crossBetween val="between"/>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solidFill>
                  <a:srgbClr val="00AEC7"/>
                </a:solidFill>
                <a:latin typeface="Arial" panose="020B0604020202020204" pitchFamily="34" charset="0"/>
                <a:cs typeface="Arial" panose="020B0604020202020204" pitchFamily="34" charset="0"/>
              </a:defRPr>
            </a:pPr>
            <a:r>
              <a:rPr lang="en-US" sz="1400" b="1" i="0" baseline="0">
                <a:effectLst/>
              </a:rPr>
              <a:t>Reg-Down Adjustment per 1000 MW increase in Wind Installed Capacity</a:t>
            </a:r>
            <a:endParaRPr lang="en-US" sz="1400">
              <a:effectLst/>
            </a:endParaRPr>
          </a:p>
        </c:rich>
      </c:tx>
      <c:overlay val="0"/>
    </c:title>
    <c:autoTitleDeleted val="0"/>
    <c:plotArea>
      <c:layout/>
      <c:barChart>
        <c:barDir val="col"/>
        <c:grouping val="clustered"/>
        <c:varyColors val="0"/>
        <c:ser>
          <c:idx val="0"/>
          <c:order val="0"/>
          <c:tx>
            <c:strRef>
              <c:f>'2023 Wind Adj Table'!$C$1</c:f>
              <c:strCache>
                <c:ptCount val="1"/>
                <c:pt idx="0">
                  <c:v>2022 Reg Down Adj.</c:v>
                </c:pt>
              </c:strCache>
            </c:strRef>
          </c:tx>
          <c:spPr>
            <a:solidFill>
              <a:srgbClr val="00AEC7"/>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Table'!$C$2:$C$13</c:f>
              <c:numCache>
                <c:formatCode>0.0</c:formatCode>
                <c:ptCount val="12"/>
                <c:pt idx="0">
                  <c:v>1.2666183060560476</c:v>
                </c:pt>
                <c:pt idx="1">
                  <c:v>1.7816505631818422</c:v>
                </c:pt>
                <c:pt idx="2">
                  <c:v>1.5800081678700026</c:v>
                </c:pt>
                <c:pt idx="3">
                  <c:v>1.6629471649122134</c:v>
                </c:pt>
                <c:pt idx="4">
                  <c:v>1.9185127643009139</c:v>
                </c:pt>
                <c:pt idx="5">
                  <c:v>1.6057018571903487</c:v>
                </c:pt>
                <c:pt idx="6">
                  <c:v>1.5309622464225143</c:v>
                </c:pt>
                <c:pt idx="7">
                  <c:v>1.2598202516883437</c:v>
                </c:pt>
                <c:pt idx="8">
                  <c:v>0.99155280629668308</c:v>
                </c:pt>
                <c:pt idx="9">
                  <c:v>1.1735443233900311</c:v>
                </c:pt>
                <c:pt idx="10">
                  <c:v>1.1979064635648016</c:v>
                </c:pt>
                <c:pt idx="11">
                  <c:v>1.411132048065314</c:v>
                </c:pt>
              </c:numCache>
            </c:numRef>
          </c:val>
          <c:extLst>
            <c:ext xmlns:c16="http://schemas.microsoft.com/office/drawing/2014/chart" uri="{C3380CC4-5D6E-409C-BE32-E72D297353CC}">
              <c16:uniqueId val="{00000000-9AE4-44F6-8B4A-57315FDB4852}"/>
            </c:ext>
          </c:extLst>
        </c:ser>
        <c:ser>
          <c:idx val="1"/>
          <c:order val="1"/>
          <c:tx>
            <c:strRef>
              <c:f>'2023 Wind Adj Table'!$E$1</c:f>
              <c:strCache>
                <c:ptCount val="1"/>
                <c:pt idx="0">
                  <c:v>2023 Reg Down Adj.</c:v>
                </c:pt>
              </c:strCache>
            </c:strRef>
          </c:tx>
          <c:spPr>
            <a:solidFill>
              <a:srgbClr val="890C58"/>
            </a:solidFill>
            <a:ln>
              <a:noFill/>
            </a:ln>
          </c:spPr>
          <c:invertIfNegative val="0"/>
          <c:cat>
            <c:strRef>
              <c:f>'2023 Wind Adj Table'!$A$2:$A$13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'2023 Wind Adj Table'!$E$2:$E$13</c:f>
              <c:numCache>
                <c:formatCode>0.0</c:formatCode>
                <c:ptCount val="12"/>
                <c:pt idx="0">
                  <c:v>1.105579150977803</c:v>
                </c:pt>
                <c:pt idx="1">
                  <c:v>1.3233799354642206</c:v>
                </c:pt>
                <c:pt idx="2">
                  <c:v>1.7668491203256096</c:v>
                </c:pt>
                <c:pt idx="3">
                  <c:v>1.6790406535603764</c:v>
                </c:pt>
                <c:pt idx="4">
                  <c:v>1.3873655991020162</c:v>
                </c:pt>
                <c:pt idx="5">
                  <c:v>0.99908873002625365</c:v>
                </c:pt>
                <c:pt idx="6">
                  <c:v>0.8414861407581502</c:v>
                </c:pt>
                <c:pt idx="7">
                  <c:v>0.92914338605388991</c:v>
                </c:pt>
                <c:pt idx="8">
                  <c:v>1.0591651417217296</c:v>
                </c:pt>
                <c:pt idx="9">
                  <c:v>1.0553664626018593</c:v>
                </c:pt>
                <c:pt idx="10">
                  <c:v>1.0593068957956231</c:v>
                </c:pt>
                <c:pt idx="11">
                  <c:v>1.2216617363035616</c:v>
                </c:pt>
              </c:numCache>
            </c:numRef>
          </c:val>
          <c:extLst>
            <c:ext xmlns:c16="http://schemas.microsoft.com/office/drawing/2014/chart" uri="{C3380CC4-5D6E-409C-BE32-E72D297353CC}">
              <c16:uniqueId val="{00000001-9AE4-44F6-8B4A-57315FDB4852}"/>
            </c:ext>
          </c:extLst>
        </c:ser>
        <c:dLbls>
          <c:showLegendKey val="0"/>
          <c:showVal val="0"/>
          <c:showCatName val="0"/>
          <c:showSerName val="0"/>
          <c:showPercent val="0"/>
          <c:showBubbleSize val="0"/>
        </c:dLbls>
        <c:gapWidth val="50"/>
        <c:axId val="146665192"/>
        <c:axId val="146662056"/>
      </c:barChart>
      <c:catAx>
        <c:axId val="146665192"/>
        <c:scaling>
          <c:orientation val="minMax"/>
        </c:scaling>
        <c:delete val="0"/>
        <c:axPos val="b"/>
        <c:numFmt formatCode="General" sourceLinked="0"/>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2056"/>
        <c:crosses val="autoZero"/>
        <c:auto val="1"/>
        <c:lblAlgn val="ctr"/>
        <c:lblOffset val="100"/>
        <c:noMultiLvlLbl val="0"/>
      </c:catAx>
      <c:valAx>
        <c:axId val="146662056"/>
        <c:scaling>
          <c:orientation val="minMax"/>
          <c:max val="2.5"/>
        </c:scaling>
        <c:delete val="0"/>
        <c:axPos val="l"/>
        <c:majorGridlines/>
        <c:title>
          <c:tx>
            <c:rich>
              <a:bodyPr rot="-5400000" vert="horz"/>
              <a:lstStyle/>
              <a:p>
                <a:pPr>
                  <a:defRPr sz="1200">
                    <a:solidFill>
                      <a:srgbClr val="5B6770"/>
                    </a:solidFill>
                    <a:latin typeface="Arial" panose="020B0604020202020204" pitchFamily="34" charset="0"/>
                    <a:cs typeface="Arial" panose="020B0604020202020204" pitchFamily="34" charset="0"/>
                  </a:defRPr>
                </a:pPr>
                <a:r>
                  <a:rPr lang="en-US" sz="1200" b="1" i="0" baseline="0">
                    <a:solidFill>
                      <a:srgbClr val="5B6770"/>
                    </a:solidFill>
                    <a:effectLst/>
                    <a:latin typeface="Arial" panose="020B0604020202020204" pitchFamily="34" charset="0"/>
                    <a:cs typeface="Arial" panose="020B0604020202020204" pitchFamily="34" charset="0"/>
                  </a:rPr>
                  <a:t>MW</a:t>
                </a:r>
                <a:endParaRPr lang="en-US" sz="1200">
                  <a:solidFill>
                    <a:srgbClr val="5B6770"/>
                  </a:solidFill>
                  <a:effectLst/>
                  <a:latin typeface="Arial" panose="020B0604020202020204" pitchFamily="34" charset="0"/>
                  <a:cs typeface="Arial" panose="020B0604020202020204" pitchFamily="34" charset="0"/>
                </a:endParaRPr>
              </a:p>
            </c:rich>
          </c:tx>
          <c:overlay val="0"/>
        </c:title>
        <c:numFmt formatCode="0.0" sourceLinked="1"/>
        <c:majorTickMark val="out"/>
        <c:minorTickMark val="none"/>
        <c:tickLblPos val="nextTo"/>
        <c:txPr>
          <a:bodyPr/>
          <a:lstStyle/>
          <a:p>
            <a:pPr>
              <a:defRPr sz="1400">
                <a:solidFill>
                  <a:srgbClr val="5B6770"/>
                </a:solidFill>
                <a:latin typeface="Arial" panose="020B0604020202020204" pitchFamily="34" charset="0"/>
                <a:cs typeface="Arial" panose="020B0604020202020204" pitchFamily="34" charset="0"/>
              </a:defRPr>
            </a:pPr>
            <a:endParaRPr lang="en-US"/>
          </a:p>
        </c:txPr>
        <c:crossAx val="146665192"/>
        <c:crosses val="autoZero"/>
        <c:crossBetween val="between"/>
        <c:majorUnit val="0.5"/>
      </c:valAx>
    </c:plotArea>
    <c:legend>
      <c:legendPos val="t"/>
      <c:overlay val="1"/>
      <c:spPr>
        <a:solidFill>
          <a:schemeClr val="bg1"/>
        </a:solidFill>
      </c:spPr>
      <c:txPr>
        <a:bodyPr/>
        <a:lstStyle/>
        <a:p>
          <a:pPr>
            <a:defRPr sz="1400">
              <a:solidFill>
                <a:srgbClr val="5B6770"/>
              </a:solidFill>
              <a:latin typeface="Arial" panose="020B0604020202020204" pitchFamily="34" charset="0"/>
              <a:cs typeface="Arial" panose="020B060402020202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[2023_Regulation_v9.xlsx]Charts!PivotTable1</c:name>
    <c:fmtId val="0"/>
  </c:pivotSource>
  <c:chart>
    <c:title>
      <c:tx>
        <c:strRef>
          <c:f>Charts!$P$2</c:f>
          <c:strCache>
            <c:ptCount val="1"/>
            <c:pt idx="0">
              <c:v>Regulation Up Requirement Comparison for December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chemeClr val="accent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pivotFmt>
      <c:pivotFmt>
        <c:idx val="8"/>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6.1623678326694402E-2"/>
          <c:y val="0.24328669224955787"/>
          <c:w val="0.9170293282001355"/>
          <c:h val="0.61418786549171234"/>
        </c:manualLayout>
      </c:layout>
      <c:barChart>
        <c:barDir val="col"/>
        <c:grouping val="clustered"/>
        <c:varyColors val="0"/>
        <c:ser>
          <c:idx val="0"/>
          <c:order val="0"/>
          <c:tx>
            <c:strRef>
              <c:f>Charts!$P$2</c:f>
              <c:strCache>
                <c:ptCount val="1"/>
                <c:pt idx="0">
                  <c:v>2022</c:v>
                </c:pt>
              </c:strCache>
            </c:strRef>
          </c:tx>
          <c:spPr>
            <a:solidFill>
              <a:srgbClr val="00AEC7"/>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191</c:v>
                </c:pt>
                <c:pt idx="1">
                  <c:v>230</c:v>
                </c:pt>
                <c:pt idx="2">
                  <c:v>214</c:v>
                </c:pt>
                <c:pt idx="3">
                  <c:v>249</c:v>
                </c:pt>
                <c:pt idx="4">
                  <c:v>335</c:v>
                </c:pt>
                <c:pt idx="5">
                  <c:v>476</c:v>
                </c:pt>
                <c:pt idx="6">
                  <c:v>590</c:v>
                </c:pt>
                <c:pt idx="7">
                  <c:v>373</c:v>
                </c:pt>
                <c:pt idx="8">
                  <c:v>340</c:v>
                </c:pt>
                <c:pt idx="9">
                  <c:v>382</c:v>
                </c:pt>
                <c:pt idx="10">
                  <c:v>428</c:v>
                </c:pt>
                <c:pt idx="11">
                  <c:v>379</c:v>
                </c:pt>
                <c:pt idx="12">
                  <c:v>346</c:v>
                </c:pt>
                <c:pt idx="13">
                  <c:v>375</c:v>
                </c:pt>
                <c:pt idx="14">
                  <c:v>392</c:v>
                </c:pt>
                <c:pt idx="15">
                  <c:v>507</c:v>
                </c:pt>
                <c:pt idx="16">
                  <c:v>681</c:v>
                </c:pt>
                <c:pt idx="17">
                  <c:v>679</c:v>
                </c:pt>
                <c:pt idx="18">
                  <c:v>260</c:v>
                </c:pt>
                <c:pt idx="19">
                  <c:v>238</c:v>
                </c:pt>
                <c:pt idx="20">
                  <c:v>187</c:v>
                </c:pt>
                <c:pt idx="21">
                  <c:v>215</c:v>
                </c:pt>
                <c:pt idx="22">
                  <c:v>181</c:v>
                </c:pt>
                <c:pt idx="23">
                  <c:v>165</c:v>
                </c:pt>
              </c:numCache>
            </c:numRef>
          </c:val>
          <c:extLst>
            <c:ext xmlns:c16="http://schemas.microsoft.com/office/drawing/2014/chart" uri="{C3380CC4-5D6E-409C-BE32-E72D297353CC}">
              <c16:uniqueId val="{00000000-9E60-447C-B56D-79254A52B719}"/>
            </c:ext>
          </c:extLst>
        </c:ser>
        <c:ser>
          <c:idx val="1"/>
          <c:order val="1"/>
          <c:tx>
            <c:strRef>
              <c:f>Charts!$P$2</c:f>
              <c:strCache>
                <c:ptCount val="1"/>
                <c:pt idx="0">
                  <c:v>2023 (w/o solar adj)</c:v>
                </c:pt>
              </c:strCache>
            </c:strRef>
          </c:tx>
          <c:spPr>
            <a:solidFill>
              <a:srgbClr val="890C58"/>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190</c:v>
                </c:pt>
                <c:pt idx="1">
                  <c:v>226</c:v>
                </c:pt>
                <c:pt idx="2">
                  <c:v>207</c:v>
                </c:pt>
                <c:pt idx="3">
                  <c:v>245</c:v>
                </c:pt>
                <c:pt idx="4">
                  <c:v>331</c:v>
                </c:pt>
                <c:pt idx="5">
                  <c:v>473</c:v>
                </c:pt>
                <c:pt idx="6">
                  <c:v>586</c:v>
                </c:pt>
                <c:pt idx="7">
                  <c:v>372</c:v>
                </c:pt>
                <c:pt idx="8">
                  <c:v>313</c:v>
                </c:pt>
                <c:pt idx="9">
                  <c:v>326</c:v>
                </c:pt>
                <c:pt idx="10">
                  <c:v>374</c:v>
                </c:pt>
                <c:pt idx="11">
                  <c:v>334</c:v>
                </c:pt>
                <c:pt idx="12">
                  <c:v>311</c:v>
                </c:pt>
                <c:pt idx="13">
                  <c:v>317</c:v>
                </c:pt>
                <c:pt idx="14">
                  <c:v>310</c:v>
                </c:pt>
                <c:pt idx="15">
                  <c:v>404</c:v>
                </c:pt>
                <c:pt idx="16">
                  <c:v>587</c:v>
                </c:pt>
                <c:pt idx="17">
                  <c:v>640</c:v>
                </c:pt>
                <c:pt idx="18">
                  <c:v>254</c:v>
                </c:pt>
                <c:pt idx="19">
                  <c:v>232</c:v>
                </c:pt>
                <c:pt idx="20">
                  <c:v>182</c:v>
                </c:pt>
                <c:pt idx="21">
                  <c:v>210</c:v>
                </c:pt>
                <c:pt idx="22">
                  <c:v>177</c:v>
                </c:pt>
                <c:pt idx="23">
                  <c:v>162</c:v>
                </c:pt>
              </c:numCache>
            </c:numRef>
          </c:val>
          <c:extLst>
            <c:ext xmlns:c16="http://schemas.microsoft.com/office/drawing/2014/chart" uri="{C3380CC4-5D6E-409C-BE32-E72D297353CC}">
              <c16:uniqueId val="{00000001-9E60-447C-B56D-79254A52B719}"/>
            </c:ext>
          </c:extLst>
        </c:ser>
        <c:ser>
          <c:idx val="2"/>
          <c:order val="2"/>
          <c:tx>
            <c:strRef>
              <c:f>Charts!$P$2</c:f>
              <c:strCache>
                <c:ptCount val="1"/>
                <c:pt idx="0">
                  <c:v>2023</c:v>
                </c:pt>
              </c:strCache>
            </c:strRef>
          </c:tx>
          <c:spPr>
            <a:solidFill>
              <a:srgbClr val="685BC7"/>
            </a:solidFill>
            <a:ln>
              <a:noFill/>
            </a:ln>
            <a:effectLst/>
          </c:spPr>
          <c:invertIfNegative val="0"/>
          <c:cat>
            <c:strRef>
              <c:f>Charts!$P$2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Charts!$P$2</c:f>
              <c:numCache>
                <c:formatCode>0</c:formatCode>
                <c:ptCount val="24"/>
                <c:pt idx="0">
                  <c:v>190</c:v>
                </c:pt>
                <c:pt idx="1">
                  <c:v>226</c:v>
                </c:pt>
                <c:pt idx="2">
                  <c:v>207</c:v>
                </c:pt>
                <c:pt idx="3">
                  <c:v>245</c:v>
                </c:pt>
                <c:pt idx="4">
                  <c:v>331</c:v>
                </c:pt>
                <c:pt idx="5">
                  <c:v>473</c:v>
                </c:pt>
                <c:pt idx="6">
                  <c:v>586</c:v>
                </c:pt>
                <c:pt idx="7">
                  <c:v>372</c:v>
                </c:pt>
                <c:pt idx="8">
                  <c:v>315</c:v>
                </c:pt>
                <c:pt idx="9">
                  <c:v>379</c:v>
                </c:pt>
                <c:pt idx="10">
                  <c:v>452</c:v>
                </c:pt>
                <c:pt idx="11">
                  <c:v>419</c:v>
                </c:pt>
                <c:pt idx="12">
                  <c:v>358</c:v>
                </c:pt>
                <c:pt idx="13">
                  <c:v>405</c:v>
                </c:pt>
                <c:pt idx="14">
                  <c:v>426</c:v>
                </c:pt>
                <c:pt idx="15">
                  <c:v>556</c:v>
                </c:pt>
                <c:pt idx="16">
                  <c:v>760</c:v>
                </c:pt>
                <c:pt idx="17">
                  <c:v>736</c:v>
                </c:pt>
                <c:pt idx="18">
                  <c:v>254</c:v>
                </c:pt>
                <c:pt idx="19">
                  <c:v>232</c:v>
                </c:pt>
                <c:pt idx="20">
                  <c:v>182</c:v>
                </c:pt>
                <c:pt idx="21">
                  <c:v>210</c:v>
                </c:pt>
                <c:pt idx="22">
                  <c:v>177</c:v>
                </c:pt>
                <c:pt idx="23">
                  <c:v>162</c:v>
                </c:pt>
              </c:numCache>
            </c:numRef>
          </c:val>
          <c:extLst>
            <c:ext xmlns:c16="http://schemas.microsoft.com/office/drawing/2014/chart" uri="{C3380CC4-5D6E-409C-BE32-E72D297353CC}">
              <c16:uniqueId val="{00000001-076B-40DD-85CD-FCF9DAB4F6A7}"/>
            </c:ext>
          </c:extLst>
        </c:ser>
        <c:dLbls>
          <c:showLegendKey val="0"/>
          <c:showVal val="0"/>
          <c:showCatName val="0"/>
          <c:showSerName val="0"/>
          <c:showPercent val="0"/>
          <c:showBubbleSize val="0"/>
        </c:dLbls>
        <c:gapWidth val="200"/>
        <c:axId val="832091752"/>
        <c:axId val="832092928"/>
      </c:barChart>
      <c:catAx>
        <c:axId val="832091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2928"/>
        <c:crosses val="autoZero"/>
        <c:auto val="1"/>
        <c:lblAlgn val="ctr"/>
        <c:lblOffset val="100"/>
        <c:noMultiLvlLbl val="0"/>
      </c:catAx>
      <c:valAx>
        <c:axId val="8320929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1752"/>
        <c:crosses val="autoZero"/>
        <c:crossBetween val="between"/>
      </c:valAx>
      <c:spPr>
        <a:noFill/>
        <a:ln>
          <a:noFill/>
        </a:ln>
        <a:effectLst/>
      </c:spPr>
    </c:plotArea>
    <c:legend>
      <c:legendPos val="t"/>
      <c:overlay val="0"/>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[2023_Regulation_v9.xlsx]Charts!PivotTable2</c:name>
    <c:fmtId val="0"/>
  </c:pivotSource>
  <c:chart>
    <c:title>
      <c:tx>
        <c:strRef>
          <c:f>Charts!$P$32</c:f>
          <c:strCache>
            <c:ptCount val="1"/>
            <c:pt idx="0">
              <c:v>Regulation Down Requirement Comparison for June</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chemeClr val="accent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w="28575" cap="rnd">
            <a:no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Charts!$P$32</c:f>
              <c:strCache>
                <c:ptCount val="1"/>
                <c:pt idx="0">
                  <c:v>2022</c:v>
                </c:pt>
              </c:strCache>
            </c:strRef>
          </c:tx>
          <c:spPr>
            <a:solidFill>
              <a:srgbClr val="00AEC7"/>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424</c:v>
                </c:pt>
                <c:pt idx="1">
                  <c:v>355</c:v>
                </c:pt>
                <c:pt idx="2">
                  <c:v>314</c:v>
                </c:pt>
                <c:pt idx="3">
                  <c:v>221</c:v>
                </c:pt>
                <c:pt idx="4">
                  <c:v>189</c:v>
                </c:pt>
                <c:pt idx="5">
                  <c:v>214</c:v>
                </c:pt>
                <c:pt idx="6">
                  <c:v>245</c:v>
                </c:pt>
                <c:pt idx="7">
                  <c:v>236</c:v>
                </c:pt>
                <c:pt idx="8">
                  <c:v>304</c:v>
                </c:pt>
                <c:pt idx="9">
                  <c:v>364</c:v>
                </c:pt>
                <c:pt idx="10">
                  <c:v>241</c:v>
                </c:pt>
                <c:pt idx="11">
                  <c:v>213</c:v>
                </c:pt>
                <c:pt idx="12">
                  <c:v>222</c:v>
                </c:pt>
                <c:pt idx="13">
                  <c:v>345</c:v>
                </c:pt>
                <c:pt idx="14">
                  <c:v>307</c:v>
                </c:pt>
                <c:pt idx="15">
                  <c:v>338</c:v>
                </c:pt>
                <c:pt idx="16">
                  <c:v>378</c:v>
                </c:pt>
                <c:pt idx="17">
                  <c:v>432</c:v>
                </c:pt>
                <c:pt idx="18">
                  <c:v>481</c:v>
                </c:pt>
                <c:pt idx="19">
                  <c:v>373</c:v>
                </c:pt>
                <c:pt idx="20">
                  <c:v>337</c:v>
                </c:pt>
                <c:pt idx="21">
                  <c:v>528</c:v>
                </c:pt>
                <c:pt idx="22">
                  <c:v>557</c:v>
                </c:pt>
                <c:pt idx="23">
                  <c:v>519</c:v>
                </c:pt>
              </c:numCache>
            </c:numRef>
          </c:val>
          <c:extLst>
            <c:ext xmlns:c16="http://schemas.microsoft.com/office/drawing/2014/chart" uri="{C3380CC4-5D6E-409C-BE32-E72D297353CC}">
              <c16:uniqueId val="{00000000-1594-430D-9BAD-B1AA728372F6}"/>
            </c:ext>
          </c:extLst>
        </c:ser>
        <c:ser>
          <c:idx val="1"/>
          <c:order val="1"/>
          <c:tx>
            <c:strRef>
              <c:f>Charts!$P$32</c:f>
              <c:strCache>
                <c:ptCount val="1"/>
                <c:pt idx="0">
                  <c:v>2023 (w/o solar adj)  </c:v>
                </c:pt>
              </c:strCache>
            </c:strRef>
          </c:tx>
          <c:spPr>
            <a:solidFill>
              <a:srgbClr val="890C58"/>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475</c:v>
                </c:pt>
                <c:pt idx="1">
                  <c:v>396</c:v>
                </c:pt>
                <c:pt idx="2">
                  <c:v>318</c:v>
                </c:pt>
                <c:pt idx="3">
                  <c:v>254</c:v>
                </c:pt>
                <c:pt idx="4">
                  <c:v>247</c:v>
                </c:pt>
                <c:pt idx="5">
                  <c:v>214</c:v>
                </c:pt>
                <c:pt idx="6">
                  <c:v>242</c:v>
                </c:pt>
                <c:pt idx="7">
                  <c:v>259</c:v>
                </c:pt>
                <c:pt idx="8">
                  <c:v>278</c:v>
                </c:pt>
                <c:pt idx="9">
                  <c:v>333</c:v>
                </c:pt>
                <c:pt idx="10">
                  <c:v>213</c:v>
                </c:pt>
                <c:pt idx="11">
                  <c:v>277</c:v>
                </c:pt>
                <c:pt idx="12">
                  <c:v>199</c:v>
                </c:pt>
                <c:pt idx="13">
                  <c:v>275</c:v>
                </c:pt>
                <c:pt idx="14">
                  <c:v>257</c:v>
                </c:pt>
                <c:pt idx="15">
                  <c:v>296</c:v>
                </c:pt>
                <c:pt idx="16">
                  <c:v>333</c:v>
                </c:pt>
                <c:pt idx="17">
                  <c:v>367</c:v>
                </c:pt>
                <c:pt idx="18">
                  <c:v>416</c:v>
                </c:pt>
                <c:pt idx="19">
                  <c:v>294</c:v>
                </c:pt>
                <c:pt idx="20">
                  <c:v>338</c:v>
                </c:pt>
                <c:pt idx="21">
                  <c:v>539</c:v>
                </c:pt>
                <c:pt idx="22">
                  <c:v>589</c:v>
                </c:pt>
                <c:pt idx="23">
                  <c:v>538</c:v>
                </c:pt>
              </c:numCache>
            </c:numRef>
          </c:val>
          <c:extLst>
            <c:ext xmlns:c16="http://schemas.microsoft.com/office/drawing/2014/chart" uri="{C3380CC4-5D6E-409C-BE32-E72D297353CC}">
              <c16:uniqueId val="{00000001-0F00-44A8-ACCF-44B663103522}"/>
            </c:ext>
          </c:extLst>
        </c:ser>
        <c:ser>
          <c:idx val="2"/>
          <c:order val="2"/>
          <c:tx>
            <c:strRef>
              <c:f>Charts!$P$32</c:f>
              <c:strCache>
                <c:ptCount val="1"/>
                <c:pt idx="0">
                  <c:v>2023</c:v>
                </c:pt>
              </c:strCache>
            </c:strRef>
          </c:tx>
          <c:spPr>
            <a:solidFill>
              <a:srgbClr val="685BC7"/>
            </a:solidFill>
            <a:ln>
              <a:noFill/>
            </a:ln>
            <a:effectLst/>
          </c:spPr>
          <c:invertIfNegative val="0"/>
          <c:cat>
            <c:strRef>
              <c:f>Charts!$P$32</c:f>
              <c:strCach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strCache>
            </c:strRef>
          </c:cat>
          <c:val>
            <c:numRef>
              <c:f>Charts!$P$32</c:f>
              <c:numCache>
                <c:formatCode>General</c:formatCode>
                <c:ptCount val="24"/>
                <c:pt idx="0">
                  <c:v>475</c:v>
                </c:pt>
                <c:pt idx="1">
                  <c:v>396</c:v>
                </c:pt>
                <c:pt idx="2">
                  <c:v>318</c:v>
                </c:pt>
                <c:pt idx="3">
                  <c:v>254</c:v>
                </c:pt>
                <c:pt idx="4">
                  <c:v>247</c:v>
                </c:pt>
                <c:pt idx="5">
                  <c:v>214</c:v>
                </c:pt>
                <c:pt idx="6">
                  <c:v>242</c:v>
                </c:pt>
                <c:pt idx="7">
                  <c:v>371</c:v>
                </c:pt>
                <c:pt idx="8">
                  <c:v>423</c:v>
                </c:pt>
                <c:pt idx="9">
                  <c:v>432</c:v>
                </c:pt>
                <c:pt idx="10">
                  <c:v>292</c:v>
                </c:pt>
                <c:pt idx="11">
                  <c:v>348</c:v>
                </c:pt>
                <c:pt idx="12">
                  <c:v>282</c:v>
                </c:pt>
                <c:pt idx="13">
                  <c:v>347</c:v>
                </c:pt>
                <c:pt idx="14">
                  <c:v>314</c:v>
                </c:pt>
                <c:pt idx="15">
                  <c:v>371</c:v>
                </c:pt>
                <c:pt idx="16">
                  <c:v>431</c:v>
                </c:pt>
                <c:pt idx="17">
                  <c:v>461</c:v>
                </c:pt>
                <c:pt idx="18">
                  <c:v>508</c:v>
                </c:pt>
                <c:pt idx="19">
                  <c:v>294</c:v>
                </c:pt>
                <c:pt idx="20">
                  <c:v>338</c:v>
                </c:pt>
                <c:pt idx="21">
                  <c:v>539</c:v>
                </c:pt>
                <c:pt idx="22">
                  <c:v>589</c:v>
                </c:pt>
                <c:pt idx="23">
                  <c:v>538</c:v>
                </c:pt>
              </c:numCache>
            </c:numRef>
          </c:val>
          <c:extLst>
            <c:ext xmlns:c16="http://schemas.microsoft.com/office/drawing/2014/chart" uri="{C3380CC4-5D6E-409C-BE32-E72D297353CC}">
              <c16:uniqueId val="{00000001-ABBC-4896-8CBB-46E6F2CED277}"/>
            </c:ext>
          </c:extLst>
        </c:ser>
        <c:dLbls>
          <c:showLegendKey val="0"/>
          <c:showVal val="0"/>
          <c:showCatName val="0"/>
          <c:showSerName val="0"/>
          <c:showPercent val="0"/>
          <c:showBubbleSize val="0"/>
        </c:dLbls>
        <c:gapWidth val="200"/>
        <c:axId val="832096456"/>
        <c:axId val="832092144"/>
      </c:barChart>
      <c:catAx>
        <c:axId val="83209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832092144"/>
        <c:crosses val="autoZero"/>
        <c:auto val="1"/>
        <c:lblAlgn val="ctr"/>
        <c:lblOffset val="100"/>
        <c:noMultiLvlLbl val="0"/>
      </c:catAx>
      <c:valAx>
        <c:axId val="832092144"/>
        <c:scaling>
          <c:orientation val="minMax"/>
          <c:max val="1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6456"/>
        <c:crosses val="autoZero"/>
        <c:crossBetween val="between"/>
        <c:majorUnit val="200"/>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[2023_Regulation_v9.xlsx]Charts!PivotTable3</c:name>
    <c:fmtId val="2"/>
  </c:pivotSource>
  <c:chart>
    <c:title>
      <c:tx>
        <c:strRef>
          <c:f>Charts!$P$61</c:f>
          <c:strCache>
            <c:ptCount val="1"/>
            <c:pt idx="0">
              <c:v>Average Regulation Up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00AEC7"/>
          </a:solidFill>
          <a:ln>
            <a:noFill/>
          </a:ln>
          <a:effectLst/>
        </c:spPr>
        <c:marker>
          <c:symbol val="none"/>
        </c:marker>
      </c:pivotFmt>
      <c:pivotFmt>
        <c:idx val="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pattFill prst="dkUpDiag">
            <a:fgClr>
              <a:srgbClr val="890C58"/>
            </a:fgClr>
            <a:bgClr>
              <a:schemeClr val="bg1"/>
            </a:bgClr>
          </a:pattFill>
          <a:ln>
            <a:noFill/>
          </a:ln>
          <a:effectLst/>
        </c:spPr>
        <c:marker>
          <c:symbol val="none"/>
        </c:marker>
      </c:pivotFmt>
      <c:pivotFmt>
        <c:idx val="4"/>
        <c:spPr>
          <a:solidFill>
            <a:srgbClr val="FF820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rgbClr val="00AE75"/>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Charts!$P$61</c:f>
              <c:strCache>
                <c:ptCount val="1"/>
                <c:pt idx="0">
                  <c:v>2022 Hourly Avg</c:v>
                </c:pt>
              </c:strCache>
            </c:strRef>
          </c:tx>
          <c:spPr>
            <a:solidFill>
              <a:srgbClr val="00AEC7"/>
            </a:solidFill>
            <a:ln>
              <a:noFill/>
            </a:ln>
            <a:effectLst/>
          </c:spPr>
          <c:invertIfNegative val="0"/>
          <c:cat>
            <c:strRef>
              <c:f>Charts!$P$61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Charts!$P$61</c:f>
              <c:numCache>
                <c:formatCode>General</c:formatCode>
                <c:ptCount val="12"/>
                <c:pt idx="0">
                  <c:v>345.54166666666669</c:v>
                </c:pt>
                <c:pt idx="1">
                  <c:v>372.41666666666669</c:v>
                </c:pt>
                <c:pt idx="2">
                  <c:v>394.29166666666669</c:v>
                </c:pt>
                <c:pt idx="3">
                  <c:v>373.375</c:v>
                </c:pt>
                <c:pt idx="4">
                  <c:v>399.45833333333331</c:v>
                </c:pt>
                <c:pt idx="5">
                  <c:v>371.875</c:v>
                </c:pt>
                <c:pt idx="6">
                  <c:v>343.375</c:v>
                </c:pt>
                <c:pt idx="7">
                  <c:v>347.79166666666669</c:v>
                </c:pt>
                <c:pt idx="8">
                  <c:v>342.58333333333331</c:v>
                </c:pt>
                <c:pt idx="9">
                  <c:v>342.91666666666669</c:v>
                </c:pt>
                <c:pt idx="10">
                  <c:v>327.25</c:v>
                </c:pt>
                <c:pt idx="11">
                  <c:v>350.54166666666669</c:v>
                </c:pt>
              </c:numCache>
            </c:numRef>
          </c:val>
          <c:extLst>
            <c:ext xmlns:c16="http://schemas.microsoft.com/office/drawing/2014/chart" uri="{C3380CC4-5D6E-409C-BE32-E72D297353CC}">
              <c16:uniqueId val="{00000000-AB2F-47D3-8856-CF9E09CF5080}"/>
            </c:ext>
          </c:extLst>
        </c:ser>
        <c:ser>
          <c:idx val="1"/>
          <c:order val="1"/>
          <c:tx>
            <c:strRef>
              <c:f>Charts!$P$61</c:f>
              <c:strCache>
                <c:ptCount val="1"/>
                <c:pt idx="0">
                  <c:v>2023 Hourly Avg</c:v>
                </c:pt>
              </c:strCache>
            </c:strRef>
          </c:tx>
          <c:spPr>
            <a:solidFill>
              <a:srgbClr val="685BC7"/>
            </a:solidFill>
            <a:ln>
              <a:noFill/>
            </a:ln>
            <a:effectLst/>
          </c:spPr>
          <c:invertIfNegative val="0"/>
          <c:cat>
            <c:strRef>
              <c:f>Charts!$P$61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Charts!$P$61</c:f>
              <c:numCache>
                <c:formatCode>General</c:formatCode>
                <c:ptCount val="12"/>
                <c:pt idx="0">
                  <c:v>372.41666666666669</c:v>
                </c:pt>
                <c:pt idx="1">
                  <c:v>399.91666666666669</c:v>
                </c:pt>
                <c:pt idx="2">
                  <c:v>453.83333333333331</c:v>
                </c:pt>
                <c:pt idx="3">
                  <c:v>399.625</c:v>
                </c:pt>
                <c:pt idx="4">
                  <c:v>427.70833333333331</c:v>
                </c:pt>
                <c:pt idx="5">
                  <c:v>407.875</c:v>
                </c:pt>
                <c:pt idx="6">
                  <c:v>379.45833333333331</c:v>
                </c:pt>
                <c:pt idx="7">
                  <c:v>388.625</c:v>
                </c:pt>
                <c:pt idx="8">
                  <c:v>380.5</c:v>
                </c:pt>
                <c:pt idx="9">
                  <c:v>408.5</c:v>
                </c:pt>
                <c:pt idx="10">
                  <c:v>345.29166666666669</c:v>
                </c:pt>
                <c:pt idx="11">
                  <c:v>360.54166666666669</c:v>
                </c:pt>
              </c:numCache>
            </c:numRef>
          </c:val>
          <c:extLst>
            <c:ext xmlns:c16="http://schemas.microsoft.com/office/drawing/2014/chart" uri="{C3380CC4-5D6E-409C-BE32-E72D297353CC}">
              <c16:uniqueId val="{00000001-AB2F-47D3-8856-CF9E09CF5080}"/>
            </c:ext>
          </c:extLst>
        </c:ser>
        <c:dLbls>
          <c:showLegendKey val="0"/>
          <c:showVal val="0"/>
          <c:showCatName val="0"/>
          <c:showSerName val="0"/>
          <c:showPercent val="0"/>
          <c:showBubbleSize val="0"/>
        </c:dLbls>
        <c:gapWidth val="200"/>
        <c:axId val="832090968"/>
        <c:axId val="832091360"/>
      </c:barChart>
      <c:catAx>
        <c:axId val="83209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1360"/>
        <c:crosses val="autoZero"/>
        <c:auto val="1"/>
        <c:lblAlgn val="ctr"/>
        <c:lblOffset val="100"/>
        <c:noMultiLvlLbl val="0"/>
      </c:catAx>
      <c:valAx>
        <c:axId val="832091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832090968"/>
        <c:crosses val="autoZero"/>
        <c:crossBetween val="between"/>
      </c:valAx>
      <c:spPr>
        <a:noFill/>
        <a:ln>
          <a:noFill/>
        </a:ln>
        <a:effectLst/>
      </c:spPr>
    </c:plotArea>
    <c:legend>
      <c:legendPos val="t"/>
      <c:overlay val="1"/>
      <c:spPr>
        <a:solidFill>
          <a:schemeClr val="bg1"/>
        </a:solidFill>
        <a:ln>
          <a:noFill/>
        </a:ln>
        <a:effectLst/>
      </c:spPr>
      <c:txPr>
        <a:bodyPr rot="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7</xdr:col>
      <xdr:colOff>57150</xdr:colOff>
      <xdr:row>0</xdr:row>
      <xdr:rowOff>200024</xdr:rowOff>
    </xdr:from>
    <xdr:to>
      <xdr:col>21</xdr:col>
      <xdr:colOff>63246</xdr:colOff>
      <xdr:row>11</xdr:row>
      <xdr:rowOff>89534</xdr:rowOff>
    </xdr:to>
    <xdr:graphicFrame macro="">
      <xdr:nvGraphicFramePr>
        <xdr:cNvPr id="2" name="Chart 1">
          <a:extLst>
            <a:ext uri="{FF2B5EF4-FFF2-40B4-BE49-F238E27FC236}">
              <a16:creationId xmlns:a16="http://schemas.microsoft.com/office/drawing/2014/main" id="{15EFEF80-D9A6-4E4D-A897-057B94BA09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15</xdr:row>
      <xdr:rowOff>19049</xdr:rowOff>
    </xdr:from>
    <xdr:to>
      <xdr:col>21</xdr:col>
      <xdr:colOff>82296</xdr:colOff>
      <xdr:row>29</xdr:row>
      <xdr:rowOff>104393</xdr:rowOff>
    </xdr:to>
    <xdr:graphicFrame macro="">
      <xdr:nvGraphicFramePr>
        <xdr:cNvPr id="3" name="Chart 2">
          <a:extLst>
            <a:ext uri="{FF2B5EF4-FFF2-40B4-BE49-F238E27FC236}">
              <a16:creationId xmlns:a16="http://schemas.microsoft.com/office/drawing/2014/main" id="{0DDE710F-EBD6-4B54-A206-E755DFC519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57150</xdr:colOff>
      <xdr:row>0</xdr:row>
      <xdr:rowOff>200024</xdr:rowOff>
    </xdr:from>
    <xdr:to>
      <xdr:col>21</xdr:col>
      <xdr:colOff>63246</xdr:colOff>
      <xdr:row>13</xdr:row>
      <xdr:rowOff>85343</xdr:rowOff>
    </xdr:to>
    <xdr:graphicFrame macro="">
      <xdr:nvGraphicFramePr>
        <xdr:cNvPr id="2" name="Chart 1">
          <a:extLst>
            <a:ext uri="{FF2B5EF4-FFF2-40B4-BE49-F238E27FC236}">
              <a16:creationId xmlns:a16="http://schemas.microsoft.com/office/drawing/2014/main" id="{4392D9B3-9726-4DC5-A27F-3A327A7831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15</xdr:row>
      <xdr:rowOff>19049</xdr:rowOff>
    </xdr:from>
    <xdr:to>
      <xdr:col>21</xdr:col>
      <xdr:colOff>82296</xdr:colOff>
      <xdr:row>29</xdr:row>
      <xdr:rowOff>104393</xdr:rowOff>
    </xdr:to>
    <xdr:graphicFrame macro="">
      <xdr:nvGraphicFramePr>
        <xdr:cNvPr id="3" name="Chart 2">
          <a:extLst>
            <a:ext uri="{FF2B5EF4-FFF2-40B4-BE49-F238E27FC236}">
              <a16:creationId xmlns:a16="http://schemas.microsoft.com/office/drawing/2014/main" id="{534945C6-63AE-4E59-B248-AE506083A7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0.7604</cdr:x>
      <cdr:y>0.20027</cdr:y>
    </cdr:from>
    <cdr:to>
      <cdr:x>0.98753</cdr:x>
      <cdr:y>0.32422</cdr:y>
    </cdr:to>
    <cdr:sp macro="" textlink="'2023 Wind Adj Table'!$B$18">
      <cdr:nvSpPr>
        <cdr:cNvPr id="2" name="TextBox 1">
          <a:extLst xmlns:a="http://schemas.openxmlformats.org/drawingml/2006/main">
            <a:ext uri="{FF2B5EF4-FFF2-40B4-BE49-F238E27FC236}">
              <a16:creationId xmlns:a16="http://schemas.microsoft.com/office/drawing/2014/main" id="{273D90FF-7D21-412E-A822-7A18BB86F83C}"/>
            </a:ext>
          </a:extLst>
        </cdr:cNvPr>
        <cdr:cNvSpPr txBox="1"/>
      </cdr:nvSpPr>
      <cdr:spPr>
        <a:xfrm xmlns:a="http://schemas.openxmlformats.org/drawingml/2006/main">
          <a:off x="6800850" y="530226"/>
          <a:ext cx="2031325" cy="328167"/>
        </a:xfrm>
        <a:prstGeom xmlns:a="http://schemas.openxmlformats.org/drawingml/2006/main" prst="rect">
          <a:avLst/>
        </a:prstGeom>
      </cdr:spPr>
      <cdr:txBody>
        <a:bodyPr xmlns:a="http://schemas.openxmlformats.org/drawingml/2006/main" vertOverflow="overflow" horzOverflow="overflow" wrap="none" rtlCol="0">
          <a:spAutoFit/>
        </a:bodyPr>
        <a:lstStyle xmlns:a="http://schemas.openxmlformats.org/drawingml/2006/main"/>
        <a:p xmlns:a="http://schemas.openxmlformats.org/drawingml/2006/main">
          <a:fld id="{885CEF76-6DFB-4650-A93D-6FC71CBBA49E}" type="TxLink">
            <a:rPr lang="en-US" sz="800" b="0" i="1" u="none" strike="noStrike">
              <a:solidFill>
                <a:srgbClr val="000000"/>
              </a:solidFill>
              <a:latin typeface="Arial" panose="020B0604020202020204" pitchFamily="34" charset="0"/>
              <a:cs typeface="Arial" panose="020B0604020202020204" pitchFamily="34" charset="0"/>
            </a:rPr>
            <a:pPr/>
            <a:t>2022 Reg Up Avg: 1.6 MW	
2023 Reg Up Avg: 1.4 MW</a:t>
          </a:fld>
          <a:endParaRPr lang="en-US" sz="800" i="1">
            <a:latin typeface="Arial" panose="020B060402020202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0.77288</cdr:x>
      <cdr:y>0.19096</cdr:y>
    </cdr:from>
    <cdr:to>
      <cdr:x>1</cdr:x>
      <cdr:y>0.31432</cdr:y>
    </cdr:to>
    <cdr:sp macro="" textlink="'2023 Wind Adj Table'!$B$19">
      <cdr:nvSpPr>
        <cdr:cNvPr id="2" name="TextBox 1">
          <a:extLst xmlns:a="http://schemas.openxmlformats.org/drawingml/2006/main">
            <a:ext uri="{FF2B5EF4-FFF2-40B4-BE49-F238E27FC236}">
              <a16:creationId xmlns:a16="http://schemas.microsoft.com/office/drawing/2014/main" id="{DE7756BB-FCB0-4D7B-94A9-7BFCBA78E490}"/>
            </a:ext>
          </a:extLst>
        </cdr:cNvPr>
        <cdr:cNvSpPr txBox="1"/>
      </cdr:nvSpPr>
      <cdr:spPr>
        <a:xfrm xmlns:a="http://schemas.openxmlformats.org/drawingml/2006/main">
          <a:off x="6912396" y="508000"/>
          <a:ext cx="2031325" cy="328167"/>
        </a:xfrm>
        <a:prstGeom xmlns:a="http://schemas.openxmlformats.org/drawingml/2006/main" prst="rect">
          <a:avLst/>
        </a:prstGeom>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6C7A7654-7560-4152-BD6A-E2F71FB345E3}" type="TxLink">
            <a:rPr lang="en-US" sz="800" b="0" i="1" u="none" strike="noStrike">
              <a:solidFill>
                <a:srgbClr val="000000"/>
              </a:solidFill>
              <a:latin typeface="Arial" panose="020B0604020202020204" pitchFamily="34" charset="0"/>
              <a:cs typeface="Arial" panose="020B0604020202020204" pitchFamily="34" charset="0"/>
            </a:rPr>
            <a:pPr/>
            <a:t>2022 Reg Down Avg: 1.4 MW	
2023 Reg Down Avg: 1.2 MW</a:t>
          </a:fld>
          <a:endParaRPr lang="en-US" sz="800" i="1">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20</xdr:col>
      <xdr:colOff>105262</xdr:colOff>
      <xdr:row>1</xdr:row>
      <xdr:rowOff>149644</xdr:rowOff>
    </xdr:from>
    <xdr:to>
      <xdr:col>42</xdr:col>
      <xdr:colOff>468153</xdr:colOff>
      <xdr:row>17</xdr:row>
      <xdr:rowOff>42426</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28908</xdr:colOff>
      <xdr:row>17</xdr:row>
      <xdr:rowOff>163977</xdr:rowOff>
    </xdr:from>
    <xdr:to>
      <xdr:col>42</xdr:col>
      <xdr:colOff>391799</xdr:colOff>
      <xdr:row>33</xdr:row>
      <xdr:rowOff>47616</xdr:rowOff>
    </xdr:to>
    <xdr:graphicFrame macro="">
      <xdr:nvGraphicFramePr>
        <xdr:cNvPr id="3" name="Chart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20</xdr:col>
      <xdr:colOff>210221</xdr:colOff>
      <xdr:row>54</xdr:row>
      <xdr:rowOff>7817</xdr:rowOff>
    </xdr:from>
    <xdr:to>
      <xdr:col>42</xdr:col>
      <xdr:colOff>525078</xdr:colOff>
      <xdr:row>68</xdr:row>
      <xdr:rowOff>11206</xdr:rowOff>
    </xdr:to>
    <xdr:graphicFrame macro="">
      <xdr:nvGraphicFramePr>
        <xdr:cNvPr id="4" name="Chart 3">
          <a:extLst>
            <a:ext uri="{FF2B5EF4-FFF2-40B4-BE49-F238E27FC236}">
              <a16:creationId xmlns:a16="http://schemas.microsoft.com/office/drawing/2014/main" id="{00000000-0008-0000-0C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23</xdr:col>
      <xdr:colOff>103909</xdr:colOff>
      <xdr:row>4</xdr:row>
      <xdr:rowOff>28286</xdr:rowOff>
    </xdr:from>
    <xdr:ext cx="225703" cy="264560"/>
    <xdr:sp macro="" textlink="">
      <xdr:nvSpPr>
        <xdr:cNvPr id="5" name="TextBox 4">
          <a:extLst>
            <a:ext uri="{FF2B5EF4-FFF2-40B4-BE49-F238E27FC236}">
              <a16:creationId xmlns:a16="http://schemas.microsoft.com/office/drawing/2014/main" id="{93EB28A7-E066-4219-B198-2A2CA744DFC1}"/>
            </a:ext>
          </a:extLst>
        </xdr:cNvPr>
        <xdr:cNvSpPr txBox="1"/>
      </xdr:nvSpPr>
      <xdr:spPr>
        <a:xfrm>
          <a:off x="17664545" y="772968"/>
          <a:ext cx="22570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a:t>`</a:t>
          </a:r>
        </a:p>
      </xdr:txBody>
    </xdr:sp>
    <xdr:clientData/>
  </xdr:oneCellAnchor>
</xdr:wsDr>
</file>

<file path=xl/drawings/drawing6.xml><?xml version="1.0" encoding="utf-8"?>
<c:userShapes xmlns:c="http://schemas.openxmlformats.org/drawingml/2006/chart">
  <cdr:relSizeAnchor xmlns:cdr="http://schemas.openxmlformats.org/drawingml/2006/chartDrawing">
    <cdr:from>
      <cdr:x>0.74833</cdr:x>
      <cdr:y>0.1905</cdr:y>
    </cdr:from>
    <cdr:to>
      <cdr:x>0.99605</cdr:x>
      <cdr:y>0.26879</cdr:y>
    </cdr:to>
    <cdr:sp macro="" textlink="Charts!$P$3">
      <cdr:nvSpPr>
        <cdr:cNvPr id="2" name="TextBox 1">
          <a:extLst xmlns:a="http://schemas.openxmlformats.org/drawingml/2006/main">
            <a:ext uri="{FF2B5EF4-FFF2-40B4-BE49-F238E27FC236}">
              <a16:creationId xmlns:a16="http://schemas.microsoft.com/office/drawing/2014/main" id="{340E6C22-4FEA-4DAE-89EB-5E167DBFD396}"/>
            </a:ext>
          </a:extLst>
        </cdr:cNvPr>
        <cdr:cNvSpPr txBox="1"/>
      </cdr:nvSpPr>
      <cdr:spPr>
        <a:xfrm xmlns:a="http://schemas.openxmlformats.org/drawingml/2006/main">
          <a:off x="6476979" y="573881"/>
          <a:ext cx="2144113" cy="235834"/>
        </a:xfrm>
        <a:prstGeom xmlns:a="http://schemas.openxmlformats.org/drawingml/2006/main" prst="rect">
          <a:avLst/>
        </a:prstGeom>
      </cdr:spPr>
      <cdr:txBody>
        <a:bodyPr xmlns:a="http://schemas.openxmlformats.org/drawingml/2006/main" vertOverflow="overflow" horzOverflow="overflow" wrap="none" lIns="0" tIns="0" rIns="0" bIns="0" rtlCol="0">
          <a:spAutoFit/>
        </a:bodyPr>
        <a:lstStyle xmlns:a="http://schemas.openxmlformats.org/drawingml/2006/main"/>
        <a:p xmlns:a="http://schemas.openxmlformats.org/drawingml/2006/main">
          <a:fld id="{DEFB3C4A-771D-41A8-98A5-BA364670B766}" type="TxLink">
            <a:rPr lang="en-US" sz="800" b="0" i="1" u="none" strike="noStrike">
              <a:solidFill>
                <a:srgbClr val="890C58"/>
              </a:solidFill>
              <a:latin typeface="Arial" panose="020B0604020202020204" pitchFamily="34" charset="0"/>
              <a:cs typeface="Arial" panose="020B0604020202020204" pitchFamily="34" charset="0"/>
            </a:rPr>
            <a:pPr/>
            <a:t>Range: 162 MW - 760 MW;	
Avg: 361 MW (10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0.74896</cdr:x>
      <cdr:y>0.14623</cdr:y>
    </cdr:from>
    <cdr:to>
      <cdr:x>0.99668</cdr:x>
      <cdr:y>0.22383</cdr:y>
    </cdr:to>
    <cdr:sp macro="" textlink="Charts!$P$33">
      <cdr:nvSpPr>
        <cdr:cNvPr id="2" name="TextBox 1">
          <a:extLst xmlns:a="http://schemas.openxmlformats.org/drawingml/2006/main">
            <a:ext uri="{FF2B5EF4-FFF2-40B4-BE49-F238E27FC236}">
              <a16:creationId xmlns:a16="http://schemas.microsoft.com/office/drawing/2014/main" id="{EE0ED30F-4575-46BB-A76C-3A36E5849F4C}"/>
            </a:ext>
          </a:extLst>
        </cdr:cNvPr>
        <cdr:cNvSpPr txBox="1"/>
      </cdr:nvSpPr>
      <cdr:spPr>
        <a:xfrm xmlns:a="http://schemas.openxmlformats.org/drawingml/2006/main">
          <a:off x="6482432" y="444425"/>
          <a:ext cx="2144113" cy="235834"/>
        </a:xfrm>
        <a:prstGeom xmlns:a="http://schemas.openxmlformats.org/drawingml/2006/main" prst="rect">
          <a:avLst/>
        </a:prstGeom>
      </cdr:spPr>
      <cdr:txBody>
        <a:bodyPr xmlns:a="http://schemas.openxmlformats.org/drawingml/2006/main" wrap="non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EDEC22AE-3C91-4F15-966B-58DEBEA9D5F5}" type="TxLink">
            <a:rPr lang="en-US" sz="800" b="0" i="1" u="none" strike="noStrike">
              <a:solidFill>
                <a:srgbClr val="890C58"/>
              </a:solidFill>
              <a:latin typeface="Arial" panose="020B0604020202020204" pitchFamily="34" charset="0"/>
              <a:cs typeface="Arial" panose="020B0604020202020204" pitchFamily="34" charset="0"/>
            </a:rPr>
            <a:pPr/>
            <a:t>Range: 214 MW - 589 MW;	
Avg: 376 MW (37 MW increase from prev year)</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0.75523</cdr:x>
      <cdr:y>0.18899</cdr:y>
    </cdr:from>
    <cdr:to>
      <cdr:x>0.9987</cdr:x>
      <cdr:y>0.33819</cdr:y>
    </cdr:to>
    <cdr:sp macro="" textlink="Charts!$P$62">
      <cdr:nvSpPr>
        <cdr:cNvPr id="2" name="TextBox 1">
          <a:extLst xmlns:a="http://schemas.openxmlformats.org/drawingml/2006/main">
            <a:ext uri="{FF2B5EF4-FFF2-40B4-BE49-F238E27FC236}">
              <a16:creationId xmlns:a16="http://schemas.microsoft.com/office/drawing/2014/main" id="{EE69DB50-F0C0-4DAF-87C6-B81C72E28E49}"/>
            </a:ext>
          </a:extLst>
        </cdr:cNvPr>
        <cdr:cNvSpPr txBox="1"/>
      </cdr:nvSpPr>
      <cdr:spPr>
        <a:xfrm xmlns:a="http://schemas.openxmlformats.org/drawingml/2006/main">
          <a:off x="6510133" y="525209"/>
          <a:ext cx="2098759" cy="414618"/>
        </a:xfrm>
        <a:prstGeom xmlns:a="http://schemas.openxmlformats.org/drawingml/2006/main" prst="rect">
          <a:avLst/>
        </a:prstGeom>
      </cdr:spPr>
      <cdr:txBody>
        <a:bodyPr xmlns:a="http://schemas.openxmlformats.org/drawingml/2006/main" wrap="non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272FB604-645B-4FC0-B591-CD3653E345C3}" type="TxLink">
            <a:rPr lang="en-US" sz="800" b="0" i="0" u="none" strike="noStrike">
              <a:solidFill>
                <a:srgbClr val="890C58"/>
              </a:solidFill>
              <a:latin typeface="Arial" panose="020B0604020202020204" pitchFamily="34" charset="0"/>
              <a:cs typeface="Arial" panose="020B0604020202020204" pitchFamily="34" charset="0"/>
            </a:rPr>
            <a:pPr/>
            <a:t>On avg. 34 MW increase from prev year.	
Largest increase is in Oct by 66 MW.</a:t>
          </a:fld>
          <a:endParaRPr lang="en-US" sz="800" i="1">
            <a:solidFill>
              <a:srgbClr val="890C58"/>
            </a:solidFill>
            <a:latin typeface="Arial" panose="020B0604020202020204" pitchFamily="34" charset="0"/>
            <a:cs typeface="Arial" panose="020B0604020202020204" pitchFamily="34" charset="0"/>
          </a:endParaRPr>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881.621502314818" createdVersion="7" refreshedVersion="7" minRefreshableVersion="3" recordCount="576" xr:uid="{28013D52-0FDB-4DCA-BCEF-18A2B5A42E14}">
  <cacheSource type="worksheet">
    <worksheetSource ref="A1:H577" sheet="Charts"/>
  </cacheSource>
  <cacheFields count="8">
    <cacheField name="Month" numFmtId="0">
      <sharedItems count="12">
        <s v="Jan"/>
        <s v="Feb"/>
        <s v="Mar"/>
        <s v="Apr"/>
        <s v="May"/>
        <s v="Jun"/>
        <s v="Jul"/>
        <s v="Aug"/>
        <s v="Sep"/>
        <s v="Oct"/>
        <s v="Nov"/>
        <s v="Dec"/>
      </sharedItems>
    </cacheField>
    <cacheField name="Month2" numFmtId="0">
      <sharedItems containsSemiMixedTypes="0" containsString="0" containsNumber="1" containsInteger="1" minValue="1" maxValue="12"/>
    </cacheField>
    <cacheField name="Date" numFmtId="14">
      <sharedItems containsSemiMixedTypes="0" containsNonDate="0" containsDate="1" containsString="0" minDate="2018-01-01T00:00:00" maxDate="2018-12-02T00:00:00"/>
    </cacheField>
    <cacheField name="HE" numFmtId="0">
      <sharedItems containsSemiMixedTypes="0" containsString="0" containsNumber="1" containsInteger="1" minValue="1" maxValue="24" count="24">
        <n v="1"/>
        <n v="2"/>
        <n v="3"/>
        <n v="4"/>
        <n v="5"/>
        <n v="6"/>
        <n v="7"/>
        <n v="8"/>
        <n v="9"/>
        <n v="10"/>
        <n v="11"/>
        <n v="12"/>
        <n v="13"/>
        <n v="14"/>
        <n v="15"/>
        <n v="16"/>
        <n v="17"/>
        <n v="18"/>
        <n v="19"/>
        <n v="20"/>
        <n v="21"/>
        <n v="22"/>
        <n v="23"/>
        <n v="24"/>
      </sharedItems>
    </cacheField>
    <cacheField name="Type" numFmtId="0">
      <sharedItems count="2">
        <s v="Reg Up"/>
        <s v="Reg Down"/>
      </sharedItems>
    </cacheField>
    <cacheField name="2022 Value" numFmtId="1">
      <sharedItems containsSemiMixedTypes="0" containsString="0" containsNumber="1" containsInteger="1" minValue="73" maxValue="684"/>
    </cacheField>
    <cacheField name="2023 (wo solar)" numFmtId="1">
      <sharedItems containsSemiMixedTypes="0" containsString="0" containsNumber="1" containsInteger="1" minValue="67" maxValue="811"/>
    </cacheField>
    <cacheField name="2023 (w solar)" numFmtId="1">
      <sharedItems containsSemiMixedTypes="0" containsString="0" containsNumber="1" containsInteger="1" minValue="67" maxValue="92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4881.621664467595" createdVersion="7" refreshedVersion="7" minRefreshableVersion="3" recordCount="577" xr:uid="{4042EFA7-D71A-41D5-B354-CCA765698046}">
  <cacheSource type="worksheet">
    <worksheetSource ref="A1:J1048576" sheet="Charts"/>
  </cacheSource>
  <cacheFields count="10">
    <cacheField name="Month" numFmtId="0">
      <sharedItems containsBlank="1" count="13">
        <s v="Jan"/>
        <s v="Feb"/>
        <s v="Mar"/>
        <s v="Apr"/>
        <s v="May"/>
        <s v="Jun"/>
        <s v="Jul"/>
        <s v="Aug"/>
        <s v="Sep"/>
        <s v="Oct"/>
        <s v="Nov"/>
        <s v="Dec"/>
        <m/>
      </sharedItems>
    </cacheField>
    <cacheField name="Month2" numFmtId="0">
      <sharedItems containsString="0" containsBlank="1" containsNumber="1" containsInteger="1" minValue="1" maxValue="12" count="13">
        <n v="1"/>
        <n v="2"/>
        <n v="3"/>
        <n v="4"/>
        <n v="5"/>
        <n v="6"/>
        <n v="7"/>
        <n v="8"/>
        <n v="9"/>
        <n v="10"/>
        <n v="11"/>
        <n v="12"/>
        <m/>
      </sharedItems>
    </cacheField>
    <cacheField name="Date" numFmtId="0">
      <sharedItems containsNonDate="0" containsDate="1" containsString="0" containsBlank="1" minDate="2018-01-01T00:00:00" maxDate="2018-12-02T00:00:00"/>
    </cacheField>
    <cacheField name="HE" numFmtId="0">
      <sharedItems containsString="0" containsBlank="1" containsNumber="1" containsInteger="1" minValue="1" maxValue="24" count="25">
        <n v="1"/>
        <n v="2"/>
        <n v="3"/>
        <n v="4"/>
        <n v="5"/>
        <n v="6"/>
        <n v="7"/>
        <n v="8"/>
        <n v="9"/>
        <n v="10"/>
        <n v="11"/>
        <n v="12"/>
        <n v="13"/>
        <n v="14"/>
        <n v="15"/>
        <n v="16"/>
        <n v="17"/>
        <n v="18"/>
        <n v="19"/>
        <n v="20"/>
        <n v="21"/>
        <n v="22"/>
        <n v="23"/>
        <n v="24"/>
        <m/>
      </sharedItems>
    </cacheField>
    <cacheField name="Type" numFmtId="0">
      <sharedItems containsBlank="1" count="3">
        <s v="Reg Up"/>
        <s v="Reg Down"/>
        <m/>
      </sharedItems>
    </cacheField>
    <cacheField name="2022 Value" numFmtId="0">
      <sharedItems containsString="0" containsBlank="1" containsNumber="1" containsInteger="1" minValue="73" maxValue="684"/>
    </cacheField>
    <cacheField name="2023 (wo solar)" numFmtId="0">
      <sharedItems containsString="0" containsBlank="1" containsNumber="1" containsInteger="1" minValue="67" maxValue="811"/>
    </cacheField>
    <cacheField name="2023 (w solar)" numFmtId="0">
      <sharedItems containsString="0" containsBlank="1" containsNumber="1" containsInteger="1" minValue="67" maxValue="921"/>
    </cacheField>
    <cacheField name="Delta-1" numFmtId="0">
      <sharedItems containsString="0" containsBlank="1" containsNumber="1" containsInteger="1" minValue="-256" maxValue="346"/>
    </cacheField>
    <cacheField name="Delta-2" numFmtId="0">
      <sharedItems containsString="0" containsBlank="1" containsNumber="1" minValue="-0.43243243243243246" maxValue="0.9453551912568306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6">
  <r>
    <x v="0"/>
    <n v="1"/>
    <d v="2018-01-01T00:00:00"/>
    <x v="0"/>
    <x v="0"/>
    <n v="233"/>
    <n v="241"/>
    <n v="241"/>
  </r>
  <r>
    <x v="0"/>
    <n v="1"/>
    <d v="2018-01-01T00:00:00"/>
    <x v="1"/>
    <x v="0"/>
    <n v="194"/>
    <n v="197"/>
    <n v="197"/>
  </r>
  <r>
    <x v="0"/>
    <n v="1"/>
    <d v="2018-01-01T00:00:00"/>
    <x v="2"/>
    <x v="0"/>
    <n v="222"/>
    <n v="255"/>
    <n v="255"/>
  </r>
  <r>
    <x v="0"/>
    <n v="1"/>
    <d v="2018-01-01T00:00:00"/>
    <x v="3"/>
    <x v="0"/>
    <n v="268"/>
    <n v="266"/>
    <n v="266"/>
  </r>
  <r>
    <x v="0"/>
    <n v="1"/>
    <d v="2018-01-01T00:00:00"/>
    <x v="4"/>
    <x v="0"/>
    <n v="373"/>
    <n v="351"/>
    <n v="351"/>
  </r>
  <r>
    <x v="0"/>
    <n v="1"/>
    <d v="2018-01-01T00:00:00"/>
    <x v="5"/>
    <x v="0"/>
    <n v="534"/>
    <n v="535"/>
    <n v="535"/>
  </r>
  <r>
    <x v="0"/>
    <n v="1"/>
    <d v="2018-01-01T00:00:00"/>
    <x v="6"/>
    <x v="0"/>
    <n v="654"/>
    <n v="644"/>
    <n v="644"/>
  </r>
  <r>
    <x v="0"/>
    <n v="1"/>
    <d v="2018-01-01T00:00:00"/>
    <x v="7"/>
    <x v="0"/>
    <n v="393"/>
    <n v="393"/>
    <n v="393"/>
  </r>
  <r>
    <x v="0"/>
    <n v="1"/>
    <d v="2018-01-01T00:00:00"/>
    <x v="8"/>
    <x v="0"/>
    <n v="312"/>
    <n v="311"/>
    <n v="311"/>
  </r>
  <r>
    <x v="0"/>
    <n v="1"/>
    <d v="2018-01-01T00:00:00"/>
    <x v="9"/>
    <x v="0"/>
    <n v="357"/>
    <n v="377"/>
    <n v="399"/>
  </r>
  <r>
    <x v="0"/>
    <n v="1"/>
    <d v="2018-01-01T00:00:00"/>
    <x v="10"/>
    <x v="0"/>
    <n v="340"/>
    <n v="346"/>
    <n v="412"/>
  </r>
  <r>
    <x v="0"/>
    <n v="1"/>
    <d v="2018-01-01T00:00:00"/>
    <x v="11"/>
    <x v="0"/>
    <n v="378"/>
    <n v="295"/>
    <n v="353"/>
  </r>
  <r>
    <x v="0"/>
    <n v="1"/>
    <d v="2018-01-01T00:00:00"/>
    <x v="12"/>
    <x v="0"/>
    <n v="334"/>
    <n v="306"/>
    <n v="378"/>
  </r>
  <r>
    <x v="0"/>
    <n v="1"/>
    <d v="2018-01-01T00:00:00"/>
    <x v="13"/>
    <x v="0"/>
    <n v="320"/>
    <n v="289"/>
    <n v="330"/>
  </r>
  <r>
    <x v="0"/>
    <n v="1"/>
    <d v="2018-01-01T00:00:00"/>
    <x v="14"/>
    <x v="0"/>
    <n v="346"/>
    <n v="294"/>
    <n v="371"/>
  </r>
  <r>
    <x v="0"/>
    <n v="1"/>
    <d v="2018-01-01T00:00:00"/>
    <x v="15"/>
    <x v="0"/>
    <n v="436"/>
    <n v="367"/>
    <n v="448"/>
  </r>
  <r>
    <x v="0"/>
    <n v="1"/>
    <d v="2018-01-01T00:00:00"/>
    <x v="16"/>
    <x v="0"/>
    <n v="563"/>
    <n v="613"/>
    <n v="724"/>
  </r>
  <r>
    <x v="0"/>
    <n v="1"/>
    <d v="2018-01-01T00:00:00"/>
    <x v="17"/>
    <x v="0"/>
    <n v="676"/>
    <n v="757"/>
    <n v="850"/>
  </r>
  <r>
    <x v="0"/>
    <n v="1"/>
    <d v="2018-01-01T00:00:00"/>
    <x v="18"/>
    <x v="0"/>
    <n v="367"/>
    <n v="382"/>
    <n v="390"/>
  </r>
  <r>
    <x v="0"/>
    <n v="1"/>
    <d v="2018-01-01T00:00:00"/>
    <x v="19"/>
    <x v="0"/>
    <n v="187"/>
    <n v="238"/>
    <n v="238"/>
  </r>
  <r>
    <x v="0"/>
    <n v="1"/>
    <d v="2018-01-01T00:00:00"/>
    <x v="20"/>
    <x v="0"/>
    <n v="242"/>
    <n v="245"/>
    <n v="245"/>
  </r>
  <r>
    <x v="0"/>
    <n v="1"/>
    <d v="2018-01-01T00:00:00"/>
    <x v="21"/>
    <x v="0"/>
    <n v="179"/>
    <n v="186"/>
    <n v="186"/>
  </r>
  <r>
    <x v="0"/>
    <n v="1"/>
    <d v="2018-01-01T00:00:00"/>
    <x v="22"/>
    <x v="0"/>
    <n v="181"/>
    <n v="209"/>
    <n v="209"/>
  </r>
  <r>
    <x v="0"/>
    <n v="1"/>
    <d v="2018-01-01T00:00:00"/>
    <x v="23"/>
    <x v="0"/>
    <n v="204"/>
    <n v="212"/>
    <n v="212"/>
  </r>
  <r>
    <x v="0"/>
    <n v="1"/>
    <d v="2018-01-01T00:00:00"/>
    <x v="0"/>
    <x v="1"/>
    <n v="270"/>
    <n v="276"/>
    <n v="276"/>
  </r>
  <r>
    <x v="0"/>
    <n v="1"/>
    <d v="2018-01-01T00:00:00"/>
    <x v="1"/>
    <x v="1"/>
    <n v="220"/>
    <n v="223"/>
    <n v="223"/>
  </r>
  <r>
    <x v="0"/>
    <n v="1"/>
    <d v="2018-01-01T00:00:00"/>
    <x v="2"/>
    <x v="1"/>
    <n v="213"/>
    <n v="217"/>
    <n v="217"/>
  </r>
  <r>
    <x v="0"/>
    <n v="1"/>
    <d v="2018-01-01T00:00:00"/>
    <x v="3"/>
    <x v="1"/>
    <n v="204"/>
    <n v="245"/>
    <n v="245"/>
  </r>
  <r>
    <x v="0"/>
    <n v="1"/>
    <d v="2018-01-01T00:00:00"/>
    <x v="4"/>
    <x v="1"/>
    <n v="200"/>
    <n v="204"/>
    <n v="204"/>
  </r>
  <r>
    <x v="0"/>
    <n v="1"/>
    <d v="2018-01-01T00:00:00"/>
    <x v="5"/>
    <x v="1"/>
    <n v="269"/>
    <n v="294"/>
    <n v="294"/>
  </r>
  <r>
    <x v="0"/>
    <n v="1"/>
    <d v="2018-01-01T00:00:00"/>
    <x v="6"/>
    <x v="1"/>
    <n v="243"/>
    <n v="247"/>
    <n v="247"/>
  </r>
  <r>
    <x v="0"/>
    <n v="1"/>
    <d v="2018-01-01T00:00:00"/>
    <x v="7"/>
    <x v="1"/>
    <n v="270"/>
    <n v="218"/>
    <n v="219"/>
  </r>
  <r>
    <x v="0"/>
    <n v="1"/>
    <d v="2018-01-01T00:00:00"/>
    <x v="8"/>
    <x v="1"/>
    <n v="503"/>
    <n v="666"/>
    <n v="747"/>
  </r>
  <r>
    <x v="0"/>
    <n v="1"/>
    <d v="2018-01-01T00:00:00"/>
    <x v="9"/>
    <x v="1"/>
    <n v="510"/>
    <n v="440"/>
    <n v="549"/>
  </r>
  <r>
    <x v="0"/>
    <n v="1"/>
    <d v="2018-01-01T00:00:00"/>
    <x v="10"/>
    <x v="1"/>
    <n v="480"/>
    <n v="427"/>
    <n v="490"/>
  </r>
  <r>
    <x v="0"/>
    <n v="1"/>
    <d v="2018-01-01T00:00:00"/>
    <x v="11"/>
    <x v="1"/>
    <n v="417"/>
    <n v="370"/>
    <n v="454"/>
  </r>
  <r>
    <x v="0"/>
    <n v="1"/>
    <d v="2018-01-01T00:00:00"/>
    <x v="12"/>
    <x v="1"/>
    <n v="397"/>
    <n v="350"/>
    <n v="414"/>
  </r>
  <r>
    <x v="0"/>
    <n v="1"/>
    <d v="2018-01-01T00:00:00"/>
    <x v="13"/>
    <x v="1"/>
    <n v="374"/>
    <n v="337"/>
    <n v="386"/>
  </r>
  <r>
    <x v="0"/>
    <n v="1"/>
    <d v="2018-01-01T00:00:00"/>
    <x v="14"/>
    <x v="1"/>
    <n v="403"/>
    <n v="365"/>
    <n v="442"/>
  </r>
  <r>
    <x v="0"/>
    <n v="1"/>
    <d v="2018-01-01T00:00:00"/>
    <x v="15"/>
    <x v="1"/>
    <n v="343"/>
    <n v="321"/>
    <n v="388"/>
  </r>
  <r>
    <x v="0"/>
    <n v="1"/>
    <d v="2018-01-01T00:00:00"/>
    <x v="16"/>
    <x v="1"/>
    <n v="272"/>
    <n v="251"/>
    <n v="299"/>
  </r>
  <r>
    <x v="0"/>
    <n v="1"/>
    <d v="2018-01-01T00:00:00"/>
    <x v="17"/>
    <x v="1"/>
    <n v="245"/>
    <n v="224"/>
    <n v="224"/>
  </r>
  <r>
    <x v="0"/>
    <n v="1"/>
    <d v="2018-01-01T00:00:00"/>
    <x v="18"/>
    <x v="1"/>
    <n v="284"/>
    <n v="303"/>
    <n v="303"/>
  </r>
  <r>
    <x v="0"/>
    <n v="1"/>
    <d v="2018-01-01T00:00:00"/>
    <x v="19"/>
    <x v="1"/>
    <n v="278"/>
    <n v="267"/>
    <n v="267"/>
  </r>
  <r>
    <x v="0"/>
    <n v="1"/>
    <d v="2018-01-01T00:00:00"/>
    <x v="20"/>
    <x v="1"/>
    <n v="325"/>
    <n v="284"/>
    <n v="284"/>
  </r>
  <r>
    <x v="0"/>
    <n v="1"/>
    <d v="2018-01-01T00:00:00"/>
    <x v="21"/>
    <x v="1"/>
    <n v="374"/>
    <n v="305"/>
    <n v="305"/>
  </r>
  <r>
    <x v="0"/>
    <n v="1"/>
    <d v="2018-01-01T00:00:00"/>
    <x v="22"/>
    <x v="1"/>
    <n v="383"/>
    <n v="389"/>
    <n v="389"/>
  </r>
  <r>
    <x v="0"/>
    <n v="1"/>
    <d v="2018-01-01T00:00:00"/>
    <x v="23"/>
    <x v="1"/>
    <n v="328"/>
    <n v="337"/>
    <n v="337"/>
  </r>
  <r>
    <x v="1"/>
    <n v="2"/>
    <d v="2018-02-01T00:00:00"/>
    <x v="0"/>
    <x v="0"/>
    <n v="229"/>
    <n v="238"/>
    <n v="238"/>
  </r>
  <r>
    <x v="1"/>
    <n v="2"/>
    <d v="2018-02-01T00:00:00"/>
    <x v="1"/>
    <x v="0"/>
    <n v="208"/>
    <n v="209"/>
    <n v="209"/>
  </r>
  <r>
    <x v="1"/>
    <n v="2"/>
    <d v="2018-02-01T00:00:00"/>
    <x v="2"/>
    <x v="0"/>
    <n v="248"/>
    <n v="212"/>
    <n v="212"/>
  </r>
  <r>
    <x v="1"/>
    <n v="2"/>
    <d v="2018-02-01T00:00:00"/>
    <x v="3"/>
    <x v="0"/>
    <n v="265"/>
    <n v="274"/>
    <n v="274"/>
  </r>
  <r>
    <x v="1"/>
    <n v="2"/>
    <d v="2018-02-01T00:00:00"/>
    <x v="4"/>
    <x v="0"/>
    <n v="384"/>
    <n v="388"/>
    <n v="388"/>
  </r>
  <r>
    <x v="1"/>
    <n v="2"/>
    <d v="2018-02-01T00:00:00"/>
    <x v="5"/>
    <x v="0"/>
    <n v="539"/>
    <n v="507"/>
    <n v="507"/>
  </r>
  <r>
    <x v="1"/>
    <n v="2"/>
    <d v="2018-02-01T00:00:00"/>
    <x v="6"/>
    <x v="0"/>
    <n v="684"/>
    <n v="607"/>
    <n v="607"/>
  </r>
  <r>
    <x v="1"/>
    <n v="2"/>
    <d v="2018-02-01T00:00:00"/>
    <x v="7"/>
    <x v="0"/>
    <n v="371"/>
    <n v="399"/>
    <n v="399"/>
  </r>
  <r>
    <x v="1"/>
    <n v="2"/>
    <d v="2018-02-01T00:00:00"/>
    <x v="8"/>
    <x v="0"/>
    <n v="382"/>
    <n v="302"/>
    <n v="308"/>
  </r>
  <r>
    <x v="1"/>
    <n v="2"/>
    <d v="2018-02-01T00:00:00"/>
    <x v="9"/>
    <x v="0"/>
    <n v="381"/>
    <n v="390"/>
    <n v="438"/>
  </r>
  <r>
    <x v="1"/>
    <n v="2"/>
    <d v="2018-02-01T00:00:00"/>
    <x v="10"/>
    <x v="0"/>
    <n v="356"/>
    <n v="375"/>
    <n v="433"/>
  </r>
  <r>
    <x v="1"/>
    <n v="2"/>
    <d v="2018-02-01T00:00:00"/>
    <x v="11"/>
    <x v="0"/>
    <n v="374"/>
    <n v="329"/>
    <n v="399"/>
  </r>
  <r>
    <x v="1"/>
    <n v="2"/>
    <d v="2018-02-01T00:00:00"/>
    <x v="12"/>
    <x v="0"/>
    <n v="451"/>
    <n v="335"/>
    <n v="419"/>
  </r>
  <r>
    <x v="1"/>
    <n v="2"/>
    <d v="2018-02-01T00:00:00"/>
    <x v="13"/>
    <x v="0"/>
    <n v="416"/>
    <n v="354"/>
    <n v="463"/>
  </r>
  <r>
    <x v="1"/>
    <n v="2"/>
    <d v="2018-02-01T00:00:00"/>
    <x v="14"/>
    <x v="0"/>
    <n v="424"/>
    <n v="357"/>
    <n v="462"/>
  </r>
  <r>
    <x v="1"/>
    <n v="2"/>
    <d v="2018-02-01T00:00:00"/>
    <x v="15"/>
    <x v="0"/>
    <n v="455"/>
    <n v="379"/>
    <n v="527"/>
  </r>
  <r>
    <x v="1"/>
    <n v="2"/>
    <d v="2018-02-01T00:00:00"/>
    <x v="16"/>
    <x v="0"/>
    <n v="549"/>
    <n v="475"/>
    <n v="615"/>
  </r>
  <r>
    <x v="1"/>
    <n v="2"/>
    <d v="2018-02-01T00:00:00"/>
    <x v="17"/>
    <x v="0"/>
    <n v="622"/>
    <n v="811"/>
    <n v="921"/>
  </r>
  <r>
    <x v="1"/>
    <n v="2"/>
    <d v="2018-02-01T00:00:00"/>
    <x v="18"/>
    <x v="0"/>
    <n v="514"/>
    <n v="635"/>
    <n v="655"/>
  </r>
  <r>
    <x v="1"/>
    <n v="2"/>
    <d v="2018-02-01T00:00:00"/>
    <x v="19"/>
    <x v="0"/>
    <n v="241"/>
    <n v="238"/>
    <n v="238"/>
  </r>
  <r>
    <x v="1"/>
    <n v="2"/>
    <d v="2018-02-01T00:00:00"/>
    <x v="20"/>
    <x v="0"/>
    <n v="255"/>
    <n v="258"/>
    <n v="258"/>
  </r>
  <r>
    <x v="1"/>
    <n v="2"/>
    <d v="2018-02-01T00:00:00"/>
    <x v="21"/>
    <x v="0"/>
    <n v="182"/>
    <n v="188"/>
    <n v="188"/>
  </r>
  <r>
    <x v="1"/>
    <n v="2"/>
    <d v="2018-02-01T00:00:00"/>
    <x v="22"/>
    <x v="0"/>
    <n v="244"/>
    <n v="257"/>
    <n v="257"/>
  </r>
  <r>
    <x v="1"/>
    <n v="2"/>
    <d v="2018-02-01T00:00:00"/>
    <x v="23"/>
    <x v="0"/>
    <n v="164"/>
    <n v="183"/>
    <n v="183"/>
  </r>
  <r>
    <x v="1"/>
    <n v="2"/>
    <d v="2018-02-01T00:00:00"/>
    <x v="0"/>
    <x v="1"/>
    <n v="297"/>
    <n v="289"/>
    <n v="289"/>
  </r>
  <r>
    <x v="1"/>
    <n v="2"/>
    <d v="2018-02-01T00:00:00"/>
    <x v="1"/>
    <x v="1"/>
    <n v="259"/>
    <n v="240"/>
    <n v="240"/>
  </r>
  <r>
    <x v="1"/>
    <n v="2"/>
    <d v="2018-02-01T00:00:00"/>
    <x v="2"/>
    <x v="1"/>
    <n v="252"/>
    <n v="230"/>
    <n v="230"/>
  </r>
  <r>
    <x v="1"/>
    <n v="2"/>
    <d v="2018-02-01T00:00:00"/>
    <x v="3"/>
    <x v="1"/>
    <n v="194"/>
    <n v="191"/>
    <n v="191"/>
  </r>
  <r>
    <x v="1"/>
    <n v="2"/>
    <d v="2018-02-01T00:00:00"/>
    <x v="4"/>
    <x v="1"/>
    <n v="302"/>
    <n v="309"/>
    <n v="309"/>
  </r>
  <r>
    <x v="1"/>
    <n v="2"/>
    <d v="2018-02-01T00:00:00"/>
    <x v="5"/>
    <x v="1"/>
    <n v="522"/>
    <n v="526"/>
    <n v="526"/>
  </r>
  <r>
    <x v="1"/>
    <n v="2"/>
    <d v="2018-02-01T00:00:00"/>
    <x v="6"/>
    <x v="1"/>
    <n v="306"/>
    <n v="310"/>
    <n v="310"/>
  </r>
  <r>
    <x v="1"/>
    <n v="2"/>
    <d v="2018-02-01T00:00:00"/>
    <x v="7"/>
    <x v="1"/>
    <n v="359"/>
    <n v="547"/>
    <n v="573"/>
  </r>
  <r>
    <x v="1"/>
    <n v="2"/>
    <d v="2018-02-01T00:00:00"/>
    <x v="8"/>
    <x v="1"/>
    <n v="549"/>
    <n v="771"/>
    <n v="880"/>
  </r>
  <r>
    <x v="1"/>
    <n v="2"/>
    <d v="2018-02-01T00:00:00"/>
    <x v="9"/>
    <x v="1"/>
    <n v="540"/>
    <n v="511"/>
    <n v="597"/>
  </r>
  <r>
    <x v="1"/>
    <n v="2"/>
    <d v="2018-02-01T00:00:00"/>
    <x v="10"/>
    <x v="1"/>
    <n v="504"/>
    <n v="448"/>
    <n v="527"/>
  </r>
  <r>
    <x v="1"/>
    <n v="2"/>
    <d v="2018-02-01T00:00:00"/>
    <x v="11"/>
    <x v="1"/>
    <n v="486"/>
    <n v="433"/>
    <n v="503"/>
  </r>
  <r>
    <x v="1"/>
    <n v="2"/>
    <d v="2018-02-01T00:00:00"/>
    <x v="12"/>
    <x v="1"/>
    <n v="503"/>
    <n v="431"/>
    <n v="511"/>
  </r>
  <r>
    <x v="1"/>
    <n v="2"/>
    <d v="2018-02-01T00:00:00"/>
    <x v="13"/>
    <x v="1"/>
    <n v="498"/>
    <n v="428"/>
    <n v="505"/>
  </r>
  <r>
    <x v="1"/>
    <n v="2"/>
    <d v="2018-02-01T00:00:00"/>
    <x v="14"/>
    <x v="1"/>
    <n v="466"/>
    <n v="388"/>
    <n v="463"/>
  </r>
  <r>
    <x v="1"/>
    <n v="2"/>
    <d v="2018-02-01T00:00:00"/>
    <x v="15"/>
    <x v="1"/>
    <n v="425"/>
    <n v="399"/>
    <n v="506"/>
  </r>
  <r>
    <x v="1"/>
    <n v="2"/>
    <d v="2018-02-01T00:00:00"/>
    <x v="16"/>
    <x v="1"/>
    <n v="409"/>
    <n v="385"/>
    <n v="502"/>
  </r>
  <r>
    <x v="1"/>
    <n v="2"/>
    <d v="2018-02-01T00:00:00"/>
    <x v="17"/>
    <x v="1"/>
    <n v="376"/>
    <n v="346"/>
    <n v="372"/>
  </r>
  <r>
    <x v="1"/>
    <n v="2"/>
    <d v="2018-02-01T00:00:00"/>
    <x v="18"/>
    <x v="1"/>
    <n v="319"/>
    <n v="327"/>
    <n v="327"/>
  </r>
  <r>
    <x v="1"/>
    <n v="2"/>
    <d v="2018-02-01T00:00:00"/>
    <x v="19"/>
    <x v="1"/>
    <n v="340"/>
    <n v="346"/>
    <n v="346"/>
  </r>
  <r>
    <x v="1"/>
    <n v="2"/>
    <d v="2018-02-01T00:00:00"/>
    <x v="20"/>
    <x v="1"/>
    <n v="323"/>
    <n v="335"/>
    <n v="335"/>
  </r>
  <r>
    <x v="1"/>
    <n v="2"/>
    <d v="2018-02-01T00:00:00"/>
    <x v="21"/>
    <x v="1"/>
    <n v="366"/>
    <n v="323"/>
    <n v="323"/>
  </r>
  <r>
    <x v="1"/>
    <n v="2"/>
    <d v="2018-02-01T00:00:00"/>
    <x v="22"/>
    <x v="1"/>
    <n v="380"/>
    <n v="385"/>
    <n v="385"/>
  </r>
  <r>
    <x v="1"/>
    <n v="2"/>
    <d v="2018-02-01T00:00:00"/>
    <x v="23"/>
    <x v="1"/>
    <n v="337"/>
    <n v="326"/>
    <n v="326"/>
  </r>
  <r>
    <x v="2"/>
    <n v="3"/>
    <d v="2018-03-01T00:00:00"/>
    <x v="0"/>
    <x v="0"/>
    <n v="302"/>
    <n v="320"/>
    <n v="320"/>
  </r>
  <r>
    <x v="2"/>
    <n v="3"/>
    <d v="2018-03-01T00:00:00"/>
    <x v="1"/>
    <x v="0"/>
    <n v="254"/>
    <n v="270"/>
    <n v="270"/>
  </r>
  <r>
    <x v="2"/>
    <n v="3"/>
    <d v="2018-03-01T00:00:00"/>
    <x v="2"/>
    <x v="0"/>
    <n v="233"/>
    <n v="250"/>
    <n v="250"/>
  </r>
  <r>
    <x v="2"/>
    <n v="3"/>
    <d v="2018-03-01T00:00:00"/>
    <x v="3"/>
    <x v="0"/>
    <n v="260"/>
    <n v="284"/>
    <n v="284"/>
  </r>
  <r>
    <x v="2"/>
    <n v="3"/>
    <d v="2018-03-01T00:00:00"/>
    <x v="4"/>
    <x v="0"/>
    <n v="309"/>
    <n v="330"/>
    <n v="330"/>
  </r>
  <r>
    <x v="2"/>
    <n v="3"/>
    <d v="2018-03-01T00:00:00"/>
    <x v="5"/>
    <x v="0"/>
    <n v="447"/>
    <n v="491"/>
    <n v="491"/>
  </r>
  <r>
    <x v="2"/>
    <n v="3"/>
    <d v="2018-03-01T00:00:00"/>
    <x v="6"/>
    <x v="0"/>
    <n v="533"/>
    <n v="609"/>
    <n v="609"/>
  </r>
  <r>
    <x v="2"/>
    <n v="3"/>
    <d v="2018-03-01T00:00:00"/>
    <x v="7"/>
    <x v="0"/>
    <n v="401"/>
    <n v="422"/>
    <n v="422"/>
  </r>
  <r>
    <x v="2"/>
    <n v="3"/>
    <d v="2018-03-01T00:00:00"/>
    <x v="8"/>
    <x v="0"/>
    <n v="358"/>
    <n v="366"/>
    <n v="371"/>
  </r>
  <r>
    <x v="2"/>
    <n v="3"/>
    <d v="2018-03-01T00:00:00"/>
    <x v="9"/>
    <x v="0"/>
    <n v="450"/>
    <n v="349"/>
    <n v="414"/>
  </r>
  <r>
    <x v="2"/>
    <n v="3"/>
    <d v="2018-03-01T00:00:00"/>
    <x v="10"/>
    <x v="0"/>
    <n v="455"/>
    <n v="416"/>
    <n v="507"/>
  </r>
  <r>
    <x v="2"/>
    <n v="3"/>
    <d v="2018-03-01T00:00:00"/>
    <x v="11"/>
    <x v="0"/>
    <n v="435"/>
    <n v="415"/>
    <n v="504"/>
  </r>
  <r>
    <x v="2"/>
    <n v="3"/>
    <d v="2018-03-01T00:00:00"/>
    <x v="12"/>
    <x v="0"/>
    <n v="482"/>
    <n v="385"/>
    <n v="503"/>
  </r>
  <r>
    <x v="2"/>
    <n v="3"/>
    <d v="2018-03-01T00:00:00"/>
    <x v="13"/>
    <x v="0"/>
    <n v="457"/>
    <n v="369"/>
    <n v="515"/>
  </r>
  <r>
    <x v="2"/>
    <n v="3"/>
    <d v="2018-03-01T00:00:00"/>
    <x v="14"/>
    <x v="0"/>
    <n v="442"/>
    <n v="376"/>
    <n v="515"/>
  </r>
  <r>
    <x v="2"/>
    <n v="3"/>
    <d v="2018-03-01T00:00:00"/>
    <x v="15"/>
    <x v="0"/>
    <n v="453"/>
    <n v="395"/>
    <n v="541"/>
  </r>
  <r>
    <x v="2"/>
    <n v="3"/>
    <d v="2018-03-01T00:00:00"/>
    <x v="16"/>
    <x v="0"/>
    <n v="564"/>
    <n v="459"/>
    <n v="596"/>
  </r>
  <r>
    <x v="2"/>
    <n v="3"/>
    <d v="2018-03-01T00:00:00"/>
    <x v="17"/>
    <x v="0"/>
    <n v="549"/>
    <n v="616"/>
    <n v="779"/>
  </r>
  <r>
    <x v="2"/>
    <n v="3"/>
    <d v="2018-03-01T00:00:00"/>
    <x v="18"/>
    <x v="0"/>
    <n v="590"/>
    <n v="705"/>
    <n v="851"/>
  </r>
  <r>
    <x v="2"/>
    <n v="3"/>
    <d v="2018-03-01T00:00:00"/>
    <x v="19"/>
    <x v="0"/>
    <n v="512"/>
    <n v="653"/>
    <n v="733"/>
  </r>
  <r>
    <x v="2"/>
    <n v="3"/>
    <d v="2018-03-01T00:00:00"/>
    <x v="20"/>
    <x v="0"/>
    <n v="253"/>
    <n v="317"/>
    <n v="319"/>
  </r>
  <r>
    <x v="2"/>
    <n v="3"/>
    <d v="2018-03-01T00:00:00"/>
    <x v="21"/>
    <x v="0"/>
    <n v="211"/>
    <n v="262"/>
    <n v="262"/>
  </r>
  <r>
    <x v="2"/>
    <n v="3"/>
    <d v="2018-03-01T00:00:00"/>
    <x v="22"/>
    <x v="0"/>
    <n v="296"/>
    <n v="275"/>
    <n v="275"/>
  </r>
  <r>
    <x v="2"/>
    <n v="3"/>
    <d v="2018-03-01T00:00:00"/>
    <x v="23"/>
    <x v="0"/>
    <n v="217"/>
    <n v="231"/>
    <n v="231"/>
  </r>
  <r>
    <x v="2"/>
    <n v="3"/>
    <d v="2018-03-01T00:00:00"/>
    <x v="0"/>
    <x v="1"/>
    <n v="392"/>
    <n v="356"/>
    <n v="356"/>
  </r>
  <r>
    <x v="2"/>
    <n v="3"/>
    <d v="2018-03-01T00:00:00"/>
    <x v="1"/>
    <x v="1"/>
    <n v="268"/>
    <n v="257"/>
    <n v="257"/>
  </r>
  <r>
    <x v="2"/>
    <n v="3"/>
    <d v="2018-03-01T00:00:00"/>
    <x v="2"/>
    <x v="1"/>
    <n v="262"/>
    <n v="261"/>
    <n v="261"/>
  </r>
  <r>
    <x v="2"/>
    <n v="3"/>
    <d v="2018-03-01T00:00:00"/>
    <x v="3"/>
    <x v="1"/>
    <n v="230"/>
    <n v="223"/>
    <n v="223"/>
  </r>
  <r>
    <x v="2"/>
    <n v="3"/>
    <d v="2018-03-01T00:00:00"/>
    <x v="4"/>
    <x v="1"/>
    <n v="233"/>
    <n v="233"/>
    <n v="233"/>
  </r>
  <r>
    <x v="2"/>
    <n v="3"/>
    <d v="2018-03-01T00:00:00"/>
    <x v="5"/>
    <x v="1"/>
    <n v="303"/>
    <n v="299"/>
    <n v="299"/>
  </r>
  <r>
    <x v="2"/>
    <n v="3"/>
    <d v="2018-03-01T00:00:00"/>
    <x v="6"/>
    <x v="1"/>
    <n v="263"/>
    <n v="263"/>
    <n v="263"/>
  </r>
  <r>
    <x v="2"/>
    <n v="3"/>
    <d v="2018-03-01T00:00:00"/>
    <x v="7"/>
    <x v="1"/>
    <n v="391"/>
    <n v="582"/>
    <n v="606"/>
  </r>
  <r>
    <x v="2"/>
    <n v="3"/>
    <d v="2018-03-01T00:00:00"/>
    <x v="8"/>
    <x v="1"/>
    <n v="477"/>
    <n v="655"/>
    <n v="742"/>
  </r>
  <r>
    <x v="2"/>
    <n v="3"/>
    <d v="2018-03-01T00:00:00"/>
    <x v="9"/>
    <x v="1"/>
    <n v="596"/>
    <n v="515"/>
    <n v="647"/>
  </r>
  <r>
    <x v="2"/>
    <n v="3"/>
    <d v="2018-03-01T00:00:00"/>
    <x v="10"/>
    <x v="1"/>
    <n v="505"/>
    <n v="423"/>
    <n v="535"/>
  </r>
  <r>
    <x v="2"/>
    <n v="3"/>
    <d v="2018-03-01T00:00:00"/>
    <x v="11"/>
    <x v="1"/>
    <n v="442"/>
    <n v="409"/>
    <n v="508"/>
  </r>
  <r>
    <x v="2"/>
    <n v="3"/>
    <d v="2018-03-01T00:00:00"/>
    <x v="12"/>
    <x v="1"/>
    <n v="456"/>
    <n v="430"/>
    <n v="568"/>
  </r>
  <r>
    <x v="2"/>
    <n v="3"/>
    <d v="2018-03-01T00:00:00"/>
    <x v="13"/>
    <x v="1"/>
    <n v="449"/>
    <n v="363"/>
    <n v="461"/>
  </r>
  <r>
    <x v="2"/>
    <n v="3"/>
    <d v="2018-03-01T00:00:00"/>
    <x v="14"/>
    <x v="1"/>
    <n v="447"/>
    <n v="383"/>
    <n v="486"/>
  </r>
  <r>
    <x v="2"/>
    <n v="3"/>
    <d v="2018-03-01T00:00:00"/>
    <x v="15"/>
    <x v="1"/>
    <n v="427"/>
    <n v="402"/>
    <n v="509"/>
  </r>
  <r>
    <x v="2"/>
    <n v="3"/>
    <d v="2018-03-01T00:00:00"/>
    <x v="16"/>
    <x v="1"/>
    <n v="437"/>
    <n v="413"/>
    <n v="564"/>
  </r>
  <r>
    <x v="2"/>
    <n v="3"/>
    <d v="2018-03-01T00:00:00"/>
    <x v="17"/>
    <x v="1"/>
    <n v="399"/>
    <n v="369"/>
    <n v="500"/>
  </r>
  <r>
    <x v="2"/>
    <n v="3"/>
    <d v="2018-03-01T00:00:00"/>
    <x v="18"/>
    <x v="1"/>
    <n v="339"/>
    <n v="346"/>
    <n v="415"/>
  </r>
  <r>
    <x v="2"/>
    <n v="3"/>
    <d v="2018-03-01T00:00:00"/>
    <x v="19"/>
    <x v="1"/>
    <n v="328"/>
    <n v="331"/>
    <n v="336"/>
  </r>
  <r>
    <x v="2"/>
    <n v="3"/>
    <d v="2018-03-01T00:00:00"/>
    <x v="20"/>
    <x v="1"/>
    <n v="390"/>
    <n v="369"/>
    <n v="369"/>
  </r>
  <r>
    <x v="2"/>
    <n v="3"/>
    <d v="2018-03-01T00:00:00"/>
    <x v="21"/>
    <x v="1"/>
    <n v="419"/>
    <n v="416"/>
    <n v="416"/>
  </r>
  <r>
    <x v="2"/>
    <n v="3"/>
    <d v="2018-03-01T00:00:00"/>
    <x v="22"/>
    <x v="1"/>
    <n v="426"/>
    <n v="414"/>
    <n v="414"/>
  </r>
  <r>
    <x v="2"/>
    <n v="3"/>
    <d v="2018-03-01T00:00:00"/>
    <x v="23"/>
    <x v="1"/>
    <n v="401"/>
    <n v="418"/>
    <n v="418"/>
  </r>
  <r>
    <x v="3"/>
    <n v="4"/>
    <d v="2018-04-01T00:00:00"/>
    <x v="0"/>
    <x v="0"/>
    <n v="215"/>
    <n v="230"/>
    <n v="230"/>
  </r>
  <r>
    <x v="3"/>
    <n v="4"/>
    <d v="2018-04-01T00:00:00"/>
    <x v="1"/>
    <x v="0"/>
    <n v="197"/>
    <n v="202"/>
    <n v="202"/>
  </r>
  <r>
    <x v="3"/>
    <n v="4"/>
    <d v="2018-04-01T00:00:00"/>
    <x v="2"/>
    <x v="0"/>
    <n v="197"/>
    <n v="212"/>
    <n v="212"/>
  </r>
  <r>
    <x v="3"/>
    <n v="4"/>
    <d v="2018-04-01T00:00:00"/>
    <x v="3"/>
    <x v="0"/>
    <n v="261"/>
    <n v="271"/>
    <n v="271"/>
  </r>
  <r>
    <x v="3"/>
    <n v="4"/>
    <d v="2018-04-01T00:00:00"/>
    <x v="4"/>
    <x v="0"/>
    <n v="274"/>
    <n v="287"/>
    <n v="287"/>
  </r>
  <r>
    <x v="3"/>
    <n v="4"/>
    <d v="2018-04-01T00:00:00"/>
    <x v="5"/>
    <x v="0"/>
    <n v="400"/>
    <n v="412"/>
    <n v="412"/>
  </r>
  <r>
    <x v="3"/>
    <n v="4"/>
    <d v="2018-04-01T00:00:00"/>
    <x v="6"/>
    <x v="0"/>
    <n v="520"/>
    <n v="540"/>
    <n v="540"/>
  </r>
  <r>
    <x v="3"/>
    <n v="4"/>
    <d v="2018-04-01T00:00:00"/>
    <x v="7"/>
    <x v="0"/>
    <n v="317"/>
    <n v="334"/>
    <n v="334"/>
  </r>
  <r>
    <x v="3"/>
    <n v="4"/>
    <d v="2018-04-01T00:00:00"/>
    <x v="8"/>
    <x v="0"/>
    <n v="366"/>
    <n v="313"/>
    <n v="313"/>
  </r>
  <r>
    <x v="3"/>
    <n v="4"/>
    <d v="2018-04-01T00:00:00"/>
    <x v="9"/>
    <x v="0"/>
    <n v="457"/>
    <n v="424"/>
    <n v="498"/>
  </r>
  <r>
    <x v="3"/>
    <n v="4"/>
    <d v="2018-04-01T00:00:00"/>
    <x v="10"/>
    <x v="0"/>
    <n v="412"/>
    <n v="347"/>
    <n v="393"/>
  </r>
  <r>
    <x v="3"/>
    <n v="4"/>
    <d v="2018-04-01T00:00:00"/>
    <x v="11"/>
    <x v="0"/>
    <n v="468"/>
    <n v="397"/>
    <n v="451"/>
  </r>
  <r>
    <x v="3"/>
    <n v="4"/>
    <d v="2018-04-01T00:00:00"/>
    <x v="12"/>
    <x v="0"/>
    <n v="467"/>
    <n v="410"/>
    <n v="486"/>
  </r>
  <r>
    <x v="3"/>
    <n v="4"/>
    <d v="2018-04-01T00:00:00"/>
    <x v="13"/>
    <x v="0"/>
    <n v="468"/>
    <n v="452"/>
    <n v="519"/>
  </r>
  <r>
    <x v="3"/>
    <n v="4"/>
    <d v="2018-04-01T00:00:00"/>
    <x v="14"/>
    <x v="0"/>
    <n v="473"/>
    <n v="424"/>
    <n v="469"/>
  </r>
  <r>
    <x v="3"/>
    <n v="4"/>
    <d v="2018-04-01T00:00:00"/>
    <x v="15"/>
    <x v="0"/>
    <n v="472"/>
    <n v="413"/>
    <n v="506"/>
  </r>
  <r>
    <x v="3"/>
    <n v="4"/>
    <d v="2018-04-01T00:00:00"/>
    <x v="16"/>
    <x v="0"/>
    <n v="481"/>
    <n v="405"/>
    <n v="538"/>
  </r>
  <r>
    <x v="3"/>
    <n v="4"/>
    <d v="2018-04-01T00:00:00"/>
    <x v="17"/>
    <x v="0"/>
    <n v="510"/>
    <n v="426"/>
    <n v="536"/>
  </r>
  <r>
    <x v="3"/>
    <n v="4"/>
    <d v="2018-04-01T00:00:00"/>
    <x v="18"/>
    <x v="0"/>
    <n v="534"/>
    <n v="552"/>
    <n v="708"/>
  </r>
  <r>
    <x v="3"/>
    <n v="4"/>
    <d v="2018-04-01T00:00:00"/>
    <x v="19"/>
    <x v="0"/>
    <n v="481"/>
    <n v="549"/>
    <n v="648"/>
  </r>
  <r>
    <x v="3"/>
    <n v="4"/>
    <d v="2018-04-01T00:00:00"/>
    <x v="20"/>
    <x v="0"/>
    <n v="313"/>
    <n v="332"/>
    <n v="342"/>
  </r>
  <r>
    <x v="3"/>
    <n v="4"/>
    <d v="2018-04-01T00:00:00"/>
    <x v="21"/>
    <x v="0"/>
    <n v="279"/>
    <n v="292"/>
    <n v="292"/>
  </r>
  <r>
    <x v="3"/>
    <n v="4"/>
    <d v="2018-04-01T00:00:00"/>
    <x v="22"/>
    <x v="0"/>
    <n v="174"/>
    <n v="187"/>
    <n v="187"/>
  </r>
  <r>
    <x v="3"/>
    <n v="4"/>
    <d v="2018-04-01T00:00:00"/>
    <x v="23"/>
    <x v="0"/>
    <n v="225"/>
    <n v="217"/>
    <n v="217"/>
  </r>
  <r>
    <x v="3"/>
    <n v="4"/>
    <d v="2018-04-01T00:00:00"/>
    <x v="0"/>
    <x v="1"/>
    <n v="363"/>
    <n v="387"/>
    <n v="387"/>
  </r>
  <r>
    <x v="3"/>
    <n v="4"/>
    <d v="2018-04-01T00:00:00"/>
    <x v="1"/>
    <x v="1"/>
    <n v="295"/>
    <n v="305"/>
    <n v="305"/>
  </r>
  <r>
    <x v="3"/>
    <n v="4"/>
    <d v="2018-04-01T00:00:00"/>
    <x v="2"/>
    <x v="1"/>
    <n v="241"/>
    <n v="254"/>
    <n v="254"/>
  </r>
  <r>
    <x v="3"/>
    <n v="4"/>
    <d v="2018-04-01T00:00:00"/>
    <x v="3"/>
    <x v="1"/>
    <n v="229"/>
    <n v="239"/>
    <n v="239"/>
  </r>
  <r>
    <x v="3"/>
    <n v="4"/>
    <d v="2018-04-01T00:00:00"/>
    <x v="4"/>
    <x v="1"/>
    <n v="210"/>
    <n v="208"/>
    <n v="208"/>
  </r>
  <r>
    <x v="3"/>
    <n v="4"/>
    <d v="2018-04-01T00:00:00"/>
    <x v="5"/>
    <x v="1"/>
    <n v="257"/>
    <n v="257"/>
    <n v="257"/>
  </r>
  <r>
    <x v="3"/>
    <n v="4"/>
    <d v="2018-04-01T00:00:00"/>
    <x v="6"/>
    <x v="1"/>
    <n v="236"/>
    <n v="239"/>
    <n v="239"/>
  </r>
  <r>
    <x v="3"/>
    <n v="4"/>
    <d v="2018-04-01T00:00:00"/>
    <x v="7"/>
    <x v="1"/>
    <n v="292"/>
    <n v="307"/>
    <n v="339"/>
  </r>
  <r>
    <x v="3"/>
    <n v="4"/>
    <d v="2018-04-01T00:00:00"/>
    <x v="8"/>
    <x v="1"/>
    <n v="394"/>
    <n v="438"/>
    <n v="553"/>
  </r>
  <r>
    <x v="3"/>
    <n v="4"/>
    <d v="2018-04-01T00:00:00"/>
    <x v="9"/>
    <x v="1"/>
    <n v="489"/>
    <n v="465"/>
    <n v="563"/>
  </r>
  <r>
    <x v="3"/>
    <n v="4"/>
    <d v="2018-04-01T00:00:00"/>
    <x v="10"/>
    <x v="1"/>
    <n v="403"/>
    <n v="347"/>
    <n v="425"/>
  </r>
  <r>
    <x v="3"/>
    <n v="4"/>
    <d v="2018-04-01T00:00:00"/>
    <x v="11"/>
    <x v="1"/>
    <n v="416"/>
    <n v="352"/>
    <n v="445"/>
  </r>
  <r>
    <x v="3"/>
    <n v="4"/>
    <d v="2018-04-01T00:00:00"/>
    <x v="12"/>
    <x v="1"/>
    <n v="406"/>
    <n v="372"/>
    <n v="448"/>
  </r>
  <r>
    <x v="3"/>
    <n v="4"/>
    <d v="2018-04-01T00:00:00"/>
    <x v="13"/>
    <x v="1"/>
    <n v="372"/>
    <n v="319"/>
    <n v="391"/>
  </r>
  <r>
    <x v="3"/>
    <n v="4"/>
    <d v="2018-04-01T00:00:00"/>
    <x v="14"/>
    <x v="1"/>
    <n v="419"/>
    <n v="382"/>
    <n v="463"/>
  </r>
  <r>
    <x v="3"/>
    <n v="4"/>
    <d v="2018-04-01T00:00:00"/>
    <x v="15"/>
    <x v="1"/>
    <n v="455"/>
    <n v="415"/>
    <n v="514"/>
  </r>
  <r>
    <x v="3"/>
    <n v="4"/>
    <d v="2018-04-01T00:00:00"/>
    <x v="16"/>
    <x v="1"/>
    <n v="450"/>
    <n v="398"/>
    <n v="504"/>
  </r>
  <r>
    <x v="3"/>
    <n v="4"/>
    <d v="2018-04-01T00:00:00"/>
    <x v="17"/>
    <x v="1"/>
    <n v="412"/>
    <n v="387"/>
    <n v="477"/>
  </r>
  <r>
    <x v="3"/>
    <n v="4"/>
    <d v="2018-04-01T00:00:00"/>
    <x v="18"/>
    <x v="1"/>
    <n v="431"/>
    <n v="390"/>
    <n v="496"/>
  </r>
  <r>
    <x v="3"/>
    <n v="4"/>
    <d v="2018-04-01T00:00:00"/>
    <x v="19"/>
    <x v="1"/>
    <n v="371"/>
    <n v="365"/>
    <n v="365"/>
  </r>
  <r>
    <x v="3"/>
    <n v="4"/>
    <d v="2018-04-01T00:00:00"/>
    <x v="20"/>
    <x v="1"/>
    <n v="408"/>
    <n v="414"/>
    <n v="414"/>
  </r>
  <r>
    <x v="3"/>
    <n v="4"/>
    <d v="2018-04-01T00:00:00"/>
    <x v="21"/>
    <x v="1"/>
    <n v="456"/>
    <n v="483"/>
    <n v="483"/>
  </r>
  <r>
    <x v="3"/>
    <n v="4"/>
    <d v="2018-04-01T00:00:00"/>
    <x v="22"/>
    <x v="1"/>
    <n v="470"/>
    <n v="487"/>
    <n v="487"/>
  </r>
  <r>
    <x v="3"/>
    <n v="4"/>
    <d v="2018-04-01T00:00:00"/>
    <x v="23"/>
    <x v="1"/>
    <n v="446"/>
    <n v="474"/>
    <n v="474"/>
  </r>
  <r>
    <x v="4"/>
    <n v="5"/>
    <d v="2018-05-01T00:00:00"/>
    <x v="0"/>
    <x v="0"/>
    <n v="200"/>
    <n v="220"/>
    <n v="220"/>
  </r>
  <r>
    <x v="4"/>
    <n v="5"/>
    <d v="2018-05-01T00:00:00"/>
    <x v="1"/>
    <x v="0"/>
    <n v="266"/>
    <n v="233"/>
    <n v="233"/>
  </r>
  <r>
    <x v="4"/>
    <n v="5"/>
    <d v="2018-05-01T00:00:00"/>
    <x v="2"/>
    <x v="0"/>
    <n v="257"/>
    <n v="268"/>
    <n v="268"/>
  </r>
  <r>
    <x v="4"/>
    <n v="5"/>
    <d v="2018-05-01T00:00:00"/>
    <x v="3"/>
    <x v="0"/>
    <n v="267"/>
    <n v="280"/>
    <n v="280"/>
  </r>
  <r>
    <x v="4"/>
    <n v="5"/>
    <d v="2018-05-01T00:00:00"/>
    <x v="4"/>
    <x v="0"/>
    <n v="288"/>
    <n v="301"/>
    <n v="301"/>
  </r>
  <r>
    <x v="4"/>
    <n v="5"/>
    <d v="2018-05-01T00:00:00"/>
    <x v="5"/>
    <x v="0"/>
    <n v="363"/>
    <n v="420"/>
    <n v="420"/>
  </r>
  <r>
    <x v="4"/>
    <n v="5"/>
    <d v="2018-05-01T00:00:00"/>
    <x v="6"/>
    <x v="0"/>
    <n v="511"/>
    <n v="529"/>
    <n v="529"/>
  </r>
  <r>
    <x v="4"/>
    <n v="5"/>
    <d v="2018-05-01T00:00:00"/>
    <x v="7"/>
    <x v="0"/>
    <n v="357"/>
    <n v="332"/>
    <n v="332"/>
  </r>
  <r>
    <x v="4"/>
    <n v="5"/>
    <d v="2018-05-01T00:00:00"/>
    <x v="8"/>
    <x v="0"/>
    <n v="404"/>
    <n v="400"/>
    <n v="400"/>
  </r>
  <r>
    <x v="4"/>
    <n v="5"/>
    <d v="2018-05-01T00:00:00"/>
    <x v="9"/>
    <x v="0"/>
    <n v="502"/>
    <n v="459"/>
    <n v="558"/>
  </r>
  <r>
    <x v="4"/>
    <n v="5"/>
    <d v="2018-05-01T00:00:00"/>
    <x v="10"/>
    <x v="0"/>
    <n v="580"/>
    <n v="528"/>
    <n v="623"/>
  </r>
  <r>
    <x v="4"/>
    <n v="5"/>
    <d v="2018-05-01T00:00:00"/>
    <x v="11"/>
    <x v="0"/>
    <n v="565"/>
    <n v="571"/>
    <n v="626"/>
  </r>
  <r>
    <x v="4"/>
    <n v="5"/>
    <d v="2018-05-01T00:00:00"/>
    <x v="12"/>
    <x v="0"/>
    <n v="535"/>
    <n v="515"/>
    <n v="576"/>
  </r>
  <r>
    <x v="4"/>
    <n v="5"/>
    <d v="2018-05-01T00:00:00"/>
    <x v="13"/>
    <x v="0"/>
    <n v="511"/>
    <n v="507"/>
    <n v="577"/>
  </r>
  <r>
    <x v="4"/>
    <n v="5"/>
    <d v="2018-05-01T00:00:00"/>
    <x v="14"/>
    <x v="0"/>
    <n v="486"/>
    <n v="457"/>
    <n v="552"/>
  </r>
  <r>
    <x v="4"/>
    <n v="5"/>
    <d v="2018-05-01T00:00:00"/>
    <x v="15"/>
    <x v="0"/>
    <n v="491"/>
    <n v="446"/>
    <n v="528"/>
  </r>
  <r>
    <x v="4"/>
    <n v="5"/>
    <d v="2018-05-01T00:00:00"/>
    <x v="16"/>
    <x v="0"/>
    <n v="503"/>
    <n v="444"/>
    <n v="535"/>
  </r>
  <r>
    <x v="4"/>
    <n v="5"/>
    <d v="2018-05-01T00:00:00"/>
    <x v="17"/>
    <x v="0"/>
    <n v="417"/>
    <n v="463"/>
    <n v="571"/>
  </r>
  <r>
    <x v="4"/>
    <n v="5"/>
    <d v="2018-05-01T00:00:00"/>
    <x v="18"/>
    <x v="0"/>
    <n v="454"/>
    <n v="384"/>
    <n v="515"/>
  </r>
  <r>
    <x v="4"/>
    <n v="5"/>
    <d v="2018-05-01T00:00:00"/>
    <x v="19"/>
    <x v="0"/>
    <n v="445"/>
    <n v="440"/>
    <n v="533"/>
  </r>
  <r>
    <x v="4"/>
    <n v="5"/>
    <d v="2018-05-01T00:00:00"/>
    <x v="20"/>
    <x v="0"/>
    <n v="304"/>
    <n v="367"/>
    <n v="401"/>
  </r>
  <r>
    <x v="4"/>
    <n v="5"/>
    <d v="2018-05-01T00:00:00"/>
    <x v="21"/>
    <x v="0"/>
    <n v="471"/>
    <n v="282"/>
    <n v="282"/>
  </r>
  <r>
    <x v="4"/>
    <n v="5"/>
    <d v="2018-05-01T00:00:00"/>
    <x v="22"/>
    <x v="0"/>
    <n v="239"/>
    <n v="216"/>
    <n v="216"/>
  </r>
  <r>
    <x v="4"/>
    <n v="5"/>
    <d v="2018-05-01T00:00:00"/>
    <x v="23"/>
    <x v="0"/>
    <n v="171"/>
    <n v="189"/>
    <n v="189"/>
  </r>
  <r>
    <x v="4"/>
    <n v="5"/>
    <d v="2018-05-01T00:00:00"/>
    <x v="0"/>
    <x v="1"/>
    <n v="425"/>
    <n v="483"/>
    <n v="483"/>
  </r>
  <r>
    <x v="4"/>
    <n v="5"/>
    <d v="2018-05-01T00:00:00"/>
    <x v="1"/>
    <x v="1"/>
    <n v="331"/>
    <n v="366"/>
    <n v="366"/>
  </r>
  <r>
    <x v="4"/>
    <n v="5"/>
    <d v="2018-05-01T00:00:00"/>
    <x v="2"/>
    <x v="1"/>
    <n v="246"/>
    <n v="276"/>
    <n v="276"/>
  </r>
  <r>
    <x v="4"/>
    <n v="5"/>
    <d v="2018-05-01T00:00:00"/>
    <x v="3"/>
    <x v="1"/>
    <n v="227"/>
    <n v="248"/>
    <n v="248"/>
  </r>
  <r>
    <x v="4"/>
    <n v="5"/>
    <d v="2018-05-01T00:00:00"/>
    <x v="4"/>
    <x v="1"/>
    <n v="230"/>
    <n v="217"/>
    <n v="217"/>
  </r>
  <r>
    <x v="4"/>
    <n v="5"/>
    <d v="2018-05-01T00:00:00"/>
    <x v="5"/>
    <x v="1"/>
    <n v="304"/>
    <n v="283"/>
    <n v="283"/>
  </r>
  <r>
    <x v="4"/>
    <n v="5"/>
    <d v="2018-05-01T00:00:00"/>
    <x v="6"/>
    <x v="1"/>
    <n v="263"/>
    <n v="242"/>
    <n v="242"/>
  </r>
  <r>
    <x v="4"/>
    <n v="5"/>
    <d v="2018-05-01T00:00:00"/>
    <x v="7"/>
    <x v="1"/>
    <n v="319"/>
    <n v="325"/>
    <n v="408"/>
  </r>
  <r>
    <x v="4"/>
    <n v="5"/>
    <d v="2018-05-01T00:00:00"/>
    <x v="8"/>
    <x v="1"/>
    <n v="468"/>
    <n v="446"/>
    <n v="563"/>
  </r>
  <r>
    <x v="4"/>
    <n v="5"/>
    <d v="2018-05-01T00:00:00"/>
    <x v="9"/>
    <x v="1"/>
    <n v="442"/>
    <n v="400"/>
    <n v="478"/>
  </r>
  <r>
    <x v="4"/>
    <n v="5"/>
    <d v="2018-05-01T00:00:00"/>
    <x v="10"/>
    <x v="1"/>
    <n v="631"/>
    <n v="392"/>
    <n v="463"/>
  </r>
  <r>
    <x v="4"/>
    <n v="5"/>
    <d v="2018-05-01T00:00:00"/>
    <x v="11"/>
    <x v="1"/>
    <n v="395"/>
    <n v="371"/>
    <n v="457"/>
  </r>
  <r>
    <x v="4"/>
    <n v="5"/>
    <d v="2018-05-01T00:00:00"/>
    <x v="12"/>
    <x v="1"/>
    <n v="386"/>
    <n v="403"/>
    <n v="496"/>
  </r>
  <r>
    <x v="4"/>
    <n v="5"/>
    <d v="2018-05-01T00:00:00"/>
    <x v="13"/>
    <x v="1"/>
    <n v="361"/>
    <n v="326"/>
    <n v="399"/>
  </r>
  <r>
    <x v="4"/>
    <n v="5"/>
    <d v="2018-05-01T00:00:00"/>
    <x v="14"/>
    <x v="1"/>
    <n v="345"/>
    <n v="315"/>
    <n v="388"/>
  </r>
  <r>
    <x v="4"/>
    <n v="5"/>
    <d v="2018-05-01T00:00:00"/>
    <x v="15"/>
    <x v="1"/>
    <n v="388"/>
    <n v="335"/>
    <n v="396"/>
  </r>
  <r>
    <x v="4"/>
    <n v="5"/>
    <d v="2018-05-01T00:00:00"/>
    <x v="16"/>
    <x v="1"/>
    <n v="415"/>
    <n v="385"/>
    <n v="440"/>
  </r>
  <r>
    <x v="4"/>
    <n v="5"/>
    <d v="2018-05-01T00:00:00"/>
    <x v="17"/>
    <x v="1"/>
    <n v="489"/>
    <n v="450"/>
    <n v="514"/>
  </r>
  <r>
    <x v="4"/>
    <n v="5"/>
    <d v="2018-05-01T00:00:00"/>
    <x v="18"/>
    <x v="1"/>
    <n v="490"/>
    <n v="445"/>
    <n v="491"/>
  </r>
  <r>
    <x v="4"/>
    <n v="5"/>
    <d v="2018-05-01T00:00:00"/>
    <x v="19"/>
    <x v="1"/>
    <n v="418"/>
    <n v="426"/>
    <n v="426"/>
  </r>
  <r>
    <x v="4"/>
    <n v="5"/>
    <d v="2018-05-01T00:00:00"/>
    <x v="20"/>
    <x v="1"/>
    <n v="402"/>
    <n v="375"/>
    <n v="375"/>
  </r>
  <r>
    <x v="4"/>
    <n v="5"/>
    <d v="2018-05-01T00:00:00"/>
    <x v="21"/>
    <x v="1"/>
    <n v="526"/>
    <n v="524"/>
    <n v="524"/>
  </r>
  <r>
    <x v="4"/>
    <n v="5"/>
    <d v="2018-05-01T00:00:00"/>
    <x v="22"/>
    <x v="1"/>
    <n v="547"/>
    <n v="546"/>
    <n v="546"/>
  </r>
  <r>
    <x v="4"/>
    <n v="5"/>
    <d v="2018-05-01T00:00:00"/>
    <x v="23"/>
    <x v="1"/>
    <n v="473"/>
    <n v="560"/>
    <n v="560"/>
  </r>
  <r>
    <x v="5"/>
    <n v="6"/>
    <d v="2018-06-01T00:00:00"/>
    <x v="0"/>
    <x v="0"/>
    <n v="251"/>
    <n v="259"/>
    <n v="259"/>
  </r>
  <r>
    <x v="5"/>
    <n v="6"/>
    <d v="2018-06-01T00:00:00"/>
    <x v="1"/>
    <x v="0"/>
    <n v="170"/>
    <n v="180"/>
    <n v="180"/>
  </r>
  <r>
    <x v="5"/>
    <n v="6"/>
    <d v="2018-06-01T00:00:00"/>
    <x v="2"/>
    <x v="0"/>
    <n v="219"/>
    <n v="219"/>
    <n v="219"/>
  </r>
  <r>
    <x v="5"/>
    <n v="6"/>
    <d v="2018-06-01T00:00:00"/>
    <x v="3"/>
    <x v="0"/>
    <n v="267"/>
    <n v="246"/>
    <n v="246"/>
  </r>
  <r>
    <x v="5"/>
    <n v="6"/>
    <d v="2018-06-01T00:00:00"/>
    <x v="4"/>
    <x v="0"/>
    <n v="277"/>
    <n v="292"/>
    <n v="292"/>
  </r>
  <r>
    <x v="5"/>
    <n v="6"/>
    <d v="2018-06-01T00:00:00"/>
    <x v="5"/>
    <x v="0"/>
    <n v="366"/>
    <n v="379"/>
    <n v="379"/>
  </r>
  <r>
    <x v="5"/>
    <n v="6"/>
    <d v="2018-06-01T00:00:00"/>
    <x v="6"/>
    <x v="0"/>
    <n v="435"/>
    <n v="451"/>
    <n v="451"/>
  </r>
  <r>
    <x v="5"/>
    <n v="6"/>
    <d v="2018-06-01T00:00:00"/>
    <x v="7"/>
    <x v="0"/>
    <n v="408"/>
    <n v="387"/>
    <n v="387"/>
  </r>
  <r>
    <x v="5"/>
    <n v="6"/>
    <d v="2018-06-01T00:00:00"/>
    <x v="8"/>
    <x v="0"/>
    <n v="432"/>
    <n v="429"/>
    <n v="429"/>
  </r>
  <r>
    <x v="5"/>
    <n v="6"/>
    <d v="2018-06-01T00:00:00"/>
    <x v="9"/>
    <x v="0"/>
    <n v="568"/>
    <n v="529"/>
    <n v="591"/>
  </r>
  <r>
    <x v="5"/>
    <n v="6"/>
    <d v="2018-06-01T00:00:00"/>
    <x v="10"/>
    <x v="0"/>
    <n v="629"/>
    <n v="568"/>
    <n v="611"/>
  </r>
  <r>
    <x v="5"/>
    <n v="6"/>
    <d v="2018-06-01T00:00:00"/>
    <x v="11"/>
    <x v="0"/>
    <n v="607"/>
    <n v="592"/>
    <n v="637"/>
  </r>
  <r>
    <x v="5"/>
    <n v="6"/>
    <d v="2018-06-01T00:00:00"/>
    <x v="12"/>
    <x v="0"/>
    <n v="552"/>
    <n v="562"/>
    <n v="611"/>
  </r>
  <r>
    <x v="5"/>
    <n v="6"/>
    <d v="2018-06-01T00:00:00"/>
    <x v="13"/>
    <x v="0"/>
    <n v="492"/>
    <n v="491"/>
    <n v="550"/>
  </r>
  <r>
    <x v="5"/>
    <n v="6"/>
    <d v="2018-06-01T00:00:00"/>
    <x v="14"/>
    <x v="0"/>
    <n v="455"/>
    <n v="405"/>
    <n v="482"/>
  </r>
  <r>
    <x v="5"/>
    <n v="6"/>
    <d v="2018-06-01T00:00:00"/>
    <x v="15"/>
    <x v="0"/>
    <n v="402"/>
    <n v="458"/>
    <n v="567"/>
  </r>
  <r>
    <x v="5"/>
    <n v="6"/>
    <d v="2018-06-01T00:00:00"/>
    <x v="16"/>
    <x v="0"/>
    <n v="378"/>
    <n v="368"/>
    <n v="493"/>
  </r>
  <r>
    <x v="5"/>
    <n v="6"/>
    <d v="2018-06-01T00:00:00"/>
    <x v="17"/>
    <x v="0"/>
    <n v="370"/>
    <n v="338"/>
    <n v="490"/>
  </r>
  <r>
    <x v="5"/>
    <n v="6"/>
    <d v="2018-06-01T00:00:00"/>
    <x v="18"/>
    <x v="0"/>
    <n v="398"/>
    <n v="369"/>
    <n v="525"/>
  </r>
  <r>
    <x v="5"/>
    <n v="6"/>
    <d v="2018-06-01T00:00:00"/>
    <x v="19"/>
    <x v="0"/>
    <n v="348"/>
    <n v="324"/>
    <n v="460"/>
  </r>
  <r>
    <x v="5"/>
    <n v="6"/>
    <d v="2018-06-01T00:00:00"/>
    <x v="20"/>
    <x v="0"/>
    <n v="245"/>
    <n v="232"/>
    <n v="288"/>
  </r>
  <r>
    <x v="5"/>
    <n v="6"/>
    <d v="2018-06-01T00:00:00"/>
    <x v="21"/>
    <x v="0"/>
    <n v="219"/>
    <n v="251"/>
    <n v="251"/>
  </r>
  <r>
    <x v="5"/>
    <n v="6"/>
    <d v="2018-06-01T00:00:00"/>
    <x v="22"/>
    <x v="0"/>
    <n v="259"/>
    <n v="225"/>
    <n v="225"/>
  </r>
  <r>
    <x v="5"/>
    <n v="6"/>
    <d v="2018-06-01T00:00:00"/>
    <x v="23"/>
    <x v="0"/>
    <n v="178"/>
    <n v="166"/>
    <n v="166"/>
  </r>
  <r>
    <x v="5"/>
    <n v="6"/>
    <d v="2018-06-01T00:00:00"/>
    <x v="0"/>
    <x v="1"/>
    <n v="424"/>
    <n v="475"/>
    <n v="475"/>
  </r>
  <r>
    <x v="5"/>
    <n v="6"/>
    <d v="2018-06-01T00:00:00"/>
    <x v="1"/>
    <x v="1"/>
    <n v="355"/>
    <n v="396"/>
    <n v="396"/>
  </r>
  <r>
    <x v="5"/>
    <n v="6"/>
    <d v="2018-06-01T00:00:00"/>
    <x v="2"/>
    <x v="1"/>
    <n v="314"/>
    <n v="318"/>
    <n v="318"/>
  </r>
  <r>
    <x v="5"/>
    <n v="6"/>
    <d v="2018-06-01T00:00:00"/>
    <x v="3"/>
    <x v="1"/>
    <n v="221"/>
    <n v="254"/>
    <n v="254"/>
  </r>
  <r>
    <x v="5"/>
    <n v="6"/>
    <d v="2018-06-01T00:00:00"/>
    <x v="4"/>
    <x v="1"/>
    <n v="189"/>
    <n v="247"/>
    <n v="247"/>
  </r>
  <r>
    <x v="5"/>
    <n v="6"/>
    <d v="2018-06-01T00:00:00"/>
    <x v="5"/>
    <x v="1"/>
    <n v="214"/>
    <n v="214"/>
    <n v="214"/>
  </r>
  <r>
    <x v="5"/>
    <n v="6"/>
    <d v="2018-06-01T00:00:00"/>
    <x v="6"/>
    <x v="1"/>
    <n v="245"/>
    <n v="242"/>
    <n v="242"/>
  </r>
  <r>
    <x v="5"/>
    <n v="6"/>
    <d v="2018-06-01T00:00:00"/>
    <x v="7"/>
    <x v="1"/>
    <n v="236"/>
    <n v="259"/>
    <n v="371"/>
  </r>
  <r>
    <x v="5"/>
    <n v="6"/>
    <d v="2018-06-01T00:00:00"/>
    <x v="8"/>
    <x v="1"/>
    <n v="304"/>
    <n v="278"/>
    <n v="423"/>
  </r>
  <r>
    <x v="5"/>
    <n v="6"/>
    <d v="2018-06-01T00:00:00"/>
    <x v="9"/>
    <x v="1"/>
    <n v="364"/>
    <n v="333"/>
    <n v="432"/>
  </r>
  <r>
    <x v="5"/>
    <n v="6"/>
    <d v="2018-06-01T00:00:00"/>
    <x v="10"/>
    <x v="1"/>
    <n v="241"/>
    <n v="213"/>
    <n v="292"/>
  </r>
  <r>
    <x v="5"/>
    <n v="6"/>
    <d v="2018-06-01T00:00:00"/>
    <x v="11"/>
    <x v="1"/>
    <n v="213"/>
    <n v="277"/>
    <n v="348"/>
  </r>
  <r>
    <x v="5"/>
    <n v="6"/>
    <d v="2018-06-01T00:00:00"/>
    <x v="12"/>
    <x v="1"/>
    <n v="222"/>
    <n v="199"/>
    <n v="282"/>
  </r>
  <r>
    <x v="5"/>
    <n v="6"/>
    <d v="2018-06-01T00:00:00"/>
    <x v="13"/>
    <x v="1"/>
    <n v="345"/>
    <n v="275"/>
    <n v="347"/>
  </r>
  <r>
    <x v="5"/>
    <n v="6"/>
    <d v="2018-06-01T00:00:00"/>
    <x v="14"/>
    <x v="1"/>
    <n v="307"/>
    <n v="257"/>
    <n v="314"/>
  </r>
  <r>
    <x v="5"/>
    <n v="6"/>
    <d v="2018-06-01T00:00:00"/>
    <x v="15"/>
    <x v="1"/>
    <n v="338"/>
    <n v="296"/>
    <n v="371"/>
  </r>
  <r>
    <x v="5"/>
    <n v="6"/>
    <d v="2018-06-01T00:00:00"/>
    <x v="16"/>
    <x v="1"/>
    <n v="378"/>
    <n v="333"/>
    <n v="431"/>
  </r>
  <r>
    <x v="5"/>
    <n v="6"/>
    <d v="2018-06-01T00:00:00"/>
    <x v="17"/>
    <x v="1"/>
    <n v="432"/>
    <n v="367"/>
    <n v="461"/>
  </r>
  <r>
    <x v="5"/>
    <n v="6"/>
    <d v="2018-06-01T00:00:00"/>
    <x v="18"/>
    <x v="1"/>
    <n v="481"/>
    <n v="416"/>
    <n v="508"/>
  </r>
  <r>
    <x v="5"/>
    <n v="6"/>
    <d v="2018-06-01T00:00:00"/>
    <x v="19"/>
    <x v="1"/>
    <n v="373"/>
    <n v="294"/>
    <n v="294"/>
  </r>
  <r>
    <x v="5"/>
    <n v="6"/>
    <d v="2018-06-01T00:00:00"/>
    <x v="20"/>
    <x v="1"/>
    <n v="337"/>
    <n v="338"/>
    <n v="338"/>
  </r>
  <r>
    <x v="5"/>
    <n v="6"/>
    <d v="2018-06-01T00:00:00"/>
    <x v="21"/>
    <x v="1"/>
    <n v="528"/>
    <n v="539"/>
    <n v="539"/>
  </r>
  <r>
    <x v="5"/>
    <n v="6"/>
    <d v="2018-06-01T00:00:00"/>
    <x v="22"/>
    <x v="1"/>
    <n v="557"/>
    <n v="589"/>
    <n v="589"/>
  </r>
  <r>
    <x v="5"/>
    <n v="6"/>
    <d v="2018-06-01T00:00:00"/>
    <x v="23"/>
    <x v="1"/>
    <n v="519"/>
    <n v="538"/>
    <n v="538"/>
  </r>
  <r>
    <x v="6"/>
    <n v="7"/>
    <d v="2018-07-01T00:00:00"/>
    <x v="0"/>
    <x v="0"/>
    <n v="191"/>
    <n v="196"/>
    <n v="196"/>
  </r>
  <r>
    <x v="6"/>
    <n v="7"/>
    <d v="2018-07-01T00:00:00"/>
    <x v="1"/>
    <x v="0"/>
    <n v="148"/>
    <n v="135"/>
    <n v="135"/>
  </r>
  <r>
    <x v="6"/>
    <n v="7"/>
    <d v="2018-07-01T00:00:00"/>
    <x v="2"/>
    <x v="0"/>
    <n v="171"/>
    <n v="158"/>
    <n v="158"/>
  </r>
  <r>
    <x v="6"/>
    <n v="7"/>
    <d v="2018-07-01T00:00:00"/>
    <x v="3"/>
    <x v="0"/>
    <n v="205"/>
    <n v="212"/>
    <n v="212"/>
  </r>
  <r>
    <x v="6"/>
    <n v="7"/>
    <d v="2018-07-01T00:00:00"/>
    <x v="4"/>
    <x v="0"/>
    <n v="249"/>
    <n v="222"/>
    <n v="222"/>
  </r>
  <r>
    <x v="6"/>
    <n v="7"/>
    <d v="2018-07-01T00:00:00"/>
    <x v="5"/>
    <x v="0"/>
    <n v="319"/>
    <n v="315"/>
    <n v="315"/>
  </r>
  <r>
    <x v="6"/>
    <n v="7"/>
    <d v="2018-07-01T00:00:00"/>
    <x v="6"/>
    <x v="0"/>
    <n v="390"/>
    <n v="366"/>
    <n v="366"/>
  </r>
  <r>
    <x v="6"/>
    <n v="7"/>
    <d v="2018-07-01T00:00:00"/>
    <x v="7"/>
    <x v="0"/>
    <n v="350"/>
    <n v="321"/>
    <n v="321"/>
  </r>
  <r>
    <x v="6"/>
    <n v="7"/>
    <d v="2018-07-01T00:00:00"/>
    <x v="8"/>
    <x v="0"/>
    <n v="369"/>
    <n v="324"/>
    <n v="324"/>
  </r>
  <r>
    <x v="6"/>
    <n v="7"/>
    <d v="2018-07-01T00:00:00"/>
    <x v="9"/>
    <x v="0"/>
    <n v="570"/>
    <n v="560"/>
    <n v="617"/>
  </r>
  <r>
    <x v="6"/>
    <n v="7"/>
    <d v="2018-07-01T00:00:00"/>
    <x v="10"/>
    <x v="0"/>
    <n v="618"/>
    <n v="638"/>
    <n v="684"/>
  </r>
  <r>
    <x v="6"/>
    <n v="7"/>
    <d v="2018-07-01T00:00:00"/>
    <x v="11"/>
    <x v="0"/>
    <n v="631"/>
    <n v="638"/>
    <n v="687"/>
  </r>
  <r>
    <x v="6"/>
    <n v="7"/>
    <d v="2018-07-01T00:00:00"/>
    <x v="12"/>
    <x v="0"/>
    <n v="546"/>
    <n v="580"/>
    <n v="657"/>
  </r>
  <r>
    <x v="6"/>
    <n v="7"/>
    <d v="2018-07-01T00:00:00"/>
    <x v="13"/>
    <x v="0"/>
    <n v="498"/>
    <n v="519"/>
    <n v="590"/>
  </r>
  <r>
    <x v="6"/>
    <n v="7"/>
    <d v="2018-07-01T00:00:00"/>
    <x v="14"/>
    <x v="0"/>
    <n v="437"/>
    <n v="435"/>
    <n v="502"/>
  </r>
  <r>
    <x v="6"/>
    <n v="7"/>
    <d v="2018-07-01T00:00:00"/>
    <x v="15"/>
    <x v="0"/>
    <n v="410"/>
    <n v="406"/>
    <n v="494"/>
  </r>
  <r>
    <x v="6"/>
    <n v="7"/>
    <d v="2018-07-01T00:00:00"/>
    <x v="16"/>
    <x v="0"/>
    <n v="389"/>
    <n v="385"/>
    <n v="480"/>
  </r>
  <r>
    <x v="6"/>
    <n v="7"/>
    <d v="2018-07-01T00:00:00"/>
    <x v="17"/>
    <x v="0"/>
    <n v="382"/>
    <n v="361"/>
    <n v="470"/>
  </r>
  <r>
    <x v="6"/>
    <n v="7"/>
    <d v="2018-07-01T00:00:00"/>
    <x v="18"/>
    <x v="0"/>
    <n v="310"/>
    <n v="324"/>
    <n v="437"/>
  </r>
  <r>
    <x v="6"/>
    <n v="7"/>
    <d v="2018-07-01T00:00:00"/>
    <x v="19"/>
    <x v="0"/>
    <n v="367"/>
    <n v="374"/>
    <n v="512"/>
  </r>
  <r>
    <x v="6"/>
    <n v="7"/>
    <d v="2018-07-01T00:00:00"/>
    <x v="20"/>
    <x v="0"/>
    <n v="304"/>
    <n v="296"/>
    <n v="368"/>
  </r>
  <r>
    <x v="6"/>
    <n v="7"/>
    <d v="2018-07-01T00:00:00"/>
    <x v="21"/>
    <x v="0"/>
    <n v="117"/>
    <n v="108"/>
    <n v="108"/>
  </r>
  <r>
    <x v="6"/>
    <n v="7"/>
    <d v="2018-07-01T00:00:00"/>
    <x v="22"/>
    <x v="0"/>
    <n v="177"/>
    <n v="181"/>
    <n v="181"/>
  </r>
  <r>
    <x v="6"/>
    <n v="7"/>
    <d v="2018-07-01T00:00:00"/>
    <x v="23"/>
    <x v="0"/>
    <n v="93"/>
    <n v="71"/>
    <n v="71"/>
  </r>
  <r>
    <x v="6"/>
    <n v="7"/>
    <d v="2018-07-01T00:00:00"/>
    <x v="0"/>
    <x v="1"/>
    <n v="443"/>
    <n v="431"/>
    <n v="431"/>
  </r>
  <r>
    <x v="6"/>
    <n v="7"/>
    <d v="2018-07-01T00:00:00"/>
    <x v="1"/>
    <x v="1"/>
    <n v="348"/>
    <n v="352"/>
    <n v="352"/>
  </r>
  <r>
    <x v="6"/>
    <n v="7"/>
    <d v="2018-07-01T00:00:00"/>
    <x v="2"/>
    <x v="1"/>
    <n v="264"/>
    <n v="295"/>
    <n v="295"/>
  </r>
  <r>
    <x v="6"/>
    <n v="7"/>
    <d v="2018-07-01T00:00:00"/>
    <x v="3"/>
    <x v="1"/>
    <n v="226"/>
    <n v="216"/>
    <n v="216"/>
  </r>
  <r>
    <x v="6"/>
    <n v="7"/>
    <d v="2018-07-01T00:00:00"/>
    <x v="4"/>
    <x v="1"/>
    <n v="183"/>
    <n v="210"/>
    <n v="210"/>
  </r>
  <r>
    <x v="6"/>
    <n v="7"/>
    <d v="2018-07-01T00:00:00"/>
    <x v="5"/>
    <x v="1"/>
    <n v="192"/>
    <n v="171"/>
    <n v="171"/>
  </r>
  <r>
    <x v="6"/>
    <n v="7"/>
    <d v="2018-07-01T00:00:00"/>
    <x v="6"/>
    <x v="1"/>
    <n v="262"/>
    <n v="262"/>
    <n v="262"/>
  </r>
  <r>
    <x v="6"/>
    <n v="7"/>
    <d v="2018-07-01T00:00:00"/>
    <x v="7"/>
    <x v="1"/>
    <n v="164"/>
    <n v="245"/>
    <n v="307"/>
  </r>
  <r>
    <x v="6"/>
    <n v="7"/>
    <d v="2018-07-01T00:00:00"/>
    <x v="8"/>
    <x v="1"/>
    <n v="283"/>
    <n v="257"/>
    <n v="394"/>
  </r>
  <r>
    <x v="6"/>
    <n v="7"/>
    <d v="2018-07-01T00:00:00"/>
    <x v="9"/>
    <x v="1"/>
    <n v="250"/>
    <n v="251"/>
    <n v="360"/>
  </r>
  <r>
    <x v="6"/>
    <n v="7"/>
    <d v="2018-07-01T00:00:00"/>
    <x v="10"/>
    <x v="1"/>
    <n v="158"/>
    <n v="130"/>
    <n v="183"/>
  </r>
  <r>
    <x v="6"/>
    <n v="7"/>
    <d v="2018-07-01T00:00:00"/>
    <x v="11"/>
    <x v="1"/>
    <n v="245"/>
    <n v="215"/>
    <n v="263"/>
  </r>
  <r>
    <x v="6"/>
    <n v="7"/>
    <d v="2018-07-01T00:00:00"/>
    <x v="12"/>
    <x v="1"/>
    <n v="179"/>
    <n v="148"/>
    <n v="194"/>
  </r>
  <r>
    <x v="6"/>
    <n v="7"/>
    <d v="2018-07-01T00:00:00"/>
    <x v="13"/>
    <x v="1"/>
    <n v="233"/>
    <n v="201"/>
    <n v="273"/>
  </r>
  <r>
    <x v="6"/>
    <n v="7"/>
    <d v="2018-07-01T00:00:00"/>
    <x v="14"/>
    <x v="1"/>
    <n v="260"/>
    <n v="261"/>
    <n v="329"/>
  </r>
  <r>
    <x v="6"/>
    <n v="7"/>
    <d v="2018-07-01T00:00:00"/>
    <x v="15"/>
    <x v="1"/>
    <n v="341"/>
    <n v="305"/>
    <n v="400"/>
  </r>
  <r>
    <x v="6"/>
    <n v="7"/>
    <d v="2018-07-01T00:00:00"/>
    <x v="16"/>
    <x v="1"/>
    <n v="371"/>
    <n v="324"/>
    <n v="400"/>
  </r>
  <r>
    <x v="6"/>
    <n v="7"/>
    <d v="2018-07-01T00:00:00"/>
    <x v="17"/>
    <x v="1"/>
    <n v="458"/>
    <n v="387"/>
    <n v="506"/>
  </r>
  <r>
    <x v="6"/>
    <n v="7"/>
    <d v="2018-07-01T00:00:00"/>
    <x v="18"/>
    <x v="1"/>
    <n v="510"/>
    <n v="428"/>
    <n v="484"/>
  </r>
  <r>
    <x v="6"/>
    <n v="7"/>
    <d v="2018-07-01T00:00:00"/>
    <x v="19"/>
    <x v="1"/>
    <n v="383"/>
    <n v="299"/>
    <n v="299"/>
  </r>
  <r>
    <x v="6"/>
    <n v="7"/>
    <d v="2018-07-01T00:00:00"/>
    <x v="20"/>
    <x v="1"/>
    <n v="375"/>
    <n v="363"/>
    <n v="363"/>
  </r>
  <r>
    <x v="6"/>
    <n v="7"/>
    <d v="2018-07-01T00:00:00"/>
    <x v="21"/>
    <x v="1"/>
    <n v="508"/>
    <n v="543"/>
    <n v="543"/>
  </r>
  <r>
    <x v="6"/>
    <n v="7"/>
    <d v="2018-07-01T00:00:00"/>
    <x v="22"/>
    <x v="1"/>
    <n v="564"/>
    <n v="582"/>
    <n v="582"/>
  </r>
  <r>
    <x v="6"/>
    <n v="7"/>
    <d v="2018-07-01T00:00:00"/>
    <x v="23"/>
    <x v="1"/>
    <n v="506"/>
    <n v="522"/>
    <n v="522"/>
  </r>
  <r>
    <x v="7"/>
    <n v="8"/>
    <d v="2018-08-01T00:00:00"/>
    <x v="0"/>
    <x v="0"/>
    <n v="202"/>
    <n v="198"/>
    <n v="198"/>
  </r>
  <r>
    <x v="7"/>
    <n v="8"/>
    <d v="2018-08-01T00:00:00"/>
    <x v="1"/>
    <x v="0"/>
    <n v="131"/>
    <n v="124"/>
    <n v="124"/>
  </r>
  <r>
    <x v="7"/>
    <n v="8"/>
    <d v="2018-08-01T00:00:00"/>
    <x v="2"/>
    <x v="0"/>
    <n v="155"/>
    <n v="148"/>
    <n v="148"/>
  </r>
  <r>
    <x v="7"/>
    <n v="8"/>
    <d v="2018-08-01T00:00:00"/>
    <x v="3"/>
    <x v="0"/>
    <n v="191"/>
    <n v="195"/>
    <n v="195"/>
  </r>
  <r>
    <x v="7"/>
    <n v="8"/>
    <d v="2018-08-01T00:00:00"/>
    <x v="4"/>
    <x v="0"/>
    <n v="259"/>
    <n v="236"/>
    <n v="236"/>
  </r>
  <r>
    <x v="7"/>
    <n v="8"/>
    <d v="2018-08-01T00:00:00"/>
    <x v="5"/>
    <x v="0"/>
    <n v="322"/>
    <n v="332"/>
    <n v="332"/>
  </r>
  <r>
    <x v="7"/>
    <n v="8"/>
    <d v="2018-08-01T00:00:00"/>
    <x v="6"/>
    <x v="0"/>
    <n v="427"/>
    <n v="427"/>
    <n v="427"/>
  </r>
  <r>
    <x v="7"/>
    <n v="8"/>
    <d v="2018-08-01T00:00:00"/>
    <x v="7"/>
    <x v="0"/>
    <n v="307"/>
    <n v="289"/>
    <n v="289"/>
  </r>
  <r>
    <x v="7"/>
    <n v="8"/>
    <d v="2018-08-01T00:00:00"/>
    <x v="8"/>
    <x v="0"/>
    <n v="437"/>
    <n v="329"/>
    <n v="329"/>
  </r>
  <r>
    <x v="7"/>
    <n v="8"/>
    <d v="2018-08-01T00:00:00"/>
    <x v="9"/>
    <x v="0"/>
    <n v="542"/>
    <n v="506"/>
    <n v="556"/>
  </r>
  <r>
    <x v="7"/>
    <n v="8"/>
    <d v="2018-08-01T00:00:00"/>
    <x v="10"/>
    <x v="0"/>
    <n v="675"/>
    <n v="583"/>
    <n v="641"/>
  </r>
  <r>
    <x v="7"/>
    <n v="8"/>
    <d v="2018-08-01T00:00:00"/>
    <x v="11"/>
    <x v="0"/>
    <n v="667"/>
    <n v="612"/>
    <n v="690"/>
  </r>
  <r>
    <x v="7"/>
    <n v="8"/>
    <d v="2018-08-01T00:00:00"/>
    <x v="12"/>
    <x v="0"/>
    <n v="599"/>
    <n v="558"/>
    <n v="654"/>
  </r>
  <r>
    <x v="7"/>
    <n v="8"/>
    <d v="2018-08-01T00:00:00"/>
    <x v="13"/>
    <x v="0"/>
    <n v="539"/>
    <n v="512"/>
    <n v="623"/>
  </r>
  <r>
    <x v="7"/>
    <n v="8"/>
    <d v="2018-08-01T00:00:00"/>
    <x v="14"/>
    <x v="0"/>
    <n v="481"/>
    <n v="469"/>
    <n v="589"/>
  </r>
  <r>
    <x v="7"/>
    <n v="8"/>
    <d v="2018-08-01T00:00:00"/>
    <x v="15"/>
    <x v="0"/>
    <n v="436"/>
    <n v="414"/>
    <n v="537"/>
  </r>
  <r>
    <x v="7"/>
    <n v="8"/>
    <d v="2018-08-01T00:00:00"/>
    <x v="16"/>
    <x v="0"/>
    <n v="399"/>
    <n v="439"/>
    <n v="552"/>
  </r>
  <r>
    <x v="7"/>
    <n v="8"/>
    <d v="2018-08-01T00:00:00"/>
    <x v="17"/>
    <x v="0"/>
    <n v="379"/>
    <n v="416"/>
    <n v="574"/>
  </r>
  <r>
    <x v="7"/>
    <n v="8"/>
    <d v="2018-08-01T00:00:00"/>
    <x v="18"/>
    <x v="0"/>
    <n v="346"/>
    <n v="359"/>
    <n v="510"/>
  </r>
  <r>
    <x v="7"/>
    <n v="8"/>
    <d v="2018-08-01T00:00:00"/>
    <x v="19"/>
    <x v="0"/>
    <n v="290"/>
    <n v="342"/>
    <n v="485"/>
  </r>
  <r>
    <x v="7"/>
    <n v="8"/>
    <d v="2018-08-01T00:00:00"/>
    <x v="20"/>
    <x v="0"/>
    <n v="257"/>
    <n v="303"/>
    <n v="335"/>
  </r>
  <r>
    <x v="7"/>
    <n v="8"/>
    <d v="2018-08-01T00:00:00"/>
    <x v="21"/>
    <x v="0"/>
    <n v="73"/>
    <n v="67"/>
    <n v="67"/>
  </r>
  <r>
    <x v="7"/>
    <n v="8"/>
    <d v="2018-08-01T00:00:00"/>
    <x v="22"/>
    <x v="0"/>
    <n v="121"/>
    <n v="115"/>
    <n v="115"/>
  </r>
  <r>
    <x v="7"/>
    <n v="8"/>
    <d v="2018-08-01T00:00:00"/>
    <x v="23"/>
    <x v="0"/>
    <n v="112"/>
    <n v="121"/>
    <n v="121"/>
  </r>
  <r>
    <x v="7"/>
    <n v="8"/>
    <d v="2018-08-01T00:00:00"/>
    <x v="0"/>
    <x v="1"/>
    <n v="421"/>
    <n v="387"/>
    <n v="387"/>
  </r>
  <r>
    <x v="7"/>
    <n v="8"/>
    <d v="2018-08-01T00:00:00"/>
    <x v="1"/>
    <x v="1"/>
    <n v="308"/>
    <n v="304"/>
    <n v="304"/>
  </r>
  <r>
    <x v="7"/>
    <n v="8"/>
    <d v="2018-08-01T00:00:00"/>
    <x v="2"/>
    <x v="1"/>
    <n v="268"/>
    <n v="265"/>
    <n v="265"/>
  </r>
  <r>
    <x v="7"/>
    <n v="8"/>
    <d v="2018-08-01T00:00:00"/>
    <x v="3"/>
    <x v="1"/>
    <n v="224"/>
    <n v="247"/>
    <n v="247"/>
  </r>
  <r>
    <x v="7"/>
    <n v="8"/>
    <d v="2018-08-01T00:00:00"/>
    <x v="4"/>
    <x v="1"/>
    <n v="173"/>
    <n v="195"/>
    <n v="195"/>
  </r>
  <r>
    <x v="7"/>
    <n v="8"/>
    <d v="2018-08-01T00:00:00"/>
    <x v="5"/>
    <x v="1"/>
    <n v="151"/>
    <n v="152"/>
    <n v="152"/>
  </r>
  <r>
    <x v="7"/>
    <n v="8"/>
    <d v="2018-08-01T00:00:00"/>
    <x v="6"/>
    <x v="1"/>
    <n v="171"/>
    <n v="196"/>
    <n v="196"/>
  </r>
  <r>
    <x v="7"/>
    <n v="8"/>
    <d v="2018-08-01T00:00:00"/>
    <x v="7"/>
    <x v="1"/>
    <n v="188"/>
    <n v="237"/>
    <n v="237"/>
  </r>
  <r>
    <x v="7"/>
    <n v="8"/>
    <d v="2018-08-01T00:00:00"/>
    <x v="8"/>
    <x v="1"/>
    <n v="267"/>
    <n v="262"/>
    <n v="262"/>
  </r>
  <r>
    <x v="7"/>
    <n v="8"/>
    <d v="2018-08-01T00:00:00"/>
    <x v="9"/>
    <x v="1"/>
    <n v="294"/>
    <n v="262"/>
    <n v="262"/>
  </r>
  <r>
    <x v="7"/>
    <n v="8"/>
    <d v="2018-08-01T00:00:00"/>
    <x v="10"/>
    <x v="1"/>
    <n v="543"/>
    <n v="486"/>
    <n v="486"/>
  </r>
  <r>
    <x v="7"/>
    <n v="8"/>
    <d v="2018-08-01T00:00:00"/>
    <x v="11"/>
    <x v="1"/>
    <n v="234"/>
    <n v="202"/>
    <n v="202"/>
  </r>
  <r>
    <x v="7"/>
    <n v="8"/>
    <d v="2018-08-01T00:00:00"/>
    <x v="12"/>
    <x v="1"/>
    <n v="278"/>
    <n v="246"/>
    <n v="246"/>
  </r>
  <r>
    <x v="7"/>
    <n v="8"/>
    <d v="2018-08-01T00:00:00"/>
    <x v="13"/>
    <x v="1"/>
    <n v="299"/>
    <n v="267"/>
    <n v="267"/>
  </r>
  <r>
    <x v="7"/>
    <n v="8"/>
    <d v="2018-08-01T00:00:00"/>
    <x v="14"/>
    <x v="1"/>
    <n v="327"/>
    <n v="292"/>
    <n v="292"/>
  </r>
  <r>
    <x v="7"/>
    <n v="8"/>
    <d v="2018-08-01T00:00:00"/>
    <x v="15"/>
    <x v="1"/>
    <n v="301"/>
    <n v="273"/>
    <n v="273"/>
  </r>
  <r>
    <x v="7"/>
    <n v="8"/>
    <d v="2018-08-01T00:00:00"/>
    <x v="16"/>
    <x v="1"/>
    <n v="408"/>
    <n v="371"/>
    <n v="371"/>
  </r>
  <r>
    <x v="7"/>
    <n v="8"/>
    <d v="2018-08-01T00:00:00"/>
    <x v="17"/>
    <x v="1"/>
    <n v="442"/>
    <n v="408"/>
    <n v="408"/>
  </r>
  <r>
    <x v="7"/>
    <n v="8"/>
    <d v="2018-08-01T00:00:00"/>
    <x v="18"/>
    <x v="1"/>
    <n v="484"/>
    <n v="447"/>
    <n v="447"/>
  </r>
  <r>
    <x v="7"/>
    <n v="8"/>
    <d v="2018-08-01T00:00:00"/>
    <x v="19"/>
    <x v="1"/>
    <n v="389"/>
    <n v="283"/>
    <n v="283"/>
  </r>
  <r>
    <x v="7"/>
    <n v="8"/>
    <d v="2018-08-01T00:00:00"/>
    <x v="20"/>
    <x v="1"/>
    <n v="471"/>
    <n v="434"/>
    <n v="434"/>
  </r>
  <r>
    <x v="7"/>
    <n v="8"/>
    <d v="2018-08-01T00:00:00"/>
    <x v="21"/>
    <x v="1"/>
    <n v="589"/>
    <n v="505"/>
    <n v="505"/>
  </r>
  <r>
    <x v="7"/>
    <n v="8"/>
    <d v="2018-08-01T00:00:00"/>
    <x v="22"/>
    <x v="1"/>
    <n v="579"/>
    <n v="554"/>
    <n v="554"/>
  </r>
  <r>
    <x v="7"/>
    <n v="8"/>
    <d v="2018-08-01T00:00:00"/>
    <x v="23"/>
    <x v="1"/>
    <n v="515"/>
    <n v="479"/>
    <n v="479"/>
  </r>
  <r>
    <x v="8"/>
    <n v="9"/>
    <d v="2018-09-01T00:00:00"/>
    <x v="0"/>
    <x v="0"/>
    <n v="212"/>
    <n v="210"/>
    <n v="210"/>
  </r>
  <r>
    <x v="8"/>
    <n v="9"/>
    <d v="2018-09-01T00:00:00"/>
    <x v="1"/>
    <x v="0"/>
    <n v="168"/>
    <n v="126"/>
    <n v="126"/>
  </r>
  <r>
    <x v="8"/>
    <n v="9"/>
    <d v="2018-09-01T00:00:00"/>
    <x v="2"/>
    <x v="0"/>
    <n v="185"/>
    <n v="176"/>
    <n v="176"/>
  </r>
  <r>
    <x v="8"/>
    <n v="9"/>
    <d v="2018-09-01T00:00:00"/>
    <x v="3"/>
    <x v="0"/>
    <n v="186"/>
    <n v="198"/>
    <n v="198"/>
  </r>
  <r>
    <x v="8"/>
    <n v="9"/>
    <d v="2018-09-01T00:00:00"/>
    <x v="4"/>
    <x v="0"/>
    <n v="244"/>
    <n v="247"/>
    <n v="247"/>
  </r>
  <r>
    <x v="8"/>
    <n v="9"/>
    <d v="2018-09-01T00:00:00"/>
    <x v="5"/>
    <x v="0"/>
    <n v="368"/>
    <n v="414"/>
    <n v="414"/>
  </r>
  <r>
    <x v="8"/>
    <n v="9"/>
    <d v="2018-09-01T00:00:00"/>
    <x v="6"/>
    <x v="0"/>
    <n v="472"/>
    <n v="459"/>
    <n v="459"/>
  </r>
  <r>
    <x v="8"/>
    <n v="9"/>
    <d v="2018-09-01T00:00:00"/>
    <x v="7"/>
    <x v="0"/>
    <n v="288"/>
    <n v="298"/>
    <n v="298"/>
  </r>
  <r>
    <x v="8"/>
    <n v="9"/>
    <d v="2018-09-01T00:00:00"/>
    <x v="8"/>
    <x v="0"/>
    <n v="314"/>
    <n v="319"/>
    <n v="319"/>
  </r>
  <r>
    <x v="8"/>
    <n v="9"/>
    <d v="2018-09-01T00:00:00"/>
    <x v="9"/>
    <x v="0"/>
    <n v="425"/>
    <n v="445"/>
    <n v="481"/>
  </r>
  <r>
    <x v="8"/>
    <n v="9"/>
    <d v="2018-09-01T00:00:00"/>
    <x v="10"/>
    <x v="0"/>
    <n v="552"/>
    <n v="523"/>
    <n v="580"/>
  </r>
  <r>
    <x v="8"/>
    <n v="9"/>
    <d v="2018-09-01T00:00:00"/>
    <x v="11"/>
    <x v="0"/>
    <n v="597"/>
    <n v="554"/>
    <n v="644"/>
  </r>
  <r>
    <x v="8"/>
    <n v="9"/>
    <d v="2018-09-01T00:00:00"/>
    <x v="12"/>
    <x v="0"/>
    <n v="575"/>
    <n v="533"/>
    <n v="632"/>
  </r>
  <r>
    <x v="8"/>
    <n v="9"/>
    <d v="2018-09-01T00:00:00"/>
    <x v="13"/>
    <x v="0"/>
    <n v="526"/>
    <n v="471"/>
    <n v="594"/>
  </r>
  <r>
    <x v="8"/>
    <n v="9"/>
    <d v="2018-09-01T00:00:00"/>
    <x v="14"/>
    <x v="0"/>
    <n v="465"/>
    <n v="432"/>
    <n v="561"/>
  </r>
  <r>
    <x v="8"/>
    <n v="9"/>
    <d v="2018-09-01T00:00:00"/>
    <x v="15"/>
    <x v="0"/>
    <n v="469"/>
    <n v="392"/>
    <n v="523"/>
  </r>
  <r>
    <x v="8"/>
    <n v="9"/>
    <d v="2018-09-01T00:00:00"/>
    <x v="16"/>
    <x v="0"/>
    <n v="443"/>
    <n v="372"/>
    <n v="486"/>
  </r>
  <r>
    <x v="8"/>
    <n v="9"/>
    <d v="2018-09-01T00:00:00"/>
    <x v="17"/>
    <x v="0"/>
    <n v="397"/>
    <n v="395"/>
    <n v="561"/>
  </r>
  <r>
    <x v="8"/>
    <n v="9"/>
    <d v="2018-09-01T00:00:00"/>
    <x v="18"/>
    <x v="0"/>
    <n v="385"/>
    <n v="452"/>
    <n v="616"/>
  </r>
  <r>
    <x v="8"/>
    <n v="9"/>
    <d v="2018-09-01T00:00:00"/>
    <x v="19"/>
    <x v="0"/>
    <n v="273"/>
    <n v="292"/>
    <n v="378"/>
  </r>
  <r>
    <x v="8"/>
    <n v="9"/>
    <d v="2018-09-01T00:00:00"/>
    <x v="20"/>
    <x v="0"/>
    <n v="149"/>
    <n v="132"/>
    <n v="135"/>
  </r>
  <r>
    <x v="8"/>
    <n v="9"/>
    <d v="2018-09-01T00:00:00"/>
    <x v="21"/>
    <x v="0"/>
    <n v="154"/>
    <n v="200"/>
    <n v="200"/>
  </r>
  <r>
    <x v="8"/>
    <n v="9"/>
    <d v="2018-09-01T00:00:00"/>
    <x v="22"/>
    <x v="0"/>
    <n v="185"/>
    <n v="146"/>
    <n v="146"/>
  </r>
  <r>
    <x v="8"/>
    <n v="9"/>
    <d v="2018-09-01T00:00:00"/>
    <x v="23"/>
    <x v="0"/>
    <n v="190"/>
    <n v="148"/>
    <n v="148"/>
  </r>
  <r>
    <x v="8"/>
    <n v="9"/>
    <d v="2018-09-01T00:00:00"/>
    <x v="0"/>
    <x v="1"/>
    <n v="390"/>
    <n v="386"/>
    <n v="386"/>
  </r>
  <r>
    <x v="8"/>
    <n v="9"/>
    <d v="2018-09-01T00:00:00"/>
    <x v="1"/>
    <x v="1"/>
    <n v="298"/>
    <n v="289"/>
    <n v="289"/>
  </r>
  <r>
    <x v="8"/>
    <n v="9"/>
    <d v="2018-09-01T00:00:00"/>
    <x v="2"/>
    <x v="1"/>
    <n v="253"/>
    <n v="248"/>
    <n v="248"/>
  </r>
  <r>
    <x v="8"/>
    <n v="9"/>
    <d v="2018-09-01T00:00:00"/>
    <x v="3"/>
    <x v="1"/>
    <n v="188"/>
    <n v="224"/>
    <n v="224"/>
  </r>
  <r>
    <x v="8"/>
    <n v="9"/>
    <d v="2018-09-01T00:00:00"/>
    <x v="4"/>
    <x v="1"/>
    <n v="196"/>
    <n v="199"/>
    <n v="199"/>
  </r>
  <r>
    <x v="8"/>
    <n v="9"/>
    <d v="2018-09-01T00:00:00"/>
    <x v="5"/>
    <x v="1"/>
    <n v="214"/>
    <n v="208"/>
    <n v="208"/>
  </r>
  <r>
    <x v="8"/>
    <n v="9"/>
    <d v="2018-09-01T00:00:00"/>
    <x v="6"/>
    <x v="1"/>
    <n v="163"/>
    <n v="158"/>
    <n v="158"/>
  </r>
  <r>
    <x v="8"/>
    <n v="9"/>
    <d v="2018-09-01T00:00:00"/>
    <x v="7"/>
    <x v="1"/>
    <n v="208"/>
    <n v="232"/>
    <n v="245"/>
  </r>
  <r>
    <x v="8"/>
    <n v="9"/>
    <d v="2018-09-01T00:00:00"/>
    <x v="8"/>
    <x v="1"/>
    <n v="295"/>
    <n v="377"/>
    <n v="517"/>
  </r>
  <r>
    <x v="8"/>
    <n v="9"/>
    <d v="2018-09-01T00:00:00"/>
    <x v="9"/>
    <x v="1"/>
    <n v="324"/>
    <n v="287"/>
    <n v="402"/>
  </r>
  <r>
    <x v="8"/>
    <n v="9"/>
    <d v="2018-09-01T00:00:00"/>
    <x v="10"/>
    <x v="1"/>
    <n v="583"/>
    <n v="250"/>
    <n v="363"/>
  </r>
  <r>
    <x v="8"/>
    <n v="9"/>
    <d v="2018-09-01T00:00:00"/>
    <x v="11"/>
    <x v="1"/>
    <n v="592"/>
    <n v="247"/>
    <n v="336"/>
  </r>
  <r>
    <x v="8"/>
    <n v="9"/>
    <d v="2018-09-01T00:00:00"/>
    <x v="12"/>
    <x v="1"/>
    <n v="270"/>
    <n v="209"/>
    <n v="302"/>
  </r>
  <r>
    <x v="8"/>
    <n v="9"/>
    <d v="2018-09-01T00:00:00"/>
    <x v="13"/>
    <x v="1"/>
    <n v="255"/>
    <n v="209"/>
    <n v="299"/>
  </r>
  <r>
    <x v="8"/>
    <n v="9"/>
    <d v="2018-09-01T00:00:00"/>
    <x v="14"/>
    <x v="1"/>
    <n v="300"/>
    <n v="275"/>
    <n v="367"/>
  </r>
  <r>
    <x v="8"/>
    <n v="9"/>
    <d v="2018-09-01T00:00:00"/>
    <x v="15"/>
    <x v="1"/>
    <n v="423"/>
    <n v="358"/>
    <n v="468"/>
  </r>
  <r>
    <x v="8"/>
    <n v="9"/>
    <d v="2018-09-01T00:00:00"/>
    <x v="16"/>
    <x v="1"/>
    <n v="362"/>
    <n v="320"/>
    <n v="400"/>
  </r>
  <r>
    <x v="8"/>
    <n v="9"/>
    <d v="2018-09-01T00:00:00"/>
    <x v="17"/>
    <x v="1"/>
    <n v="419"/>
    <n v="365"/>
    <n v="461"/>
  </r>
  <r>
    <x v="8"/>
    <n v="9"/>
    <d v="2018-09-01T00:00:00"/>
    <x v="18"/>
    <x v="1"/>
    <n v="400"/>
    <n v="382"/>
    <n v="394"/>
  </r>
  <r>
    <x v="8"/>
    <n v="9"/>
    <d v="2018-09-01T00:00:00"/>
    <x v="19"/>
    <x v="1"/>
    <n v="361"/>
    <n v="374"/>
    <n v="362"/>
  </r>
  <r>
    <x v="8"/>
    <n v="9"/>
    <d v="2018-09-01T00:00:00"/>
    <x v="20"/>
    <x v="1"/>
    <n v="500"/>
    <n v="519"/>
    <n v="519"/>
  </r>
  <r>
    <x v="8"/>
    <n v="9"/>
    <d v="2018-09-01T00:00:00"/>
    <x v="21"/>
    <x v="1"/>
    <n v="522"/>
    <n v="532"/>
    <n v="532"/>
  </r>
  <r>
    <x v="8"/>
    <n v="9"/>
    <d v="2018-09-01T00:00:00"/>
    <x v="22"/>
    <x v="1"/>
    <n v="517"/>
    <n v="523"/>
    <n v="523"/>
  </r>
  <r>
    <x v="8"/>
    <n v="9"/>
    <d v="2018-09-01T00:00:00"/>
    <x v="23"/>
    <x v="1"/>
    <n v="479"/>
    <n v="478"/>
    <n v="478"/>
  </r>
  <r>
    <x v="9"/>
    <n v="10"/>
    <d v="2018-10-01T00:00:00"/>
    <x v="0"/>
    <x v="0"/>
    <n v="203"/>
    <n v="207"/>
    <n v="207"/>
  </r>
  <r>
    <x v="9"/>
    <n v="10"/>
    <d v="2018-10-01T00:00:00"/>
    <x v="1"/>
    <x v="0"/>
    <n v="168"/>
    <n v="153"/>
    <n v="153"/>
  </r>
  <r>
    <x v="9"/>
    <n v="10"/>
    <d v="2018-10-01T00:00:00"/>
    <x v="2"/>
    <x v="0"/>
    <n v="163"/>
    <n v="238"/>
    <n v="238"/>
  </r>
  <r>
    <x v="9"/>
    <n v="10"/>
    <d v="2018-10-01T00:00:00"/>
    <x v="3"/>
    <x v="0"/>
    <n v="212"/>
    <n v="187"/>
    <n v="187"/>
  </r>
  <r>
    <x v="9"/>
    <n v="10"/>
    <d v="2018-10-01T00:00:00"/>
    <x v="4"/>
    <x v="0"/>
    <n v="258"/>
    <n v="261"/>
    <n v="261"/>
  </r>
  <r>
    <x v="9"/>
    <n v="10"/>
    <d v="2018-10-01T00:00:00"/>
    <x v="5"/>
    <x v="0"/>
    <n v="374"/>
    <n v="389"/>
    <n v="389"/>
  </r>
  <r>
    <x v="9"/>
    <n v="10"/>
    <d v="2018-10-01T00:00:00"/>
    <x v="6"/>
    <x v="0"/>
    <n v="526"/>
    <n v="477"/>
    <n v="477"/>
  </r>
  <r>
    <x v="9"/>
    <n v="10"/>
    <d v="2018-10-01T00:00:00"/>
    <x v="7"/>
    <x v="0"/>
    <n v="356"/>
    <n v="347"/>
    <n v="347"/>
  </r>
  <r>
    <x v="9"/>
    <n v="10"/>
    <d v="2018-10-01T00:00:00"/>
    <x v="8"/>
    <x v="0"/>
    <n v="333"/>
    <n v="307"/>
    <n v="307"/>
  </r>
  <r>
    <x v="9"/>
    <n v="10"/>
    <d v="2018-10-01T00:00:00"/>
    <x v="9"/>
    <x v="0"/>
    <n v="450"/>
    <n v="422"/>
    <n v="461"/>
  </r>
  <r>
    <x v="9"/>
    <n v="10"/>
    <d v="2018-10-01T00:00:00"/>
    <x v="10"/>
    <x v="0"/>
    <n v="476"/>
    <n v="554"/>
    <n v="627"/>
  </r>
  <r>
    <x v="9"/>
    <n v="10"/>
    <d v="2018-10-01T00:00:00"/>
    <x v="11"/>
    <x v="0"/>
    <n v="518"/>
    <n v="507"/>
    <n v="583"/>
  </r>
  <r>
    <x v="9"/>
    <n v="10"/>
    <d v="2018-10-01T00:00:00"/>
    <x v="12"/>
    <x v="0"/>
    <n v="489"/>
    <n v="534"/>
    <n v="597"/>
  </r>
  <r>
    <x v="9"/>
    <n v="10"/>
    <d v="2018-10-01T00:00:00"/>
    <x v="13"/>
    <x v="0"/>
    <n v="447"/>
    <n v="503"/>
    <n v="568"/>
  </r>
  <r>
    <x v="9"/>
    <n v="10"/>
    <d v="2018-10-01T00:00:00"/>
    <x v="14"/>
    <x v="0"/>
    <n v="414"/>
    <n v="532"/>
    <n v="606"/>
  </r>
  <r>
    <x v="9"/>
    <n v="10"/>
    <d v="2018-10-01T00:00:00"/>
    <x v="15"/>
    <x v="0"/>
    <n v="435"/>
    <n v="516"/>
    <n v="644"/>
  </r>
  <r>
    <x v="9"/>
    <n v="10"/>
    <d v="2018-10-01T00:00:00"/>
    <x v="16"/>
    <x v="0"/>
    <n v="396"/>
    <n v="504"/>
    <n v="640"/>
  </r>
  <r>
    <x v="9"/>
    <n v="10"/>
    <d v="2018-10-01T00:00:00"/>
    <x v="17"/>
    <x v="0"/>
    <n v="516"/>
    <n v="632"/>
    <n v="789"/>
  </r>
  <r>
    <x v="9"/>
    <n v="10"/>
    <d v="2018-10-01T00:00:00"/>
    <x v="18"/>
    <x v="0"/>
    <n v="544"/>
    <n v="590"/>
    <n v="724"/>
  </r>
  <r>
    <x v="9"/>
    <n v="10"/>
    <d v="2018-10-01T00:00:00"/>
    <x v="19"/>
    <x v="0"/>
    <n v="262"/>
    <n v="260"/>
    <n v="280"/>
  </r>
  <r>
    <x v="9"/>
    <n v="10"/>
    <d v="2018-10-01T00:00:00"/>
    <x v="20"/>
    <x v="0"/>
    <n v="216"/>
    <n v="210"/>
    <n v="210"/>
  </r>
  <r>
    <x v="9"/>
    <n v="10"/>
    <d v="2018-10-01T00:00:00"/>
    <x v="21"/>
    <x v="0"/>
    <n v="152"/>
    <n v="223"/>
    <n v="223"/>
  </r>
  <r>
    <x v="9"/>
    <n v="10"/>
    <d v="2018-10-01T00:00:00"/>
    <x v="22"/>
    <x v="0"/>
    <n v="150"/>
    <n v="149"/>
    <n v="149"/>
  </r>
  <r>
    <x v="9"/>
    <n v="10"/>
    <d v="2018-10-01T00:00:00"/>
    <x v="23"/>
    <x v="0"/>
    <n v="172"/>
    <n v="137"/>
    <n v="137"/>
  </r>
  <r>
    <x v="9"/>
    <n v="10"/>
    <d v="2018-10-01T00:00:00"/>
    <x v="0"/>
    <x v="1"/>
    <n v="357"/>
    <n v="377"/>
    <n v="377"/>
  </r>
  <r>
    <x v="9"/>
    <n v="10"/>
    <d v="2018-10-01T00:00:00"/>
    <x v="1"/>
    <x v="1"/>
    <n v="275"/>
    <n v="276"/>
    <n v="276"/>
  </r>
  <r>
    <x v="9"/>
    <n v="10"/>
    <d v="2018-10-01T00:00:00"/>
    <x v="2"/>
    <x v="1"/>
    <n v="219"/>
    <n v="215"/>
    <n v="215"/>
  </r>
  <r>
    <x v="9"/>
    <n v="10"/>
    <d v="2018-10-01T00:00:00"/>
    <x v="3"/>
    <x v="1"/>
    <n v="209"/>
    <n v="211"/>
    <n v="211"/>
  </r>
  <r>
    <x v="9"/>
    <n v="10"/>
    <d v="2018-10-01T00:00:00"/>
    <x v="4"/>
    <x v="1"/>
    <n v="192"/>
    <n v="210"/>
    <n v="210"/>
  </r>
  <r>
    <x v="9"/>
    <n v="10"/>
    <d v="2018-10-01T00:00:00"/>
    <x v="5"/>
    <x v="1"/>
    <n v="264"/>
    <n v="238"/>
    <n v="238"/>
  </r>
  <r>
    <x v="9"/>
    <n v="10"/>
    <d v="2018-10-01T00:00:00"/>
    <x v="6"/>
    <x v="1"/>
    <n v="174"/>
    <n v="192"/>
    <n v="192"/>
  </r>
  <r>
    <x v="9"/>
    <n v="10"/>
    <d v="2018-10-01T00:00:00"/>
    <x v="7"/>
    <x v="1"/>
    <n v="211"/>
    <n v="229"/>
    <n v="231"/>
  </r>
  <r>
    <x v="9"/>
    <n v="10"/>
    <d v="2018-10-01T00:00:00"/>
    <x v="8"/>
    <x v="1"/>
    <n v="366"/>
    <n v="576"/>
    <n v="712"/>
  </r>
  <r>
    <x v="9"/>
    <n v="10"/>
    <d v="2018-10-01T00:00:00"/>
    <x v="9"/>
    <x v="1"/>
    <n v="392"/>
    <n v="509"/>
    <n v="652"/>
  </r>
  <r>
    <x v="9"/>
    <n v="10"/>
    <d v="2018-10-01T00:00:00"/>
    <x v="10"/>
    <x v="1"/>
    <n v="305"/>
    <n v="379"/>
    <n v="447"/>
  </r>
  <r>
    <x v="9"/>
    <n v="10"/>
    <d v="2018-10-01T00:00:00"/>
    <x v="11"/>
    <x v="1"/>
    <n v="322"/>
    <n v="369"/>
    <n v="465"/>
  </r>
  <r>
    <x v="9"/>
    <n v="10"/>
    <d v="2018-10-01T00:00:00"/>
    <x v="12"/>
    <x v="1"/>
    <n v="306"/>
    <n v="360"/>
    <n v="434"/>
  </r>
  <r>
    <x v="9"/>
    <n v="10"/>
    <d v="2018-10-01T00:00:00"/>
    <x v="13"/>
    <x v="1"/>
    <n v="270"/>
    <n v="320"/>
    <n v="391"/>
  </r>
  <r>
    <x v="9"/>
    <n v="10"/>
    <d v="2018-10-01T00:00:00"/>
    <x v="14"/>
    <x v="1"/>
    <n v="311"/>
    <n v="370"/>
    <n v="458"/>
  </r>
  <r>
    <x v="9"/>
    <n v="10"/>
    <d v="2018-10-01T00:00:00"/>
    <x v="15"/>
    <x v="1"/>
    <n v="321"/>
    <n v="380"/>
    <n v="475"/>
  </r>
  <r>
    <x v="9"/>
    <n v="10"/>
    <d v="2018-10-01T00:00:00"/>
    <x v="16"/>
    <x v="1"/>
    <n v="413"/>
    <n v="461"/>
    <n v="567"/>
  </r>
  <r>
    <x v="9"/>
    <n v="10"/>
    <d v="2018-10-01T00:00:00"/>
    <x v="17"/>
    <x v="1"/>
    <n v="401"/>
    <n v="463"/>
    <n v="518"/>
  </r>
  <r>
    <x v="9"/>
    <n v="10"/>
    <d v="2018-10-01T00:00:00"/>
    <x v="18"/>
    <x v="1"/>
    <n v="319"/>
    <n v="328"/>
    <n v="277"/>
  </r>
  <r>
    <x v="9"/>
    <n v="10"/>
    <d v="2018-10-01T00:00:00"/>
    <x v="19"/>
    <x v="1"/>
    <n v="425"/>
    <n v="441"/>
    <n v="439"/>
  </r>
  <r>
    <x v="9"/>
    <n v="10"/>
    <d v="2018-10-01T00:00:00"/>
    <x v="20"/>
    <x v="1"/>
    <n v="489"/>
    <n v="455"/>
    <n v="455"/>
  </r>
  <r>
    <x v="9"/>
    <n v="10"/>
    <d v="2018-10-01T00:00:00"/>
    <x v="21"/>
    <x v="1"/>
    <n v="432"/>
    <n v="438"/>
    <n v="438"/>
  </r>
  <r>
    <x v="9"/>
    <n v="10"/>
    <d v="2018-10-01T00:00:00"/>
    <x v="22"/>
    <x v="1"/>
    <n v="442"/>
    <n v="453"/>
    <n v="453"/>
  </r>
  <r>
    <x v="9"/>
    <n v="10"/>
    <d v="2018-10-01T00:00:00"/>
    <x v="23"/>
    <x v="1"/>
    <n v="424"/>
    <n v="437"/>
    <n v="437"/>
  </r>
  <r>
    <x v="10"/>
    <n v="11"/>
    <d v="2018-11-01T00:00:00"/>
    <x v="0"/>
    <x v="0"/>
    <n v="205"/>
    <n v="205"/>
    <n v="205"/>
  </r>
  <r>
    <x v="10"/>
    <n v="11"/>
    <d v="2018-11-01T00:00:00"/>
    <x v="1"/>
    <x v="0"/>
    <n v="225"/>
    <n v="225"/>
    <n v="225"/>
  </r>
  <r>
    <x v="10"/>
    <n v="11"/>
    <d v="2018-11-01T00:00:00"/>
    <x v="2"/>
    <x v="0"/>
    <n v="212"/>
    <n v="210"/>
    <n v="210"/>
  </r>
  <r>
    <x v="10"/>
    <n v="11"/>
    <d v="2018-11-01T00:00:00"/>
    <x v="3"/>
    <x v="0"/>
    <n v="259"/>
    <n v="257"/>
    <n v="257"/>
  </r>
  <r>
    <x v="10"/>
    <n v="11"/>
    <d v="2018-11-01T00:00:00"/>
    <x v="4"/>
    <x v="0"/>
    <n v="326"/>
    <n v="323"/>
    <n v="323"/>
  </r>
  <r>
    <x v="10"/>
    <n v="11"/>
    <d v="2018-11-01T00:00:00"/>
    <x v="5"/>
    <x v="0"/>
    <n v="443"/>
    <n v="442"/>
    <n v="442"/>
  </r>
  <r>
    <x v="10"/>
    <n v="11"/>
    <d v="2018-11-01T00:00:00"/>
    <x v="6"/>
    <x v="0"/>
    <n v="579"/>
    <n v="579"/>
    <n v="579"/>
  </r>
  <r>
    <x v="10"/>
    <n v="11"/>
    <d v="2018-11-01T00:00:00"/>
    <x v="7"/>
    <x v="0"/>
    <n v="323"/>
    <n v="320"/>
    <n v="320"/>
  </r>
  <r>
    <x v="10"/>
    <n v="11"/>
    <d v="2018-11-01T00:00:00"/>
    <x v="8"/>
    <x v="0"/>
    <n v="358"/>
    <n v="336"/>
    <n v="357"/>
  </r>
  <r>
    <x v="10"/>
    <n v="11"/>
    <d v="2018-11-01T00:00:00"/>
    <x v="9"/>
    <x v="0"/>
    <n v="348"/>
    <n v="313"/>
    <n v="382"/>
  </r>
  <r>
    <x v="10"/>
    <n v="11"/>
    <d v="2018-11-01T00:00:00"/>
    <x v="10"/>
    <x v="0"/>
    <n v="349"/>
    <n v="308"/>
    <n v="374"/>
  </r>
  <r>
    <x v="10"/>
    <n v="11"/>
    <d v="2018-11-01T00:00:00"/>
    <x v="11"/>
    <x v="0"/>
    <n v="352"/>
    <n v="308"/>
    <n v="393"/>
  </r>
  <r>
    <x v="10"/>
    <n v="11"/>
    <d v="2018-11-01T00:00:00"/>
    <x v="12"/>
    <x v="0"/>
    <n v="366"/>
    <n v="330"/>
    <n v="394"/>
  </r>
  <r>
    <x v="10"/>
    <n v="11"/>
    <d v="2018-11-01T00:00:00"/>
    <x v="13"/>
    <x v="0"/>
    <n v="348"/>
    <n v="312"/>
    <n v="372"/>
  </r>
  <r>
    <x v="10"/>
    <n v="11"/>
    <d v="2018-11-01T00:00:00"/>
    <x v="14"/>
    <x v="0"/>
    <n v="373"/>
    <n v="317"/>
    <n v="435"/>
  </r>
  <r>
    <x v="10"/>
    <n v="11"/>
    <d v="2018-11-01T00:00:00"/>
    <x v="15"/>
    <x v="0"/>
    <n v="380"/>
    <n v="315"/>
    <n v="412"/>
  </r>
  <r>
    <x v="10"/>
    <n v="11"/>
    <d v="2018-11-01T00:00:00"/>
    <x v="16"/>
    <x v="0"/>
    <n v="624"/>
    <n v="552"/>
    <n v="766"/>
  </r>
  <r>
    <x v="10"/>
    <n v="11"/>
    <d v="2018-11-01T00:00:00"/>
    <x v="17"/>
    <x v="0"/>
    <n v="564"/>
    <n v="531"/>
    <n v="636"/>
  </r>
  <r>
    <x v="10"/>
    <n v="11"/>
    <d v="2018-11-01T00:00:00"/>
    <x v="18"/>
    <x v="0"/>
    <n v="392"/>
    <n v="382"/>
    <n v="382"/>
  </r>
  <r>
    <x v="10"/>
    <n v="11"/>
    <d v="2018-11-01T00:00:00"/>
    <x v="19"/>
    <x v="0"/>
    <n v="178"/>
    <n v="176"/>
    <n v="176"/>
  </r>
  <r>
    <x v="10"/>
    <n v="11"/>
    <d v="2018-11-01T00:00:00"/>
    <x v="20"/>
    <x v="0"/>
    <n v="161"/>
    <n v="161"/>
    <n v="161"/>
  </r>
  <r>
    <x v="10"/>
    <n v="11"/>
    <d v="2018-11-01T00:00:00"/>
    <x v="21"/>
    <x v="0"/>
    <n v="160"/>
    <n v="158"/>
    <n v="158"/>
  </r>
  <r>
    <x v="10"/>
    <n v="11"/>
    <d v="2018-11-01T00:00:00"/>
    <x v="22"/>
    <x v="0"/>
    <n v="177"/>
    <n v="177"/>
    <n v="177"/>
  </r>
  <r>
    <x v="10"/>
    <n v="11"/>
    <d v="2018-11-01T00:00:00"/>
    <x v="23"/>
    <x v="0"/>
    <n v="152"/>
    <n v="151"/>
    <n v="151"/>
  </r>
  <r>
    <x v="10"/>
    <n v="11"/>
    <d v="2018-11-01T00:00:00"/>
    <x v="0"/>
    <x v="1"/>
    <n v="298"/>
    <n v="309"/>
    <n v="309"/>
  </r>
  <r>
    <x v="10"/>
    <n v="11"/>
    <d v="2018-11-01T00:00:00"/>
    <x v="1"/>
    <x v="1"/>
    <n v="216"/>
    <n v="227"/>
    <n v="227"/>
  </r>
  <r>
    <x v="10"/>
    <n v="11"/>
    <d v="2018-11-01T00:00:00"/>
    <x v="2"/>
    <x v="1"/>
    <n v="178"/>
    <n v="188"/>
    <n v="188"/>
  </r>
  <r>
    <x v="10"/>
    <n v="11"/>
    <d v="2018-11-01T00:00:00"/>
    <x v="3"/>
    <x v="1"/>
    <n v="174"/>
    <n v="184"/>
    <n v="184"/>
  </r>
  <r>
    <x v="10"/>
    <n v="11"/>
    <d v="2018-11-01T00:00:00"/>
    <x v="4"/>
    <x v="1"/>
    <n v="206"/>
    <n v="217"/>
    <n v="217"/>
  </r>
  <r>
    <x v="10"/>
    <n v="11"/>
    <d v="2018-11-01T00:00:00"/>
    <x v="5"/>
    <x v="1"/>
    <n v="248"/>
    <n v="258"/>
    <n v="258"/>
  </r>
  <r>
    <x v="10"/>
    <n v="11"/>
    <d v="2018-11-01T00:00:00"/>
    <x v="6"/>
    <x v="1"/>
    <n v="234"/>
    <n v="242"/>
    <n v="242"/>
  </r>
  <r>
    <x v="10"/>
    <n v="11"/>
    <d v="2018-11-01T00:00:00"/>
    <x v="7"/>
    <x v="1"/>
    <n v="381"/>
    <n v="370"/>
    <n v="465"/>
  </r>
  <r>
    <x v="10"/>
    <n v="11"/>
    <d v="2018-11-01T00:00:00"/>
    <x v="8"/>
    <x v="1"/>
    <n v="497"/>
    <n v="451"/>
    <n v="653"/>
  </r>
  <r>
    <x v="10"/>
    <n v="11"/>
    <d v="2018-11-01T00:00:00"/>
    <x v="9"/>
    <x v="1"/>
    <n v="350"/>
    <n v="304"/>
    <n v="420"/>
  </r>
  <r>
    <x v="10"/>
    <n v="11"/>
    <d v="2018-11-01T00:00:00"/>
    <x v="10"/>
    <x v="1"/>
    <n v="354"/>
    <n v="313"/>
    <n v="384"/>
  </r>
  <r>
    <x v="10"/>
    <n v="11"/>
    <d v="2018-11-01T00:00:00"/>
    <x v="11"/>
    <x v="1"/>
    <n v="334"/>
    <n v="297"/>
    <n v="376"/>
  </r>
  <r>
    <x v="10"/>
    <n v="11"/>
    <d v="2018-11-01T00:00:00"/>
    <x v="12"/>
    <x v="1"/>
    <n v="320"/>
    <n v="286"/>
    <n v="378"/>
  </r>
  <r>
    <x v="10"/>
    <n v="11"/>
    <d v="2018-11-01T00:00:00"/>
    <x v="13"/>
    <x v="1"/>
    <n v="355"/>
    <n v="322"/>
    <n v="392"/>
  </r>
  <r>
    <x v="10"/>
    <n v="11"/>
    <d v="2018-11-01T00:00:00"/>
    <x v="14"/>
    <x v="1"/>
    <n v="372"/>
    <n v="317"/>
    <n v="406"/>
  </r>
  <r>
    <x v="10"/>
    <n v="11"/>
    <d v="2018-11-01T00:00:00"/>
    <x v="15"/>
    <x v="1"/>
    <n v="318"/>
    <n v="266"/>
    <n v="339"/>
  </r>
  <r>
    <x v="10"/>
    <n v="11"/>
    <d v="2018-11-01T00:00:00"/>
    <x v="16"/>
    <x v="1"/>
    <n v="279"/>
    <n v="247"/>
    <n v="272"/>
  </r>
  <r>
    <x v="10"/>
    <n v="11"/>
    <d v="2018-11-01T00:00:00"/>
    <x v="17"/>
    <x v="1"/>
    <n v="204"/>
    <n v="202"/>
    <n v="186"/>
  </r>
  <r>
    <x v="10"/>
    <n v="11"/>
    <d v="2018-11-01T00:00:00"/>
    <x v="18"/>
    <x v="1"/>
    <n v="312"/>
    <n v="321"/>
    <n v="321"/>
  </r>
  <r>
    <x v="10"/>
    <n v="11"/>
    <d v="2018-11-01T00:00:00"/>
    <x v="19"/>
    <x v="1"/>
    <n v="358"/>
    <n v="365"/>
    <n v="365"/>
  </r>
  <r>
    <x v="10"/>
    <n v="11"/>
    <d v="2018-11-01T00:00:00"/>
    <x v="20"/>
    <x v="1"/>
    <n v="329"/>
    <n v="336"/>
    <n v="336"/>
  </r>
  <r>
    <x v="10"/>
    <n v="11"/>
    <d v="2018-11-01T00:00:00"/>
    <x v="21"/>
    <x v="1"/>
    <n v="341"/>
    <n v="350"/>
    <n v="350"/>
  </r>
  <r>
    <x v="10"/>
    <n v="11"/>
    <d v="2018-11-01T00:00:00"/>
    <x v="22"/>
    <x v="1"/>
    <n v="372"/>
    <n v="382"/>
    <n v="382"/>
  </r>
  <r>
    <x v="10"/>
    <n v="11"/>
    <d v="2018-11-01T00:00:00"/>
    <x v="23"/>
    <x v="1"/>
    <n v="337"/>
    <n v="347"/>
    <n v="347"/>
  </r>
  <r>
    <x v="11"/>
    <n v="12"/>
    <d v="2018-12-01T00:00:00"/>
    <x v="0"/>
    <x v="0"/>
    <n v="191"/>
    <n v="190"/>
    <n v="190"/>
  </r>
  <r>
    <x v="11"/>
    <n v="12"/>
    <d v="2018-12-01T00:00:00"/>
    <x v="1"/>
    <x v="0"/>
    <n v="230"/>
    <n v="226"/>
    <n v="226"/>
  </r>
  <r>
    <x v="11"/>
    <n v="12"/>
    <d v="2018-12-01T00:00:00"/>
    <x v="2"/>
    <x v="0"/>
    <n v="214"/>
    <n v="207"/>
    <n v="207"/>
  </r>
  <r>
    <x v="11"/>
    <n v="12"/>
    <d v="2018-12-01T00:00:00"/>
    <x v="3"/>
    <x v="0"/>
    <n v="249"/>
    <n v="245"/>
    <n v="245"/>
  </r>
  <r>
    <x v="11"/>
    <n v="12"/>
    <d v="2018-12-01T00:00:00"/>
    <x v="4"/>
    <x v="0"/>
    <n v="335"/>
    <n v="331"/>
    <n v="331"/>
  </r>
  <r>
    <x v="11"/>
    <n v="12"/>
    <d v="2018-12-01T00:00:00"/>
    <x v="5"/>
    <x v="0"/>
    <n v="476"/>
    <n v="473"/>
    <n v="473"/>
  </r>
  <r>
    <x v="11"/>
    <n v="12"/>
    <d v="2018-12-01T00:00:00"/>
    <x v="6"/>
    <x v="0"/>
    <n v="590"/>
    <n v="586"/>
    <n v="586"/>
  </r>
  <r>
    <x v="11"/>
    <n v="12"/>
    <d v="2018-12-01T00:00:00"/>
    <x v="7"/>
    <x v="0"/>
    <n v="373"/>
    <n v="372"/>
    <n v="372"/>
  </r>
  <r>
    <x v="11"/>
    <n v="12"/>
    <d v="2018-12-01T00:00:00"/>
    <x v="8"/>
    <x v="0"/>
    <n v="340"/>
    <n v="313"/>
    <n v="315"/>
  </r>
  <r>
    <x v="11"/>
    <n v="12"/>
    <d v="2018-12-01T00:00:00"/>
    <x v="9"/>
    <x v="0"/>
    <n v="382"/>
    <n v="326"/>
    <n v="379"/>
  </r>
  <r>
    <x v="11"/>
    <n v="12"/>
    <d v="2018-12-01T00:00:00"/>
    <x v="10"/>
    <x v="0"/>
    <n v="428"/>
    <n v="374"/>
    <n v="452"/>
  </r>
  <r>
    <x v="11"/>
    <n v="12"/>
    <d v="2018-12-01T00:00:00"/>
    <x v="11"/>
    <x v="0"/>
    <n v="379"/>
    <n v="334"/>
    <n v="419"/>
  </r>
  <r>
    <x v="11"/>
    <n v="12"/>
    <d v="2018-12-01T00:00:00"/>
    <x v="12"/>
    <x v="0"/>
    <n v="346"/>
    <n v="311"/>
    <n v="358"/>
  </r>
  <r>
    <x v="11"/>
    <n v="12"/>
    <d v="2018-12-01T00:00:00"/>
    <x v="13"/>
    <x v="0"/>
    <n v="375"/>
    <n v="317"/>
    <n v="405"/>
  </r>
  <r>
    <x v="11"/>
    <n v="12"/>
    <d v="2018-12-01T00:00:00"/>
    <x v="14"/>
    <x v="0"/>
    <n v="392"/>
    <n v="310"/>
    <n v="426"/>
  </r>
  <r>
    <x v="11"/>
    <n v="12"/>
    <d v="2018-12-01T00:00:00"/>
    <x v="15"/>
    <x v="0"/>
    <n v="507"/>
    <n v="404"/>
    <n v="556"/>
  </r>
  <r>
    <x v="11"/>
    <n v="12"/>
    <d v="2018-12-01T00:00:00"/>
    <x v="16"/>
    <x v="0"/>
    <n v="681"/>
    <n v="587"/>
    <n v="760"/>
  </r>
  <r>
    <x v="11"/>
    <n v="12"/>
    <d v="2018-12-01T00:00:00"/>
    <x v="17"/>
    <x v="0"/>
    <n v="679"/>
    <n v="640"/>
    <n v="736"/>
  </r>
  <r>
    <x v="11"/>
    <n v="12"/>
    <d v="2018-12-01T00:00:00"/>
    <x v="18"/>
    <x v="0"/>
    <n v="260"/>
    <n v="254"/>
    <n v="254"/>
  </r>
  <r>
    <x v="11"/>
    <n v="12"/>
    <d v="2018-12-01T00:00:00"/>
    <x v="19"/>
    <x v="0"/>
    <n v="238"/>
    <n v="232"/>
    <n v="232"/>
  </r>
  <r>
    <x v="11"/>
    <n v="12"/>
    <d v="2018-12-01T00:00:00"/>
    <x v="20"/>
    <x v="0"/>
    <n v="187"/>
    <n v="182"/>
    <n v="182"/>
  </r>
  <r>
    <x v="11"/>
    <n v="12"/>
    <d v="2018-12-01T00:00:00"/>
    <x v="21"/>
    <x v="0"/>
    <n v="215"/>
    <n v="210"/>
    <n v="210"/>
  </r>
  <r>
    <x v="11"/>
    <n v="12"/>
    <d v="2018-12-01T00:00:00"/>
    <x v="22"/>
    <x v="0"/>
    <n v="181"/>
    <n v="177"/>
    <n v="177"/>
  </r>
  <r>
    <x v="11"/>
    <n v="12"/>
    <d v="2018-12-01T00:00:00"/>
    <x v="23"/>
    <x v="0"/>
    <n v="165"/>
    <n v="162"/>
    <n v="162"/>
  </r>
  <r>
    <x v="11"/>
    <n v="12"/>
    <d v="2018-12-01T00:00:00"/>
    <x v="0"/>
    <x v="1"/>
    <n v="277"/>
    <n v="275"/>
    <n v="275"/>
  </r>
  <r>
    <x v="11"/>
    <n v="12"/>
    <d v="2018-12-01T00:00:00"/>
    <x v="1"/>
    <x v="1"/>
    <n v="237"/>
    <n v="237"/>
    <n v="237"/>
  </r>
  <r>
    <x v="11"/>
    <n v="12"/>
    <d v="2018-12-01T00:00:00"/>
    <x v="2"/>
    <x v="1"/>
    <n v="185"/>
    <n v="184"/>
    <n v="184"/>
  </r>
  <r>
    <x v="11"/>
    <n v="12"/>
    <d v="2018-12-01T00:00:00"/>
    <x v="3"/>
    <x v="1"/>
    <n v="181"/>
    <n v="178"/>
    <n v="178"/>
  </r>
  <r>
    <x v="11"/>
    <n v="12"/>
    <d v="2018-12-01T00:00:00"/>
    <x v="4"/>
    <x v="1"/>
    <n v="194"/>
    <n v="193"/>
    <n v="193"/>
  </r>
  <r>
    <x v="11"/>
    <n v="12"/>
    <d v="2018-12-01T00:00:00"/>
    <x v="5"/>
    <x v="1"/>
    <n v="308"/>
    <n v="305"/>
    <n v="305"/>
  </r>
  <r>
    <x v="11"/>
    <n v="12"/>
    <d v="2018-12-01T00:00:00"/>
    <x v="6"/>
    <x v="1"/>
    <n v="230"/>
    <n v="230"/>
    <n v="230"/>
  </r>
  <r>
    <x v="11"/>
    <n v="12"/>
    <d v="2018-12-01T00:00:00"/>
    <x v="7"/>
    <x v="1"/>
    <n v="281"/>
    <n v="278"/>
    <n v="294"/>
  </r>
  <r>
    <x v="11"/>
    <n v="12"/>
    <d v="2018-12-01T00:00:00"/>
    <x v="8"/>
    <x v="1"/>
    <n v="542"/>
    <n v="460"/>
    <n v="632"/>
  </r>
  <r>
    <x v="11"/>
    <n v="12"/>
    <d v="2018-12-01T00:00:00"/>
    <x v="9"/>
    <x v="1"/>
    <n v="437"/>
    <n v="371"/>
    <n v="505"/>
  </r>
  <r>
    <x v="11"/>
    <n v="12"/>
    <d v="2018-12-01T00:00:00"/>
    <x v="10"/>
    <x v="1"/>
    <n v="399"/>
    <n v="338"/>
    <n v="400"/>
  </r>
  <r>
    <x v="11"/>
    <n v="12"/>
    <d v="2018-12-01T00:00:00"/>
    <x v="11"/>
    <x v="1"/>
    <n v="376"/>
    <n v="325"/>
    <n v="377"/>
  </r>
  <r>
    <x v="11"/>
    <n v="12"/>
    <d v="2018-12-01T00:00:00"/>
    <x v="12"/>
    <x v="1"/>
    <n v="352"/>
    <n v="309"/>
    <n v="359"/>
  </r>
  <r>
    <x v="11"/>
    <n v="12"/>
    <d v="2018-12-01T00:00:00"/>
    <x v="13"/>
    <x v="1"/>
    <n v="344"/>
    <n v="288"/>
    <n v="364"/>
  </r>
  <r>
    <x v="11"/>
    <n v="12"/>
    <d v="2018-12-01T00:00:00"/>
    <x v="14"/>
    <x v="1"/>
    <n v="359"/>
    <n v="293"/>
    <n v="373"/>
  </r>
  <r>
    <x v="11"/>
    <n v="12"/>
    <d v="2018-12-01T00:00:00"/>
    <x v="15"/>
    <x v="1"/>
    <n v="347"/>
    <n v="263"/>
    <n v="349"/>
  </r>
  <r>
    <x v="11"/>
    <n v="12"/>
    <d v="2018-12-01T00:00:00"/>
    <x v="16"/>
    <x v="1"/>
    <n v="331"/>
    <n v="287"/>
    <n v="319"/>
  </r>
  <r>
    <x v="11"/>
    <n v="12"/>
    <d v="2018-12-01T00:00:00"/>
    <x v="17"/>
    <x v="1"/>
    <n v="223"/>
    <n v="215"/>
    <n v="209"/>
  </r>
  <r>
    <x v="11"/>
    <n v="12"/>
    <d v="2018-12-01T00:00:00"/>
    <x v="18"/>
    <x v="1"/>
    <n v="339"/>
    <n v="341"/>
    <n v="341"/>
  </r>
  <r>
    <x v="11"/>
    <n v="12"/>
    <d v="2018-12-01T00:00:00"/>
    <x v="19"/>
    <x v="1"/>
    <n v="283"/>
    <n v="283"/>
    <n v="283"/>
  </r>
  <r>
    <x v="11"/>
    <n v="12"/>
    <d v="2018-12-01T00:00:00"/>
    <x v="20"/>
    <x v="1"/>
    <n v="311"/>
    <n v="312"/>
    <n v="312"/>
  </r>
  <r>
    <x v="11"/>
    <n v="12"/>
    <d v="2018-12-01T00:00:00"/>
    <x v="21"/>
    <x v="1"/>
    <n v="347"/>
    <n v="346"/>
    <n v="346"/>
  </r>
  <r>
    <x v="11"/>
    <n v="12"/>
    <d v="2018-12-01T00:00:00"/>
    <x v="22"/>
    <x v="1"/>
    <n v="372"/>
    <n v="371"/>
    <n v="371"/>
  </r>
  <r>
    <x v="11"/>
    <n v="12"/>
    <d v="2018-12-01T00:00:00"/>
    <x v="23"/>
    <x v="1"/>
    <n v="373"/>
    <n v="374"/>
    <n v="374"/>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7">
  <r>
    <x v="0"/>
    <x v="0"/>
    <d v="2018-01-01T00:00:00"/>
    <x v="0"/>
    <x v="0"/>
    <n v="233"/>
    <n v="241"/>
    <n v="241"/>
    <n v="8"/>
    <n v="3.4334763948497854E-2"/>
  </r>
  <r>
    <x v="0"/>
    <x v="0"/>
    <d v="2018-01-01T00:00:00"/>
    <x v="1"/>
    <x v="0"/>
    <n v="194"/>
    <n v="197"/>
    <n v="197"/>
    <n v="3"/>
    <n v="1.5463917525773196E-2"/>
  </r>
  <r>
    <x v="0"/>
    <x v="0"/>
    <d v="2018-01-01T00:00:00"/>
    <x v="2"/>
    <x v="0"/>
    <n v="222"/>
    <n v="255"/>
    <n v="255"/>
    <n v="33"/>
    <n v="0.14864864864864866"/>
  </r>
  <r>
    <x v="0"/>
    <x v="0"/>
    <d v="2018-01-01T00:00:00"/>
    <x v="3"/>
    <x v="0"/>
    <n v="268"/>
    <n v="266"/>
    <n v="266"/>
    <n v="-2"/>
    <n v="-7.462686567164179E-3"/>
  </r>
  <r>
    <x v="0"/>
    <x v="0"/>
    <d v="2018-01-01T00:00:00"/>
    <x v="4"/>
    <x v="0"/>
    <n v="373"/>
    <n v="351"/>
    <n v="351"/>
    <n v="-22"/>
    <n v="-5.8981233243967826E-2"/>
  </r>
  <r>
    <x v="0"/>
    <x v="0"/>
    <d v="2018-01-01T00:00:00"/>
    <x v="5"/>
    <x v="0"/>
    <n v="534"/>
    <n v="535"/>
    <n v="535"/>
    <n v="1"/>
    <n v="1.8726591760299626E-3"/>
  </r>
  <r>
    <x v="0"/>
    <x v="0"/>
    <d v="2018-01-01T00:00:00"/>
    <x v="6"/>
    <x v="0"/>
    <n v="654"/>
    <n v="644"/>
    <n v="644"/>
    <n v="-10"/>
    <n v="-1.5290519877675841E-2"/>
  </r>
  <r>
    <x v="0"/>
    <x v="0"/>
    <d v="2018-01-01T00:00:00"/>
    <x v="7"/>
    <x v="0"/>
    <n v="393"/>
    <n v="393"/>
    <n v="393"/>
    <n v="0"/>
    <n v="0"/>
  </r>
  <r>
    <x v="0"/>
    <x v="0"/>
    <d v="2018-01-01T00:00:00"/>
    <x v="8"/>
    <x v="0"/>
    <n v="312"/>
    <n v="311"/>
    <n v="311"/>
    <n v="-1"/>
    <n v="-3.205128205128205E-3"/>
  </r>
  <r>
    <x v="0"/>
    <x v="0"/>
    <d v="2018-01-01T00:00:00"/>
    <x v="9"/>
    <x v="0"/>
    <n v="357"/>
    <n v="377"/>
    <n v="399"/>
    <n v="42"/>
    <n v="0.11764705882352941"/>
  </r>
  <r>
    <x v="0"/>
    <x v="0"/>
    <d v="2018-01-01T00:00:00"/>
    <x v="10"/>
    <x v="0"/>
    <n v="340"/>
    <n v="346"/>
    <n v="412"/>
    <n v="72"/>
    <n v="0.21176470588235294"/>
  </r>
  <r>
    <x v="0"/>
    <x v="0"/>
    <d v="2018-01-01T00:00:00"/>
    <x v="11"/>
    <x v="0"/>
    <n v="378"/>
    <n v="295"/>
    <n v="353"/>
    <n v="-25"/>
    <n v="-6.6137566137566134E-2"/>
  </r>
  <r>
    <x v="0"/>
    <x v="0"/>
    <d v="2018-01-01T00:00:00"/>
    <x v="12"/>
    <x v="0"/>
    <n v="334"/>
    <n v="306"/>
    <n v="378"/>
    <n v="44"/>
    <n v="0.1317365269461078"/>
  </r>
  <r>
    <x v="0"/>
    <x v="0"/>
    <d v="2018-01-01T00:00:00"/>
    <x v="13"/>
    <x v="0"/>
    <n v="320"/>
    <n v="289"/>
    <n v="330"/>
    <n v="10"/>
    <n v="3.125E-2"/>
  </r>
  <r>
    <x v="0"/>
    <x v="0"/>
    <d v="2018-01-01T00:00:00"/>
    <x v="14"/>
    <x v="0"/>
    <n v="346"/>
    <n v="294"/>
    <n v="371"/>
    <n v="25"/>
    <n v="7.2254335260115612E-2"/>
  </r>
  <r>
    <x v="0"/>
    <x v="0"/>
    <d v="2018-01-01T00:00:00"/>
    <x v="15"/>
    <x v="0"/>
    <n v="436"/>
    <n v="367"/>
    <n v="448"/>
    <n v="12"/>
    <n v="2.7522935779816515E-2"/>
  </r>
  <r>
    <x v="0"/>
    <x v="0"/>
    <d v="2018-01-01T00:00:00"/>
    <x v="16"/>
    <x v="0"/>
    <n v="563"/>
    <n v="613"/>
    <n v="724"/>
    <n v="161"/>
    <n v="0.28596802841918295"/>
  </r>
  <r>
    <x v="0"/>
    <x v="0"/>
    <d v="2018-01-01T00:00:00"/>
    <x v="17"/>
    <x v="0"/>
    <n v="676"/>
    <n v="757"/>
    <n v="850"/>
    <n v="174"/>
    <n v="0.25739644970414199"/>
  </r>
  <r>
    <x v="0"/>
    <x v="0"/>
    <d v="2018-01-01T00:00:00"/>
    <x v="18"/>
    <x v="0"/>
    <n v="367"/>
    <n v="382"/>
    <n v="390"/>
    <n v="23"/>
    <n v="6.2670299727520432E-2"/>
  </r>
  <r>
    <x v="0"/>
    <x v="0"/>
    <d v="2018-01-01T00:00:00"/>
    <x v="19"/>
    <x v="0"/>
    <n v="187"/>
    <n v="238"/>
    <n v="238"/>
    <n v="51"/>
    <n v="0.27272727272727271"/>
  </r>
  <r>
    <x v="0"/>
    <x v="0"/>
    <d v="2018-01-01T00:00:00"/>
    <x v="20"/>
    <x v="0"/>
    <n v="242"/>
    <n v="245"/>
    <n v="245"/>
    <n v="3"/>
    <n v="1.2396694214876033E-2"/>
  </r>
  <r>
    <x v="0"/>
    <x v="0"/>
    <d v="2018-01-01T00:00:00"/>
    <x v="21"/>
    <x v="0"/>
    <n v="179"/>
    <n v="186"/>
    <n v="186"/>
    <n v="7"/>
    <n v="3.9106145251396648E-2"/>
  </r>
  <r>
    <x v="0"/>
    <x v="0"/>
    <d v="2018-01-01T00:00:00"/>
    <x v="22"/>
    <x v="0"/>
    <n v="181"/>
    <n v="209"/>
    <n v="209"/>
    <n v="28"/>
    <n v="0.15469613259668508"/>
  </r>
  <r>
    <x v="0"/>
    <x v="0"/>
    <d v="2018-01-01T00:00:00"/>
    <x v="23"/>
    <x v="0"/>
    <n v="204"/>
    <n v="212"/>
    <n v="212"/>
    <n v="8"/>
    <n v="3.9215686274509803E-2"/>
  </r>
  <r>
    <x v="0"/>
    <x v="0"/>
    <d v="2018-01-01T00:00:00"/>
    <x v="0"/>
    <x v="1"/>
    <n v="270"/>
    <n v="276"/>
    <n v="276"/>
    <n v="6"/>
    <n v="2.2222222222222223E-2"/>
  </r>
  <r>
    <x v="0"/>
    <x v="0"/>
    <d v="2018-01-01T00:00:00"/>
    <x v="1"/>
    <x v="1"/>
    <n v="220"/>
    <n v="223"/>
    <n v="223"/>
    <n v="3"/>
    <n v="1.3636363636363636E-2"/>
  </r>
  <r>
    <x v="0"/>
    <x v="0"/>
    <d v="2018-01-01T00:00:00"/>
    <x v="2"/>
    <x v="1"/>
    <n v="213"/>
    <n v="217"/>
    <n v="217"/>
    <n v="4"/>
    <n v="1.8779342723004695E-2"/>
  </r>
  <r>
    <x v="0"/>
    <x v="0"/>
    <d v="2018-01-01T00:00:00"/>
    <x v="3"/>
    <x v="1"/>
    <n v="204"/>
    <n v="245"/>
    <n v="245"/>
    <n v="41"/>
    <n v="0.20098039215686275"/>
  </r>
  <r>
    <x v="0"/>
    <x v="0"/>
    <d v="2018-01-01T00:00:00"/>
    <x v="4"/>
    <x v="1"/>
    <n v="200"/>
    <n v="204"/>
    <n v="204"/>
    <n v="4"/>
    <n v="0.02"/>
  </r>
  <r>
    <x v="0"/>
    <x v="0"/>
    <d v="2018-01-01T00:00:00"/>
    <x v="5"/>
    <x v="1"/>
    <n v="269"/>
    <n v="294"/>
    <n v="294"/>
    <n v="25"/>
    <n v="9.2936802973977689E-2"/>
  </r>
  <r>
    <x v="0"/>
    <x v="0"/>
    <d v="2018-01-01T00:00:00"/>
    <x v="6"/>
    <x v="1"/>
    <n v="243"/>
    <n v="247"/>
    <n v="247"/>
    <n v="4"/>
    <n v="1.646090534979424E-2"/>
  </r>
  <r>
    <x v="0"/>
    <x v="0"/>
    <d v="2018-01-01T00:00:00"/>
    <x v="7"/>
    <x v="1"/>
    <n v="270"/>
    <n v="218"/>
    <n v="219"/>
    <n v="-51"/>
    <n v="-0.18888888888888888"/>
  </r>
  <r>
    <x v="0"/>
    <x v="0"/>
    <d v="2018-01-01T00:00:00"/>
    <x v="8"/>
    <x v="1"/>
    <n v="503"/>
    <n v="666"/>
    <n v="747"/>
    <n v="244"/>
    <n v="0.48508946322067592"/>
  </r>
  <r>
    <x v="0"/>
    <x v="0"/>
    <d v="2018-01-01T00:00:00"/>
    <x v="9"/>
    <x v="1"/>
    <n v="510"/>
    <n v="440"/>
    <n v="549"/>
    <n v="39"/>
    <n v="7.6470588235294124E-2"/>
  </r>
  <r>
    <x v="0"/>
    <x v="0"/>
    <d v="2018-01-01T00:00:00"/>
    <x v="10"/>
    <x v="1"/>
    <n v="480"/>
    <n v="427"/>
    <n v="490"/>
    <n v="10"/>
    <n v="2.0833333333333332E-2"/>
  </r>
  <r>
    <x v="0"/>
    <x v="0"/>
    <d v="2018-01-01T00:00:00"/>
    <x v="11"/>
    <x v="1"/>
    <n v="417"/>
    <n v="370"/>
    <n v="454"/>
    <n v="37"/>
    <n v="8.8729016786570747E-2"/>
  </r>
  <r>
    <x v="0"/>
    <x v="0"/>
    <d v="2018-01-01T00:00:00"/>
    <x v="12"/>
    <x v="1"/>
    <n v="397"/>
    <n v="350"/>
    <n v="414"/>
    <n v="17"/>
    <n v="4.2821158690176324E-2"/>
  </r>
  <r>
    <x v="0"/>
    <x v="0"/>
    <d v="2018-01-01T00:00:00"/>
    <x v="13"/>
    <x v="1"/>
    <n v="374"/>
    <n v="337"/>
    <n v="386"/>
    <n v="12"/>
    <n v="3.2085561497326207E-2"/>
  </r>
  <r>
    <x v="0"/>
    <x v="0"/>
    <d v="2018-01-01T00:00:00"/>
    <x v="14"/>
    <x v="1"/>
    <n v="403"/>
    <n v="365"/>
    <n v="442"/>
    <n v="39"/>
    <n v="9.6774193548387094E-2"/>
  </r>
  <r>
    <x v="0"/>
    <x v="0"/>
    <d v="2018-01-01T00:00:00"/>
    <x v="15"/>
    <x v="1"/>
    <n v="343"/>
    <n v="321"/>
    <n v="388"/>
    <n v="45"/>
    <n v="0.13119533527696792"/>
  </r>
  <r>
    <x v="0"/>
    <x v="0"/>
    <d v="2018-01-01T00:00:00"/>
    <x v="16"/>
    <x v="1"/>
    <n v="272"/>
    <n v="251"/>
    <n v="299"/>
    <n v="27"/>
    <n v="9.9264705882352935E-2"/>
  </r>
  <r>
    <x v="0"/>
    <x v="0"/>
    <d v="2018-01-01T00:00:00"/>
    <x v="17"/>
    <x v="1"/>
    <n v="245"/>
    <n v="224"/>
    <n v="224"/>
    <n v="-21"/>
    <n v="-8.5714285714285715E-2"/>
  </r>
  <r>
    <x v="0"/>
    <x v="0"/>
    <d v="2018-01-01T00:00:00"/>
    <x v="18"/>
    <x v="1"/>
    <n v="284"/>
    <n v="303"/>
    <n v="303"/>
    <n v="19"/>
    <n v="6.6901408450704219E-2"/>
  </r>
  <r>
    <x v="0"/>
    <x v="0"/>
    <d v="2018-01-01T00:00:00"/>
    <x v="19"/>
    <x v="1"/>
    <n v="278"/>
    <n v="267"/>
    <n v="267"/>
    <n v="-11"/>
    <n v="-3.9568345323741004E-2"/>
  </r>
  <r>
    <x v="0"/>
    <x v="0"/>
    <d v="2018-01-01T00:00:00"/>
    <x v="20"/>
    <x v="1"/>
    <n v="325"/>
    <n v="284"/>
    <n v="284"/>
    <n v="-41"/>
    <n v="-0.12615384615384614"/>
  </r>
  <r>
    <x v="0"/>
    <x v="0"/>
    <d v="2018-01-01T00:00:00"/>
    <x v="21"/>
    <x v="1"/>
    <n v="374"/>
    <n v="305"/>
    <n v="305"/>
    <n v="-69"/>
    <n v="-0.18449197860962566"/>
  </r>
  <r>
    <x v="0"/>
    <x v="0"/>
    <d v="2018-01-01T00:00:00"/>
    <x v="22"/>
    <x v="1"/>
    <n v="383"/>
    <n v="389"/>
    <n v="389"/>
    <n v="6"/>
    <n v="1.5665796344647518E-2"/>
  </r>
  <r>
    <x v="0"/>
    <x v="0"/>
    <d v="2018-01-01T00:00:00"/>
    <x v="23"/>
    <x v="1"/>
    <n v="328"/>
    <n v="337"/>
    <n v="337"/>
    <n v="9"/>
    <n v="2.7439024390243903E-2"/>
  </r>
  <r>
    <x v="1"/>
    <x v="1"/>
    <d v="2018-02-01T00:00:00"/>
    <x v="0"/>
    <x v="0"/>
    <n v="229"/>
    <n v="238"/>
    <n v="238"/>
    <n v="9"/>
    <n v="3.9301310043668124E-2"/>
  </r>
  <r>
    <x v="1"/>
    <x v="1"/>
    <d v="2018-02-01T00:00:00"/>
    <x v="1"/>
    <x v="0"/>
    <n v="208"/>
    <n v="209"/>
    <n v="209"/>
    <n v="1"/>
    <n v="4.807692307692308E-3"/>
  </r>
  <r>
    <x v="1"/>
    <x v="1"/>
    <d v="2018-02-01T00:00:00"/>
    <x v="2"/>
    <x v="0"/>
    <n v="248"/>
    <n v="212"/>
    <n v="212"/>
    <n v="-36"/>
    <n v="-0.14516129032258066"/>
  </r>
  <r>
    <x v="1"/>
    <x v="1"/>
    <d v="2018-02-01T00:00:00"/>
    <x v="3"/>
    <x v="0"/>
    <n v="265"/>
    <n v="274"/>
    <n v="274"/>
    <n v="9"/>
    <n v="3.3962264150943396E-2"/>
  </r>
  <r>
    <x v="1"/>
    <x v="1"/>
    <d v="2018-02-01T00:00:00"/>
    <x v="4"/>
    <x v="0"/>
    <n v="384"/>
    <n v="388"/>
    <n v="388"/>
    <n v="4"/>
    <n v="1.0416666666666666E-2"/>
  </r>
  <r>
    <x v="1"/>
    <x v="1"/>
    <d v="2018-02-01T00:00:00"/>
    <x v="5"/>
    <x v="0"/>
    <n v="539"/>
    <n v="507"/>
    <n v="507"/>
    <n v="-32"/>
    <n v="-5.9369202226345084E-2"/>
  </r>
  <r>
    <x v="1"/>
    <x v="1"/>
    <d v="2018-02-01T00:00:00"/>
    <x v="6"/>
    <x v="0"/>
    <n v="684"/>
    <n v="607"/>
    <n v="607"/>
    <n v="-77"/>
    <n v="-0.11257309941520467"/>
  </r>
  <r>
    <x v="1"/>
    <x v="1"/>
    <d v="2018-02-01T00:00:00"/>
    <x v="7"/>
    <x v="0"/>
    <n v="371"/>
    <n v="399"/>
    <n v="399"/>
    <n v="28"/>
    <n v="7.5471698113207544E-2"/>
  </r>
  <r>
    <x v="1"/>
    <x v="1"/>
    <d v="2018-02-01T00:00:00"/>
    <x v="8"/>
    <x v="0"/>
    <n v="382"/>
    <n v="302"/>
    <n v="308"/>
    <n v="-74"/>
    <n v="-0.193717277486911"/>
  </r>
  <r>
    <x v="1"/>
    <x v="1"/>
    <d v="2018-02-01T00:00:00"/>
    <x v="9"/>
    <x v="0"/>
    <n v="381"/>
    <n v="390"/>
    <n v="438"/>
    <n v="57"/>
    <n v="0.14960629921259844"/>
  </r>
  <r>
    <x v="1"/>
    <x v="1"/>
    <d v="2018-02-01T00:00:00"/>
    <x v="10"/>
    <x v="0"/>
    <n v="356"/>
    <n v="375"/>
    <n v="433"/>
    <n v="77"/>
    <n v="0.21629213483146068"/>
  </r>
  <r>
    <x v="1"/>
    <x v="1"/>
    <d v="2018-02-01T00:00:00"/>
    <x v="11"/>
    <x v="0"/>
    <n v="374"/>
    <n v="329"/>
    <n v="399"/>
    <n v="25"/>
    <n v="6.684491978609626E-2"/>
  </r>
  <r>
    <x v="1"/>
    <x v="1"/>
    <d v="2018-02-01T00:00:00"/>
    <x v="12"/>
    <x v="0"/>
    <n v="451"/>
    <n v="335"/>
    <n v="419"/>
    <n v="-32"/>
    <n v="-7.0953436807095344E-2"/>
  </r>
  <r>
    <x v="1"/>
    <x v="1"/>
    <d v="2018-02-01T00:00:00"/>
    <x v="13"/>
    <x v="0"/>
    <n v="416"/>
    <n v="354"/>
    <n v="463"/>
    <n v="47"/>
    <n v="0.11298076923076923"/>
  </r>
  <r>
    <x v="1"/>
    <x v="1"/>
    <d v="2018-02-01T00:00:00"/>
    <x v="14"/>
    <x v="0"/>
    <n v="424"/>
    <n v="357"/>
    <n v="462"/>
    <n v="38"/>
    <n v="8.9622641509433956E-2"/>
  </r>
  <r>
    <x v="1"/>
    <x v="1"/>
    <d v="2018-02-01T00:00:00"/>
    <x v="15"/>
    <x v="0"/>
    <n v="455"/>
    <n v="379"/>
    <n v="527"/>
    <n v="72"/>
    <n v="0.15824175824175823"/>
  </r>
  <r>
    <x v="1"/>
    <x v="1"/>
    <d v="2018-02-01T00:00:00"/>
    <x v="16"/>
    <x v="0"/>
    <n v="549"/>
    <n v="475"/>
    <n v="615"/>
    <n v="66"/>
    <n v="0.12021857923497267"/>
  </r>
  <r>
    <x v="1"/>
    <x v="1"/>
    <d v="2018-02-01T00:00:00"/>
    <x v="17"/>
    <x v="0"/>
    <n v="622"/>
    <n v="811"/>
    <n v="921"/>
    <n v="299"/>
    <n v="0.48070739549839231"/>
  </r>
  <r>
    <x v="1"/>
    <x v="1"/>
    <d v="2018-02-01T00:00:00"/>
    <x v="18"/>
    <x v="0"/>
    <n v="514"/>
    <n v="635"/>
    <n v="655"/>
    <n v="141"/>
    <n v="0.27431906614785995"/>
  </r>
  <r>
    <x v="1"/>
    <x v="1"/>
    <d v="2018-02-01T00:00:00"/>
    <x v="19"/>
    <x v="0"/>
    <n v="241"/>
    <n v="238"/>
    <n v="238"/>
    <n v="-3"/>
    <n v="-1.2448132780082987E-2"/>
  </r>
  <r>
    <x v="1"/>
    <x v="1"/>
    <d v="2018-02-01T00:00:00"/>
    <x v="20"/>
    <x v="0"/>
    <n v="255"/>
    <n v="258"/>
    <n v="258"/>
    <n v="3"/>
    <n v="1.1764705882352941E-2"/>
  </r>
  <r>
    <x v="1"/>
    <x v="1"/>
    <d v="2018-02-01T00:00:00"/>
    <x v="21"/>
    <x v="0"/>
    <n v="182"/>
    <n v="188"/>
    <n v="188"/>
    <n v="6"/>
    <n v="3.2967032967032968E-2"/>
  </r>
  <r>
    <x v="1"/>
    <x v="1"/>
    <d v="2018-02-01T00:00:00"/>
    <x v="22"/>
    <x v="0"/>
    <n v="244"/>
    <n v="257"/>
    <n v="257"/>
    <n v="13"/>
    <n v="5.3278688524590161E-2"/>
  </r>
  <r>
    <x v="1"/>
    <x v="1"/>
    <d v="2018-02-01T00:00:00"/>
    <x v="23"/>
    <x v="0"/>
    <n v="164"/>
    <n v="183"/>
    <n v="183"/>
    <n v="19"/>
    <n v="0.11585365853658537"/>
  </r>
  <r>
    <x v="1"/>
    <x v="1"/>
    <d v="2018-02-01T00:00:00"/>
    <x v="0"/>
    <x v="1"/>
    <n v="297"/>
    <n v="289"/>
    <n v="289"/>
    <n v="-8"/>
    <n v="-2.6936026936026935E-2"/>
  </r>
  <r>
    <x v="1"/>
    <x v="1"/>
    <d v="2018-02-01T00:00:00"/>
    <x v="1"/>
    <x v="1"/>
    <n v="259"/>
    <n v="240"/>
    <n v="240"/>
    <n v="-19"/>
    <n v="-7.3359073359073365E-2"/>
  </r>
  <r>
    <x v="1"/>
    <x v="1"/>
    <d v="2018-02-01T00:00:00"/>
    <x v="2"/>
    <x v="1"/>
    <n v="252"/>
    <n v="230"/>
    <n v="230"/>
    <n v="-22"/>
    <n v="-8.7301587301587297E-2"/>
  </r>
  <r>
    <x v="1"/>
    <x v="1"/>
    <d v="2018-02-01T00:00:00"/>
    <x v="3"/>
    <x v="1"/>
    <n v="194"/>
    <n v="191"/>
    <n v="191"/>
    <n v="-3"/>
    <n v="-1.5463917525773196E-2"/>
  </r>
  <r>
    <x v="1"/>
    <x v="1"/>
    <d v="2018-02-01T00:00:00"/>
    <x v="4"/>
    <x v="1"/>
    <n v="302"/>
    <n v="309"/>
    <n v="309"/>
    <n v="7"/>
    <n v="2.3178807947019868E-2"/>
  </r>
  <r>
    <x v="1"/>
    <x v="1"/>
    <d v="2018-02-01T00:00:00"/>
    <x v="5"/>
    <x v="1"/>
    <n v="522"/>
    <n v="526"/>
    <n v="526"/>
    <n v="4"/>
    <n v="7.6628352490421452E-3"/>
  </r>
  <r>
    <x v="1"/>
    <x v="1"/>
    <d v="2018-02-01T00:00:00"/>
    <x v="6"/>
    <x v="1"/>
    <n v="306"/>
    <n v="310"/>
    <n v="310"/>
    <n v="4"/>
    <n v="1.3071895424836602E-2"/>
  </r>
  <r>
    <x v="1"/>
    <x v="1"/>
    <d v="2018-02-01T00:00:00"/>
    <x v="7"/>
    <x v="1"/>
    <n v="359"/>
    <n v="547"/>
    <n v="573"/>
    <n v="214"/>
    <n v="0.59610027855153203"/>
  </r>
  <r>
    <x v="1"/>
    <x v="1"/>
    <d v="2018-02-01T00:00:00"/>
    <x v="8"/>
    <x v="1"/>
    <n v="549"/>
    <n v="771"/>
    <n v="880"/>
    <n v="331"/>
    <n v="0.60291438979963574"/>
  </r>
  <r>
    <x v="1"/>
    <x v="1"/>
    <d v="2018-02-01T00:00:00"/>
    <x v="9"/>
    <x v="1"/>
    <n v="540"/>
    <n v="511"/>
    <n v="597"/>
    <n v="57"/>
    <n v="0.10555555555555556"/>
  </r>
  <r>
    <x v="1"/>
    <x v="1"/>
    <d v="2018-02-01T00:00:00"/>
    <x v="10"/>
    <x v="1"/>
    <n v="504"/>
    <n v="448"/>
    <n v="527"/>
    <n v="23"/>
    <n v="4.5634920634920632E-2"/>
  </r>
  <r>
    <x v="1"/>
    <x v="1"/>
    <d v="2018-02-01T00:00:00"/>
    <x v="11"/>
    <x v="1"/>
    <n v="486"/>
    <n v="433"/>
    <n v="503"/>
    <n v="17"/>
    <n v="3.4979423868312758E-2"/>
  </r>
  <r>
    <x v="1"/>
    <x v="1"/>
    <d v="2018-02-01T00:00:00"/>
    <x v="12"/>
    <x v="1"/>
    <n v="503"/>
    <n v="431"/>
    <n v="511"/>
    <n v="8"/>
    <n v="1.5904572564612324E-2"/>
  </r>
  <r>
    <x v="1"/>
    <x v="1"/>
    <d v="2018-02-01T00:00:00"/>
    <x v="13"/>
    <x v="1"/>
    <n v="498"/>
    <n v="428"/>
    <n v="505"/>
    <n v="7"/>
    <n v="1.4056224899598393E-2"/>
  </r>
  <r>
    <x v="1"/>
    <x v="1"/>
    <d v="2018-02-01T00:00:00"/>
    <x v="14"/>
    <x v="1"/>
    <n v="466"/>
    <n v="388"/>
    <n v="463"/>
    <n v="-3"/>
    <n v="-6.4377682403433476E-3"/>
  </r>
  <r>
    <x v="1"/>
    <x v="1"/>
    <d v="2018-02-01T00:00:00"/>
    <x v="15"/>
    <x v="1"/>
    <n v="425"/>
    <n v="399"/>
    <n v="506"/>
    <n v="81"/>
    <n v="0.19058823529411764"/>
  </r>
  <r>
    <x v="1"/>
    <x v="1"/>
    <d v="2018-02-01T00:00:00"/>
    <x v="16"/>
    <x v="1"/>
    <n v="409"/>
    <n v="385"/>
    <n v="502"/>
    <n v="93"/>
    <n v="0.22738386308068459"/>
  </r>
  <r>
    <x v="1"/>
    <x v="1"/>
    <d v="2018-02-01T00:00:00"/>
    <x v="17"/>
    <x v="1"/>
    <n v="376"/>
    <n v="346"/>
    <n v="372"/>
    <n v="-4"/>
    <n v="-1.0638297872340425E-2"/>
  </r>
  <r>
    <x v="1"/>
    <x v="1"/>
    <d v="2018-02-01T00:00:00"/>
    <x v="18"/>
    <x v="1"/>
    <n v="319"/>
    <n v="327"/>
    <n v="327"/>
    <n v="8"/>
    <n v="2.5078369905956112E-2"/>
  </r>
  <r>
    <x v="1"/>
    <x v="1"/>
    <d v="2018-02-01T00:00:00"/>
    <x v="19"/>
    <x v="1"/>
    <n v="340"/>
    <n v="346"/>
    <n v="346"/>
    <n v="6"/>
    <n v="1.7647058823529412E-2"/>
  </r>
  <r>
    <x v="1"/>
    <x v="1"/>
    <d v="2018-02-01T00:00:00"/>
    <x v="20"/>
    <x v="1"/>
    <n v="323"/>
    <n v="335"/>
    <n v="335"/>
    <n v="12"/>
    <n v="3.7151702786377708E-2"/>
  </r>
  <r>
    <x v="1"/>
    <x v="1"/>
    <d v="2018-02-01T00:00:00"/>
    <x v="21"/>
    <x v="1"/>
    <n v="366"/>
    <n v="323"/>
    <n v="323"/>
    <n v="-43"/>
    <n v="-0.11748633879781421"/>
  </r>
  <r>
    <x v="1"/>
    <x v="1"/>
    <d v="2018-02-01T00:00:00"/>
    <x v="22"/>
    <x v="1"/>
    <n v="380"/>
    <n v="385"/>
    <n v="385"/>
    <n v="5"/>
    <n v="1.3157894736842105E-2"/>
  </r>
  <r>
    <x v="1"/>
    <x v="1"/>
    <d v="2018-02-01T00:00:00"/>
    <x v="23"/>
    <x v="1"/>
    <n v="337"/>
    <n v="326"/>
    <n v="326"/>
    <n v="-11"/>
    <n v="-3.2640949554896145E-2"/>
  </r>
  <r>
    <x v="2"/>
    <x v="2"/>
    <d v="2018-03-01T00:00:00"/>
    <x v="0"/>
    <x v="0"/>
    <n v="302"/>
    <n v="320"/>
    <n v="320"/>
    <n v="18"/>
    <n v="5.9602649006622516E-2"/>
  </r>
  <r>
    <x v="2"/>
    <x v="2"/>
    <d v="2018-03-01T00:00:00"/>
    <x v="1"/>
    <x v="0"/>
    <n v="254"/>
    <n v="270"/>
    <n v="270"/>
    <n v="16"/>
    <n v="6.2992125984251968E-2"/>
  </r>
  <r>
    <x v="2"/>
    <x v="2"/>
    <d v="2018-03-01T00:00:00"/>
    <x v="2"/>
    <x v="0"/>
    <n v="233"/>
    <n v="250"/>
    <n v="250"/>
    <n v="17"/>
    <n v="7.2961373390557943E-2"/>
  </r>
  <r>
    <x v="2"/>
    <x v="2"/>
    <d v="2018-03-01T00:00:00"/>
    <x v="3"/>
    <x v="0"/>
    <n v="260"/>
    <n v="284"/>
    <n v="284"/>
    <n v="24"/>
    <n v="9.2307692307692313E-2"/>
  </r>
  <r>
    <x v="2"/>
    <x v="2"/>
    <d v="2018-03-01T00:00:00"/>
    <x v="4"/>
    <x v="0"/>
    <n v="309"/>
    <n v="330"/>
    <n v="330"/>
    <n v="21"/>
    <n v="6.7961165048543687E-2"/>
  </r>
  <r>
    <x v="2"/>
    <x v="2"/>
    <d v="2018-03-01T00:00:00"/>
    <x v="5"/>
    <x v="0"/>
    <n v="447"/>
    <n v="491"/>
    <n v="491"/>
    <n v="44"/>
    <n v="9.8434004474272932E-2"/>
  </r>
  <r>
    <x v="2"/>
    <x v="2"/>
    <d v="2018-03-01T00:00:00"/>
    <x v="6"/>
    <x v="0"/>
    <n v="533"/>
    <n v="609"/>
    <n v="609"/>
    <n v="76"/>
    <n v="0.14258911819887429"/>
  </r>
  <r>
    <x v="2"/>
    <x v="2"/>
    <d v="2018-03-01T00:00:00"/>
    <x v="7"/>
    <x v="0"/>
    <n v="401"/>
    <n v="422"/>
    <n v="422"/>
    <n v="21"/>
    <n v="5.2369077306733167E-2"/>
  </r>
  <r>
    <x v="2"/>
    <x v="2"/>
    <d v="2018-03-01T00:00:00"/>
    <x v="8"/>
    <x v="0"/>
    <n v="358"/>
    <n v="366"/>
    <n v="371"/>
    <n v="13"/>
    <n v="3.6312849162011177E-2"/>
  </r>
  <r>
    <x v="2"/>
    <x v="2"/>
    <d v="2018-03-01T00:00:00"/>
    <x v="9"/>
    <x v="0"/>
    <n v="450"/>
    <n v="349"/>
    <n v="414"/>
    <n v="-36"/>
    <n v="-0.08"/>
  </r>
  <r>
    <x v="2"/>
    <x v="2"/>
    <d v="2018-03-01T00:00:00"/>
    <x v="10"/>
    <x v="0"/>
    <n v="455"/>
    <n v="416"/>
    <n v="507"/>
    <n v="52"/>
    <n v="0.11428571428571428"/>
  </r>
  <r>
    <x v="2"/>
    <x v="2"/>
    <d v="2018-03-01T00:00:00"/>
    <x v="11"/>
    <x v="0"/>
    <n v="435"/>
    <n v="415"/>
    <n v="504"/>
    <n v="69"/>
    <n v="0.15862068965517243"/>
  </r>
  <r>
    <x v="2"/>
    <x v="2"/>
    <d v="2018-03-01T00:00:00"/>
    <x v="12"/>
    <x v="0"/>
    <n v="482"/>
    <n v="385"/>
    <n v="503"/>
    <n v="21"/>
    <n v="4.3568464730290454E-2"/>
  </r>
  <r>
    <x v="2"/>
    <x v="2"/>
    <d v="2018-03-01T00:00:00"/>
    <x v="13"/>
    <x v="0"/>
    <n v="457"/>
    <n v="369"/>
    <n v="515"/>
    <n v="58"/>
    <n v="0.12691466083150985"/>
  </r>
  <r>
    <x v="2"/>
    <x v="2"/>
    <d v="2018-03-01T00:00:00"/>
    <x v="14"/>
    <x v="0"/>
    <n v="442"/>
    <n v="376"/>
    <n v="515"/>
    <n v="73"/>
    <n v="0.16515837104072398"/>
  </r>
  <r>
    <x v="2"/>
    <x v="2"/>
    <d v="2018-03-01T00:00:00"/>
    <x v="15"/>
    <x v="0"/>
    <n v="453"/>
    <n v="395"/>
    <n v="541"/>
    <n v="88"/>
    <n v="0.19426048565121412"/>
  </r>
  <r>
    <x v="2"/>
    <x v="2"/>
    <d v="2018-03-01T00:00:00"/>
    <x v="16"/>
    <x v="0"/>
    <n v="564"/>
    <n v="459"/>
    <n v="596"/>
    <n v="32"/>
    <n v="5.6737588652482268E-2"/>
  </r>
  <r>
    <x v="2"/>
    <x v="2"/>
    <d v="2018-03-01T00:00:00"/>
    <x v="17"/>
    <x v="0"/>
    <n v="549"/>
    <n v="616"/>
    <n v="779"/>
    <n v="230"/>
    <n v="0.41894353369763204"/>
  </r>
  <r>
    <x v="2"/>
    <x v="2"/>
    <d v="2018-03-01T00:00:00"/>
    <x v="18"/>
    <x v="0"/>
    <n v="590"/>
    <n v="705"/>
    <n v="851"/>
    <n v="261"/>
    <n v="0.44237288135593222"/>
  </r>
  <r>
    <x v="2"/>
    <x v="2"/>
    <d v="2018-03-01T00:00:00"/>
    <x v="19"/>
    <x v="0"/>
    <n v="512"/>
    <n v="653"/>
    <n v="733"/>
    <n v="221"/>
    <n v="0.431640625"/>
  </r>
  <r>
    <x v="2"/>
    <x v="2"/>
    <d v="2018-03-01T00:00:00"/>
    <x v="20"/>
    <x v="0"/>
    <n v="253"/>
    <n v="317"/>
    <n v="319"/>
    <n v="66"/>
    <n v="0.2608695652173913"/>
  </r>
  <r>
    <x v="2"/>
    <x v="2"/>
    <d v="2018-03-01T00:00:00"/>
    <x v="21"/>
    <x v="0"/>
    <n v="211"/>
    <n v="262"/>
    <n v="262"/>
    <n v="51"/>
    <n v="0.24170616113744076"/>
  </r>
  <r>
    <x v="2"/>
    <x v="2"/>
    <d v="2018-03-01T00:00:00"/>
    <x v="22"/>
    <x v="0"/>
    <n v="296"/>
    <n v="275"/>
    <n v="275"/>
    <n v="-21"/>
    <n v="-7.0945945945945943E-2"/>
  </r>
  <r>
    <x v="2"/>
    <x v="2"/>
    <d v="2018-03-01T00:00:00"/>
    <x v="23"/>
    <x v="0"/>
    <n v="217"/>
    <n v="231"/>
    <n v="231"/>
    <n v="14"/>
    <n v="6.4516129032258063E-2"/>
  </r>
  <r>
    <x v="2"/>
    <x v="2"/>
    <d v="2018-03-01T00:00:00"/>
    <x v="0"/>
    <x v="1"/>
    <n v="392"/>
    <n v="356"/>
    <n v="356"/>
    <n v="-36"/>
    <n v="-9.1836734693877556E-2"/>
  </r>
  <r>
    <x v="2"/>
    <x v="2"/>
    <d v="2018-03-01T00:00:00"/>
    <x v="1"/>
    <x v="1"/>
    <n v="268"/>
    <n v="257"/>
    <n v="257"/>
    <n v="-11"/>
    <n v="-4.1044776119402986E-2"/>
  </r>
  <r>
    <x v="2"/>
    <x v="2"/>
    <d v="2018-03-01T00:00:00"/>
    <x v="2"/>
    <x v="1"/>
    <n v="262"/>
    <n v="261"/>
    <n v="261"/>
    <n v="-1"/>
    <n v="-3.8167938931297708E-3"/>
  </r>
  <r>
    <x v="2"/>
    <x v="2"/>
    <d v="2018-03-01T00:00:00"/>
    <x v="3"/>
    <x v="1"/>
    <n v="230"/>
    <n v="223"/>
    <n v="223"/>
    <n v="-7"/>
    <n v="-3.0434782608695653E-2"/>
  </r>
  <r>
    <x v="2"/>
    <x v="2"/>
    <d v="2018-03-01T00:00:00"/>
    <x v="4"/>
    <x v="1"/>
    <n v="233"/>
    <n v="233"/>
    <n v="233"/>
    <n v="0"/>
    <n v="0"/>
  </r>
  <r>
    <x v="2"/>
    <x v="2"/>
    <d v="2018-03-01T00:00:00"/>
    <x v="5"/>
    <x v="1"/>
    <n v="303"/>
    <n v="299"/>
    <n v="299"/>
    <n v="-4"/>
    <n v="-1.3201320132013201E-2"/>
  </r>
  <r>
    <x v="2"/>
    <x v="2"/>
    <d v="2018-03-01T00:00:00"/>
    <x v="6"/>
    <x v="1"/>
    <n v="263"/>
    <n v="263"/>
    <n v="263"/>
    <n v="0"/>
    <n v="0"/>
  </r>
  <r>
    <x v="2"/>
    <x v="2"/>
    <d v="2018-03-01T00:00:00"/>
    <x v="7"/>
    <x v="1"/>
    <n v="391"/>
    <n v="582"/>
    <n v="606"/>
    <n v="215"/>
    <n v="0.54987212276214836"/>
  </r>
  <r>
    <x v="2"/>
    <x v="2"/>
    <d v="2018-03-01T00:00:00"/>
    <x v="8"/>
    <x v="1"/>
    <n v="477"/>
    <n v="655"/>
    <n v="742"/>
    <n v="265"/>
    <n v="0.55555555555555558"/>
  </r>
  <r>
    <x v="2"/>
    <x v="2"/>
    <d v="2018-03-01T00:00:00"/>
    <x v="9"/>
    <x v="1"/>
    <n v="596"/>
    <n v="515"/>
    <n v="647"/>
    <n v="51"/>
    <n v="8.557046979865772E-2"/>
  </r>
  <r>
    <x v="2"/>
    <x v="2"/>
    <d v="2018-03-01T00:00:00"/>
    <x v="10"/>
    <x v="1"/>
    <n v="505"/>
    <n v="423"/>
    <n v="535"/>
    <n v="30"/>
    <n v="5.9405940594059403E-2"/>
  </r>
  <r>
    <x v="2"/>
    <x v="2"/>
    <d v="2018-03-01T00:00:00"/>
    <x v="11"/>
    <x v="1"/>
    <n v="442"/>
    <n v="409"/>
    <n v="508"/>
    <n v="66"/>
    <n v="0.14932126696832579"/>
  </r>
  <r>
    <x v="2"/>
    <x v="2"/>
    <d v="2018-03-01T00:00:00"/>
    <x v="12"/>
    <x v="1"/>
    <n v="456"/>
    <n v="430"/>
    <n v="568"/>
    <n v="112"/>
    <n v="0.24561403508771928"/>
  </r>
  <r>
    <x v="2"/>
    <x v="2"/>
    <d v="2018-03-01T00:00:00"/>
    <x v="13"/>
    <x v="1"/>
    <n v="449"/>
    <n v="363"/>
    <n v="461"/>
    <n v="12"/>
    <n v="2.6726057906458798E-2"/>
  </r>
  <r>
    <x v="2"/>
    <x v="2"/>
    <d v="2018-03-01T00:00:00"/>
    <x v="14"/>
    <x v="1"/>
    <n v="447"/>
    <n v="383"/>
    <n v="486"/>
    <n v="39"/>
    <n v="8.7248322147651006E-2"/>
  </r>
  <r>
    <x v="2"/>
    <x v="2"/>
    <d v="2018-03-01T00:00:00"/>
    <x v="15"/>
    <x v="1"/>
    <n v="427"/>
    <n v="402"/>
    <n v="509"/>
    <n v="82"/>
    <n v="0.19203747072599531"/>
  </r>
  <r>
    <x v="2"/>
    <x v="2"/>
    <d v="2018-03-01T00:00:00"/>
    <x v="16"/>
    <x v="1"/>
    <n v="437"/>
    <n v="413"/>
    <n v="564"/>
    <n v="127"/>
    <n v="0.29061784897025172"/>
  </r>
  <r>
    <x v="2"/>
    <x v="2"/>
    <d v="2018-03-01T00:00:00"/>
    <x v="17"/>
    <x v="1"/>
    <n v="399"/>
    <n v="369"/>
    <n v="500"/>
    <n v="101"/>
    <n v="0.25313283208020049"/>
  </r>
  <r>
    <x v="2"/>
    <x v="2"/>
    <d v="2018-03-01T00:00:00"/>
    <x v="18"/>
    <x v="1"/>
    <n v="339"/>
    <n v="346"/>
    <n v="415"/>
    <n v="76"/>
    <n v="0.22418879056047197"/>
  </r>
  <r>
    <x v="2"/>
    <x v="2"/>
    <d v="2018-03-01T00:00:00"/>
    <x v="19"/>
    <x v="1"/>
    <n v="328"/>
    <n v="331"/>
    <n v="336"/>
    <n v="8"/>
    <n v="2.4390243902439025E-2"/>
  </r>
  <r>
    <x v="2"/>
    <x v="2"/>
    <d v="2018-03-01T00:00:00"/>
    <x v="20"/>
    <x v="1"/>
    <n v="390"/>
    <n v="369"/>
    <n v="369"/>
    <n v="-21"/>
    <n v="-5.3846153846153849E-2"/>
  </r>
  <r>
    <x v="2"/>
    <x v="2"/>
    <d v="2018-03-01T00:00:00"/>
    <x v="21"/>
    <x v="1"/>
    <n v="419"/>
    <n v="416"/>
    <n v="416"/>
    <n v="-3"/>
    <n v="-7.1599045346062056E-3"/>
  </r>
  <r>
    <x v="2"/>
    <x v="2"/>
    <d v="2018-03-01T00:00:00"/>
    <x v="22"/>
    <x v="1"/>
    <n v="426"/>
    <n v="414"/>
    <n v="414"/>
    <n v="-12"/>
    <n v="-2.8169014084507043E-2"/>
  </r>
  <r>
    <x v="2"/>
    <x v="2"/>
    <d v="2018-03-01T00:00:00"/>
    <x v="23"/>
    <x v="1"/>
    <n v="401"/>
    <n v="418"/>
    <n v="418"/>
    <n v="17"/>
    <n v="4.2394014962593519E-2"/>
  </r>
  <r>
    <x v="3"/>
    <x v="3"/>
    <d v="2018-04-01T00:00:00"/>
    <x v="0"/>
    <x v="0"/>
    <n v="215"/>
    <n v="230"/>
    <n v="230"/>
    <n v="15"/>
    <n v="6.9767441860465115E-2"/>
  </r>
  <r>
    <x v="3"/>
    <x v="3"/>
    <d v="2018-04-01T00:00:00"/>
    <x v="1"/>
    <x v="0"/>
    <n v="197"/>
    <n v="202"/>
    <n v="202"/>
    <n v="5"/>
    <n v="2.5380710659898477E-2"/>
  </r>
  <r>
    <x v="3"/>
    <x v="3"/>
    <d v="2018-04-01T00:00:00"/>
    <x v="2"/>
    <x v="0"/>
    <n v="197"/>
    <n v="212"/>
    <n v="212"/>
    <n v="15"/>
    <n v="7.6142131979695438E-2"/>
  </r>
  <r>
    <x v="3"/>
    <x v="3"/>
    <d v="2018-04-01T00:00:00"/>
    <x v="3"/>
    <x v="0"/>
    <n v="261"/>
    <n v="271"/>
    <n v="271"/>
    <n v="10"/>
    <n v="3.8314176245210725E-2"/>
  </r>
  <r>
    <x v="3"/>
    <x v="3"/>
    <d v="2018-04-01T00:00:00"/>
    <x v="4"/>
    <x v="0"/>
    <n v="274"/>
    <n v="287"/>
    <n v="287"/>
    <n v="13"/>
    <n v="4.7445255474452552E-2"/>
  </r>
  <r>
    <x v="3"/>
    <x v="3"/>
    <d v="2018-04-01T00:00:00"/>
    <x v="5"/>
    <x v="0"/>
    <n v="400"/>
    <n v="412"/>
    <n v="412"/>
    <n v="12"/>
    <n v="0.03"/>
  </r>
  <r>
    <x v="3"/>
    <x v="3"/>
    <d v="2018-04-01T00:00:00"/>
    <x v="6"/>
    <x v="0"/>
    <n v="520"/>
    <n v="540"/>
    <n v="540"/>
    <n v="20"/>
    <n v="3.8461538461538464E-2"/>
  </r>
  <r>
    <x v="3"/>
    <x v="3"/>
    <d v="2018-04-01T00:00:00"/>
    <x v="7"/>
    <x v="0"/>
    <n v="317"/>
    <n v="334"/>
    <n v="334"/>
    <n v="17"/>
    <n v="5.362776025236593E-2"/>
  </r>
  <r>
    <x v="3"/>
    <x v="3"/>
    <d v="2018-04-01T00:00:00"/>
    <x v="8"/>
    <x v="0"/>
    <n v="366"/>
    <n v="313"/>
    <n v="313"/>
    <n v="-53"/>
    <n v="-0.1448087431693989"/>
  </r>
  <r>
    <x v="3"/>
    <x v="3"/>
    <d v="2018-04-01T00:00:00"/>
    <x v="9"/>
    <x v="0"/>
    <n v="457"/>
    <n v="424"/>
    <n v="498"/>
    <n v="41"/>
    <n v="8.9715536105032828E-2"/>
  </r>
  <r>
    <x v="3"/>
    <x v="3"/>
    <d v="2018-04-01T00:00:00"/>
    <x v="10"/>
    <x v="0"/>
    <n v="412"/>
    <n v="347"/>
    <n v="393"/>
    <n v="-19"/>
    <n v="-4.6116504854368932E-2"/>
  </r>
  <r>
    <x v="3"/>
    <x v="3"/>
    <d v="2018-04-01T00:00:00"/>
    <x v="11"/>
    <x v="0"/>
    <n v="468"/>
    <n v="397"/>
    <n v="451"/>
    <n v="-17"/>
    <n v="-3.6324786324786328E-2"/>
  </r>
  <r>
    <x v="3"/>
    <x v="3"/>
    <d v="2018-04-01T00:00:00"/>
    <x v="12"/>
    <x v="0"/>
    <n v="467"/>
    <n v="410"/>
    <n v="486"/>
    <n v="19"/>
    <n v="4.068522483940043E-2"/>
  </r>
  <r>
    <x v="3"/>
    <x v="3"/>
    <d v="2018-04-01T00:00:00"/>
    <x v="13"/>
    <x v="0"/>
    <n v="468"/>
    <n v="452"/>
    <n v="519"/>
    <n v="51"/>
    <n v="0.10897435897435898"/>
  </r>
  <r>
    <x v="3"/>
    <x v="3"/>
    <d v="2018-04-01T00:00:00"/>
    <x v="14"/>
    <x v="0"/>
    <n v="473"/>
    <n v="424"/>
    <n v="469"/>
    <n v="-4"/>
    <n v="-8.4566596194503175E-3"/>
  </r>
  <r>
    <x v="3"/>
    <x v="3"/>
    <d v="2018-04-01T00:00:00"/>
    <x v="15"/>
    <x v="0"/>
    <n v="472"/>
    <n v="413"/>
    <n v="506"/>
    <n v="34"/>
    <n v="7.2033898305084748E-2"/>
  </r>
  <r>
    <x v="3"/>
    <x v="3"/>
    <d v="2018-04-01T00:00:00"/>
    <x v="16"/>
    <x v="0"/>
    <n v="481"/>
    <n v="405"/>
    <n v="538"/>
    <n v="57"/>
    <n v="0.11850311850311851"/>
  </r>
  <r>
    <x v="3"/>
    <x v="3"/>
    <d v="2018-04-01T00:00:00"/>
    <x v="17"/>
    <x v="0"/>
    <n v="510"/>
    <n v="426"/>
    <n v="536"/>
    <n v="26"/>
    <n v="5.0980392156862744E-2"/>
  </r>
  <r>
    <x v="3"/>
    <x v="3"/>
    <d v="2018-04-01T00:00:00"/>
    <x v="18"/>
    <x v="0"/>
    <n v="534"/>
    <n v="552"/>
    <n v="708"/>
    <n v="174"/>
    <n v="0.3258426966292135"/>
  </r>
  <r>
    <x v="3"/>
    <x v="3"/>
    <d v="2018-04-01T00:00:00"/>
    <x v="19"/>
    <x v="0"/>
    <n v="481"/>
    <n v="549"/>
    <n v="648"/>
    <n v="167"/>
    <n v="0.34719334719334721"/>
  </r>
  <r>
    <x v="3"/>
    <x v="3"/>
    <d v="2018-04-01T00:00:00"/>
    <x v="20"/>
    <x v="0"/>
    <n v="313"/>
    <n v="332"/>
    <n v="342"/>
    <n v="29"/>
    <n v="9.2651757188498399E-2"/>
  </r>
  <r>
    <x v="3"/>
    <x v="3"/>
    <d v="2018-04-01T00:00:00"/>
    <x v="21"/>
    <x v="0"/>
    <n v="279"/>
    <n v="292"/>
    <n v="292"/>
    <n v="13"/>
    <n v="4.6594982078853049E-2"/>
  </r>
  <r>
    <x v="3"/>
    <x v="3"/>
    <d v="2018-04-01T00:00:00"/>
    <x v="22"/>
    <x v="0"/>
    <n v="174"/>
    <n v="187"/>
    <n v="187"/>
    <n v="13"/>
    <n v="7.4712643678160925E-2"/>
  </r>
  <r>
    <x v="3"/>
    <x v="3"/>
    <d v="2018-04-01T00:00:00"/>
    <x v="23"/>
    <x v="0"/>
    <n v="225"/>
    <n v="217"/>
    <n v="217"/>
    <n v="-8"/>
    <n v="-3.5555555555555556E-2"/>
  </r>
  <r>
    <x v="3"/>
    <x v="3"/>
    <d v="2018-04-01T00:00:00"/>
    <x v="0"/>
    <x v="1"/>
    <n v="363"/>
    <n v="387"/>
    <n v="387"/>
    <n v="24"/>
    <n v="6.6115702479338845E-2"/>
  </r>
  <r>
    <x v="3"/>
    <x v="3"/>
    <d v="2018-04-01T00:00:00"/>
    <x v="1"/>
    <x v="1"/>
    <n v="295"/>
    <n v="305"/>
    <n v="305"/>
    <n v="10"/>
    <n v="3.3898305084745763E-2"/>
  </r>
  <r>
    <x v="3"/>
    <x v="3"/>
    <d v="2018-04-01T00:00:00"/>
    <x v="2"/>
    <x v="1"/>
    <n v="241"/>
    <n v="254"/>
    <n v="254"/>
    <n v="13"/>
    <n v="5.3941908713692949E-2"/>
  </r>
  <r>
    <x v="3"/>
    <x v="3"/>
    <d v="2018-04-01T00:00:00"/>
    <x v="3"/>
    <x v="1"/>
    <n v="229"/>
    <n v="239"/>
    <n v="239"/>
    <n v="10"/>
    <n v="4.3668122270742356E-2"/>
  </r>
  <r>
    <x v="3"/>
    <x v="3"/>
    <d v="2018-04-01T00:00:00"/>
    <x v="4"/>
    <x v="1"/>
    <n v="210"/>
    <n v="208"/>
    <n v="208"/>
    <n v="-2"/>
    <n v="-9.5238095238095247E-3"/>
  </r>
  <r>
    <x v="3"/>
    <x v="3"/>
    <d v="2018-04-01T00:00:00"/>
    <x v="5"/>
    <x v="1"/>
    <n v="257"/>
    <n v="257"/>
    <n v="257"/>
    <n v="0"/>
    <n v="0"/>
  </r>
  <r>
    <x v="3"/>
    <x v="3"/>
    <d v="2018-04-01T00:00:00"/>
    <x v="6"/>
    <x v="1"/>
    <n v="236"/>
    <n v="239"/>
    <n v="239"/>
    <n v="3"/>
    <n v="1.2711864406779662E-2"/>
  </r>
  <r>
    <x v="3"/>
    <x v="3"/>
    <d v="2018-04-01T00:00:00"/>
    <x v="7"/>
    <x v="1"/>
    <n v="292"/>
    <n v="307"/>
    <n v="339"/>
    <n v="47"/>
    <n v="0.16095890410958905"/>
  </r>
  <r>
    <x v="3"/>
    <x v="3"/>
    <d v="2018-04-01T00:00:00"/>
    <x v="8"/>
    <x v="1"/>
    <n v="394"/>
    <n v="438"/>
    <n v="553"/>
    <n v="159"/>
    <n v="0.40355329949238578"/>
  </r>
  <r>
    <x v="3"/>
    <x v="3"/>
    <d v="2018-04-01T00:00:00"/>
    <x v="9"/>
    <x v="1"/>
    <n v="489"/>
    <n v="465"/>
    <n v="563"/>
    <n v="74"/>
    <n v="0.15132924335378323"/>
  </r>
  <r>
    <x v="3"/>
    <x v="3"/>
    <d v="2018-04-01T00:00:00"/>
    <x v="10"/>
    <x v="1"/>
    <n v="403"/>
    <n v="347"/>
    <n v="425"/>
    <n v="22"/>
    <n v="5.4590570719602979E-2"/>
  </r>
  <r>
    <x v="3"/>
    <x v="3"/>
    <d v="2018-04-01T00:00:00"/>
    <x v="11"/>
    <x v="1"/>
    <n v="416"/>
    <n v="352"/>
    <n v="445"/>
    <n v="29"/>
    <n v="6.9711538461538464E-2"/>
  </r>
  <r>
    <x v="3"/>
    <x v="3"/>
    <d v="2018-04-01T00:00:00"/>
    <x v="12"/>
    <x v="1"/>
    <n v="406"/>
    <n v="372"/>
    <n v="448"/>
    <n v="42"/>
    <n v="0.10344827586206896"/>
  </r>
  <r>
    <x v="3"/>
    <x v="3"/>
    <d v="2018-04-01T00:00:00"/>
    <x v="13"/>
    <x v="1"/>
    <n v="372"/>
    <n v="319"/>
    <n v="391"/>
    <n v="19"/>
    <n v="5.1075268817204304E-2"/>
  </r>
  <r>
    <x v="3"/>
    <x v="3"/>
    <d v="2018-04-01T00:00:00"/>
    <x v="14"/>
    <x v="1"/>
    <n v="419"/>
    <n v="382"/>
    <n v="463"/>
    <n v="44"/>
    <n v="0.10501193317422435"/>
  </r>
  <r>
    <x v="3"/>
    <x v="3"/>
    <d v="2018-04-01T00:00:00"/>
    <x v="15"/>
    <x v="1"/>
    <n v="455"/>
    <n v="415"/>
    <n v="514"/>
    <n v="59"/>
    <n v="0.12967032967032968"/>
  </r>
  <r>
    <x v="3"/>
    <x v="3"/>
    <d v="2018-04-01T00:00:00"/>
    <x v="16"/>
    <x v="1"/>
    <n v="450"/>
    <n v="398"/>
    <n v="504"/>
    <n v="54"/>
    <n v="0.12"/>
  </r>
  <r>
    <x v="3"/>
    <x v="3"/>
    <d v="2018-04-01T00:00:00"/>
    <x v="17"/>
    <x v="1"/>
    <n v="412"/>
    <n v="387"/>
    <n v="477"/>
    <n v="65"/>
    <n v="0.15776699029126215"/>
  </r>
  <r>
    <x v="3"/>
    <x v="3"/>
    <d v="2018-04-01T00:00:00"/>
    <x v="18"/>
    <x v="1"/>
    <n v="431"/>
    <n v="390"/>
    <n v="496"/>
    <n v="65"/>
    <n v="0.15081206496519722"/>
  </r>
  <r>
    <x v="3"/>
    <x v="3"/>
    <d v="2018-04-01T00:00:00"/>
    <x v="19"/>
    <x v="1"/>
    <n v="371"/>
    <n v="365"/>
    <n v="365"/>
    <n v="-6"/>
    <n v="-1.6172506738544475E-2"/>
  </r>
  <r>
    <x v="3"/>
    <x v="3"/>
    <d v="2018-04-01T00:00:00"/>
    <x v="20"/>
    <x v="1"/>
    <n v="408"/>
    <n v="414"/>
    <n v="414"/>
    <n v="6"/>
    <n v="1.4705882352941176E-2"/>
  </r>
  <r>
    <x v="3"/>
    <x v="3"/>
    <d v="2018-04-01T00:00:00"/>
    <x v="21"/>
    <x v="1"/>
    <n v="456"/>
    <n v="483"/>
    <n v="483"/>
    <n v="27"/>
    <n v="5.921052631578947E-2"/>
  </r>
  <r>
    <x v="3"/>
    <x v="3"/>
    <d v="2018-04-01T00:00:00"/>
    <x v="22"/>
    <x v="1"/>
    <n v="470"/>
    <n v="487"/>
    <n v="487"/>
    <n v="17"/>
    <n v="3.6170212765957444E-2"/>
  </r>
  <r>
    <x v="3"/>
    <x v="3"/>
    <d v="2018-04-01T00:00:00"/>
    <x v="23"/>
    <x v="1"/>
    <n v="446"/>
    <n v="474"/>
    <n v="474"/>
    <n v="28"/>
    <n v="6.2780269058295965E-2"/>
  </r>
  <r>
    <x v="4"/>
    <x v="4"/>
    <d v="2018-05-01T00:00:00"/>
    <x v="0"/>
    <x v="0"/>
    <n v="200"/>
    <n v="220"/>
    <n v="220"/>
    <n v="20"/>
    <n v="0.1"/>
  </r>
  <r>
    <x v="4"/>
    <x v="4"/>
    <d v="2018-05-01T00:00:00"/>
    <x v="1"/>
    <x v="0"/>
    <n v="266"/>
    <n v="233"/>
    <n v="233"/>
    <n v="-33"/>
    <n v="-0.12406015037593984"/>
  </r>
  <r>
    <x v="4"/>
    <x v="4"/>
    <d v="2018-05-01T00:00:00"/>
    <x v="2"/>
    <x v="0"/>
    <n v="257"/>
    <n v="268"/>
    <n v="268"/>
    <n v="11"/>
    <n v="4.2801556420233464E-2"/>
  </r>
  <r>
    <x v="4"/>
    <x v="4"/>
    <d v="2018-05-01T00:00:00"/>
    <x v="3"/>
    <x v="0"/>
    <n v="267"/>
    <n v="280"/>
    <n v="280"/>
    <n v="13"/>
    <n v="4.8689138576779027E-2"/>
  </r>
  <r>
    <x v="4"/>
    <x v="4"/>
    <d v="2018-05-01T00:00:00"/>
    <x v="4"/>
    <x v="0"/>
    <n v="288"/>
    <n v="301"/>
    <n v="301"/>
    <n v="13"/>
    <n v="4.5138888888888888E-2"/>
  </r>
  <r>
    <x v="4"/>
    <x v="4"/>
    <d v="2018-05-01T00:00:00"/>
    <x v="5"/>
    <x v="0"/>
    <n v="363"/>
    <n v="420"/>
    <n v="420"/>
    <n v="57"/>
    <n v="0.15702479338842976"/>
  </r>
  <r>
    <x v="4"/>
    <x v="4"/>
    <d v="2018-05-01T00:00:00"/>
    <x v="6"/>
    <x v="0"/>
    <n v="511"/>
    <n v="529"/>
    <n v="529"/>
    <n v="18"/>
    <n v="3.5225048923679059E-2"/>
  </r>
  <r>
    <x v="4"/>
    <x v="4"/>
    <d v="2018-05-01T00:00:00"/>
    <x v="7"/>
    <x v="0"/>
    <n v="357"/>
    <n v="332"/>
    <n v="332"/>
    <n v="-25"/>
    <n v="-7.0028011204481794E-2"/>
  </r>
  <r>
    <x v="4"/>
    <x v="4"/>
    <d v="2018-05-01T00:00:00"/>
    <x v="8"/>
    <x v="0"/>
    <n v="404"/>
    <n v="400"/>
    <n v="400"/>
    <n v="-4"/>
    <n v="-9.9009900990099011E-3"/>
  </r>
  <r>
    <x v="4"/>
    <x v="4"/>
    <d v="2018-05-01T00:00:00"/>
    <x v="9"/>
    <x v="0"/>
    <n v="502"/>
    <n v="459"/>
    <n v="558"/>
    <n v="56"/>
    <n v="0.11155378486055777"/>
  </r>
  <r>
    <x v="4"/>
    <x v="4"/>
    <d v="2018-05-01T00:00:00"/>
    <x v="10"/>
    <x v="0"/>
    <n v="580"/>
    <n v="528"/>
    <n v="623"/>
    <n v="43"/>
    <n v="7.4137931034482754E-2"/>
  </r>
  <r>
    <x v="4"/>
    <x v="4"/>
    <d v="2018-05-01T00:00:00"/>
    <x v="11"/>
    <x v="0"/>
    <n v="565"/>
    <n v="571"/>
    <n v="626"/>
    <n v="61"/>
    <n v="0.1079646017699115"/>
  </r>
  <r>
    <x v="4"/>
    <x v="4"/>
    <d v="2018-05-01T00:00:00"/>
    <x v="12"/>
    <x v="0"/>
    <n v="535"/>
    <n v="515"/>
    <n v="576"/>
    <n v="41"/>
    <n v="7.6635514018691592E-2"/>
  </r>
  <r>
    <x v="4"/>
    <x v="4"/>
    <d v="2018-05-01T00:00:00"/>
    <x v="13"/>
    <x v="0"/>
    <n v="511"/>
    <n v="507"/>
    <n v="577"/>
    <n v="66"/>
    <n v="0.12915851272015655"/>
  </r>
  <r>
    <x v="4"/>
    <x v="4"/>
    <d v="2018-05-01T00:00:00"/>
    <x v="14"/>
    <x v="0"/>
    <n v="486"/>
    <n v="457"/>
    <n v="552"/>
    <n v="66"/>
    <n v="0.13580246913580246"/>
  </r>
  <r>
    <x v="4"/>
    <x v="4"/>
    <d v="2018-05-01T00:00:00"/>
    <x v="15"/>
    <x v="0"/>
    <n v="491"/>
    <n v="446"/>
    <n v="528"/>
    <n v="37"/>
    <n v="7.5356415478615074E-2"/>
  </r>
  <r>
    <x v="4"/>
    <x v="4"/>
    <d v="2018-05-01T00:00:00"/>
    <x v="16"/>
    <x v="0"/>
    <n v="503"/>
    <n v="444"/>
    <n v="535"/>
    <n v="32"/>
    <n v="6.3618290258449298E-2"/>
  </r>
  <r>
    <x v="4"/>
    <x v="4"/>
    <d v="2018-05-01T00:00:00"/>
    <x v="17"/>
    <x v="0"/>
    <n v="417"/>
    <n v="463"/>
    <n v="571"/>
    <n v="154"/>
    <n v="0.36930455635491605"/>
  </r>
  <r>
    <x v="4"/>
    <x v="4"/>
    <d v="2018-05-01T00:00:00"/>
    <x v="18"/>
    <x v="0"/>
    <n v="454"/>
    <n v="384"/>
    <n v="515"/>
    <n v="61"/>
    <n v="0.1343612334801762"/>
  </r>
  <r>
    <x v="4"/>
    <x v="4"/>
    <d v="2018-05-01T00:00:00"/>
    <x v="19"/>
    <x v="0"/>
    <n v="445"/>
    <n v="440"/>
    <n v="533"/>
    <n v="88"/>
    <n v="0.19775280898876405"/>
  </r>
  <r>
    <x v="4"/>
    <x v="4"/>
    <d v="2018-05-01T00:00:00"/>
    <x v="20"/>
    <x v="0"/>
    <n v="304"/>
    <n v="367"/>
    <n v="401"/>
    <n v="97"/>
    <n v="0.31907894736842107"/>
  </r>
  <r>
    <x v="4"/>
    <x v="4"/>
    <d v="2018-05-01T00:00:00"/>
    <x v="21"/>
    <x v="0"/>
    <n v="471"/>
    <n v="282"/>
    <n v="282"/>
    <n v="-189"/>
    <n v="-0.40127388535031849"/>
  </r>
  <r>
    <x v="4"/>
    <x v="4"/>
    <d v="2018-05-01T00:00:00"/>
    <x v="22"/>
    <x v="0"/>
    <n v="239"/>
    <n v="216"/>
    <n v="216"/>
    <n v="-23"/>
    <n v="-9.6234309623430964E-2"/>
  </r>
  <r>
    <x v="4"/>
    <x v="4"/>
    <d v="2018-05-01T00:00:00"/>
    <x v="23"/>
    <x v="0"/>
    <n v="171"/>
    <n v="189"/>
    <n v="189"/>
    <n v="18"/>
    <n v="0.10526315789473684"/>
  </r>
  <r>
    <x v="4"/>
    <x v="4"/>
    <d v="2018-05-01T00:00:00"/>
    <x v="0"/>
    <x v="1"/>
    <n v="425"/>
    <n v="483"/>
    <n v="483"/>
    <n v="58"/>
    <n v="0.13647058823529412"/>
  </r>
  <r>
    <x v="4"/>
    <x v="4"/>
    <d v="2018-05-01T00:00:00"/>
    <x v="1"/>
    <x v="1"/>
    <n v="331"/>
    <n v="366"/>
    <n v="366"/>
    <n v="35"/>
    <n v="0.10574018126888217"/>
  </r>
  <r>
    <x v="4"/>
    <x v="4"/>
    <d v="2018-05-01T00:00:00"/>
    <x v="2"/>
    <x v="1"/>
    <n v="246"/>
    <n v="276"/>
    <n v="276"/>
    <n v="30"/>
    <n v="0.12195121951219512"/>
  </r>
  <r>
    <x v="4"/>
    <x v="4"/>
    <d v="2018-05-01T00:00:00"/>
    <x v="3"/>
    <x v="1"/>
    <n v="227"/>
    <n v="248"/>
    <n v="248"/>
    <n v="21"/>
    <n v="9.2511013215859028E-2"/>
  </r>
  <r>
    <x v="4"/>
    <x v="4"/>
    <d v="2018-05-01T00:00:00"/>
    <x v="4"/>
    <x v="1"/>
    <n v="230"/>
    <n v="217"/>
    <n v="217"/>
    <n v="-13"/>
    <n v="-5.6521739130434782E-2"/>
  </r>
  <r>
    <x v="4"/>
    <x v="4"/>
    <d v="2018-05-01T00:00:00"/>
    <x v="5"/>
    <x v="1"/>
    <n v="304"/>
    <n v="283"/>
    <n v="283"/>
    <n v="-21"/>
    <n v="-6.9078947368421059E-2"/>
  </r>
  <r>
    <x v="4"/>
    <x v="4"/>
    <d v="2018-05-01T00:00:00"/>
    <x v="6"/>
    <x v="1"/>
    <n v="263"/>
    <n v="242"/>
    <n v="242"/>
    <n v="-21"/>
    <n v="-7.9847908745247151E-2"/>
  </r>
  <r>
    <x v="4"/>
    <x v="4"/>
    <d v="2018-05-01T00:00:00"/>
    <x v="7"/>
    <x v="1"/>
    <n v="319"/>
    <n v="325"/>
    <n v="408"/>
    <n v="89"/>
    <n v="0.27899686520376177"/>
  </r>
  <r>
    <x v="4"/>
    <x v="4"/>
    <d v="2018-05-01T00:00:00"/>
    <x v="8"/>
    <x v="1"/>
    <n v="468"/>
    <n v="446"/>
    <n v="563"/>
    <n v="95"/>
    <n v="0.20299145299145299"/>
  </r>
  <r>
    <x v="4"/>
    <x v="4"/>
    <d v="2018-05-01T00:00:00"/>
    <x v="9"/>
    <x v="1"/>
    <n v="442"/>
    <n v="400"/>
    <n v="478"/>
    <n v="36"/>
    <n v="8.1447963800904979E-2"/>
  </r>
  <r>
    <x v="4"/>
    <x v="4"/>
    <d v="2018-05-01T00:00:00"/>
    <x v="10"/>
    <x v="1"/>
    <n v="631"/>
    <n v="392"/>
    <n v="463"/>
    <n v="-168"/>
    <n v="-0.26624405705229792"/>
  </r>
  <r>
    <x v="4"/>
    <x v="4"/>
    <d v="2018-05-01T00:00:00"/>
    <x v="11"/>
    <x v="1"/>
    <n v="395"/>
    <n v="371"/>
    <n v="457"/>
    <n v="62"/>
    <n v="0.1569620253164557"/>
  </r>
  <r>
    <x v="4"/>
    <x v="4"/>
    <d v="2018-05-01T00:00:00"/>
    <x v="12"/>
    <x v="1"/>
    <n v="386"/>
    <n v="403"/>
    <n v="496"/>
    <n v="110"/>
    <n v="0.28497409326424872"/>
  </r>
  <r>
    <x v="4"/>
    <x v="4"/>
    <d v="2018-05-01T00:00:00"/>
    <x v="13"/>
    <x v="1"/>
    <n v="361"/>
    <n v="326"/>
    <n v="399"/>
    <n v="38"/>
    <n v="0.10526315789473684"/>
  </r>
  <r>
    <x v="4"/>
    <x v="4"/>
    <d v="2018-05-01T00:00:00"/>
    <x v="14"/>
    <x v="1"/>
    <n v="345"/>
    <n v="315"/>
    <n v="388"/>
    <n v="43"/>
    <n v="0.1246376811594203"/>
  </r>
  <r>
    <x v="4"/>
    <x v="4"/>
    <d v="2018-05-01T00:00:00"/>
    <x v="15"/>
    <x v="1"/>
    <n v="388"/>
    <n v="335"/>
    <n v="396"/>
    <n v="8"/>
    <n v="2.0618556701030927E-2"/>
  </r>
  <r>
    <x v="4"/>
    <x v="4"/>
    <d v="2018-05-01T00:00:00"/>
    <x v="16"/>
    <x v="1"/>
    <n v="415"/>
    <n v="385"/>
    <n v="440"/>
    <n v="25"/>
    <n v="6.0240963855421686E-2"/>
  </r>
  <r>
    <x v="4"/>
    <x v="4"/>
    <d v="2018-05-01T00:00:00"/>
    <x v="17"/>
    <x v="1"/>
    <n v="489"/>
    <n v="450"/>
    <n v="514"/>
    <n v="25"/>
    <n v="5.112474437627812E-2"/>
  </r>
  <r>
    <x v="4"/>
    <x v="4"/>
    <d v="2018-05-01T00:00:00"/>
    <x v="18"/>
    <x v="1"/>
    <n v="490"/>
    <n v="445"/>
    <n v="491"/>
    <n v="1"/>
    <n v="2.0408163265306124E-3"/>
  </r>
  <r>
    <x v="4"/>
    <x v="4"/>
    <d v="2018-05-01T00:00:00"/>
    <x v="19"/>
    <x v="1"/>
    <n v="418"/>
    <n v="426"/>
    <n v="426"/>
    <n v="8"/>
    <n v="1.9138755980861243E-2"/>
  </r>
  <r>
    <x v="4"/>
    <x v="4"/>
    <d v="2018-05-01T00:00:00"/>
    <x v="20"/>
    <x v="1"/>
    <n v="402"/>
    <n v="375"/>
    <n v="375"/>
    <n v="-27"/>
    <n v="-6.7164179104477612E-2"/>
  </r>
  <r>
    <x v="4"/>
    <x v="4"/>
    <d v="2018-05-01T00:00:00"/>
    <x v="21"/>
    <x v="1"/>
    <n v="526"/>
    <n v="524"/>
    <n v="524"/>
    <n v="-2"/>
    <n v="-3.8022813688212928E-3"/>
  </r>
  <r>
    <x v="4"/>
    <x v="4"/>
    <d v="2018-05-01T00:00:00"/>
    <x v="22"/>
    <x v="1"/>
    <n v="547"/>
    <n v="546"/>
    <n v="546"/>
    <n v="-1"/>
    <n v="-1.8281535648994515E-3"/>
  </r>
  <r>
    <x v="4"/>
    <x v="4"/>
    <d v="2018-05-01T00:00:00"/>
    <x v="23"/>
    <x v="1"/>
    <n v="473"/>
    <n v="560"/>
    <n v="560"/>
    <n v="87"/>
    <n v="0.1839323467230444"/>
  </r>
  <r>
    <x v="5"/>
    <x v="5"/>
    <d v="2018-06-01T00:00:00"/>
    <x v="0"/>
    <x v="0"/>
    <n v="251"/>
    <n v="259"/>
    <n v="259"/>
    <n v="8"/>
    <n v="3.1872509960159362E-2"/>
  </r>
  <r>
    <x v="5"/>
    <x v="5"/>
    <d v="2018-06-01T00:00:00"/>
    <x v="1"/>
    <x v="0"/>
    <n v="170"/>
    <n v="180"/>
    <n v="180"/>
    <n v="10"/>
    <n v="5.8823529411764705E-2"/>
  </r>
  <r>
    <x v="5"/>
    <x v="5"/>
    <d v="2018-06-01T00:00:00"/>
    <x v="2"/>
    <x v="0"/>
    <n v="219"/>
    <n v="219"/>
    <n v="219"/>
    <n v="0"/>
    <n v="0"/>
  </r>
  <r>
    <x v="5"/>
    <x v="5"/>
    <d v="2018-06-01T00:00:00"/>
    <x v="3"/>
    <x v="0"/>
    <n v="267"/>
    <n v="246"/>
    <n v="246"/>
    <n v="-21"/>
    <n v="-7.8651685393258425E-2"/>
  </r>
  <r>
    <x v="5"/>
    <x v="5"/>
    <d v="2018-06-01T00:00:00"/>
    <x v="4"/>
    <x v="0"/>
    <n v="277"/>
    <n v="292"/>
    <n v="292"/>
    <n v="15"/>
    <n v="5.4151624548736461E-2"/>
  </r>
  <r>
    <x v="5"/>
    <x v="5"/>
    <d v="2018-06-01T00:00:00"/>
    <x v="5"/>
    <x v="0"/>
    <n v="366"/>
    <n v="379"/>
    <n v="379"/>
    <n v="13"/>
    <n v="3.5519125683060107E-2"/>
  </r>
  <r>
    <x v="5"/>
    <x v="5"/>
    <d v="2018-06-01T00:00:00"/>
    <x v="6"/>
    <x v="0"/>
    <n v="435"/>
    <n v="451"/>
    <n v="451"/>
    <n v="16"/>
    <n v="3.6781609195402298E-2"/>
  </r>
  <r>
    <x v="5"/>
    <x v="5"/>
    <d v="2018-06-01T00:00:00"/>
    <x v="7"/>
    <x v="0"/>
    <n v="408"/>
    <n v="387"/>
    <n v="387"/>
    <n v="-21"/>
    <n v="-5.1470588235294115E-2"/>
  </r>
  <r>
    <x v="5"/>
    <x v="5"/>
    <d v="2018-06-01T00:00:00"/>
    <x v="8"/>
    <x v="0"/>
    <n v="432"/>
    <n v="429"/>
    <n v="429"/>
    <n v="-3"/>
    <n v="-6.9444444444444441E-3"/>
  </r>
  <r>
    <x v="5"/>
    <x v="5"/>
    <d v="2018-06-01T00:00:00"/>
    <x v="9"/>
    <x v="0"/>
    <n v="568"/>
    <n v="529"/>
    <n v="591"/>
    <n v="23"/>
    <n v="4.0492957746478875E-2"/>
  </r>
  <r>
    <x v="5"/>
    <x v="5"/>
    <d v="2018-06-01T00:00:00"/>
    <x v="10"/>
    <x v="0"/>
    <n v="629"/>
    <n v="568"/>
    <n v="611"/>
    <n v="-18"/>
    <n v="-2.8616852146263912E-2"/>
  </r>
  <r>
    <x v="5"/>
    <x v="5"/>
    <d v="2018-06-01T00:00:00"/>
    <x v="11"/>
    <x v="0"/>
    <n v="607"/>
    <n v="592"/>
    <n v="637"/>
    <n v="30"/>
    <n v="4.9423393739703461E-2"/>
  </r>
  <r>
    <x v="5"/>
    <x v="5"/>
    <d v="2018-06-01T00:00:00"/>
    <x v="12"/>
    <x v="0"/>
    <n v="552"/>
    <n v="562"/>
    <n v="611"/>
    <n v="59"/>
    <n v="0.1068840579710145"/>
  </r>
  <r>
    <x v="5"/>
    <x v="5"/>
    <d v="2018-06-01T00:00:00"/>
    <x v="13"/>
    <x v="0"/>
    <n v="492"/>
    <n v="491"/>
    <n v="550"/>
    <n v="58"/>
    <n v="0.11788617886178862"/>
  </r>
  <r>
    <x v="5"/>
    <x v="5"/>
    <d v="2018-06-01T00:00:00"/>
    <x v="14"/>
    <x v="0"/>
    <n v="455"/>
    <n v="405"/>
    <n v="482"/>
    <n v="27"/>
    <n v="5.9340659340659338E-2"/>
  </r>
  <r>
    <x v="5"/>
    <x v="5"/>
    <d v="2018-06-01T00:00:00"/>
    <x v="15"/>
    <x v="0"/>
    <n v="402"/>
    <n v="458"/>
    <n v="567"/>
    <n v="165"/>
    <n v="0.41044776119402987"/>
  </r>
  <r>
    <x v="5"/>
    <x v="5"/>
    <d v="2018-06-01T00:00:00"/>
    <x v="16"/>
    <x v="0"/>
    <n v="378"/>
    <n v="368"/>
    <n v="493"/>
    <n v="115"/>
    <n v="0.30423280423280424"/>
  </r>
  <r>
    <x v="5"/>
    <x v="5"/>
    <d v="2018-06-01T00:00:00"/>
    <x v="17"/>
    <x v="0"/>
    <n v="370"/>
    <n v="338"/>
    <n v="490"/>
    <n v="120"/>
    <n v="0.32432432432432434"/>
  </r>
  <r>
    <x v="5"/>
    <x v="5"/>
    <d v="2018-06-01T00:00:00"/>
    <x v="18"/>
    <x v="0"/>
    <n v="398"/>
    <n v="369"/>
    <n v="525"/>
    <n v="127"/>
    <n v="0.31909547738693467"/>
  </r>
  <r>
    <x v="5"/>
    <x v="5"/>
    <d v="2018-06-01T00:00:00"/>
    <x v="19"/>
    <x v="0"/>
    <n v="348"/>
    <n v="324"/>
    <n v="460"/>
    <n v="112"/>
    <n v="0.32183908045977011"/>
  </r>
  <r>
    <x v="5"/>
    <x v="5"/>
    <d v="2018-06-01T00:00:00"/>
    <x v="20"/>
    <x v="0"/>
    <n v="245"/>
    <n v="232"/>
    <n v="288"/>
    <n v="43"/>
    <n v="0.17551020408163265"/>
  </r>
  <r>
    <x v="5"/>
    <x v="5"/>
    <d v="2018-06-01T00:00:00"/>
    <x v="21"/>
    <x v="0"/>
    <n v="219"/>
    <n v="251"/>
    <n v="251"/>
    <n v="32"/>
    <n v="0.14611872146118721"/>
  </r>
  <r>
    <x v="5"/>
    <x v="5"/>
    <d v="2018-06-01T00:00:00"/>
    <x v="22"/>
    <x v="0"/>
    <n v="259"/>
    <n v="225"/>
    <n v="225"/>
    <n v="-34"/>
    <n v="-0.13127413127413126"/>
  </r>
  <r>
    <x v="5"/>
    <x v="5"/>
    <d v="2018-06-01T00:00:00"/>
    <x v="23"/>
    <x v="0"/>
    <n v="178"/>
    <n v="166"/>
    <n v="166"/>
    <n v="-12"/>
    <n v="-6.741573033707865E-2"/>
  </r>
  <r>
    <x v="5"/>
    <x v="5"/>
    <d v="2018-06-01T00:00:00"/>
    <x v="0"/>
    <x v="1"/>
    <n v="424"/>
    <n v="475"/>
    <n v="475"/>
    <n v="51"/>
    <n v="0.12028301886792453"/>
  </r>
  <r>
    <x v="5"/>
    <x v="5"/>
    <d v="2018-06-01T00:00:00"/>
    <x v="1"/>
    <x v="1"/>
    <n v="355"/>
    <n v="396"/>
    <n v="396"/>
    <n v="41"/>
    <n v="0.11549295774647887"/>
  </r>
  <r>
    <x v="5"/>
    <x v="5"/>
    <d v="2018-06-01T00:00:00"/>
    <x v="2"/>
    <x v="1"/>
    <n v="314"/>
    <n v="318"/>
    <n v="318"/>
    <n v="4"/>
    <n v="1.2738853503184714E-2"/>
  </r>
  <r>
    <x v="5"/>
    <x v="5"/>
    <d v="2018-06-01T00:00:00"/>
    <x v="3"/>
    <x v="1"/>
    <n v="221"/>
    <n v="254"/>
    <n v="254"/>
    <n v="33"/>
    <n v="0.14932126696832579"/>
  </r>
  <r>
    <x v="5"/>
    <x v="5"/>
    <d v="2018-06-01T00:00:00"/>
    <x v="4"/>
    <x v="1"/>
    <n v="189"/>
    <n v="247"/>
    <n v="247"/>
    <n v="58"/>
    <n v="0.30687830687830686"/>
  </r>
  <r>
    <x v="5"/>
    <x v="5"/>
    <d v="2018-06-01T00:00:00"/>
    <x v="5"/>
    <x v="1"/>
    <n v="214"/>
    <n v="214"/>
    <n v="214"/>
    <n v="0"/>
    <n v="0"/>
  </r>
  <r>
    <x v="5"/>
    <x v="5"/>
    <d v="2018-06-01T00:00:00"/>
    <x v="6"/>
    <x v="1"/>
    <n v="245"/>
    <n v="242"/>
    <n v="242"/>
    <n v="-3"/>
    <n v="-1.2244897959183673E-2"/>
  </r>
  <r>
    <x v="5"/>
    <x v="5"/>
    <d v="2018-06-01T00:00:00"/>
    <x v="7"/>
    <x v="1"/>
    <n v="236"/>
    <n v="259"/>
    <n v="371"/>
    <n v="135"/>
    <n v="0.57203389830508478"/>
  </r>
  <r>
    <x v="5"/>
    <x v="5"/>
    <d v="2018-06-01T00:00:00"/>
    <x v="8"/>
    <x v="1"/>
    <n v="304"/>
    <n v="278"/>
    <n v="423"/>
    <n v="119"/>
    <n v="0.39144736842105265"/>
  </r>
  <r>
    <x v="5"/>
    <x v="5"/>
    <d v="2018-06-01T00:00:00"/>
    <x v="9"/>
    <x v="1"/>
    <n v="364"/>
    <n v="333"/>
    <n v="432"/>
    <n v="68"/>
    <n v="0.18681318681318682"/>
  </r>
  <r>
    <x v="5"/>
    <x v="5"/>
    <d v="2018-06-01T00:00:00"/>
    <x v="10"/>
    <x v="1"/>
    <n v="241"/>
    <n v="213"/>
    <n v="292"/>
    <n v="51"/>
    <n v="0.21161825726141079"/>
  </r>
  <r>
    <x v="5"/>
    <x v="5"/>
    <d v="2018-06-01T00:00:00"/>
    <x v="11"/>
    <x v="1"/>
    <n v="213"/>
    <n v="277"/>
    <n v="348"/>
    <n v="135"/>
    <n v="0.63380281690140849"/>
  </r>
  <r>
    <x v="5"/>
    <x v="5"/>
    <d v="2018-06-01T00:00:00"/>
    <x v="12"/>
    <x v="1"/>
    <n v="222"/>
    <n v="199"/>
    <n v="282"/>
    <n v="60"/>
    <n v="0.27027027027027029"/>
  </r>
  <r>
    <x v="5"/>
    <x v="5"/>
    <d v="2018-06-01T00:00:00"/>
    <x v="13"/>
    <x v="1"/>
    <n v="345"/>
    <n v="275"/>
    <n v="347"/>
    <n v="2"/>
    <n v="5.7971014492753624E-3"/>
  </r>
  <r>
    <x v="5"/>
    <x v="5"/>
    <d v="2018-06-01T00:00:00"/>
    <x v="14"/>
    <x v="1"/>
    <n v="307"/>
    <n v="257"/>
    <n v="314"/>
    <n v="7"/>
    <n v="2.2801302931596091E-2"/>
  </r>
  <r>
    <x v="5"/>
    <x v="5"/>
    <d v="2018-06-01T00:00:00"/>
    <x v="15"/>
    <x v="1"/>
    <n v="338"/>
    <n v="296"/>
    <n v="371"/>
    <n v="33"/>
    <n v="9.7633136094674555E-2"/>
  </r>
  <r>
    <x v="5"/>
    <x v="5"/>
    <d v="2018-06-01T00:00:00"/>
    <x v="16"/>
    <x v="1"/>
    <n v="378"/>
    <n v="333"/>
    <n v="431"/>
    <n v="53"/>
    <n v="0.1402116402116402"/>
  </r>
  <r>
    <x v="5"/>
    <x v="5"/>
    <d v="2018-06-01T00:00:00"/>
    <x v="17"/>
    <x v="1"/>
    <n v="432"/>
    <n v="367"/>
    <n v="461"/>
    <n v="29"/>
    <n v="6.7129629629629636E-2"/>
  </r>
  <r>
    <x v="5"/>
    <x v="5"/>
    <d v="2018-06-01T00:00:00"/>
    <x v="18"/>
    <x v="1"/>
    <n v="481"/>
    <n v="416"/>
    <n v="508"/>
    <n v="27"/>
    <n v="5.6133056133056136E-2"/>
  </r>
  <r>
    <x v="5"/>
    <x v="5"/>
    <d v="2018-06-01T00:00:00"/>
    <x v="19"/>
    <x v="1"/>
    <n v="373"/>
    <n v="294"/>
    <n v="294"/>
    <n v="-79"/>
    <n v="-0.21179624664879357"/>
  </r>
  <r>
    <x v="5"/>
    <x v="5"/>
    <d v="2018-06-01T00:00:00"/>
    <x v="20"/>
    <x v="1"/>
    <n v="337"/>
    <n v="338"/>
    <n v="338"/>
    <n v="1"/>
    <n v="2.967359050445104E-3"/>
  </r>
  <r>
    <x v="5"/>
    <x v="5"/>
    <d v="2018-06-01T00:00:00"/>
    <x v="21"/>
    <x v="1"/>
    <n v="528"/>
    <n v="539"/>
    <n v="539"/>
    <n v="11"/>
    <n v="2.0833333333333332E-2"/>
  </r>
  <r>
    <x v="5"/>
    <x v="5"/>
    <d v="2018-06-01T00:00:00"/>
    <x v="22"/>
    <x v="1"/>
    <n v="557"/>
    <n v="589"/>
    <n v="589"/>
    <n v="32"/>
    <n v="5.7450628366247758E-2"/>
  </r>
  <r>
    <x v="5"/>
    <x v="5"/>
    <d v="2018-06-01T00:00:00"/>
    <x v="23"/>
    <x v="1"/>
    <n v="519"/>
    <n v="538"/>
    <n v="538"/>
    <n v="19"/>
    <n v="3.6608863198458574E-2"/>
  </r>
  <r>
    <x v="6"/>
    <x v="6"/>
    <d v="2018-07-01T00:00:00"/>
    <x v="0"/>
    <x v="0"/>
    <n v="191"/>
    <n v="196"/>
    <n v="196"/>
    <n v="5"/>
    <n v="2.6178010471204188E-2"/>
  </r>
  <r>
    <x v="6"/>
    <x v="6"/>
    <d v="2018-07-01T00:00:00"/>
    <x v="1"/>
    <x v="0"/>
    <n v="148"/>
    <n v="135"/>
    <n v="135"/>
    <n v="-13"/>
    <n v="-8.7837837837837843E-2"/>
  </r>
  <r>
    <x v="6"/>
    <x v="6"/>
    <d v="2018-07-01T00:00:00"/>
    <x v="2"/>
    <x v="0"/>
    <n v="171"/>
    <n v="158"/>
    <n v="158"/>
    <n v="-13"/>
    <n v="-7.6023391812865493E-2"/>
  </r>
  <r>
    <x v="6"/>
    <x v="6"/>
    <d v="2018-07-01T00:00:00"/>
    <x v="3"/>
    <x v="0"/>
    <n v="205"/>
    <n v="212"/>
    <n v="212"/>
    <n v="7"/>
    <n v="3.4146341463414637E-2"/>
  </r>
  <r>
    <x v="6"/>
    <x v="6"/>
    <d v="2018-07-01T00:00:00"/>
    <x v="4"/>
    <x v="0"/>
    <n v="249"/>
    <n v="222"/>
    <n v="222"/>
    <n v="-27"/>
    <n v="-0.10843373493975904"/>
  </r>
  <r>
    <x v="6"/>
    <x v="6"/>
    <d v="2018-07-01T00:00:00"/>
    <x v="5"/>
    <x v="0"/>
    <n v="319"/>
    <n v="315"/>
    <n v="315"/>
    <n v="-4"/>
    <n v="-1.2539184952978056E-2"/>
  </r>
  <r>
    <x v="6"/>
    <x v="6"/>
    <d v="2018-07-01T00:00:00"/>
    <x v="6"/>
    <x v="0"/>
    <n v="390"/>
    <n v="366"/>
    <n v="366"/>
    <n v="-24"/>
    <n v="-6.1538461538461542E-2"/>
  </r>
  <r>
    <x v="6"/>
    <x v="6"/>
    <d v="2018-07-01T00:00:00"/>
    <x v="7"/>
    <x v="0"/>
    <n v="350"/>
    <n v="321"/>
    <n v="321"/>
    <n v="-29"/>
    <n v="-8.2857142857142851E-2"/>
  </r>
  <r>
    <x v="6"/>
    <x v="6"/>
    <d v="2018-07-01T00:00:00"/>
    <x v="8"/>
    <x v="0"/>
    <n v="369"/>
    <n v="324"/>
    <n v="324"/>
    <n v="-45"/>
    <n v="-0.12195121951219512"/>
  </r>
  <r>
    <x v="6"/>
    <x v="6"/>
    <d v="2018-07-01T00:00:00"/>
    <x v="9"/>
    <x v="0"/>
    <n v="570"/>
    <n v="560"/>
    <n v="617"/>
    <n v="47"/>
    <n v="8.24561403508772E-2"/>
  </r>
  <r>
    <x v="6"/>
    <x v="6"/>
    <d v="2018-07-01T00:00:00"/>
    <x v="10"/>
    <x v="0"/>
    <n v="618"/>
    <n v="638"/>
    <n v="684"/>
    <n v="66"/>
    <n v="0.10679611650485436"/>
  </r>
  <r>
    <x v="6"/>
    <x v="6"/>
    <d v="2018-07-01T00:00:00"/>
    <x v="11"/>
    <x v="0"/>
    <n v="631"/>
    <n v="638"/>
    <n v="687"/>
    <n v="56"/>
    <n v="8.874801901743265E-2"/>
  </r>
  <r>
    <x v="6"/>
    <x v="6"/>
    <d v="2018-07-01T00:00:00"/>
    <x v="12"/>
    <x v="0"/>
    <n v="546"/>
    <n v="580"/>
    <n v="657"/>
    <n v="111"/>
    <n v="0.2032967032967033"/>
  </r>
  <r>
    <x v="6"/>
    <x v="6"/>
    <d v="2018-07-01T00:00:00"/>
    <x v="13"/>
    <x v="0"/>
    <n v="498"/>
    <n v="519"/>
    <n v="590"/>
    <n v="92"/>
    <n v="0.18473895582329317"/>
  </r>
  <r>
    <x v="6"/>
    <x v="6"/>
    <d v="2018-07-01T00:00:00"/>
    <x v="14"/>
    <x v="0"/>
    <n v="437"/>
    <n v="435"/>
    <n v="502"/>
    <n v="65"/>
    <n v="0.14874141876430205"/>
  </r>
  <r>
    <x v="6"/>
    <x v="6"/>
    <d v="2018-07-01T00:00:00"/>
    <x v="15"/>
    <x v="0"/>
    <n v="410"/>
    <n v="406"/>
    <n v="494"/>
    <n v="84"/>
    <n v="0.20487804878048779"/>
  </r>
  <r>
    <x v="6"/>
    <x v="6"/>
    <d v="2018-07-01T00:00:00"/>
    <x v="16"/>
    <x v="0"/>
    <n v="389"/>
    <n v="385"/>
    <n v="480"/>
    <n v="91"/>
    <n v="0.23393316195372751"/>
  </r>
  <r>
    <x v="6"/>
    <x v="6"/>
    <d v="2018-07-01T00:00:00"/>
    <x v="17"/>
    <x v="0"/>
    <n v="382"/>
    <n v="361"/>
    <n v="470"/>
    <n v="88"/>
    <n v="0.23036649214659685"/>
  </r>
  <r>
    <x v="6"/>
    <x v="6"/>
    <d v="2018-07-01T00:00:00"/>
    <x v="18"/>
    <x v="0"/>
    <n v="310"/>
    <n v="324"/>
    <n v="437"/>
    <n v="127"/>
    <n v="0.4096774193548387"/>
  </r>
  <r>
    <x v="6"/>
    <x v="6"/>
    <d v="2018-07-01T00:00:00"/>
    <x v="19"/>
    <x v="0"/>
    <n v="367"/>
    <n v="374"/>
    <n v="512"/>
    <n v="145"/>
    <n v="0.39509536784741145"/>
  </r>
  <r>
    <x v="6"/>
    <x v="6"/>
    <d v="2018-07-01T00:00:00"/>
    <x v="20"/>
    <x v="0"/>
    <n v="304"/>
    <n v="296"/>
    <n v="368"/>
    <n v="64"/>
    <n v="0.21052631578947367"/>
  </r>
  <r>
    <x v="6"/>
    <x v="6"/>
    <d v="2018-07-01T00:00:00"/>
    <x v="21"/>
    <x v="0"/>
    <n v="117"/>
    <n v="108"/>
    <n v="108"/>
    <n v="-9"/>
    <n v="-7.6923076923076927E-2"/>
  </r>
  <r>
    <x v="6"/>
    <x v="6"/>
    <d v="2018-07-01T00:00:00"/>
    <x v="22"/>
    <x v="0"/>
    <n v="177"/>
    <n v="181"/>
    <n v="181"/>
    <n v="4"/>
    <n v="2.2598870056497175E-2"/>
  </r>
  <r>
    <x v="6"/>
    <x v="6"/>
    <d v="2018-07-01T00:00:00"/>
    <x v="23"/>
    <x v="0"/>
    <n v="93"/>
    <n v="71"/>
    <n v="71"/>
    <n v="-22"/>
    <n v="-0.23655913978494625"/>
  </r>
  <r>
    <x v="6"/>
    <x v="6"/>
    <d v="2018-07-01T00:00:00"/>
    <x v="0"/>
    <x v="1"/>
    <n v="443"/>
    <n v="431"/>
    <n v="431"/>
    <n v="-12"/>
    <n v="-2.7088036117381489E-2"/>
  </r>
  <r>
    <x v="6"/>
    <x v="6"/>
    <d v="2018-07-01T00:00:00"/>
    <x v="1"/>
    <x v="1"/>
    <n v="348"/>
    <n v="352"/>
    <n v="352"/>
    <n v="4"/>
    <n v="1.1494252873563218E-2"/>
  </r>
  <r>
    <x v="6"/>
    <x v="6"/>
    <d v="2018-07-01T00:00:00"/>
    <x v="2"/>
    <x v="1"/>
    <n v="264"/>
    <n v="295"/>
    <n v="295"/>
    <n v="31"/>
    <n v="0.11742424242424243"/>
  </r>
  <r>
    <x v="6"/>
    <x v="6"/>
    <d v="2018-07-01T00:00:00"/>
    <x v="3"/>
    <x v="1"/>
    <n v="226"/>
    <n v="216"/>
    <n v="216"/>
    <n v="-10"/>
    <n v="-4.4247787610619468E-2"/>
  </r>
  <r>
    <x v="6"/>
    <x v="6"/>
    <d v="2018-07-01T00:00:00"/>
    <x v="4"/>
    <x v="1"/>
    <n v="183"/>
    <n v="210"/>
    <n v="210"/>
    <n v="27"/>
    <n v="0.14754098360655737"/>
  </r>
  <r>
    <x v="6"/>
    <x v="6"/>
    <d v="2018-07-01T00:00:00"/>
    <x v="5"/>
    <x v="1"/>
    <n v="192"/>
    <n v="171"/>
    <n v="171"/>
    <n v="-21"/>
    <n v="-0.109375"/>
  </r>
  <r>
    <x v="6"/>
    <x v="6"/>
    <d v="2018-07-01T00:00:00"/>
    <x v="6"/>
    <x v="1"/>
    <n v="262"/>
    <n v="262"/>
    <n v="262"/>
    <n v="0"/>
    <n v="0"/>
  </r>
  <r>
    <x v="6"/>
    <x v="6"/>
    <d v="2018-07-01T00:00:00"/>
    <x v="7"/>
    <x v="1"/>
    <n v="164"/>
    <n v="245"/>
    <n v="307"/>
    <n v="143"/>
    <n v="0.87195121951219512"/>
  </r>
  <r>
    <x v="6"/>
    <x v="6"/>
    <d v="2018-07-01T00:00:00"/>
    <x v="8"/>
    <x v="1"/>
    <n v="283"/>
    <n v="257"/>
    <n v="394"/>
    <n v="111"/>
    <n v="0.392226148409894"/>
  </r>
  <r>
    <x v="6"/>
    <x v="6"/>
    <d v="2018-07-01T00:00:00"/>
    <x v="9"/>
    <x v="1"/>
    <n v="250"/>
    <n v="251"/>
    <n v="360"/>
    <n v="110"/>
    <n v="0.44"/>
  </r>
  <r>
    <x v="6"/>
    <x v="6"/>
    <d v="2018-07-01T00:00:00"/>
    <x v="10"/>
    <x v="1"/>
    <n v="158"/>
    <n v="130"/>
    <n v="183"/>
    <n v="25"/>
    <n v="0.15822784810126583"/>
  </r>
  <r>
    <x v="6"/>
    <x v="6"/>
    <d v="2018-07-01T00:00:00"/>
    <x v="11"/>
    <x v="1"/>
    <n v="245"/>
    <n v="215"/>
    <n v="263"/>
    <n v="18"/>
    <n v="7.3469387755102047E-2"/>
  </r>
  <r>
    <x v="6"/>
    <x v="6"/>
    <d v="2018-07-01T00:00:00"/>
    <x v="12"/>
    <x v="1"/>
    <n v="179"/>
    <n v="148"/>
    <n v="194"/>
    <n v="15"/>
    <n v="8.3798882681564241E-2"/>
  </r>
  <r>
    <x v="6"/>
    <x v="6"/>
    <d v="2018-07-01T00:00:00"/>
    <x v="13"/>
    <x v="1"/>
    <n v="233"/>
    <n v="201"/>
    <n v="273"/>
    <n v="40"/>
    <n v="0.17167381974248927"/>
  </r>
  <r>
    <x v="6"/>
    <x v="6"/>
    <d v="2018-07-01T00:00:00"/>
    <x v="14"/>
    <x v="1"/>
    <n v="260"/>
    <n v="261"/>
    <n v="329"/>
    <n v="69"/>
    <n v="0.26538461538461539"/>
  </r>
  <r>
    <x v="6"/>
    <x v="6"/>
    <d v="2018-07-01T00:00:00"/>
    <x v="15"/>
    <x v="1"/>
    <n v="341"/>
    <n v="305"/>
    <n v="400"/>
    <n v="59"/>
    <n v="0.17302052785923755"/>
  </r>
  <r>
    <x v="6"/>
    <x v="6"/>
    <d v="2018-07-01T00:00:00"/>
    <x v="16"/>
    <x v="1"/>
    <n v="371"/>
    <n v="324"/>
    <n v="400"/>
    <n v="29"/>
    <n v="7.8167115902964962E-2"/>
  </r>
  <r>
    <x v="6"/>
    <x v="6"/>
    <d v="2018-07-01T00:00:00"/>
    <x v="17"/>
    <x v="1"/>
    <n v="458"/>
    <n v="387"/>
    <n v="506"/>
    <n v="48"/>
    <n v="0.10480349344978165"/>
  </r>
  <r>
    <x v="6"/>
    <x v="6"/>
    <d v="2018-07-01T00:00:00"/>
    <x v="18"/>
    <x v="1"/>
    <n v="510"/>
    <n v="428"/>
    <n v="484"/>
    <n v="-26"/>
    <n v="-5.0980392156862744E-2"/>
  </r>
  <r>
    <x v="6"/>
    <x v="6"/>
    <d v="2018-07-01T00:00:00"/>
    <x v="19"/>
    <x v="1"/>
    <n v="383"/>
    <n v="299"/>
    <n v="299"/>
    <n v="-84"/>
    <n v="-0.21932114882506529"/>
  </r>
  <r>
    <x v="6"/>
    <x v="6"/>
    <d v="2018-07-01T00:00:00"/>
    <x v="20"/>
    <x v="1"/>
    <n v="375"/>
    <n v="363"/>
    <n v="363"/>
    <n v="-12"/>
    <n v="-3.2000000000000001E-2"/>
  </r>
  <r>
    <x v="6"/>
    <x v="6"/>
    <d v="2018-07-01T00:00:00"/>
    <x v="21"/>
    <x v="1"/>
    <n v="508"/>
    <n v="543"/>
    <n v="543"/>
    <n v="35"/>
    <n v="6.8897637795275593E-2"/>
  </r>
  <r>
    <x v="6"/>
    <x v="6"/>
    <d v="2018-07-01T00:00:00"/>
    <x v="22"/>
    <x v="1"/>
    <n v="564"/>
    <n v="582"/>
    <n v="582"/>
    <n v="18"/>
    <n v="3.1914893617021274E-2"/>
  </r>
  <r>
    <x v="6"/>
    <x v="6"/>
    <d v="2018-07-01T00:00:00"/>
    <x v="23"/>
    <x v="1"/>
    <n v="506"/>
    <n v="522"/>
    <n v="522"/>
    <n v="16"/>
    <n v="3.1620553359683792E-2"/>
  </r>
  <r>
    <x v="7"/>
    <x v="7"/>
    <d v="2018-08-01T00:00:00"/>
    <x v="0"/>
    <x v="0"/>
    <n v="202"/>
    <n v="198"/>
    <n v="198"/>
    <n v="-4"/>
    <n v="-1.9801980198019802E-2"/>
  </r>
  <r>
    <x v="7"/>
    <x v="7"/>
    <d v="2018-08-01T00:00:00"/>
    <x v="1"/>
    <x v="0"/>
    <n v="131"/>
    <n v="124"/>
    <n v="124"/>
    <n v="-7"/>
    <n v="-5.3435114503816793E-2"/>
  </r>
  <r>
    <x v="7"/>
    <x v="7"/>
    <d v="2018-08-01T00:00:00"/>
    <x v="2"/>
    <x v="0"/>
    <n v="155"/>
    <n v="148"/>
    <n v="148"/>
    <n v="-7"/>
    <n v="-4.5161290322580643E-2"/>
  </r>
  <r>
    <x v="7"/>
    <x v="7"/>
    <d v="2018-08-01T00:00:00"/>
    <x v="3"/>
    <x v="0"/>
    <n v="191"/>
    <n v="195"/>
    <n v="195"/>
    <n v="4"/>
    <n v="2.0942408376963352E-2"/>
  </r>
  <r>
    <x v="7"/>
    <x v="7"/>
    <d v="2018-08-01T00:00:00"/>
    <x v="4"/>
    <x v="0"/>
    <n v="259"/>
    <n v="236"/>
    <n v="236"/>
    <n v="-23"/>
    <n v="-8.8803088803088806E-2"/>
  </r>
  <r>
    <x v="7"/>
    <x v="7"/>
    <d v="2018-08-01T00:00:00"/>
    <x v="5"/>
    <x v="0"/>
    <n v="322"/>
    <n v="332"/>
    <n v="332"/>
    <n v="10"/>
    <n v="3.1055900621118012E-2"/>
  </r>
  <r>
    <x v="7"/>
    <x v="7"/>
    <d v="2018-08-01T00:00:00"/>
    <x v="6"/>
    <x v="0"/>
    <n v="427"/>
    <n v="427"/>
    <n v="427"/>
    <n v="0"/>
    <n v="0"/>
  </r>
  <r>
    <x v="7"/>
    <x v="7"/>
    <d v="2018-08-01T00:00:00"/>
    <x v="7"/>
    <x v="0"/>
    <n v="307"/>
    <n v="289"/>
    <n v="289"/>
    <n v="-18"/>
    <n v="-5.8631921824104233E-2"/>
  </r>
  <r>
    <x v="7"/>
    <x v="7"/>
    <d v="2018-08-01T00:00:00"/>
    <x v="8"/>
    <x v="0"/>
    <n v="437"/>
    <n v="329"/>
    <n v="329"/>
    <n v="-108"/>
    <n v="-0.24713958810068651"/>
  </r>
  <r>
    <x v="7"/>
    <x v="7"/>
    <d v="2018-08-01T00:00:00"/>
    <x v="9"/>
    <x v="0"/>
    <n v="542"/>
    <n v="506"/>
    <n v="556"/>
    <n v="14"/>
    <n v="2.5830258302583026E-2"/>
  </r>
  <r>
    <x v="7"/>
    <x v="7"/>
    <d v="2018-08-01T00:00:00"/>
    <x v="10"/>
    <x v="0"/>
    <n v="675"/>
    <n v="583"/>
    <n v="641"/>
    <n v="-34"/>
    <n v="-5.0370370370370371E-2"/>
  </r>
  <r>
    <x v="7"/>
    <x v="7"/>
    <d v="2018-08-01T00:00:00"/>
    <x v="11"/>
    <x v="0"/>
    <n v="667"/>
    <n v="612"/>
    <n v="690"/>
    <n v="23"/>
    <n v="3.4482758620689655E-2"/>
  </r>
  <r>
    <x v="7"/>
    <x v="7"/>
    <d v="2018-08-01T00:00:00"/>
    <x v="12"/>
    <x v="0"/>
    <n v="599"/>
    <n v="558"/>
    <n v="654"/>
    <n v="55"/>
    <n v="9.1819699499165269E-2"/>
  </r>
  <r>
    <x v="7"/>
    <x v="7"/>
    <d v="2018-08-01T00:00:00"/>
    <x v="13"/>
    <x v="0"/>
    <n v="539"/>
    <n v="512"/>
    <n v="623"/>
    <n v="84"/>
    <n v="0.15584415584415584"/>
  </r>
  <r>
    <x v="7"/>
    <x v="7"/>
    <d v="2018-08-01T00:00:00"/>
    <x v="14"/>
    <x v="0"/>
    <n v="481"/>
    <n v="469"/>
    <n v="589"/>
    <n v="108"/>
    <n v="0.22453222453222454"/>
  </r>
  <r>
    <x v="7"/>
    <x v="7"/>
    <d v="2018-08-01T00:00:00"/>
    <x v="15"/>
    <x v="0"/>
    <n v="436"/>
    <n v="414"/>
    <n v="537"/>
    <n v="101"/>
    <n v="0.23165137614678899"/>
  </r>
  <r>
    <x v="7"/>
    <x v="7"/>
    <d v="2018-08-01T00:00:00"/>
    <x v="16"/>
    <x v="0"/>
    <n v="399"/>
    <n v="439"/>
    <n v="552"/>
    <n v="153"/>
    <n v="0.38345864661654133"/>
  </r>
  <r>
    <x v="7"/>
    <x v="7"/>
    <d v="2018-08-01T00:00:00"/>
    <x v="17"/>
    <x v="0"/>
    <n v="379"/>
    <n v="416"/>
    <n v="574"/>
    <n v="195"/>
    <n v="0.51451187335092352"/>
  </r>
  <r>
    <x v="7"/>
    <x v="7"/>
    <d v="2018-08-01T00:00:00"/>
    <x v="18"/>
    <x v="0"/>
    <n v="346"/>
    <n v="359"/>
    <n v="510"/>
    <n v="164"/>
    <n v="0.47398843930635837"/>
  </r>
  <r>
    <x v="7"/>
    <x v="7"/>
    <d v="2018-08-01T00:00:00"/>
    <x v="19"/>
    <x v="0"/>
    <n v="290"/>
    <n v="342"/>
    <n v="485"/>
    <n v="195"/>
    <n v="0.67241379310344829"/>
  </r>
  <r>
    <x v="7"/>
    <x v="7"/>
    <d v="2018-08-01T00:00:00"/>
    <x v="20"/>
    <x v="0"/>
    <n v="257"/>
    <n v="303"/>
    <n v="335"/>
    <n v="78"/>
    <n v="0.30350194552529181"/>
  </r>
  <r>
    <x v="7"/>
    <x v="7"/>
    <d v="2018-08-01T00:00:00"/>
    <x v="21"/>
    <x v="0"/>
    <n v="73"/>
    <n v="67"/>
    <n v="67"/>
    <n v="-6"/>
    <n v="-8.2191780821917804E-2"/>
  </r>
  <r>
    <x v="7"/>
    <x v="7"/>
    <d v="2018-08-01T00:00:00"/>
    <x v="22"/>
    <x v="0"/>
    <n v="121"/>
    <n v="115"/>
    <n v="115"/>
    <n v="-6"/>
    <n v="-4.9586776859504134E-2"/>
  </r>
  <r>
    <x v="7"/>
    <x v="7"/>
    <d v="2018-08-01T00:00:00"/>
    <x v="23"/>
    <x v="0"/>
    <n v="112"/>
    <n v="121"/>
    <n v="121"/>
    <n v="9"/>
    <n v="8.0357142857142863E-2"/>
  </r>
  <r>
    <x v="7"/>
    <x v="7"/>
    <d v="2018-08-01T00:00:00"/>
    <x v="0"/>
    <x v="1"/>
    <n v="421"/>
    <n v="387"/>
    <n v="387"/>
    <n v="-34"/>
    <n v="-8.076009501187649E-2"/>
  </r>
  <r>
    <x v="7"/>
    <x v="7"/>
    <d v="2018-08-01T00:00:00"/>
    <x v="1"/>
    <x v="1"/>
    <n v="308"/>
    <n v="304"/>
    <n v="304"/>
    <n v="-4"/>
    <n v="-1.2987012987012988E-2"/>
  </r>
  <r>
    <x v="7"/>
    <x v="7"/>
    <d v="2018-08-01T00:00:00"/>
    <x v="2"/>
    <x v="1"/>
    <n v="268"/>
    <n v="265"/>
    <n v="265"/>
    <n v="-3"/>
    <n v="-1.1194029850746268E-2"/>
  </r>
  <r>
    <x v="7"/>
    <x v="7"/>
    <d v="2018-08-01T00:00:00"/>
    <x v="3"/>
    <x v="1"/>
    <n v="224"/>
    <n v="247"/>
    <n v="247"/>
    <n v="23"/>
    <n v="0.10267857142857142"/>
  </r>
  <r>
    <x v="7"/>
    <x v="7"/>
    <d v="2018-08-01T00:00:00"/>
    <x v="4"/>
    <x v="1"/>
    <n v="173"/>
    <n v="195"/>
    <n v="195"/>
    <n v="22"/>
    <n v="0.12716763005780346"/>
  </r>
  <r>
    <x v="7"/>
    <x v="7"/>
    <d v="2018-08-01T00:00:00"/>
    <x v="5"/>
    <x v="1"/>
    <n v="151"/>
    <n v="152"/>
    <n v="152"/>
    <n v="1"/>
    <n v="6.6225165562913907E-3"/>
  </r>
  <r>
    <x v="7"/>
    <x v="7"/>
    <d v="2018-08-01T00:00:00"/>
    <x v="6"/>
    <x v="1"/>
    <n v="171"/>
    <n v="196"/>
    <n v="196"/>
    <n v="25"/>
    <n v="0.14619883040935672"/>
  </r>
  <r>
    <x v="7"/>
    <x v="7"/>
    <d v="2018-08-01T00:00:00"/>
    <x v="7"/>
    <x v="1"/>
    <n v="188"/>
    <n v="237"/>
    <n v="237"/>
    <n v="49"/>
    <n v="0.26063829787234044"/>
  </r>
  <r>
    <x v="7"/>
    <x v="7"/>
    <d v="2018-08-01T00:00:00"/>
    <x v="8"/>
    <x v="1"/>
    <n v="267"/>
    <n v="262"/>
    <n v="262"/>
    <n v="-5"/>
    <n v="-1.8726591760299626E-2"/>
  </r>
  <r>
    <x v="7"/>
    <x v="7"/>
    <d v="2018-08-01T00:00:00"/>
    <x v="9"/>
    <x v="1"/>
    <n v="294"/>
    <n v="262"/>
    <n v="262"/>
    <n v="-32"/>
    <n v="-0.10884353741496598"/>
  </r>
  <r>
    <x v="7"/>
    <x v="7"/>
    <d v="2018-08-01T00:00:00"/>
    <x v="10"/>
    <x v="1"/>
    <n v="543"/>
    <n v="486"/>
    <n v="486"/>
    <n v="-57"/>
    <n v="-0.10497237569060773"/>
  </r>
  <r>
    <x v="7"/>
    <x v="7"/>
    <d v="2018-08-01T00:00:00"/>
    <x v="11"/>
    <x v="1"/>
    <n v="234"/>
    <n v="202"/>
    <n v="202"/>
    <n v="-32"/>
    <n v="-0.13675213675213677"/>
  </r>
  <r>
    <x v="7"/>
    <x v="7"/>
    <d v="2018-08-01T00:00:00"/>
    <x v="12"/>
    <x v="1"/>
    <n v="278"/>
    <n v="246"/>
    <n v="246"/>
    <n v="-32"/>
    <n v="-0.11510791366906475"/>
  </r>
  <r>
    <x v="7"/>
    <x v="7"/>
    <d v="2018-08-01T00:00:00"/>
    <x v="13"/>
    <x v="1"/>
    <n v="299"/>
    <n v="267"/>
    <n v="267"/>
    <n v="-32"/>
    <n v="-0.10702341137123746"/>
  </r>
  <r>
    <x v="7"/>
    <x v="7"/>
    <d v="2018-08-01T00:00:00"/>
    <x v="14"/>
    <x v="1"/>
    <n v="327"/>
    <n v="292"/>
    <n v="292"/>
    <n v="-35"/>
    <n v="-0.10703363914373089"/>
  </r>
  <r>
    <x v="7"/>
    <x v="7"/>
    <d v="2018-08-01T00:00:00"/>
    <x v="15"/>
    <x v="1"/>
    <n v="301"/>
    <n v="273"/>
    <n v="273"/>
    <n v="-28"/>
    <n v="-9.3023255813953487E-2"/>
  </r>
  <r>
    <x v="7"/>
    <x v="7"/>
    <d v="2018-08-01T00:00:00"/>
    <x v="16"/>
    <x v="1"/>
    <n v="408"/>
    <n v="371"/>
    <n v="371"/>
    <n v="-37"/>
    <n v="-9.0686274509803919E-2"/>
  </r>
  <r>
    <x v="7"/>
    <x v="7"/>
    <d v="2018-08-01T00:00:00"/>
    <x v="17"/>
    <x v="1"/>
    <n v="442"/>
    <n v="408"/>
    <n v="408"/>
    <n v="-34"/>
    <n v="-7.6923076923076927E-2"/>
  </r>
  <r>
    <x v="7"/>
    <x v="7"/>
    <d v="2018-08-01T00:00:00"/>
    <x v="18"/>
    <x v="1"/>
    <n v="484"/>
    <n v="447"/>
    <n v="447"/>
    <n v="-37"/>
    <n v="-7.6446280991735532E-2"/>
  </r>
  <r>
    <x v="7"/>
    <x v="7"/>
    <d v="2018-08-01T00:00:00"/>
    <x v="19"/>
    <x v="1"/>
    <n v="389"/>
    <n v="283"/>
    <n v="283"/>
    <n v="-106"/>
    <n v="-0.27249357326478146"/>
  </r>
  <r>
    <x v="7"/>
    <x v="7"/>
    <d v="2018-08-01T00:00:00"/>
    <x v="20"/>
    <x v="1"/>
    <n v="471"/>
    <n v="434"/>
    <n v="434"/>
    <n v="-37"/>
    <n v="-7.8556263269639062E-2"/>
  </r>
  <r>
    <x v="7"/>
    <x v="7"/>
    <d v="2018-08-01T00:00:00"/>
    <x v="21"/>
    <x v="1"/>
    <n v="589"/>
    <n v="505"/>
    <n v="505"/>
    <n v="-84"/>
    <n v="-0.14261460101867574"/>
  </r>
  <r>
    <x v="7"/>
    <x v="7"/>
    <d v="2018-08-01T00:00:00"/>
    <x v="22"/>
    <x v="1"/>
    <n v="579"/>
    <n v="554"/>
    <n v="554"/>
    <n v="-25"/>
    <n v="-4.317789291882556E-2"/>
  </r>
  <r>
    <x v="7"/>
    <x v="7"/>
    <d v="2018-08-01T00:00:00"/>
    <x v="23"/>
    <x v="1"/>
    <n v="515"/>
    <n v="479"/>
    <n v="479"/>
    <n v="-36"/>
    <n v="-6.9902912621359226E-2"/>
  </r>
  <r>
    <x v="8"/>
    <x v="8"/>
    <d v="2018-09-01T00:00:00"/>
    <x v="0"/>
    <x v="0"/>
    <n v="212"/>
    <n v="210"/>
    <n v="210"/>
    <n v="-2"/>
    <n v="-9.433962264150943E-3"/>
  </r>
  <r>
    <x v="8"/>
    <x v="8"/>
    <d v="2018-09-01T00:00:00"/>
    <x v="1"/>
    <x v="0"/>
    <n v="168"/>
    <n v="126"/>
    <n v="126"/>
    <n v="-42"/>
    <n v="-0.25"/>
  </r>
  <r>
    <x v="8"/>
    <x v="8"/>
    <d v="2018-09-01T00:00:00"/>
    <x v="2"/>
    <x v="0"/>
    <n v="185"/>
    <n v="176"/>
    <n v="176"/>
    <n v="-9"/>
    <n v="-4.8648648648648651E-2"/>
  </r>
  <r>
    <x v="8"/>
    <x v="8"/>
    <d v="2018-09-01T00:00:00"/>
    <x v="3"/>
    <x v="0"/>
    <n v="186"/>
    <n v="198"/>
    <n v="198"/>
    <n v="12"/>
    <n v="6.4516129032258063E-2"/>
  </r>
  <r>
    <x v="8"/>
    <x v="8"/>
    <d v="2018-09-01T00:00:00"/>
    <x v="4"/>
    <x v="0"/>
    <n v="244"/>
    <n v="247"/>
    <n v="247"/>
    <n v="3"/>
    <n v="1.2295081967213115E-2"/>
  </r>
  <r>
    <x v="8"/>
    <x v="8"/>
    <d v="2018-09-01T00:00:00"/>
    <x v="5"/>
    <x v="0"/>
    <n v="368"/>
    <n v="414"/>
    <n v="414"/>
    <n v="46"/>
    <n v="0.125"/>
  </r>
  <r>
    <x v="8"/>
    <x v="8"/>
    <d v="2018-09-01T00:00:00"/>
    <x v="6"/>
    <x v="0"/>
    <n v="472"/>
    <n v="459"/>
    <n v="459"/>
    <n v="-13"/>
    <n v="-2.7542372881355932E-2"/>
  </r>
  <r>
    <x v="8"/>
    <x v="8"/>
    <d v="2018-09-01T00:00:00"/>
    <x v="7"/>
    <x v="0"/>
    <n v="288"/>
    <n v="298"/>
    <n v="298"/>
    <n v="10"/>
    <n v="3.4722222222222224E-2"/>
  </r>
  <r>
    <x v="8"/>
    <x v="8"/>
    <d v="2018-09-01T00:00:00"/>
    <x v="8"/>
    <x v="0"/>
    <n v="314"/>
    <n v="319"/>
    <n v="319"/>
    <n v="5"/>
    <n v="1.5923566878980892E-2"/>
  </r>
  <r>
    <x v="8"/>
    <x v="8"/>
    <d v="2018-09-01T00:00:00"/>
    <x v="9"/>
    <x v="0"/>
    <n v="425"/>
    <n v="445"/>
    <n v="481"/>
    <n v="56"/>
    <n v="0.13176470588235295"/>
  </r>
  <r>
    <x v="8"/>
    <x v="8"/>
    <d v="2018-09-01T00:00:00"/>
    <x v="10"/>
    <x v="0"/>
    <n v="552"/>
    <n v="523"/>
    <n v="580"/>
    <n v="28"/>
    <n v="5.0724637681159424E-2"/>
  </r>
  <r>
    <x v="8"/>
    <x v="8"/>
    <d v="2018-09-01T00:00:00"/>
    <x v="11"/>
    <x v="0"/>
    <n v="597"/>
    <n v="554"/>
    <n v="644"/>
    <n v="47"/>
    <n v="7.8726968174204354E-2"/>
  </r>
  <r>
    <x v="8"/>
    <x v="8"/>
    <d v="2018-09-01T00:00:00"/>
    <x v="12"/>
    <x v="0"/>
    <n v="575"/>
    <n v="533"/>
    <n v="632"/>
    <n v="57"/>
    <n v="9.913043478260869E-2"/>
  </r>
  <r>
    <x v="8"/>
    <x v="8"/>
    <d v="2018-09-01T00:00:00"/>
    <x v="13"/>
    <x v="0"/>
    <n v="526"/>
    <n v="471"/>
    <n v="594"/>
    <n v="68"/>
    <n v="0.12927756653992395"/>
  </r>
  <r>
    <x v="8"/>
    <x v="8"/>
    <d v="2018-09-01T00:00:00"/>
    <x v="14"/>
    <x v="0"/>
    <n v="465"/>
    <n v="432"/>
    <n v="561"/>
    <n v="96"/>
    <n v="0.20645161290322581"/>
  </r>
  <r>
    <x v="8"/>
    <x v="8"/>
    <d v="2018-09-01T00:00:00"/>
    <x v="15"/>
    <x v="0"/>
    <n v="469"/>
    <n v="392"/>
    <n v="523"/>
    <n v="54"/>
    <n v="0.11513859275053305"/>
  </r>
  <r>
    <x v="8"/>
    <x v="8"/>
    <d v="2018-09-01T00:00:00"/>
    <x v="16"/>
    <x v="0"/>
    <n v="443"/>
    <n v="372"/>
    <n v="486"/>
    <n v="43"/>
    <n v="9.7065462753950338E-2"/>
  </r>
  <r>
    <x v="8"/>
    <x v="8"/>
    <d v="2018-09-01T00:00:00"/>
    <x v="17"/>
    <x v="0"/>
    <n v="397"/>
    <n v="395"/>
    <n v="561"/>
    <n v="164"/>
    <n v="0.41309823677581864"/>
  </r>
  <r>
    <x v="8"/>
    <x v="8"/>
    <d v="2018-09-01T00:00:00"/>
    <x v="18"/>
    <x v="0"/>
    <n v="385"/>
    <n v="452"/>
    <n v="616"/>
    <n v="231"/>
    <n v="0.6"/>
  </r>
  <r>
    <x v="8"/>
    <x v="8"/>
    <d v="2018-09-01T00:00:00"/>
    <x v="19"/>
    <x v="0"/>
    <n v="273"/>
    <n v="292"/>
    <n v="378"/>
    <n v="105"/>
    <n v="0.38461538461538464"/>
  </r>
  <r>
    <x v="8"/>
    <x v="8"/>
    <d v="2018-09-01T00:00:00"/>
    <x v="20"/>
    <x v="0"/>
    <n v="149"/>
    <n v="132"/>
    <n v="135"/>
    <n v="-14"/>
    <n v="-9.3959731543624164E-2"/>
  </r>
  <r>
    <x v="8"/>
    <x v="8"/>
    <d v="2018-09-01T00:00:00"/>
    <x v="21"/>
    <x v="0"/>
    <n v="154"/>
    <n v="200"/>
    <n v="200"/>
    <n v="46"/>
    <n v="0.29870129870129869"/>
  </r>
  <r>
    <x v="8"/>
    <x v="8"/>
    <d v="2018-09-01T00:00:00"/>
    <x v="22"/>
    <x v="0"/>
    <n v="185"/>
    <n v="146"/>
    <n v="146"/>
    <n v="-39"/>
    <n v="-0.21081081081081082"/>
  </r>
  <r>
    <x v="8"/>
    <x v="8"/>
    <d v="2018-09-01T00:00:00"/>
    <x v="23"/>
    <x v="0"/>
    <n v="190"/>
    <n v="148"/>
    <n v="148"/>
    <n v="-42"/>
    <n v="-0.22105263157894736"/>
  </r>
  <r>
    <x v="8"/>
    <x v="8"/>
    <d v="2018-09-01T00:00:00"/>
    <x v="0"/>
    <x v="1"/>
    <n v="390"/>
    <n v="386"/>
    <n v="386"/>
    <n v="-4"/>
    <n v="-1.0256410256410256E-2"/>
  </r>
  <r>
    <x v="8"/>
    <x v="8"/>
    <d v="2018-09-01T00:00:00"/>
    <x v="1"/>
    <x v="1"/>
    <n v="298"/>
    <n v="289"/>
    <n v="289"/>
    <n v="-9"/>
    <n v="-3.0201342281879196E-2"/>
  </r>
  <r>
    <x v="8"/>
    <x v="8"/>
    <d v="2018-09-01T00:00:00"/>
    <x v="2"/>
    <x v="1"/>
    <n v="253"/>
    <n v="248"/>
    <n v="248"/>
    <n v="-5"/>
    <n v="-1.9762845849802372E-2"/>
  </r>
  <r>
    <x v="8"/>
    <x v="8"/>
    <d v="2018-09-01T00:00:00"/>
    <x v="3"/>
    <x v="1"/>
    <n v="188"/>
    <n v="224"/>
    <n v="224"/>
    <n v="36"/>
    <n v="0.19148936170212766"/>
  </r>
  <r>
    <x v="8"/>
    <x v="8"/>
    <d v="2018-09-01T00:00:00"/>
    <x v="4"/>
    <x v="1"/>
    <n v="196"/>
    <n v="199"/>
    <n v="199"/>
    <n v="3"/>
    <n v="1.5306122448979591E-2"/>
  </r>
  <r>
    <x v="8"/>
    <x v="8"/>
    <d v="2018-09-01T00:00:00"/>
    <x v="5"/>
    <x v="1"/>
    <n v="214"/>
    <n v="208"/>
    <n v="208"/>
    <n v="-6"/>
    <n v="-2.8037383177570093E-2"/>
  </r>
  <r>
    <x v="8"/>
    <x v="8"/>
    <d v="2018-09-01T00:00:00"/>
    <x v="6"/>
    <x v="1"/>
    <n v="163"/>
    <n v="158"/>
    <n v="158"/>
    <n v="-5"/>
    <n v="-3.0674846625766871E-2"/>
  </r>
  <r>
    <x v="8"/>
    <x v="8"/>
    <d v="2018-09-01T00:00:00"/>
    <x v="7"/>
    <x v="1"/>
    <n v="208"/>
    <n v="232"/>
    <n v="245"/>
    <n v="37"/>
    <n v="0.17788461538461539"/>
  </r>
  <r>
    <x v="8"/>
    <x v="8"/>
    <d v="2018-09-01T00:00:00"/>
    <x v="8"/>
    <x v="1"/>
    <n v="295"/>
    <n v="377"/>
    <n v="517"/>
    <n v="222"/>
    <n v="0.75254237288135595"/>
  </r>
  <r>
    <x v="8"/>
    <x v="8"/>
    <d v="2018-09-01T00:00:00"/>
    <x v="9"/>
    <x v="1"/>
    <n v="324"/>
    <n v="287"/>
    <n v="402"/>
    <n v="78"/>
    <n v="0.24074074074074073"/>
  </r>
  <r>
    <x v="8"/>
    <x v="8"/>
    <d v="2018-09-01T00:00:00"/>
    <x v="10"/>
    <x v="1"/>
    <n v="583"/>
    <n v="250"/>
    <n v="363"/>
    <n v="-220"/>
    <n v="-0.37735849056603776"/>
  </r>
  <r>
    <x v="8"/>
    <x v="8"/>
    <d v="2018-09-01T00:00:00"/>
    <x v="11"/>
    <x v="1"/>
    <n v="592"/>
    <n v="247"/>
    <n v="336"/>
    <n v="-256"/>
    <n v="-0.43243243243243246"/>
  </r>
  <r>
    <x v="8"/>
    <x v="8"/>
    <d v="2018-09-01T00:00:00"/>
    <x v="12"/>
    <x v="1"/>
    <n v="270"/>
    <n v="209"/>
    <n v="302"/>
    <n v="32"/>
    <n v="0.11851851851851852"/>
  </r>
  <r>
    <x v="8"/>
    <x v="8"/>
    <d v="2018-09-01T00:00:00"/>
    <x v="13"/>
    <x v="1"/>
    <n v="255"/>
    <n v="209"/>
    <n v="299"/>
    <n v="44"/>
    <n v="0.17254901960784313"/>
  </r>
  <r>
    <x v="8"/>
    <x v="8"/>
    <d v="2018-09-01T00:00:00"/>
    <x v="14"/>
    <x v="1"/>
    <n v="300"/>
    <n v="275"/>
    <n v="367"/>
    <n v="67"/>
    <n v="0.22333333333333333"/>
  </r>
  <r>
    <x v="8"/>
    <x v="8"/>
    <d v="2018-09-01T00:00:00"/>
    <x v="15"/>
    <x v="1"/>
    <n v="423"/>
    <n v="358"/>
    <n v="468"/>
    <n v="45"/>
    <n v="0.10638297872340426"/>
  </r>
  <r>
    <x v="8"/>
    <x v="8"/>
    <d v="2018-09-01T00:00:00"/>
    <x v="16"/>
    <x v="1"/>
    <n v="362"/>
    <n v="320"/>
    <n v="400"/>
    <n v="38"/>
    <n v="0.10497237569060773"/>
  </r>
  <r>
    <x v="8"/>
    <x v="8"/>
    <d v="2018-09-01T00:00:00"/>
    <x v="17"/>
    <x v="1"/>
    <n v="419"/>
    <n v="365"/>
    <n v="461"/>
    <n v="42"/>
    <n v="0.10023866348448687"/>
  </r>
  <r>
    <x v="8"/>
    <x v="8"/>
    <d v="2018-09-01T00:00:00"/>
    <x v="18"/>
    <x v="1"/>
    <n v="400"/>
    <n v="382"/>
    <n v="394"/>
    <n v="-6"/>
    <n v="-1.4999999999999999E-2"/>
  </r>
  <r>
    <x v="8"/>
    <x v="8"/>
    <d v="2018-09-01T00:00:00"/>
    <x v="19"/>
    <x v="1"/>
    <n v="361"/>
    <n v="374"/>
    <n v="362"/>
    <n v="1"/>
    <n v="2.7700831024930748E-3"/>
  </r>
  <r>
    <x v="8"/>
    <x v="8"/>
    <d v="2018-09-01T00:00:00"/>
    <x v="20"/>
    <x v="1"/>
    <n v="500"/>
    <n v="519"/>
    <n v="519"/>
    <n v="19"/>
    <n v="3.7999999999999999E-2"/>
  </r>
  <r>
    <x v="8"/>
    <x v="8"/>
    <d v="2018-09-01T00:00:00"/>
    <x v="21"/>
    <x v="1"/>
    <n v="522"/>
    <n v="532"/>
    <n v="532"/>
    <n v="10"/>
    <n v="1.9157088122605363E-2"/>
  </r>
  <r>
    <x v="8"/>
    <x v="8"/>
    <d v="2018-09-01T00:00:00"/>
    <x v="22"/>
    <x v="1"/>
    <n v="517"/>
    <n v="523"/>
    <n v="523"/>
    <n v="6"/>
    <n v="1.160541586073501E-2"/>
  </r>
  <r>
    <x v="8"/>
    <x v="8"/>
    <d v="2018-09-01T00:00:00"/>
    <x v="23"/>
    <x v="1"/>
    <n v="479"/>
    <n v="478"/>
    <n v="478"/>
    <n v="-1"/>
    <n v="-2.0876826722338203E-3"/>
  </r>
  <r>
    <x v="9"/>
    <x v="9"/>
    <d v="2018-10-01T00:00:00"/>
    <x v="0"/>
    <x v="0"/>
    <n v="203"/>
    <n v="207"/>
    <n v="207"/>
    <n v="4"/>
    <n v="1.9704433497536946E-2"/>
  </r>
  <r>
    <x v="9"/>
    <x v="9"/>
    <d v="2018-10-01T00:00:00"/>
    <x v="1"/>
    <x v="0"/>
    <n v="168"/>
    <n v="153"/>
    <n v="153"/>
    <n v="-15"/>
    <n v="-8.9285714285714288E-2"/>
  </r>
  <r>
    <x v="9"/>
    <x v="9"/>
    <d v="2018-10-01T00:00:00"/>
    <x v="2"/>
    <x v="0"/>
    <n v="163"/>
    <n v="238"/>
    <n v="238"/>
    <n v="75"/>
    <n v="0.46012269938650308"/>
  </r>
  <r>
    <x v="9"/>
    <x v="9"/>
    <d v="2018-10-01T00:00:00"/>
    <x v="3"/>
    <x v="0"/>
    <n v="212"/>
    <n v="187"/>
    <n v="187"/>
    <n v="-25"/>
    <n v="-0.11792452830188679"/>
  </r>
  <r>
    <x v="9"/>
    <x v="9"/>
    <d v="2018-10-01T00:00:00"/>
    <x v="4"/>
    <x v="0"/>
    <n v="258"/>
    <n v="261"/>
    <n v="261"/>
    <n v="3"/>
    <n v="1.1627906976744186E-2"/>
  </r>
  <r>
    <x v="9"/>
    <x v="9"/>
    <d v="2018-10-01T00:00:00"/>
    <x v="5"/>
    <x v="0"/>
    <n v="374"/>
    <n v="389"/>
    <n v="389"/>
    <n v="15"/>
    <n v="4.0106951871657755E-2"/>
  </r>
  <r>
    <x v="9"/>
    <x v="9"/>
    <d v="2018-10-01T00:00:00"/>
    <x v="6"/>
    <x v="0"/>
    <n v="526"/>
    <n v="477"/>
    <n v="477"/>
    <n v="-49"/>
    <n v="-9.3155893536121678E-2"/>
  </r>
  <r>
    <x v="9"/>
    <x v="9"/>
    <d v="2018-10-01T00:00:00"/>
    <x v="7"/>
    <x v="0"/>
    <n v="356"/>
    <n v="347"/>
    <n v="347"/>
    <n v="-9"/>
    <n v="-2.5280898876404494E-2"/>
  </r>
  <r>
    <x v="9"/>
    <x v="9"/>
    <d v="2018-10-01T00:00:00"/>
    <x v="8"/>
    <x v="0"/>
    <n v="333"/>
    <n v="307"/>
    <n v="307"/>
    <n v="-26"/>
    <n v="-7.8078078078078081E-2"/>
  </r>
  <r>
    <x v="9"/>
    <x v="9"/>
    <d v="2018-10-01T00:00:00"/>
    <x v="9"/>
    <x v="0"/>
    <n v="450"/>
    <n v="422"/>
    <n v="461"/>
    <n v="11"/>
    <n v="2.4444444444444446E-2"/>
  </r>
  <r>
    <x v="9"/>
    <x v="9"/>
    <d v="2018-10-01T00:00:00"/>
    <x v="10"/>
    <x v="0"/>
    <n v="476"/>
    <n v="554"/>
    <n v="627"/>
    <n v="151"/>
    <n v="0.3172268907563025"/>
  </r>
  <r>
    <x v="9"/>
    <x v="9"/>
    <d v="2018-10-01T00:00:00"/>
    <x v="11"/>
    <x v="0"/>
    <n v="518"/>
    <n v="507"/>
    <n v="583"/>
    <n v="65"/>
    <n v="0.12548262548262548"/>
  </r>
  <r>
    <x v="9"/>
    <x v="9"/>
    <d v="2018-10-01T00:00:00"/>
    <x v="12"/>
    <x v="0"/>
    <n v="489"/>
    <n v="534"/>
    <n v="597"/>
    <n v="108"/>
    <n v="0.22085889570552147"/>
  </r>
  <r>
    <x v="9"/>
    <x v="9"/>
    <d v="2018-10-01T00:00:00"/>
    <x v="13"/>
    <x v="0"/>
    <n v="447"/>
    <n v="503"/>
    <n v="568"/>
    <n v="121"/>
    <n v="0.27069351230425054"/>
  </r>
  <r>
    <x v="9"/>
    <x v="9"/>
    <d v="2018-10-01T00:00:00"/>
    <x v="14"/>
    <x v="0"/>
    <n v="414"/>
    <n v="532"/>
    <n v="606"/>
    <n v="192"/>
    <n v="0.46376811594202899"/>
  </r>
  <r>
    <x v="9"/>
    <x v="9"/>
    <d v="2018-10-01T00:00:00"/>
    <x v="15"/>
    <x v="0"/>
    <n v="435"/>
    <n v="516"/>
    <n v="644"/>
    <n v="209"/>
    <n v="0.48045977011494251"/>
  </r>
  <r>
    <x v="9"/>
    <x v="9"/>
    <d v="2018-10-01T00:00:00"/>
    <x v="16"/>
    <x v="0"/>
    <n v="396"/>
    <n v="504"/>
    <n v="640"/>
    <n v="244"/>
    <n v="0.61616161616161613"/>
  </r>
  <r>
    <x v="9"/>
    <x v="9"/>
    <d v="2018-10-01T00:00:00"/>
    <x v="17"/>
    <x v="0"/>
    <n v="516"/>
    <n v="632"/>
    <n v="789"/>
    <n v="273"/>
    <n v="0.52906976744186052"/>
  </r>
  <r>
    <x v="9"/>
    <x v="9"/>
    <d v="2018-10-01T00:00:00"/>
    <x v="18"/>
    <x v="0"/>
    <n v="544"/>
    <n v="590"/>
    <n v="724"/>
    <n v="180"/>
    <n v="0.33088235294117646"/>
  </r>
  <r>
    <x v="9"/>
    <x v="9"/>
    <d v="2018-10-01T00:00:00"/>
    <x v="19"/>
    <x v="0"/>
    <n v="262"/>
    <n v="260"/>
    <n v="280"/>
    <n v="18"/>
    <n v="6.8702290076335881E-2"/>
  </r>
  <r>
    <x v="9"/>
    <x v="9"/>
    <d v="2018-10-01T00:00:00"/>
    <x v="20"/>
    <x v="0"/>
    <n v="216"/>
    <n v="210"/>
    <n v="210"/>
    <n v="-6"/>
    <n v="-2.7777777777777776E-2"/>
  </r>
  <r>
    <x v="9"/>
    <x v="9"/>
    <d v="2018-10-01T00:00:00"/>
    <x v="21"/>
    <x v="0"/>
    <n v="152"/>
    <n v="223"/>
    <n v="223"/>
    <n v="71"/>
    <n v="0.46710526315789475"/>
  </r>
  <r>
    <x v="9"/>
    <x v="9"/>
    <d v="2018-10-01T00:00:00"/>
    <x v="22"/>
    <x v="0"/>
    <n v="150"/>
    <n v="149"/>
    <n v="149"/>
    <n v="-1"/>
    <n v="-6.6666666666666671E-3"/>
  </r>
  <r>
    <x v="9"/>
    <x v="9"/>
    <d v="2018-10-01T00:00:00"/>
    <x v="23"/>
    <x v="0"/>
    <n v="172"/>
    <n v="137"/>
    <n v="137"/>
    <n v="-35"/>
    <n v="-0.20348837209302326"/>
  </r>
  <r>
    <x v="9"/>
    <x v="9"/>
    <d v="2018-10-01T00:00:00"/>
    <x v="0"/>
    <x v="1"/>
    <n v="357"/>
    <n v="377"/>
    <n v="377"/>
    <n v="20"/>
    <n v="5.6022408963585436E-2"/>
  </r>
  <r>
    <x v="9"/>
    <x v="9"/>
    <d v="2018-10-01T00:00:00"/>
    <x v="1"/>
    <x v="1"/>
    <n v="275"/>
    <n v="276"/>
    <n v="276"/>
    <n v="1"/>
    <n v="3.6363636363636364E-3"/>
  </r>
  <r>
    <x v="9"/>
    <x v="9"/>
    <d v="2018-10-01T00:00:00"/>
    <x v="2"/>
    <x v="1"/>
    <n v="219"/>
    <n v="215"/>
    <n v="215"/>
    <n v="-4"/>
    <n v="-1.8264840182648401E-2"/>
  </r>
  <r>
    <x v="9"/>
    <x v="9"/>
    <d v="2018-10-01T00:00:00"/>
    <x v="3"/>
    <x v="1"/>
    <n v="209"/>
    <n v="211"/>
    <n v="211"/>
    <n v="2"/>
    <n v="9.5693779904306216E-3"/>
  </r>
  <r>
    <x v="9"/>
    <x v="9"/>
    <d v="2018-10-01T00:00:00"/>
    <x v="4"/>
    <x v="1"/>
    <n v="192"/>
    <n v="210"/>
    <n v="210"/>
    <n v="18"/>
    <n v="9.375E-2"/>
  </r>
  <r>
    <x v="9"/>
    <x v="9"/>
    <d v="2018-10-01T00:00:00"/>
    <x v="5"/>
    <x v="1"/>
    <n v="264"/>
    <n v="238"/>
    <n v="238"/>
    <n v="-26"/>
    <n v="-9.8484848484848481E-2"/>
  </r>
  <r>
    <x v="9"/>
    <x v="9"/>
    <d v="2018-10-01T00:00:00"/>
    <x v="6"/>
    <x v="1"/>
    <n v="174"/>
    <n v="192"/>
    <n v="192"/>
    <n v="18"/>
    <n v="0.10344827586206896"/>
  </r>
  <r>
    <x v="9"/>
    <x v="9"/>
    <d v="2018-10-01T00:00:00"/>
    <x v="7"/>
    <x v="1"/>
    <n v="211"/>
    <n v="229"/>
    <n v="231"/>
    <n v="20"/>
    <n v="9.4786729857819899E-2"/>
  </r>
  <r>
    <x v="9"/>
    <x v="9"/>
    <d v="2018-10-01T00:00:00"/>
    <x v="8"/>
    <x v="1"/>
    <n v="366"/>
    <n v="576"/>
    <n v="712"/>
    <n v="346"/>
    <n v="0.94535519125683065"/>
  </r>
  <r>
    <x v="9"/>
    <x v="9"/>
    <d v="2018-10-01T00:00:00"/>
    <x v="9"/>
    <x v="1"/>
    <n v="392"/>
    <n v="509"/>
    <n v="652"/>
    <n v="260"/>
    <n v="0.66326530612244894"/>
  </r>
  <r>
    <x v="9"/>
    <x v="9"/>
    <d v="2018-10-01T00:00:00"/>
    <x v="10"/>
    <x v="1"/>
    <n v="305"/>
    <n v="379"/>
    <n v="447"/>
    <n v="142"/>
    <n v="0.46557377049180326"/>
  </r>
  <r>
    <x v="9"/>
    <x v="9"/>
    <d v="2018-10-01T00:00:00"/>
    <x v="11"/>
    <x v="1"/>
    <n v="322"/>
    <n v="369"/>
    <n v="465"/>
    <n v="143"/>
    <n v="0.44409937888198758"/>
  </r>
  <r>
    <x v="9"/>
    <x v="9"/>
    <d v="2018-10-01T00:00:00"/>
    <x v="12"/>
    <x v="1"/>
    <n v="306"/>
    <n v="360"/>
    <n v="434"/>
    <n v="128"/>
    <n v="0.41830065359477125"/>
  </r>
  <r>
    <x v="9"/>
    <x v="9"/>
    <d v="2018-10-01T00:00:00"/>
    <x v="13"/>
    <x v="1"/>
    <n v="270"/>
    <n v="320"/>
    <n v="391"/>
    <n v="121"/>
    <n v="0.44814814814814813"/>
  </r>
  <r>
    <x v="9"/>
    <x v="9"/>
    <d v="2018-10-01T00:00:00"/>
    <x v="14"/>
    <x v="1"/>
    <n v="311"/>
    <n v="370"/>
    <n v="458"/>
    <n v="147"/>
    <n v="0.47266881028938906"/>
  </r>
  <r>
    <x v="9"/>
    <x v="9"/>
    <d v="2018-10-01T00:00:00"/>
    <x v="15"/>
    <x v="1"/>
    <n v="321"/>
    <n v="380"/>
    <n v="475"/>
    <n v="154"/>
    <n v="0.47975077881619937"/>
  </r>
  <r>
    <x v="9"/>
    <x v="9"/>
    <d v="2018-10-01T00:00:00"/>
    <x v="16"/>
    <x v="1"/>
    <n v="413"/>
    <n v="461"/>
    <n v="567"/>
    <n v="154"/>
    <n v="0.3728813559322034"/>
  </r>
  <r>
    <x v="9"/>
    <x v="9"/>
    <d v="2018-10-01T00:00:00"/>
    <x v="17"/>
    <x v="1"/>
    <n v="401"/>
    <n v="463"/>
    <n v="518"/>
    <n v="117"/>
    <n v="0.29177057356608477"/>
  </r>
  <r>
    <x v="9"/>
    <x v="9"/>
    <d v="2018-10-01T00:00:00"/>
    <x v="18"/>
    <x v="1"/>
    <n v="319"/>
    <n v="328"/>
    <n v="277"/>
    <n v="-42"/>
    <n v="-0.13166144200626959"/>
  </r>
  <r>
    <x v="9"/>
    <x v="9"/>
    <d v="2018-10-01T00:00:00"/>
    <x v="19"/>
    <x v="1"/>
    <n v="425"/>
    <n v="441"/>
    <n v="439"/>
    <n v="14"/>
    <n v="3.2941176470588238E-2"/>
  </r>
  <r>
    <x v="9"/>
    <x v="9"/>
    <d v="2018-10-01T00:00:00"/>
    <x v="20"/>
    <x v="1"/>
    <n v="489"/>
    <n v="455"/>
    <n v="455"/>
    <n v="-34"/>
    <n v="-6.9529652351738247E-2"/>
  </r>
  <r>
    <x v="9"/>
    <x v="9"/>
    <d v="2018-10-01T00:00:00"/>
    <x v="21"/>
    <x v="1"/>
    <n v="432"/>
    <n v="438"/>
    <n v="438"/>
    <n v="6"/>
    <n v="1.3888888888888888E-2"/>
  </r>
  <r>
    <x v="9"/>
    <x v="9"/>
    <d v="2018-10-01T00:00:00"/>
    <x v="22"/>
    <x v="1"/>
    <n v="442"/>
    <n v="453"/>
    <n v="453"/>
    <n v="11"/>
    <n v="2.4886877828054297E-2"/>
  </r>
  <r>
    <x v="9"/>
    <x v="9"/>
    <d v="2018-10-01T00:00:00"/>
    <x v="23"/>
    <x v="1"/>
    <n v="424"/>
    <n v="437"/>
    <n v="437"/>
    <n v="13"/>
    <n v="3.0660377358490566E-2"/>
  </r>
  <r>
    <x v="10"/>
    <x v="10"/>
    <d v="2018-11-01T00:00:00"/>
    <x v="0"/>
    <x v="0"/>
    <n v="205"/>
    <n v="205"/>
    <n v="205"/>
    <n v="0"/>
    <n v="0"/>
  </r>
  <r>
    <x v="10"/>
    <x v="10"/>
    <d v="2018-11-01T00:00:00"/>
    <x v="1"/>
    <x v="0"/>
    <n v="225"/>
    <n v="225"/>
    <n v="225"/>
    <n v="0"/>
    <n v="0"/>
  </r>
  <r>
    <x v="10"/>
    <x v="10"/>
    <d v="2018-11-01T00:00:00"/>
    <x v="2"/>
    <x v="0"/>
    <n v="212"/>
    <n v="210"/>
    <n v="210"/>
    <n v="-2"/>
    <n v="-9.433962264150943E-3"/>
  </r>
  <r>
    <x v="10"/>
    <x v="10"/>
    <d v="2018-11-01T00:00:00"/>
    <x v="3"/>
    <x v="0"/>
    <n v="259"/>
    <n v="257"/>
    <n v="257"/>
    <n v="-2"/>
    <n v="-7.7220077220077222E-3"/>
  </r>
  <r>
    <x v="10"/>
    <x v="10"/>
    <d v="2018-11-01T00:00:00"/>
    <x v="4"/>
    <x v="0"/>
    <n v="326"/>
    <n v="323"/>
    <n v="323"/>
    <n v="-3"/>
    <n v="-9.202453987730062E-3"/>
  </r>
  <r>
    <x v="10"/>
    <x v="10"/>
    <d v="2018-11-01T00:00:00"/>
    <x v="5"/>
    <x v="0"/>
    <n v="443"/>
    <n v="442"/>
    <n v="442"/>
    <n v="-1"/>
    <n v="-2.257336343115124E-3"/>
  </r>
  <r>
    <x v="10"/>
    <x v="10"/>
    <d v="2018-11-01T00:00:00"/>
    <x v="6"/>
    <x v="0"/>
    <n v="579"/>
    <n v="579"/>
    <n v="579"/>
    <n v="0"/>
    <n v="0"/>
  </r>
  <r>
    <x v="10"/>
    <x v="10"/>
    <d v="2018-11-01T00:00:00"/>
    <x v="7"/>
    <x v="0"/>
    <n v="323"/>
    <n v="320"/>
    <n v="320"/>
    <n v="-3"/>
    <n v="-9.2879256965944269E-3"/>
  </r>
  <r>
    <x v="10"/>
    <x v="10"/>
    <d v="2018-11-01T00:00:00"/>
    <x v="8"/>
    <x v="0"/>
    <n v="358"/>
    <n v="336"/>
    <n v="357"/>
    <n v="-1"/>
    <n v="-2.7932960893854749E-3"/>
  </r>
  <r>
    <x v="10"/>
    <x v="10"/>
    <d v="2018-11-01T00:00:00"/>
    <x v="9"/>
    <x v="0"/>
    <n v="348"/>
    <n v="313"/>
    <n v="382"/>
    <n v="34"/>
    <n v="9.7701149425287362E-2"/>
  </r>
  <r>
    <x v="10"/>
    <x v="10"/>
    <d v="2018-11-01T00:00:00"/>
    <x v="10"/>
    <x v="0"/>
    <n v="349"/>
    <n v="308"/>
    <n v="374"/>
    <n v="25"/>
    <n v="7.1633237822349566E-2"/>
  </r>
  <r>
    <x v="10"/>
    <x v="10"/>
    <d v="2018-11-01T00:00:00"/>
    <x v="11"/>
    <x v="0"/>
    <n v="352"/>
    <n v="308"/>
    <n v="393"/>
    <n v="41"/>
    <n v="0.11647727272727272"/>
  </r>
  <r>
    <x v="10"/>
    <x v="10"/>
    <d v="2018-11-01T00:00:00"/>
    <x v="12"/>
    <x v="0"/>
    <n v="366"/>
    <n v="330"/>
    <n v="394"/>
    <n v="28"/>
    <n v="7.650273224043716E-2"/>
  </r>
  <r>
    <x v="10"/>
    <x v="10"/>
    <d v="2018-11-01T00:00:00"/>
    <x v="13"/>
    <x v="0"/>
    <n v="348"/>
    <n v="312"/>
    <n v="372"/>
    <n v="24"/>
    <n v="6.8965517241379309E-2"/>
  </r>
  <r>
    <x v="10"/>
    <x v="10"/>
    <d v="2018-11-01T00:00:00"/>
    <x v="14"/>
    <x v="0"/>
    <n v="373"/>
    <n v="317"/>
    <n v="435"/>
    <n v="62"/>
    <n v="0.16621983914209115"/>
  </r>
  <r>
    <x v="10"/>
    <x v="10"/>
    <d v="2018-11-01T00:00:00"/>
    <x v="15"/>
    <x v="0"/>
    <n v="380"/>
    <n v="315"/>
    <n v="412"/>
    <n v="32"/>
    <n v="8.4210526315789472E-2"/>
  </r>
  <r>
    <x v="10"/>
    <x v="10"/>
    <d v="2018-11-01T00:00:00"/>
    <x v="16"/>
    <x v="0"/>
    <n v="624"/>
    <n v="552"/>
    <n v="766"/>
    <n v="142"/>
    <n v="0.22756410256410256"/>
  </r>
  <r>
    <x v="10"/>
    <x v="10"/>
    <d v="2018-11-01T00:00:00"/>
    <x v="17"/>
    <x v="0"/>
    <n v="564"/>
    <n v="531"/>
    <n v="636"/>
    <n v="72"/>
    <n v="0.1276595744680851"/>
  </r>
  <r>
    <x v="10"/>
    <x v="10"/>
    <d v="2018-11-01T00:00:00"/>
    <x v="18"/>
    <x v="0"/>
    <n v="392"/>
    <n v="382"/>
    <n v="382"/>
    <n v="-10"/>
    <n v="-2.5510204081632654E-2"/>
  </r>
  <r>
    <x v="10"/>
    <x v="10"/>
    <d v="2018-11-01T00:00:00"/>
    <x v="19"/>
    <x v="0"/>
    <n v="178"/>
    <n v="176"/>
    <n v="176"/>
    <n v="-2"/>
    <n v="-1.1235955056179775E-2"/>
  </r>
  <r>
    <x v="10"/>
    <x v="10"/>
    <d v="2018-11-01T00:00:00"/>
    <x v="20"/>
    <x v="0"/>
    <n v="161"/>
    <n v="161"/>
    <n v="161"/>
    <n v="0"/>
    <n v="0"/>
  </r>
  <r>
    <x v="10"/>
    <x v="10"/>
    <d v="2018-11-01T00:00:00"/>
    <x v="21"/>
    <x v="0"/>
    <n v="160"/>
    <n v="158"/>
    <n v="158"/>
    <n v="-2"/>
    <n v="-1.2500000000000001E-2"/>
  </r>
  <r>
    <x v="10"/>
    <x v="10"/>
    <d v="2018-11-01T00:00:00"/>
    <x v="22"/>
    <x v="0"/>
    <n v="177"/>
    <n v="177"/>
    <n v="177"/>
    <n v="0"/>
    <n v="0"/>
  </r>
  <r>
    <x v="10"/>
    <x v="10"/>
    <d v="2018-11-01T00:00:00"/>
    <x v="23"/>
    <x v="0"/>
    <n v="152"/>
    <n v="151"/>
    <n v="151"/>
    <n v="-1"/>
    <n v="-6.5789473684210523E-3"/>
  </r>
  <r>
    <x v="10"/>
    <x v="10"/>
    <d v="2018-11-01T00:00:00"/>
    <x v="0"/>
    <x v="1"/>
    <n v="298"/>
    <n v="309"/>
    <n v="309"/>
    <n v="11"/>
    <n v="3.6912751677852351E-2"/>
  </r>
  <r>
    <x v="10"/>
    <x v="10"/>
    <d v="2018-11-01T00:00:00"/>
    <x v="1"/>
    <x v="1"/>
    <n v="216"/>
    <n v="227"/>
    <n v="227"/>
    <n v="11"/>
    <n v="5.0925925925925923E-2"/>
  </r>
  <r>
    <x v="10"/>
    <x v="10"/>
    <d v="2018-11-01T00:00:00"/>
    <x v="2"/>
    <x v="1"/>
    <n v="178"/>
    <n v="188"/>
    <n v="188"/>
    <n v="10"/>
    <n v="5.6179775280898875E-2"/>
  </r>
  <r>
    <x v="10"/>
    <x v="10"/>
    <d v="2018-11-01T00:00:00"/>
    <x v="3"/>
    <x v="1"/>
    <n v="174"/>
    <n v="184"/>
    <n v="184"/>
    <n v="10"/>
    <n v="5.7471264367816091E-2"/>
  </r>
  <r>
    <x v="10"/>
    <x v="10"/>
    <d v="2018-11-01T00:00:00"/>
    <x v="4"/>
    <x v="1"/>
    <n v="206"/>
    <n v="217"/>
    <n v="217"/>
    <n v="11"/>
    <n v="5.3398058252427182E-2"/>
  </r>
  <r>
    <x v="10"/>
    <x v="10"/>
    <d v="2018-11-01T00:00:00"/>
    <x v="5"/>
    <x v="1"/>
    <n v="248"/>
    <n v="258"/>
    <n v="258"/>
    <n v="10"/>
    <n v="4.0322580645161289E-2"/>
  </r>
  <r>
    <x v="10"/>
    <x v="10"/>
    <d v="2018-11-01T00:00:00"/>
    <x v="6"/>
    <x v="1"/>
    <n v="234"/>
    <n v="242"/>
    <n v="242"/>
    <n v="8"/>
    <n v="3.4188034188034191E-2"/>
  </r>
  <r>
    <x v="10"/>
    <x v="10"/>
    <d v="2018-11-01T00:00:00"/>
    <x v="7"/>
    <x v="1"/>
    <n v="381"/>
    <n v="370"/>
    <n v="465"/>
    <n v="84"/>
    <n v="0.22047244094488189"/>
  </r>
  <r>
    <x v="10"/>
    <x v="10"/>
    <d v="2018-11-01T00:00:00"/>
    <x v="8"/>
    <x v="1"/>
    <n v="497"/>
    <n v="451"/>
    <n v="653"/>
    <n v="156"/>
    <n v="0.31388329979879276"/>
  </r>
  <r>
    <x v="10"/>
    <x v="10"/>
    <d v="2018-11-01T00:00:00"/>
    <x v="9"/>
    <x v="1"/>
    <n v="350"/>
    <n v="304"/>
    <n v="420"/>
    <n v="70"/>
    <n v="0.2"/>
  </r>
  <r>
    <x v="10"/>
    <x v="10"/>
    <d v="2018-11-01T00:00:00"/>
    <x v="10"/>
    <x v="1"/>
    <n v="354"/>
    <n v="313"/>
    <n v="384"/>
    <n v="30"/>
    <n v="8.4745762711864403E-2"/>
  </r>
  <r>
    <x v="10"/>
    <x v="10"/>
    <d v="2018-11-01T00:00:00"/>
    <x v="11"/>
    <x v="1"/>
    <n v="334"/>
    <n v="297"/>
    <n v="376"/>
    <n v="42"/>
    <n v="0.12574850299401197"/>
  </r>
  <r>
    <x v="10"/>
    <x v="10"/>
    <d v="2018-11-01T00:00:00"/>
    <x v="12"/>
    <x v="1"/>
    <n v="320"/>
    <n v="286"/>
    <n v="378"/>
    <n v="58"/>
    <n v="0.18124999999999999"/>
  </r>
  <r>
    <x v="10"/>
    <x v="10"/>
    <d v="2018-11-01T00:00:00"/>
    <x v="13"/>
    <x v="1"/>
    <n v="355"/>
    <n v="322"/>
    <n v="392"/>
    <n v="37"/>
    <n v="0.10422535211267606"/>
  </r>
  <r>
    <x v="10"/>
    <x v="10"/>
    <d v="2018-11-01T00:00:00"/>
    <x v="14"/>
    <x v="1"/>
    <n v="372"/>
    <n v="317"/>
    <n v="406"/>
    <n v="34"/>
    <n v="9.1397849462365593E-2"/>
  </r>
  <r>
    <x v="10"/>
    <x v="10"/>
    <d v="2018-11-01T00:00:00"/>
    <x v="15"/>
    <x v="1"/>
    <n v="318"/>
    <n v="266"/>
    <n v="339"/>
    <n v="21"/>
    <n v="6.6037735849056603E-2"/>
  </r>
  <r>
    <x v="10"/>
    <x v="10"/>
    <d v="2018-11-01T00:00:00"/>
    <x v="16"/>
    <x v="1"/>
    <n v="279"/>
    <n v="247"/>
    <n v="272"/>
    <n v="-7"/>
    <n v="-2.5089605734767026E-2"/>
  </r>
  <r>
    <x v="10"/>
    <x v="10"/>
    <d v="2018-11-01T00:00:00"/>
    <x v="17"/>
    <x v="1"/>
    <n v="204"/>
    <n v="202"/>
    <n v="186"/>
    <n v="-18"/>
    <n v="-8.8235294117647065E-2"/>
  </r>
  <r>
    <x v="10"/>
    <x v="10"/>
    <d v="2018-11-01T00:00:00"/>
    <x v="18"/>
    <x v="1"/>
    <n v="312"/>
    <n v="321"/>
    <n v="321"/>
    <n v="9"/>
    <n v="2.8846153846153848E-2"/>
  </r>
  <r>
    <x v="10"/>
    <x v="10"/>
    <d v="2018-11-01T00:00:00"/>
    <x v="19"/>
    <x v="1"/>
    <n v="358"/>
    <n v="365"/>
    <n v="365"/>
    <n v="7"/>
    <n v="1.9553072625698324E-2"/>
  </r>
  <r>
    <x v="10"/>
    <x v="10"/>
    <d v="2018-11-01T00:00:00"/>
    <x v="20"/>
    <x v="1"/>
    <n v="329"/>
    <n v="336"/>
    <n v="336"/>
    <n v="7"/>
    <n v="2.1276595744680851E-2"/>
  </r>
  <r>
    <x v="10"/>
    <x v="10"/>
    <d v="2018-11-01T00:00:00"/>
    <x v="21"/>
    <x v="1"/>
    <n v="341"/>
    <n v="350"/>
    <n v="350"/>
    <n v="9"/>
    <n v="2.6392961876832845E-2"/>
  </r>
  <r>
    <x v="10"/>
    <x v="10"/>
    <d v="2018-11-01T00:00:00"/>
    <x v="22"/>
    <x v="1"/>
    <n v="372"/>
    <n v="382"/>
    <n v="382"/>
    <n v="10"/>
    <n v="2.6881720430107527E-2"/>
  </r>
  <r>
    <x v="10"/>
    <x v="10"/>
    <d v="2018-11-01T00:00:00"/>
    <x v="23"/>
    <x v="1"/>
    <n v="337"/>
    <n v="347"/>
    <n v="347"/>
    <n v="10"/>
    <n v="2.967359050445104E-2"/>
  </r>
  <r>
    <x v="11"/>
    <x v="11"/>
    <d v="2018-12-01T00:00:00"/>
    <x v="0"/>
    <x v="0"/>
    <n v="191"/>
    <n v="190"/>
    <n v="190"/>
    <n v="-1"/>
    <n v="-5.235602094240838E-3"/>
  </r>
  <r>
    <x v="11"/>
    <x v="11"/>
    <d v="2018-12-01T00:00:00"/>
    <x v="1"/>
    <x v="0"/>
    <n v="230"/>
    <n v="226"/>
    <n v="226"/>
    <n v="-4"/>
    <n v="-1.7391304347826087E-2"/>
  </r>
  <r>
    <x v="11"/>
    <x v="11"/>
    <d v="2018-12-01T00:00:00"/>
    <x v="2"/>
    <x v="0"/>
    <n v="214"/>
    <n v="207"/>
    <n v="207"/>
    <n v="-7"/>
    <n v="-3.2710280373831772E-2"/>
  </r>
  <r>
    <x v="11"/>
    <x v="11"/>
    <d v="2018-12-01T00:00:00"/>
    <x v="3"/>
    <x v="0"/>
    <n v="249"/>
    <n v="245"/>
    <n v="245"/>
    <n v="-4"/>
    <n v="-1.6064257028112448E-2"/>
  </r>
  <r>
    <x v="11"/>
    <x v="11"/>
    <d v="2018-12-01T00:00:00"/>
    <x v="4"/>
    <x v="0"/>
    <n v="335"/>
    <n v="331"/>
    <n v="331"/>
    <n v="-4"/>
    <n v="-1.1940298507462687E-2"/>
  </r>
  <r>
    <x v="11"/>
    <x v="11"/>
    <d v="2018-12-01T00:00:00"/>
    <x v="5"/>
    <x v="0"/>
    <n v="476"/>
    <n v="473"/>
    <n v="473"/>
    <n v="-3"/>
    <n v="-6.3025210084033615E-3"/>
  </r>
  <r>
    <x v="11"/>
    <x v="11"/>
    <d v="2018-12-01T00:00:00"/>
    <x v="6"/>
    <x v="0"/>
    <n v="590"/>
    <n v="586"/>
    <n v="586"/>
    <n v="-4"/>
    <n v="-6.7796610169491523E-3"/>
  </r>
  <r>
    <x v="11"/>
    <x v="11"/>
    <d v="2018-12-01T00:00:00"/>
    <x v="7"/>
    <x v="0"/>
    <n v="373"/>
    <n v="372"/>
    <n v="372"/>
    <n v="-1"/>
    <n v="-2.6809651474530832E-3"/>
  </r>
  <r>
    <x v="11"/>
    <x v="11"/>
    <d v="2018-12-01T00:00:00"/>
    <x v="8"/>
    <x v="0"/>
    <n v="340"/>
    <n v="313"/>
    <n v="315"/>
    <n v="-25"/>
    <n v="-7.3529411764705885E-2"/>
  </r>
  <r>
    <x v="11"/>
    <x v="11"/>
    <d v="2018-12-01T00:00:00"/>
    <x v="9"/>
    <x v="0"/>
    <n v="382"/>
    <n v="326"/>
    <n v="379"/>
    <n v="-3"/>
    <n v="-7.8534031413612562E-3"/>
  </r>
  <r>
    <x v="11"/>
    <x v="11"/>
    <d v="2018-12-01T00:00:00"/>
    <x v="10"/>
    <x v="0"/>
    <n v="428"/>
    <n v="374"/>
    <n v="452"/>
    <n v="24"/>
    <n v="5.6074766355140186E-2"/>
  </r>
  <r>
    <x v="11"/>
    <x v="11"/>
    <d v="2018-12-01T00:00:00"/>
    <x v="11"/>
    <x v="0"/>
    <n v="379"/>
    <n v="334"/>
    <n v="419"/>
    <n v="40"/>
    <n v="0.10554089709762533"/>
  </r>
  <r>
    <x v="11"/>
    <x v="11"/>
    <d v="2018-12-01T00:00:00"/>
    <x v="12"/>
    <x v="0"/>
    <n v="346"/>
    <n v="311"/>
    <n v="358"/>
    <n v="12"/>
    <n v="3.4682080924855488E-2"/>
  </r>
  <r>
    <x v="11"/>
    <x v="11"/>
    <d v="2018-12-01T00:00:00"/>
    <x v="13"/>
    <x v="0"/>
    <n v="375"/>
    <n v="317"/>
    <n v="405"/>
    <n v="30"/>
    <n v="0.08"/>
  </r>
  <r>
    <x v="11"/>
    <x v="11"/>
    <d v="2018-12-01T00:00:00"/>
    <x v="14"/>
    <x v="0"/>
    <n v="392"/>
    <n v="310"/>
    <n v="426"/>
    <n v="34"/>
    <n v="8.673469387755102E-2"/>
  </r>
  <r>
    <x v="11"/>
    <x v="11"/>
    <d v="2018-12-01T00:00:00"/>
    <x v="15"/>
    <x v="0"/>
    <n v="507"/>
    <n v="404"/>
    <n v="556"/>
    <n v="49"/>
    <n v="9.6646942800788949E-2"/>
  </r>
  <r>
    <x v="11"/>
    <x v="11"/>
    <d v="2018-12-01T00:00:00"/>
    <x v="16"/>
    <x v="0"/>
    <n v="681"/>
    <n v="587"/>
    <n v="760"/>
    <n v="79"/>
    <n v="0.11600587371512482"/>
  </r>
  <r>
    <x v="11"/>
    <x v="11"/>
    <d v="2018-12-01T00:00:00"/>
    <x v="17"/>
    <x v="0"/>
    <n v="679"/>
    <n v="640"/>
    <n v="736"/>
    <n v="57"/>
    <n v="8.3946980854197342E-2"/>
  </r>
  <r>
    <x v="11"/>
    <x v="11"/>
    <d v="2018-12-01T00:00:00"/>
    <x v="18"/>
    <x v="0"/>
    <n v="260"/>
    <n v="254"/>
    <n v="254"/>
    <n v="-6"/>
    <n v="-2.3076923076923078E-2"/>
  </r>
  <r>
    <x v="11"/>
    <x v="11"/>
    <d v="2018-12-01T00:00:00"/>
    <x v="19"/>
    <x v="0"/>
    <n v="238"/>
    <n v="232"/>
    <n v="232"/>
    <n v="-6"/>
    <n v="-2.5210084033613446E-2"/>
  </r>
  <r>
    <x v="11"/>
    <x v="11"/>
    <d v="2018-12-01T00:00:00"/>
    <x v="20"/>
    <x v="0"/>
    <n v="187"/>
    <n v="182"/>
    <n v="182"/>
    <n v="-5"/>
    <n v="-2.6737967914438502E-2"/>
  </r>
  <r>
    <x v="11"/>
    <x v="11"/>
    <d v="2018-12-01T00:00:00"/>
    <x v="21"/>
    <x v="0"/>
    <n v="215"/>
    <n v="210"/>
    <n v="210"/>
    <n v="-5"/>
    <n v="-2.3255813953488372E-2"/>
  </r>
  <r>
    <x v="11"/>
    <x v="11"/>
    <d v="2018-12-01T00:00:00"/>
    <x v="22"/>
    <x v="0"/>
    <n v="181"/>
    <n v="177"/>
    <n v="177"/>
    <n v="-4"/>
    <n v="-2.2099447513812154E-2"/>
  </r>
  <r>
    <x v="11"/>
    <x v="11"/>
    <d v="2018-12-01T00:00:00"/>
    <x v="23"/>
    <x v="0"/>
    <n v="165"/>
    <n v="162"/>
    <n v="162"/>
    <n v="-3"/>
    <n v="-1.8181818181818181E-2"/>
  </r>
  <r>
    <x v="11"/>
    <x v="11"/>
    <d v="2018-12-01T00:00:00"/>
    <x v="0"/>
    <x v="1"/>
    <n v="277"/>
    <n v="275"/>
    <n v="275"/>
    <n v="-2"/>
    <n v="-7.2202166064981952E-3"/>
  </r>
  <r>
    <x v="11"/>
    <x v="11"/>
    <d v="2018-12-01T00:00:00"/>
    <x v="1"/>
    <x v="1"/>
    <n v="237"/>
    <n v="237"/>
    <n v="237"/>
    <n v="0"/>
    <n v="0"/>
  </r>
  <r>
    <x v="11"/>
    <x v="11"/>
    <d v="2018-12-01T00:00:00"/>
    <x v="2"/>
    <x v="1"/>
    <n v="185"/>
    <n v="184"/>
    <n v="184"/>
    <n v="-1"/>
    <n v="-5.4054054054054057E-3"/>
  </r>
  <r>
    <x v="11"/>
    <x v="11"/>
    <d v="2018-12-01T00:00:00"/>
    <x v="3"/>
    <x v="1"/>
    <n v="181"/>
    <n v="178"/>
    <n v="178"/>
    <n v="-3"/>
    <n v="-1.6574585635359115E-2"/>
  </r>
  <r>
    <x v="11"/>
    <x v="11"/>
    <d v="2018-12-01T00:00:00"/>
    <x v="4"/>
    <x v="1"/>
    <n v="194"/>
    <n v="193"/>
    <n v="193"/>
    <n v="-1"/>
    <n v="-5.1546391752577319E-3"/>
  </r>
  <r>
    <x v="11"/>
    <x v="11"/>
    <d v="2018-12-01T00:00:00"/>
    <x v="5"/>
    <x v="1"/>
    <n v="308"/>
    <n v="305"/>
    <n v="305"/>
    <n v="-3"/>
    <n v="-9.74025974025974E-3"/>
  </r>
  <r>
    <x v="11"/>
    <x v="11"/>
    <d v="2018-12-01T00:00:00"/>
    <x v="6"/>
    <x v="1"/>
    <n v="230"/>
    <n v="230"/>
    <n v="230"/>
    <n v="0"/>
    <n v="0"/>
  </r>
  <r>
    <x v="11"/>
    <x v="11"/>
    <d v="2018-12-01T00:00:00"/>
    <x v="7"/>
    <x v="1"/>
    <n v="281"/>
    <n v="278"/>
    <n v="294"/>
    <n v="13"/>
    <n v="4.6263345195729534E-2"/>
  </r>
  <r>
    <x v="11"/>
    <x v="11"/>
    <d v="2018-12-01T00:00:00"/>
    <x v="8"/>
    <x v="1"/>
    <n v="542"/>
    <n v="460"/>
    <n v="632"/>
    <n v="90"/>
    <n v="0.16605166051660517"/>
  </r>
  <r>
    <x v="11"/>
    <x v="11"/>
    <d v="2018-12-01T00:00:00"/>
    <x v="9"/>
    <x v="1"/>
    <n v="437"/>
    <n v="371"/>
    <n v="505"/>
    <n v="68"/>
    <n v="0.15560640732265446"/>
  </r>
  <r>
    <x v="11"/>
    <x v="11"/>
    <d v="2018-12-01T00:00:00"/>
    <x v="10"/>
    <x v="1"/>
    <n v="399"/>
    <n v="338"/>
    <n v="400"/>
    <n v="1"/>
    <n v="2.5062656641604009E-3"/>
  </r>
  <r>
    <x v="11"/>
    <x v="11"/>
    <d v="2018-12-01T00:00:00"/>
    <x v="11"/>
    <x v="1"/>
    <n v="376"/>
    <n v="325"/>
    <n v="377"/>
    <n v="1"/>
    <n v="2.6595744680851063E-3"/>
  </r>
  <r>
    <x v="11"/>
    <x v="11"/>
    <d v="2018-12-01T00:00:00"/>
    <x v="12"/>
    <x v="1"/>
    <n v="352"/>
    <n v="309"/>
    <n v="359"/>
    <n v="7"/>
    <n v="1.9886363636363636E-2"/>
  </r>
  <r>
    <x v="11"/>
    <x v="11"/>
    <d v="2018-12-01T00:00:00"/>
    <x v="13"/>
    <x v="1"/>
    <n v="344"/>
    <n v="288"/>
    <n v="364"/>
    <n v="20"/>
    <n v="5.8139534883720929E-2"/>
  </r>
  <r>
    <x v="11"/>
    <x v="11"/>
    <d v="2018-12-01T00:00:00"/>
    <x v="14"/>
    <x v="1"/>
    <n v="359"/>
    <n v="293"/>
    <n v="373"/>
    <n v="14"/>
    <n v="3.8997214484679667E-2"/>
  </r>
  <r>
    <x v="11"/>
    <x v="11"/>
    <d v="2018-12-01T00:00:00"/>
    <x v="15"/>
    <x v="1"/>
    <n v="347"/>
    <n v="263"/>
    <n v="349"/>
    <n v="2"/>
    <n v="5.763688760806916E-3"/>
  </r>
  <r>
    <x v="11"/>
    <x v="11"/>
    <d v="2018-12-01T00:00:00"/>
    <x v="16"/>
    <x v="1"/>
    <n v="331"/>
    <n v="287"/>
    <n v="319"/>
    <n v="-12"/>
    <n v="-3.6253776435045321E-2"/>
  </r>
  <r>
    <x v="11"/>
    <x v="11"/>
    <d v="2018-12-01T00:00:00"/>
    <x v="17"/>
    <x v="1"/>
    <n v="223"/>
    <n v="215"/>
    <n v="209"/>
    <n v="-14"/>
    <n v="-6.2780269058295965E-2"/>
  </r>
  <r>
    <x v="11"/>
    <x v="11"/>
    <d v="2018-12-01T00:00:00"/>
    <x v="18"/>
    <x v="1"/>
    <n v="339"/>
    <n v="341"/>
    <n v="341"/>
    <n v="2"/>
    <n v="5.8997050147492625E-3"/>
  </r>
  <r>
    <x v="11"/>
    <x v="11"/>
    <d v="2018-12-01T00:00:00"/>
    <x v="19"/>
    <x v="1"/>
    <n v="283"/>
    <n v="283"/>
    <n v="283"/>
    <n v="0"/>
    <n v="0"/>
  </r>
  <r>
    <x v="11"/>
    <x v="11"/>
    <d v="2018-12-01T00:00:00"/>
    <x v="20"/>
    <x v="1"/>
    <n v="311"/>
    <n v="312"/>
    <n v="312"/>
    <n v="1"/>
    <n v="3.2154340836012861E-3"/>
  </r>
  <r>
    <x v="11"/>
    <x v="11"/>
    <d v="2018-12-01T00:00:00"/>
    <x v="21"/>
    <x v="1"/>
    <n v="347"/>
    <n v="346"/>
    <n v="346"/>
    <n v="-1"/>
    <n v="-2.881844380403458E-3"/>
  </r>
  <r>
    <x v="11"/>
    <x v="11"/>
    <d v="2018-12-01T00:00:00"/>
    <x v="22"/>
    <x v="1"/>
    <n v="372"/>
    <n v="371"/>
    <n v="371"/>
    <n v="-1"/>
    <n v="-2.6881720430107529E-3"/>
  </r>
  <r>
    <x v="11"/>
    <x v="11"/>
    <d v="2018-12-01T00:00:00"/>
    <x v="23"/>
    <x v="1"/>
    <n v="373"/>
    <n v="374"/>
    <n v="374"/>
    <n v="1"/>
    <n v="2.6809651474530832E-3"/>
  </r>
  <r>
    <x v="12"/>
    <x v="12"/>
    <m/>
    <x v="24"/>
    <x v="2"/>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9F868F4-6ECF-43BD-82A2-17A7B885CBF5}" name="PivotTable4" cacheId="113" applyNumberFormats="0" applyBorderFormats="0" applyFontFormats="0" applyPatternFormats="0" applyAlignmentFormats="0" applyWidthHeightFormats="1" dataCaption="Values" updatedVersion="7" minRefreshableVersion="3" showDrill="0" useAutoFormatting="1" rowGrandTotals="0" colGrandTotals="0" itemPrintTitles="1" createdVersion="5" indent="0" showHeaders="0" compact="0" compactData="0" multipleFieldFilters="0">
  <location ref="AS3:BR16" firstHeaderRow="1" firstDataRow="2" firstDataCol="2" rowPageCount="1" colPageCount="1"/>
  <pivotFields count="10">
    <pivotField axis="axisRow" compact="0" outline="0" showAll="0" defaultSubtotal="0">
      <items count="13">
        <item x="0"/>
        <item x="1"/>
        <item x="2"/>
        <item x="3"/>
        <item x="4"/>
        <item x="5"/>
        <item x="6"/>
        <item x="7"/>
        <item x="8"/>
        <item x="9"/>
        <item x="10"/>
        <item x="11"/>
        <item x="12"/>
      </items>
      <extLst>
        <ext xmlns:x14="http://schemas.microsoft.com/office/spreadsheetml/2009/9/main" uri="{2946ED86-A175-432a-8AC1-64E0C546D7DE}">
          <x14:pivotField fillDownLabels="1"/>
        </ext>
      </extLst>
    </pivotField>
    <pivotField axis="axisRow" compact="0" outline="0" subtotalTop="0" showAll="0" sortType="descending" defaultSubtotal="0">
      <items count="13">
        <item x="12"/>
        <item x="11"/>
        <item x="10"/>
        <item x="9"/>
        <item x="8"/>
        <item x="7"/>
        <item x="6"/>
        <item x="5"/>
        <item x="4"/>
        <item x="3"/>
        <item x="2"/>
        <item x="1"/>
        <item x="0"/>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Col" compact="0" outline="0" showAll="0" defaultSubtotal="0">
      <items count="25">
        <item x="0"/>
        <item x="1"/>
        <item x="2"/>
        <item x="3"/>
        <item x="4"/>
        <item x="5"/>
        <item x="6"/>
        <item x="7"/>
        <item x="8"/>
        <item x="9"/>
        <item x="10"/>
        <item x="11"/>
        <item x="12"/>
        <item x="13"/>
        <item x="14"/>
        <item x="15"/>
        <item x="16"/>
        <item x="17"/>
        <item x="18"/>
        <item x="19"/>
        <item x="20"/>
        <item x="21"/>
        <item x="22"/>
        <item x="23"/>
        <item x="24"/>
      </items>
      <extLst>
        <ext xmlns:x14="http://schemas.microsoft.com/office/spreadsheetml/2009/9/main" uri="{2946ED86-A175-432a-8AC1-64E0C546D7DE}">
          <x14:pivotField fillDownLabels="1"/>
        </ext>
      </extLst>
    </pivotField>
    <pivotField axis="axisPage" compact="0" outline="0" multipleItemSelectionAllowed="1" showAll="0" defaultSubtotal="0">
      <items count="3">
        <item h="1" x="1"/>
        <item x="0"/>
        <item h="1" x="2"/>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s>
  <rowFields count="2">
    <field x="1"/>
    <field x="0"/>
  </rowFields>
  <rowItems count="12">
    <i>
      <x v="1"/>
      <x v="11"/>
    </i>
    <i>
      <x v="2"/>
      <x v="10"/>
    </i>
    <i>
      <x v="3"/>
      <x v="9"/>
    </i>
    <i>
      <x v="4"/>
      <x v="8"/>
    </i>
    <i>
      <x v="5"/>
      <x v="7"/>
    </i>
    <i>
      <x v="6"/>
      <x v="6"/>
    </i>
    <i>
      <x v="7"/>
      <x v="5"/>
    </i>
    <i>
      <x v="8"/>
      <x v="4"/>
    </i>
    <i>
      <x v="9"/>
      <x v="3"/>
    </i>
    <i>
      <x v="10"/>
      <x v="2"/>
    </i>
    <i>
      <x v="11"/>
      <x v="1"/>
    </i>
    <i>
      <x v="12"/>
      <x/>
    </i>
  </rowItems>
  <colFields count="1">
    <field x="3"/>
  </colFields>
  <colItems count="24">
    <i>
      <x/>
    </i>
    <i>
      <x v="1"/>
    </i>
    <i>
      <x v="2"/>
    </i>
    <i>
      <x v="3"/>
    </i>
    <i>
      <x v="4"/>
    </i>
    <i>
      <x v="5"/>
    </i>
    <i>
      <x v="6"/>
    </i>
    <i>
      <x v="7"/>
    </i>
    <i>
      <x v="8"/>
    </i>
    <i>
      <x v="9"/>
    </i>
    <i>
      <x v="10"/>
    </i>
    <i>
      <x v="11"/>
    </i>
    <i>
      <x v="12"/>
    </i>
    <i>
      <x v="13"/>
    </i>
    <i>
      <x v="14"/>
    </i>
    <i>
      <x v="15"/>
    </i>
    <i>
      <x v="16"/>
    </i>
    <i>
      <x v="17"/>
    </i>
    <i>
      <x v="18"/>
    </i>
    <i>
      <x v="19"/>
    </i>
    <i>
      <x v="20"/>
    </i>
    <i>
      <x v="21"/>
    </i>
    <i>
      <x v="22"/>
    </i>
    <i>
      <x v="23"/>
    </i>
  </colItems>
  <pageFields count="1">
    <pageField fld="4" hier="-1"/>
  </pageFields>
  <dataFields count="1">
    <dataField name="Max of Delta-2" fld="9" subtotal="max" baseField="0" baseItem="3" numFmtId="9"/>
  </dataFields>
  <formats count="84">
    <format dxfId="2">
      <pivotArea outline="0" collapsedLevelsAreSubtotals="1" fieldPosition="0"/>
    </format>
    <format dxfId="3">
      <pivotArea field="3" type="button" dataOnly="0" labelOnly="1" outline="0" axis="axisCol" fieldPosition="0"/>
    </format>
    <format dxfId="4">
      <pivotArea outline="0" collapsedLevelsAreSubtotals="1" fieldPosition="0"/>
    </format>
    <format dxfId="5">
      <pivotArea field="3" type="button" dataOnly="0" labelOnly="1" outline="0" axis="axisCol" fieldPosition="0"/>
    </format>
    <format dxfId="6">
      <pivotArea field="3" type="button" dataOnly="0" labelOnly="1" outline="0" axis="axisCol" fieldPosition="0"/>
    </format>
    <format dxfId="7">
      <pivotArea field="3" type="button" dataOnly="0" labelOnly="1" outline="0" axis="axisCol" fieldPosition="0"/>
    </format>
    <format dxfId="8">
      <pivotArea type="origin" dataOnly="0" labelOnly="1" outline="0" fieldPosition="0"/>
    </format>
    <format dxfId="9">
      <pivotArea dataOnly="0" labelOnly="1" outline="0" fieldPosition="0">
        <references count="1">
          <reference field="1" count="12">
            <x v="1"/>
            <x v="2"/>
            <x v="3"/>
            <x v="4"/>
            <x v="5"/>
            <x v="6"/>
            <x v="7"/>
            <x v="8"/>
            <x v="9"/>
            <x v="10"/>
            <x v="11"/>
            <x v="12"/>
          </reference>
        </references>
      </pivotArea>
    </format>
    <format dxfId="10">
      <pivotArea dataOnly="0" labelOnly="1" outline="0" fieldPosition="0">
        <references count="2">
          <reference field="0" count="1">
            <x v="11"/>
          </reference>
          <reference field="1" count="1" selected="0">
            <x v="1"/>
          </reference>
        </references>
      </pivotArea>
    </format>
    <format dxfId="11">
      <pivotArea dataOnly="0" labelOnly="1" outline="0" fieldPosition="0">
        <references count="2">
          <reference field="0" count="1">
            <x v="10"/>
          </reference>
          <reference field="1" count="1" selected="0">
            <x v="2"/>
          </reference>
        </references>
      </pivotArea>
    </format>
    <format dxfId="12">
      <pivotArea dataOnly="0" labelOnly="1" outline="0" fieldPosition="0">
        <references count="2">
          <reference field="0" count="1">
            <x v="9"/>
          </reference>
          <reference field="1" count="1" selected="0">
            <x v="3"/>
          </reference>
        </references>
      </pivotArea>
    </format>
    <format dxfId="13">
      <pivotArea dataOnly="0" labelOnly="1" outline="0" fieldPosition="0">
        <references count="2">
          <reference field="0" count="1">
            <x v="8"/>
          </reference>
          <reference field="1" count="1" selected="0">
            <x v="4"/>
          </reference>
        </references>
      </pivotArea>
    </format>
    <format dxfId="14">
      <pivotArea dataOnly="0" labelOnly="1" outline="0" fieldPosition="0">
        <references count="2">
          <reference field="0" count="1">
            <x v="7"/>
          </reference>
          <reference field="1" count="1" selected="0">
            <x v="5"/>
          </reference>
        </references>
      </pivotArea>
    </format>
    <format dxfId="15">
      <pivotArea dataOnly="0" labelOnly="1" outline="0" fieldPosition="0">
        <references count="2">
          <reference field="0" count="1">
            <x v="6"/>
          </reference>
          <reference field="1" count="1" selected="0">
            <x v="6"/>
          </reference>
        </references>
      </pivotArea>
    </format>
    <format dxfId="16">
      <pivotArea dataOnly="0" labelOnly="1" outline="0" fieldPosition="0">
        <references count="2">
          <reference field="0" count="1">
            <x v="5"/>
          </reference>
          <reference field="1" count="1" selected="0">
            <x v="7"/>
          </reference>
        </references>
      </pivotArea>
    </format>
    <format dxfId="17">
      <pivotArea dataOnly="0" labelOnly="1" outline="0" fieldPosition="0">
        <references count="2">
          <reference field="0" count="1">
            <x v="4"/>
          </reference>
          <reference field="1" count="1" selected="0">
            <x v="8"/>
          </reference>
        </references>
      </pivotArea>
    </format>
    <format dxfId="18">
      <pivotArea dataOnly="0" labelOnly="1" outline="0" fieldPosition="0">
        <references count="2">
          <reference field="0" count="1">
            <x v="3"/>
          </reference>
          <reference field="1" count="1" selected="0">
            <x v="9"/>
          </reference>
        </references>
      </pivotArea>
    </format>
    <format dxfId="19">
      <pivotArea dataOnly="0" labelOnly="1" outline="0" fieldPosition="0">
        <references count="2">
          <reference field="0" count="1">
            <x v="2"/>
          </reference>
          <reference field="1" count="1" selected="0">
            <x v="10"/>
          </reference>
        </references>
      </pivotArea>
    </format>
    <format dxfId="20">
      <pivotArea dataOnly="0" labelOnly="1" outline="0" fieldPosition="0">
        <references count="2">
          <reference field="0" count="1">
            <x v="1"/>
          </reference>
          <reference field="1" count="1" selected="0">
            <x v="11"/>
          </reference>
        </references>
      </pivotArea>
    </format>
    <format dxfId="21">
      <pivotArea dataOnly="0" labelOnly="1" outline="0" fieldPosition="0">
        <references count="2">
          <reference field="0" count="1">
            <x v="0"/>
          </reference>
          <reference field="1" count="1" selected="0">
            <x v="12"/>
          </reference>
        </references>
      </pivotArea>
    </format>
    <format dxfId="22">
      <pivotArea dataOnly="0" labelOnly="1" outline="0" fieldPosition="0">
        <references count="1">
          <reference field="1" count="12">
            <x v="1"/>
            <x v="2"/>
            <x v="3"/>
            <x v="4"/>
            <x v="5"/>
            <x v="6"/>
            <x v="7"/>
            <x v="8"/>
            <x v="9"/>
            <x v="10"/>
            <x v="11"/>
            <x v="12"/>
          </reference>
        </references>
      </pivotArea>
    </format>
    <format dxfId="23">
      <pivotArea dataOnly="0" labelOnly="1" outline="0" fieldPosition="0">
        <references count="2">
          <reference field="0" count="1">
            <x v="11"/>
          </reference>
          <reference field="1" count="1" selected="0">
            <x v="1"/>
          </reference>
        </references>
      </pivotArea>
    </format>
    <format dxfId="24">
      <pivotArea dataOnly="0" labelOnly="1" outline="0" fieldPosition="0">
        <references count="2">
          <reference field="0" count="1">
            <x v="10"/>
          </reference>
          <reference field="1" count="1" selected="0">
            <x v="2"/>
          </reference>
        </references>
      </pivotArea>
    </format>
    <format dxfId="25">
      <pivotArea dataOnly="0" labelOnly="1" outline="0" fieldPosition="0">
        <references count="2">
          <reference field="0" count="1">
            <x v="9"/>
          </reference>
          <reference field="1" count="1" selected="0">
            <x v="3"/>
          </reference>
        </references>
      </pivotArea>
    </format>
    <format dxfId="26">
      <pivotArea dataOnly="0" labelOnly="1" outline="0" fieldPosition="0">
        <references count="2">
          <reference field="0" count="1">
            <x v="8"/>
          </reference>
          <reference field="1" count="1" selected="0">
            <x v="4"/>
          </reference>
        </references>
      </pivotArea>
    </format>
    <format dxfId="27">
      <pivotArea dataOnly="0" labelOnly="1" outline="0" fieldPosition="0">
        <references count="2">
          <reference field="0" count="1">
            <x v="7"/>
          </reference>
          <reference field="1" count="1" selected="0">
            <x v="5"/>
          </reference>
        </references>
      </pivotArea>
    </format>
    <format dxfId="28">
      <pivotArea dataOnly="0" labelOnly="1" outline="0" fieldPosition="0">
        <references count="2">
          <reference field="0" count="1">
            <x v="6"/>
          </reference>
          <reference field="1" count="1" selected="0">
            <x v="6"/>
          </reference>
        </references>
      </pivotArea>
    </format>
    <format dxfId="29">
      <pivotArea dataOnly="0" labelOnly="1" outline="0" fieldPosition="0">
        <references count="2">
          <reference field="0" count="1">
            <x v="5"/>
          </reference>
          <reference field="1" count="1" selected="0">
            <x v="7"/>
          </reference>
        </references>
      </pivotArea>
    </format>
    <format dxfId="30">
      <pivotArea dataOnly="0" labelOnly="1" outline="0" fieldPosition="0">
        <references count="2">
          <reference field="0" count="1">
            <x v="4"/>
          </reference>
          <reference field="1" count="1" selected="0">
            <x v="8"/>
          </reference>
        </references>
      </pivotArea>
    </format>
    <format dxfId="31">
      <pivotArea dataOnly="0" labelOnly="1" outline="0" fieldPosition="0">
        <references count="2">
          <reference field="0" count="1">
            <x v="3"/>
          </reference>
          <reference field="1" count="1" selected="0">
            <x v="9"/>
          </reference>
        </references>
      </pivotArea>
    </format>
    <format dxfId="32">
      <pivotArea dataOnly="0" labelOnly="1" outline="0" fieldPosition="0">
        <references count="2">
          <reference field="0" count="1">
            <x v="2"/>
          </reference>
          <reference field="1" count="1" selected="0">
            <x v="10"/>
          </reference>
        </references>
      </pivotArea>
    </format>
    <format dxfId="33">
      <pivotArea dataOnly="0" labelOnly="1" outline="0" fieldPosition="0">
        <references count="2">
          <reference field="0" count="1">
            <x v="1"/>
          </reference>
          <reference field="1" count="1" selected="0">
            <x v="11"/>
          </reference>
        </references>
      </pivotArea>
    </format>
    <format dxfId="34">
      <pivotArea dataOnly="0" labelOnly="1" outline="0" fieldPosition="0">
        <references count="2">
          <reference field="0" count="1">
            <x v="0"/>
          </reference>
          <reference field="1" count="1" selected="0">
            <x v="12"/>
          </reference>
        </references>
      </pivotArea>
    </format>
    <format dxfId="35">
      <pivotArea dataOnly="0" labelOnly="1" outline="0" fieldPosition="0">
        <references count="1">
          <reference field="1" count="12">
            <x v="1"/>
            <x v="2"/>
            <x v="3"/>
            <x v="4"/>
            <x v="5"/>
            <x v="6"/>
            <x v="7"/>
            <x v="8"/>
            <x v="9"/>
            <x v="10"/>
            <x v="11"/>
            <x v="12"/>
          </reference>
        </references>
      </pivotArea>
    </format>
    <format dxfId="36">
      <pivotArea dataOnly="0" labelOnly="1" outline="0" fieldPosition="0">
        <references count="2">
          <reference field="0" count="1">
            <x v="11"/>
          </reference>
          <reference field="1" count="1" selected="0">
            <x v="1"/>
          </reference>
        </references>
      </pivotArea>
    </format>
    <format dxfId="37">
      <pivotArea dataOnly="0" labelOnly="1" outline="0" fieldPosition="0">
        <references count="2">
          <reference field="0" count="1">
            <x v="10"/>
          </reference>
          <reference field="1" count="1" selected="0">
            <x v="2"/>
          </reference>
        </references>
      </pivotArea>
    </format>
    <format dxfId="38">
      <pivotArea dataOnly="0" labelOnly="1" outline="0" fieldPosition="0">
        <references count="2">
          <reference field="0" count="1">
            <x v="9"/>
          </reference>
          <reference field="1" count="1" selected="0">
            <x v="3"/>
          </reference>
        </references>
      </pivotArea>
    </format>
    <format dxfId="39">
      <pivotArea dataOnly="0" labelOnly="1" outline="0" fieldPosition="0">
        <references count="2">
          <reference field="0" count="1">
            <x v="8"/>
          </reference>
          <reference field="1" count="1" selected="0">
            <x v="4"/>
          </reference>
        </references>
      </pivotArea>
    </format>
    <format dxfId="40">
      <pivotArea dataOnly="0" labelOnly="1" outline="0" fieldPosition="0">
        <references count="2">
          <reference field="0" count="1">
            <x v="7"/>
          </reference>
          <reference field="1" count="1" selected="0">
            <x v="5"/>
          </reference>
        </references>
      </pivotArea>
    </format>
    <format dxfId="41">
      <pivotArea dataOnly="0" labelOnly="1" outline="0" fieldPosition="0">
        <references count="2">
          <reference field="0" count="1">
            <x v="6"/>
          </reference>
          <reference field="1" count="1" selected="0">
            <x v="6"/>
          </reference>
        </references>
      </pivotArea>
    </format>
    <format dxfId="42">
      <pivotArea dataOnly="0" labelOnly="1" outline="0" fieldPosition="0">
        <references count="2">
          <reference field="0" count="1">
            <x v="5"/>
          </reference>
          <reference field="1" count="1" selected="0">
            <x v="7"/>
          </reference>
        </references>
      </pivotArea>
    </format>
    <format dxfId="43">
      <pivotArea dataOnly="0" labelOnly="1" outline="0" fieldPosition="0">
        <references count="2">
          <reference field="0" count="1">
            <x v="4"/>
          </reference>
          <reference field="1" count="1" selected="0">
            <x v="8"/>
          </reference>
        </references>
      </pivotArea>
    </format>
    <format dxfId="44">
      <pivotArea dataOnly="0" labelOnly="1" outline="0" fieldPosition="0">
        <references count="2">
          <reference field="0" count="1">
            <x v="3"/>
          </reference>
          <reference field="1" count="1" selected="0">
            <x v="9"/>
          </reference>
        </references>
      </pivotArea>
    </format>
    <format dxfId="45">
      <pivotArea dataOnly="0" labelOnly="1" outline="0" fieldPosition="0">
        <references count="2">
          <reference field="0" count="1">
            <x v="2"/>
          </reference>
          <reference field="1" count="1" selected="0">
            <x v="10"/>
          </reference>
        </references>
      </pivotArea>
    </format>
    <format dxfId="46">
      <pivotArea dataOnly="0" labelOnly="1" outline="0" fieldPosition="0">
        <references count="2">
          <reference field="0" count="1">
            <x v="1"/>
          </reference>
          <reference field="1" count="1" selected="0">
            <x v="11"/>
          </reference>
        </references>
      </pivotArea>
    </format>
    <format dxfId="47">
      <pivotArea dataOnly="0" labelOnly="1" outline="0" fieldPosition="0">
        <references count="2">
          <reference field="0" count="1">
            <x v="0"/>
          </reference>
          <reference field="1" count="1" selected="0">
            <x v="12"/>
          </reference>
        </references>
      </pivotArea>
    </format>
    <format dxfId="48">
      <pivotArea outline="0" fieldPosition="0">
        <references count="1">
          <reference field="3" count="12" selected="0">
            <x v="0"/>
            <x v="1"/>
            <x v="2"/>
            <x v="3"/>
            <x v="4"/>
            <x v="5"/>
            <x v="6"/>
            <x v="7"/>
            <x v="8"/>
            <x v="9"/>
            <x v="10"/>
            <x v="11"/>
          </reference>
        </references>
      </pivotArea>
    </format>
    <format dxfId="49">
      <pivotArea outline="0" collapsedLevelsAreSubtotals="1" fieldPosition="0"/>
    </format>
    <format dxfId="50">
      <pivotArea outline="0" collapsedLevelsAreSubtotals="1" fieldPosition="0"/>
    </format>
    <format dxfId="51">
      <pivotArea field="0" type="button" dataOnly="0" labelOnly="1" outline="0" axis="axisRow" fieldPosition="1"/>
    </format>
    <format dxfId="52">
      <pivotArea dataOnly="0" labelOnly="1" outline="0" fieldPosition="0">
        <references count="2">
          <reference field="0" count="1">
            <x v="6"/>
          </reference>
          <reference field="1" count="1" selected="0">
            <x v="6"/>
          </reference>
        </references>
      </pivotArea>
    </format>
    <format dxfId="53">
      <pivotArea dataOnly="0" labelOnly="1" outline="0" fieldPosition="0">
        <references count="2">
          <reference field="0" count="1">
            <x v="5"/>
          </reference>
          <reference field="1" count="1" selected="0">
            <x v="7"/>
          </reference>
        </references>
      </pivotArea>
    </format>
    <format dxfId="54">
      <pivotArea dataOnly="0" labelOnly="1" outline="0" fieldPosition="0">
        <references count="2">
          <reference field="0" count="1">
            <x v="4"/>
          </reference>
          <reference field="1" count="1" selected="0">
            <x v="8"/>
          </reference>
        </references>
      </pivotArea>
    </format>
    <format dxfId="55">
      <pivotArea dataOnly="0" labelOnly="1" outline="0" fieldPosition="0">
        <references count="2">
          <reference field="0" count="1">
            <x v="3"/>
          </reference>
          <reference field="1" count="1" selected="0">
            <x v="9"/>
          </reference>
        </references>
      </pivotArea>
    </format>
    <format dxfId="56">
      <pivotArea dataOnly="0" labelOnly="1" outline="0" fieldPosition="0">
        <references count="2">
          <reference field="0" count="1">
            <x v="2"/>
          </reference>
          <reference field="1" count="1" selected="0">
            <x v="10"/>
          </reference>
        </references>
      </pivotArea>
    </format>
    <format dxfId="57">
      <pivotArea dataOnly="0" labelOnly="1" outline="0" fieldPosition="0">
        <references count="2">
          <reference field="0" count="1">
            <x v="1"/>
          </reference>
          <reference field="1" count="1" selected="0">
            <x v="11"/>
          </reference>
        </references>
      </pivotArea>
    </format>
    <format dxfId="58">
      <pivotArea dataOnly="0" labelOnly="1" outline="0" fieldPosition="0">
        <references count="2">
          <reference field="0" count="1">
            <x v="0"/>
          </reference>
          <reference field="1" count="1" selected="0">
            <x v="12"/>
          </reference>
        </references>
      </pivotArea>
    </format>
    <format dxfId="59">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60">
      <pivotArea outline="0" collapsedLevelsAreSubtotals="1" fieldPosition="0"/>
    </format>
    <format dxfId="61">
      <pivotArea field="0" type="button" dataOnly="0" labelOnly="1" outline="0" axis="axisRow" fieldPosition="1"/>
    </format>
    <format dxfId="62">
      <pivotArea dataOnly="0" labelOnly="1" outline="0" fieldPosition="0">
        <references count="2">
          <reference field="0" count="1">
            <x v="6"/>
          </reference>
          <reference field="1" count="1" selected="0">
            <x v="6"/>
          </reference>
        </references>
      </pivotArea>
    </format>
    <format dxfId="63">
      <pivotArea dataOnly="0" labelOnly="1" outline="0" fieldPosition="0">
        <references count="2">
          <reference field="0" count="1">
            <x v="5"/>
          </reference>
          <reference field="1" count="1" selected="0">
            <x v="7"/>
          </reference>
        </references>
      </pivotArea>
    </format>
    <format dxfId="64">
      <pivotArea dataOnly="0" labelOnly="1" outline="0" fieldPosition="0">
        <references count="2">
          <reference field="0" count="1">
            <x v="4"/>
          </reference>
          <reference field="1" count="1" selected="0">
            <x v="8"/>
          </reference>
        </references>
      </pivotArea>
    </format>
    <format dxfId="65">
      <pivotArea dataOnly="0" labelOnly="1" outline="0" fieldPosition="0">
        <references count="2">
          <reference field="0" count="1">
            <x v="3"/>
          </reference>
          <reference field="1" count="1" selected="0">
            <x v="9"/>
          </reference>
        </references>
      </pivotArea>
    </format>
    <format dxfId="66">
      <pivotArea dataOnly="0" labelOnly="1" outline="0" fieldPosition="0">
        <references count="2">
          <reference field="0" count="1">
            <x v="2"/>
          </reference>
          <reference field="1" count="1" selected="0">
            <x v="10"/>
          </reference>
        </references>
      </pivotArea>
    </format>
    <format dxfId="67">
      <pivotArea dataOnly="0" labelOnly="1" outline="0" fieldPosition="0">
        <references count="2">
          <reference field="0" count="1">
            <x v="1"/>
          </reference>
          <reference field="1" count="1" selected="0">
            <x v="11"/>
          </reference>
        </references>
      </pivotArea>
    </format>
    <format dxfId="68">
      <pivotArea dataOnly="0" labelOnly="1" outline="0" fieldPosition="0">
        <references count="2">
          <reference field="0" count="1">
            <x v="0"/>
          </reference>
          <reference field="1" count="1" selected="0">
            <x v="12"/>
          </reference>
        </references>
      </pivotArea>
    </format>
    <format dxfId="69">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70">
      <pivotArea dataOnly="0" labelOnly="1" outline="0" fieldPosition="0">
        <references count="2">
          <reference field="0" count="1">
            <x v="7"/>
          </reference>
          <reference field="1" count="1" selected="0">
            <x v="5"/>
          </reference>
        </references>
      </pivotArea>
    </format>
    <format dxfId="71">
      <pivotArea dataOnly="0" labelOnly="1" outline="0" fieldPosition="0">
        <references count="2">
          <reference field="0" count="1">
            <x v="7"/>
          </reference>
          <reference field="1" count="1" selected="0">
            <x v="5"/>
          </reference>
        </references>
      </pivotArea>
    </format>
    <format dxfId="72">
      <pivotArea outline="0" fieldPosition="0">
        <references count="1">
          <reference field="3" count="23" selected="0">
            <x v="0"/>
            <x v="1"/>
            <x v="2"/>
            <x v="3"/>
            <x v="4"/>
            <x v="5"/>
            <x v="6"/>
            <x v="7"/>
            <x v="8"/>
            <x v="9"/>
            <x v="10"/>
            <x v="11"/>
            <x v="12"/>
            <x v="13"/>
            <x v="14"/>
            <x v="15"/>
            <x v="16"/>
            <x v="17"/>
            <x v="18"/>
            <x v="19"/>
            <x v="20"/>
            <x v="21"/>
            <x v="22"/>
          </reference>
        </references>
      </pivotArea>
    </format>
    <format dxfId="73">
      <pivotArea dataOnly="0" labelOnly="1" outline="0" fieldPosition="0">
        <references count="1">
          <reference field="0" count="0"/>
        </references>
      </pivotArea>
    </format>
    <format dxfId="74">
      <pivotArea dataOnly="0" labelOnly="1" outline="0" fieldPosition="0">
        <references count="2">
          <reference field="0" count="1">
            <x v="6"/>
          </reference>
          <reference field="1" count="1" selected="0">
            <x v="6"/>
          </reference>
        </references>
      </pivotArea>
    </format>
    <format dxfId="75">
      <pivotArea dataOnly="0" labelOnly="1" outline="0" fieldPosition="0">
        <references count="2">
          <reference field="0" count="1">
            <x v="5"/>
          </reference>
          <reference field="1" count="1" selected="0">
            <x v="7"/>
          </reference>
        </references>
      </pivotArea>
    </format>
    <format dxfId="76">
      <pivotArea dataOnly="0" labelOnly="1" outline="0" fieldPosition="0">
        <references count="2">
          <reference field="0" count="1">
            <x v="4"/>
          </reference>
          <reference field="1" count="1" selected="0">
            <x v="8"/>
          </reference>
        </references>
      </pivotArea>
    </format>
    <format dxfId="77">
      <pivotArea dataOnly="0" labelOnly="1" outline="0" fieldPosition="0">
        <references count="2">
          <reference field="0" count="1">
            <x v="3"/>
          </reference>
          <reference field="1" count="1" selected="0">
            <x v="9"/>
          </reference>
        </references>
      </pivotArea>
    </format>
    <format dxfId="78">
      <pivotArea dataOnly="0" labelOnly="1" outline="0" fieldPosition="0">
        <references count="2">
          <reference field="0" count="1">
            <x v="2"/>
          </reference>
          <reference field="1" count="1" selected="0">
            <x v="10"/>
          </reference>
        </references>
      </pivotArea>
    </format>
    <format dxfId="79">
      <pivotArea dataOnly="0" labelOnly="1" outline="0" fieldPosition="0">
        <references count="2">
          <reference field="0" count="1">
            <x v="1"/>
          </reference>
          <reference field="1" count="1" selected="0">
            <x v="11"/>
          </reference>
        </references>
      </pivotArea>
    </format>
    <format dxfId="80">
      <pivotArea dataOnly="0" labelOnly="1" outline="0" fieldPosition="0">
        <references count="2">
          <reference field="0" count="1">
            <x v="0"/>
          </reference>
          <reference field="1" count="1" selected="0">
            <x v="12"/>
          </reference>
        </references>
      </pivotArea>
    </format>
    <format dxfId="81">
      <pivotArea dataOnly="0" labelOnly="1" outline="0" fieldPosition="0">
        <references count="1">
          <reference field="3" count="24">
            <x v="0"/>
            <x v="1"/>
            <x v="2"/>
            <x v="3"/>
            <x v="4"/>
            <x v="5"/>
            <x v="6"/>
            <x v="7"/>
            <x v="8"/>
            <x v="9"/>
            <x v="10"/>
            <x v="11"/>
            <x v="12"/>
            <x v="13"/>
            <x v="14"/>
            <x v="15"/>
            <x v="16"/>
            <x v="17"/>
            <x v="18"/>
            <x v="19"/>
            <x v="20"/>
            <x v="21"/>
            <x v="22"/>
            <x v="23"/>
          </reference>
        </references>
      </pivotArea>
    </format>
    <format dxfId="82">
      <pivotArea outline="0" collapsedLevelsAreSubtotals="1" fieldPosition="0"/>
    </format>
    <format dxfId="83">
      <pivotArea dataOnly="0" labelOnly="1" outline="0" fieldPosition="0">
        <references count="1">
          <reference field="4" count="0"/>
        </references>
      </pivotArea>
    </format>
    <format dxfId="1">
      <pivotArea dataOnly="0" labelOnly="1" outline="0" fieldPosition="0">
        <references count="1">
          <reference field="0" count="0"/>
        </references>
      </pivotArea>
    </format>
    <format dxfId="0">
      <pivotArea dataOnly="0" labelOnly="1" outline="0" fieldPosition="0">
        <references count="1">
          <reference field="0" count="0"/>
        </references>
      </pivotArea>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439E58AC-3A47-4F84-BA73-F78B1B849101}" name="PivotTable5" cacheId="113" applyNumberFormats="0" applyBorderFormats="0" applyFontFormats="0" applyPatternFormats="0" applyAlignmentFormats="0" applyWidthHeightFormats="1" dataCaption="Values" updatedVersion="7" minRefreshableVersion="3" useAutoFormatting="1" rowGrandTotals="0" colGrandTotals="0" itemPrintTitles="1" createdVersion="7" indent="0" compact="0" compactData="0" multipleFieldFilters="0">
  <location ref="L78:O103" firstHeaderRow="0" firstDataRow="1" firstDataCol="2"/>
  <pivotFields count="10">
    <pivotField axis="axisRow" compact="0" outline="0" showAll="0" defaultSubtotal="0">
      <items count="13">
        <item x="0"/>
        <item x="1"/>
        <item x="2"/>
        <item x="3"/>
        <item x="4"/>
        <item x="5"/>
        <item x="6"/>
        <item x="7"/>
        <item x="8"/>
        <item x="9"/>
        <item x="10"/>
        <item x="11"/>
        <item x="12"/>
      </items>
      <extLst>
        <ext xmlns:x14="http://schemas.microsoft.com/office/spreadsheetml/2009/9/main" uri="{2946ED86-A175-432a-8AC1-64E0C546D7DE}">
          <x14:pivotField fillDownLabels="1"/>
        </ext>
      </extLst>
    </pivotField>
    <pivotField compact="0" outline="0" subtotalTop="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3">
        <item x="1"/>
        <item x="0"/>
        <item x="2"/>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4"/>
    <field x="0"/>
  </rowFields>
  <rowItems count="25">
    <i>
      <x/>
      <x/>
    </i>
    <i r="1">
      <x v="1"/>
    </i>
    <i r="1">
      <x v="2"/>
    </i>
    <i r="1">
      <x v="3"/>
    </i>
    <i r="1">
      <x v="4"/>
    </i>
    <i r="1">
      <x v="5"/>
    </i>
    <i r="1">
      <x v="6"/>
    </i>
    <i r="1">
      <x v="7"/>
    </i>
    <i r="1">
      <x v="8"/>
    </i>
    <i r="1">
      <x v="9"/>
    </i>
    <i r="1">
      <x v="10"/>
    </i>
    <i r="1">
      <x v="11"/>
    </i>
    <i>
      <x v="1"/>
      <x/>
    </i>
    <i r="1">
      <x v="1"/>
    </i>
    <i r="1">
      <x v="2"/>
    </i>
    <i r="1">
      <x v="3"/>
    </i>
    <i r="1">
      <x v="4"/>
    </i>
    <i r="1">
      <x v="5"/>
    </i>
    <i r="1">
      <x v="6"/>
    </i>
    <i r="1">
      <x v="7"/>
    </i>
    <i r="1">
      <x v="8"/>
    </i>
    <i r="1">
      <x v="9"/>
    </i>
    <i r="1">
      <x v="10"/>
    </i>
    <i r="1">
      <x v="11"/>
    </i>
    <i>
      <x v="2"/>
      <x v="12"/>
    </i>
  </rowItems>
  <colFields count="1">
    <field x="-2"/>
  </colFields>
  <colItems count="2">
    <i>
      <x/>
    </i>
    <i i="1">
      <x v="1"/>
    </i>
  </colItems>
  <dataFields count="2">
    <dataField name="Average of 2022 Value" fld="5" subtotal="average" baseField="3" baseItem="0"/>
    <dataField name="Average of 2023 (w solar)" fld="7" subtotal="average" baseField="3" baseItem="0"/>
  </dataField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BE26C0-7573-4D2A-984D-B9B45519F8CD}" name="PivotTable2" cacheId="112"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60">
  <location ref="L35:O59" firstHeaderRow="0" firstDataRow="1" firstDataCol="1" rowPageCount="2" colPageCount="1"/>
  <pivotFields count="8">
    <pivotField axis="axisPage" multipleItemSelectionAllowed="1" showAll="0" defaultSubtotal="0">
      <items count="12">
        <item h="1" x="0"/>
        <item h="1" x="1"/>
        <item h="1" x="2"/>
        <item h="1" x="3"/>
        <item h="1" x="4"/>
        <item x="5"/>
        <item h="1" x="6"/>
        <item h="1" x="7"/>
        <item h="1" x="8"/>
        <item h="1" x="9"/>
        <item h="1" x="10"/>
        <item h="1" x="11"/>
      </items>
    </pivotField>
    <pivotField showAll="0"/>
    <pivotField showAll="0" defaultSubtotal="0"/>
    <pivotField axis="axisRow" showAll="0" defaultSubtotal="0">
      <items count="24">
        <item x="0"/>
        <item x="1"/>
        <item x="2"/>
        <item x="3"/>
        <item x="4"/>
        <item x="5"/>
        <item x="6"/>
        <item x="7"/>
        <item x="8"/>
        <item x="9"/>
        <item x="10"/>
        <item x="11"/>
        <item x="12"/>
        <item x="13"/>
        <item x="14"/>
        <item x="15"/>
        <item x="16"/>
        <item x="17"/>
        <item x="18"/>
        <item x="19"/>
        <item x="20"/>
        <item x="21"/>
        <item x="22"/>
        <item x="23"/>
      </items>
    </pivotField>
    <pivotField axis="axisPage" multipleItemSelectionAllowed="1" showAll="0" defaultSubtotal="0">
      <items count="2">
        <item x="1"/>
        <item h="1" x="0"/>
      </items>
    </pivotField>
    <pivotField dataField="1" numFmtId="1" showAll="0"/>
    <pivotField dataField="1" numFmtId="1" showAll="0"/>
    <pivotField dataField="1" numFmtId="1" showAl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3">
    <i>
      <x/>
    </i>
    <i i="1">
      <x v="1"/>
    </i>
    <i i="2">
      <x v="2"/>
    </i>
  </colItems>
  <pageFields count="2">
    <pageField fld="0" hier="-1"/>
    <pageField fld="4" hier="-1"/>
  </pageFields>
  <dataFields count="3">
    <dataField name="2022" fld="5" subtotal="average" baseField="0" baseItem="0"/>
    <dataField name="2023 (w/o solar adj)  " fld="6" subtotal="average" baseField="0" baseItem="2"/>
    <dataField name="2023" fld="7" subtotal="average" baseField="0" baseItem="2"/>
  </dataFields>
  <chartFormats count="13">
    <chartFormat chart="0" format="7" series="1">
      <pivotArea type="data" outline="0" fieldPosition="0">
        <references count="1">
          <reference field="4294967294" count="1" selected="0">
            <x v="0"/>
          </reference>
        </references>
      </pivotArea>
    </chartFormat>
    <chartFormat chart="20" format="13" series="1">
      <pivotArea type="data" outline="0" fieldPosition="0">
        <references count="1">
          <reference field="4294967294" count="1" selected="0">
            <x v="0"/>
          </reference>
        </references>
      </pivotArea>
    </chartFormat>
    <chartFormat chart="21" format="19" series="1">
      <pivotArea type="data" outline="0" fieldPosition="0">
        <references count="1">
          <reference field="4294967294" count="1" selected="0">
            <x v="0"/>
          </reference>
        </references>
      </pivotArea>
    </chartFormat>
    <chartFormat chart="25" format="16" series="1">
      <pivotArea type="data" outline="0" fieldPosition="0">
        <references count="1">
          <reference field="4294967294" count="1" selected="0">
            <x v="0"/>
          </reference>
        </references>
      </pivotArea>
    </chartFormat>
    <chartFormat chart="26" format="20" series="1">
      <pivotArea type="data" outline="0" fieldPosition="0">
        <references count="1">
          <reference field="4294967294" count="1" selected="0">
            <x v="0"/>
          </reference>
        </references>
      </pivotArea>
    </chartFormat>
    <chartFormat chart="0" format="16" series="1">
      <pivotArea type="data" outline="0" fieldPosition="0">
        <references count="1">
          <reference field="4294967294" count="1" selected="0">
            <x v="1"/>
          </reference>
        </references>
      </pivotArea>
    </chartFormat>
    <chartFormat chart="0" format="17" series="1">
      <pivotArea type="data" outline="0" fieldPosition="0">
        <references count="1">
          <reference field="4294967294" count="1" selected="0">
            <x v="2"/>
          </reference>
        </references>
      </pivotArea>
    </chartFormat>
    <chartFormat chart="29" format="18" series="1">
      <pivotArea type="data" outline="0" fieldPosition="0">
        <references count="1">
          <reference field="4294967294" count="1" selected="0">
            <x v="0"/>
          </reference>
        </references>
      </pivotArea>
    </chartFormat>
    <chartFormat chart="29" format="19" series="1">
      <pivotArea type="data" outline="0" fieldPosition="0">
        <references count="1">
          <reference field="4294967294" count="1" selected="0">
            <x v="1"/>
          </reference>
        </references>
      </pivotArea>
    </chartFormat>
    <chartFormat chart="29" format="20" series="1">
      <pivotArea type="data" outline="0" fieldPosition="0">
        <references count="1">
          <reference field="4294967294" count="1" selected="0">
            <x v="2"/>
          </reference>
        </references>
      </pivotArea>
    </chartFormat>
    <chartFormat chart="30" format="21" series="1">
      <pivotArea type="data" outline="0" fieldPosition="0">
        <references count="1">
          <reference field="4294967294" count="1" selected="0">
            <x v="0"/>
          </reference>
        </references>
      </pivotArea>
    </chartFormat>
    <chartFormat chart="30" format="22" series="1">
      <pivotArea type="data" outline="0" fieldPosition="0">
        <references count="1">
          <reference field="4294967294" count="1" selected="0">
            <x v="1"/>
          </reference>
        </references>
      </pivotArea>
    </chartFormat>
    <chartFormat chart="30" format="23" series="1">
      <pivotArea type="data" outline="0" fieldPosition="0">
        <references count="1">
          <reference field="4294967294" count="1" selected="0">
            <x v="2"/>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5C5095E-F434-4516-8202-6E45EBE8E331}" name="PivotTable3" cacheId="112"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41">
  <location ref="L63:N75" firstHeaderRow="0" firstDataRow="1" firstDataCol="1" rowPageCount="1" colPageCount="1"/>
  <pivotFields count="8">
    <pivotField axis="axisRow" multipleItemSelectionAllowed="1" showAll="0" defaultSubtotal="0">
      <items count="12">
        <item x="0"/>
        <item x="1"/>
        <item x="2"/>
        <item x="3"/>
        <item x="4"/>
        <item x="5"/>
        <item x="6"/>
        <item x="7"/>
        <item x="8"/>
        <item x="9"/>
        <item x="10"/>
        <item x="11"/>
      </items>
    </pivotField>
    <pivotField showAll="0"/>
    <pivotField showAll="0" defaultSubtotal="0"/>
    <pivotField showAll="0" defaultSubtotal="0"/>
    <pivotField axis="axisPage" multipleItemSelectionAllowed="1" showAll="0" defaultSubtotal="0">
      <items count="2">
        <item h="1" x="1"/>
        <item x="0"/>
      </items>
    </pivotField>
    <pivotField dataField="1" numFmtId="1" showAll="0"/>
    <pivotField numFmtId="1" showAll="0"/>
    <pivotField dataField="1" numFmtId="1" showAll="0"/>
  </pivotFields>
  <rowFields count="1">
    <field x="0"/>
  </rowFields>
  <rowItems count="12">
    <i>
      <x/>
    </i>
    <i>
      <x v="1"/>
    </i>
    <i>
      <x v="2"/>
    </i>
    <i>
      <x v="3"/>
    </i>
    <i>
      <x v="4"/>
    </i>
    <i>
      <x v="5"/>
    </i>
    <i>
      <x v="6"/>
    </i>
    <i>
      <x v="7"/>
    </i>
    <i>
      <x v="8"/>
    </i>
    <i>
      <x v="9"/>
    </i>
    <i>
      <x v="10"/>
    </i>
    <i>
      <x v="11"/>
    </i>
  </rowItems>
  <colFields count="1">
    <field x="-2"/>
  </colFields>
  <colItems count="2">
    <i>
      <x/>
    </i>
    <i i="1">
      <x v="1"/>
    </i>
  </colItems>
  <pageFields count="1">
    <pageField fld="4" hier="-1"/>
  </pageFields>
  <dataFields count="2">
    <dataField name="2022 Hourly Avg" fld="5" subtotal="average" baseField="0" baseItem="2"/>
    <dataField name="2023 Hourly Avg" fld="7" subtotal="average" baseField="0" baseItem="4"/>
  </dataFields>
  <chartFormats count="6">
    <chartFormat chart="2" format="7" series="1">
      <pivotArea type="data" outline="0" fieldPosition="0">
        <references count="1">
          <reference field="4294967294" count="1" selected="0">
            <x v="0"/>
          </reference>
        </references>
      </pivotArea>
    </chartFormat>
    <chartFormat chart="2" format="8" series="1">
      <pivotArea type="data" outline="0" fieldPosition="0">
        <references count="1">
          <reference field="4294967294" count="1" selected="0">
            <x v="1"/>
          </reference>
        </references>
      </pivotArea>
    </chartFormat>
    <chartFormat chart="30" format="9" series="1">
      <pivotArea type="data" outline="0" fieldPosition="0">
        <references count="1">
          <reference field="4294967294" count="1" selected="0">
            <x v="0"/>
          </reference>
        </references>
      </pivotArea>
    </chartFormat>
    <chartFormat chart="30" format="10" series="1">
      <pivotArea type="data" outline="0" fieldPosition="0">
        <references count="1">
          <reference field="4294967294" count="1" selected="0">
            <x v="1"/>
          </reference>
        </references>
      </pivotArea>
    </chartFormat>
    <chartFormat chart="31" format="11" series="1">
      <pivotArea type="data" outline="0" fieldPosition="0">
        <references count="1">
          <reference field="4294967294" count="1" selected="0">
            <x v="0"/>
          </reference>
        </references>
      </pivotArea>
    </chartFormat>
    <chartFormat chart="31" format="12" series="1">
      <pivotArea type="data" outline="0" fieldPosition="0">
        <references count="1">
          <reference field="4294967294" count="1" selected="0">
            <x v="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54ABD2BC-7FB5-4204-B68A-CE1FF19E543E}" name="PivotTable1" cacheId="112" applyNumberFormats="0" applyBorderFormats="0" applyFontFormats="0" applyPatternFormats="0" applyAlignmentFormats="0" applyWidthHeightFormats="1" dataCaption="Values" updatedVersion="7" minRefreshableVersion="3" useAutoFormatting="1" rowGrandTotals="0" colGrandTotals="0" itemPrintTitles="1" createdVersion="5" indent="0" outline="1" outlineData="1" multipleFieldFilters="0" chartFormat="253">
  <location ref="L4:O28" firstHeaderRow="0" firstDataRow="1" firstDataCol="1" rowPageCount="2" colPageCount="1"/>
  <pivotFields count="8">
    <pivotField axis="axisPage" multipleItemSelectionAllowed="1" showAll="0">
      <items count="13">
        <item h="1" x="0"/>
        <item h="1" x="1"/>
        <item h="1" x="2"/>
        <item h="1" x="3"/>
        <item h="1" x="4"/>
        <item h="1" x="5"/>
        <item h="1" x="6"/>
        <item h="1" x="7"/>
        <item h="1" x="8"/>
        <item h="1" x="9"/>
        <item h="1" x="10"/>
        <item x="11"/>
        <item t="default"/>
      </items>
    </pivotField>
    <pivotField showAll="0"/>
    <pivotField numFmtId="14" showAll="0"/>
    <pivotField axis="axisRow" showAll="0" defaultSubtotal="0">
      <items count="24">
        <item x="0"/>
        <item x="1"/>
        <item x="2"/>
        <item x="3"/>
        <item x="4"/>
        <item x="5"/>
        <item x="6"/>
        <item x="7"/>
        <item x="8"/>
        <item x="9"/>
        <item x="10"/>
        <item x="11"/>
        <item x="12"/>
        <item x="13"/>
        <item x="14"/>
        <item x="15"/>
        <item x="16"/>
        <item x="17"/>
        <item x="18"/>
        <item x="19"/>
        <item x="20"/>
        <item x="21"/>
        <item x="22"/>
        <item x="23"/>
      </items>
    </pivotField>
    <pivotField axis="axisPage" multipleItemSelectionAllowed="1" showAll="0" defaultSubtotal="0">
      <items count="2">
        <item h="1" x="1"/>
        <item x="0"/>
      </items>
    </pivotField>
    <pivotField dataField="1" numFmtId="1" showAll="0"/>
    <pivotField dataField="1" numFmtId="1" showAll="0"/>
    <pivotField dataField="1" numFmtId="1" showAll="0"/>
  </pivotFields>
  <rowFields count="1">
    <field x="3"/>
  </rowFields>
  <rowItems count="24">
    <i>
      <x/>
    </i>
    <i>
      <x v="1"/>
    </i>
    <i>
      <x v="2"/>
    </i>
    <i>
      <x v="3"/>
    </i>
    <i>
      <x v="4"/>
    </i>
    <i>
      <x v="5"/>
    </i>
    <i>
      <x v="6"/>
    </i>
    <i>
      <x v="7"/>
    </i>
    <i>
      <x v="8"/>
    </i>
    <i>
      <x v="9"/>
    </i>
    <i>
      <x v="10"/>
    </i>
    <i>
      <x v="11"/>
    </i>
    <i>
      <x v="12"/>
    </i>
    <i>
      <x v="13"/>
    </i>
    <i>
      <x v="14"/>
    </i>
    <i>
      <x v="15"/>
    </i>
    <i>
      <x v="16"/>
    </i>
    <i>
      <x v="17"/>
    </i>
    <i>
      <x v="18"/>
    </i>
    <i>
      <x v="19"/>
    </i>
    <i>
      <x v="20"/>
    </i>
    <i>
      <x v="21"/>
    </i>
    <i>
      <x v="22"/>
    </i>
    <i>
      <x v="23"/>
    </i>
  </rowItems>
  <colFields count="1">
    <field x="-2"/>
  </colFields>
  <colItems count="3">
    <i>
      <x/>
    </i>
    <i i="1">
      <x v="1"/>
    </i>
    <i i="2">
      <x v="2"/>
    </i>
  </colItems>
  <pageFields count="2">
    <pageField fld="0" hier="-1"/>
    <pageField fld="4" hier="-1"/>
  </pageFields>
  <dataFields count="3">
    <dataField name="2022" fld="5" subtotal="average" baseField="0" baseItem="0"/>
    <dataField name="2023 (w/o solar adj)" fld="6" subtotal="average" baseField="2" baseItem="0"/>
    <dataField name="2023" fld="7" subtotal="average" baseField="2" baseItem="0"/>
  </dataFields>
  <formats count="1">
    <format dxfId="84">
      <pivotArea outline="0" collapsedLevelsAreSubtotals="1" fieldPosition="0"/>
    </format>
  </formats>
  <chartFormats count="5">
    <chartFormat chart="0" format="8" series="1">
      <pivotArea type="data" outline="0" fieldPosition="0">
        <references count="1">
          <reference field="4294967294" count="1" selected="0">
            <x v="0"/>
          </reference>
        </references>
      </pivotArea>
    </chartFormat>
    <chartFormat chart="101" format="12" series="1">
      <pivotArea type="data" outline="0" fieldPosition="0">
        <references count="1">
          <reference field="4294967294" count="1" selected="0">
            <x v="0"/>
          </reference>
        </references>
      </pivotArea>
    </chartFormat>
    <chartFormat chart="102" format="16" series="1">
      <pivotArea type="data" outline="0" fieldPosition="0">
        <references count="1">
          <reference field="4294967294" count="1" selected="0">
            <x v="0"/>
          </reference>
        </references>
      </pivotArea>
    </chartFormat>
    <chartFormat chart="0" format="22" series="1">
      <pivotArea type="data" outline="0" fieldPosition="0">
        <references count="1">
          <reference field="4294967294" count="1" selected="0">
            <x v="2"/>
          </reference>
        </references>
      </pivotArea>
    </chartFormat>
    <chartFormat chart="0" format="23" series="1">
      <pivotArea type="data" outline="0" fieldPosition="0">
        <references count="1">
          <reference field="4294967294" count="1" selected="0">
            <x v="1"/>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drawing" Target="../drawings/drawing5.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rinterSettings" Target="../printerSettings/printerSettings1.bin"/><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32E80-D19F-4806-B8F1-CBABC976B388}">
  <dimension ref="A1:M26"/>
  <sheetViews>
    <sheetView zoomScale="85" zoomScaleNormal="85" workbookViewId="0">
      <selection activeCell="J13" sqref="J13"/>
    </sheetView>
  </sheetViews>
  <sheetFormatPr defaultRowHeight="14.5" x14ac:dyDescent="0.35"/>
  <sheetData>
    <row r="1" spans="1:13" s="1" customFormat="1" x14ac:dyDescent="0.35">
      <c r="E1" s="1" t="s">
        <v>27</v>
      </c>
    </row>
    <row r="2" spans="1:13" x14ac:dyDescent="0.35">
      <c r="A2" s="2" t="s">
        <v>0</v>
      </c>
      <c r="B2" s="2" t="s">
        <v>1</v>
      </c>
      <c r="C2" s="2" t="s">
        <v>2</v>
      </c>
      <c r="D2" s="2" t="s">
        <v>3</v>
      </c>
      <c r="E2" s="2" t="s">
        <v>4</v>
      </c>
      <c r="F2" s="2" t="s">
        <v>5</v>
      </c>
      <c r="G2" s="2" t="s">
        <v>6</v>
      </c>
      <c r="H2" s="2" t="s">
        <v>7</v>
      </c>
      <c r="I2" s="2" t="s">
        <v>8</v>
      </c>
      <c r="J2" s="2" t="s">
        <v>9</v>
      </c>
      <c r="K2" s="2" t="s">
        <v>11</v>
      </c>
      <c r="L2" s="2" t="s">
        <v>12</v>
      </c>
      <c r="M2" s="2" t="s">
        <v>13</v>
      </c>
    </row>
    <row r="3" spans="1:13" ht="18.5" x14ac:dyDescent="0.35">
      <c r="A3" s="2">
        <v>1</v>
      </c>
      <c r="B3" s="7">
        <v>233</v>
      </c>
      <c r="C3" s="7">
        <v>229</v>
      </c>
      <c r="D3" s="7">
        <v>302</v>
      </c>
      <c r="E3" s="7">
        <v>215</v>
      </c>
      <c r="F3" s="7">
        <v>200</v>
      </c>
      <c r="G3" s="7">
        <v>251</v>
      </c>
      <c r="H3" s="7">
        <v>191</v>
      </c>
      <c r="I3" s="7">
        <v>202</v>
      </c>
      <c r="J3" s="7">
        <v>212</v>
      </c>
      <c r="K3" s="7">
        <v>203</v>
      </c>
      <c r="L3" s="7">
        <v>205</v>
      </c>
      <c r="M3" s="7">
        <v>191</v>
      </c>
    </row>
    <row r="4" spans="1:13" ht="18.5" x14ac:dyDescent="0.35">
      <c r="A4" s="2">
        <v>2</v>
      </c>
      <c r="B4" s="7">
        <v>194</v>
      </c>
      <c r="C4" s="7">
        <v>208</v>
      </c>
      <c r="D4" s="7">
        <v>254</v>
      </c>
      <c r="E4" s="7">
        <v>197</v>
      </c>
      <c r="F4" s="7">
        <v>266</v>
      </c>
      <c r="G4" s="7">
        <v>170</v>
      </c>
      <c r="H4" s="7">
        <v>148</v>
      </c>
      <c r="I4" s="7">
        <v>131</v>
      </c>
      <c r="J4" s="7">
        <v>168</v>
      </c>
      <c r="K4" s="7">
        <v>168</v>
      </c>
      <c r="L4" s="7">
        <v>225</v>
      </c>
      <c r="M4" s="7">
        <v>230</v>
      </c>
    </row>
    <row r="5" spans="1:13" ht="18.5" x14ac:dyDescent="0.35">
      <c r="A5" s="2">
        <v>3</v>
      </c>
      <c r="B5" s="7">
        <v>222</v>
      </c>
      <c r="C5" s="7">
        <v>248</v>
      </c>
      <c r="D5" s="7">
        <v>233</v>
      </c>
      <c r="E5" s="7">
        <v>197</v>
      </c>
      <c r="F5" s="7">
        <v>257</v>
      </c>
      <c r="G5" s="7">
        <v>219</v>
      </c>
      <c r="H5" s="7">
        <v>171</v>
      </c>
      <c r="I5" s="7">
        <v>155</v>
      </c>
      <c r="J5" s="7">
        <v>185</v>
      </c>
      <c r="K5" s="7">
        <v>163</v>
      </c>
      <c r="L5" s="7">
        <v>212</v>
      </c>
      <c r="M5" s="7">
        <v>214</v>
      </c>
    </row>
    <row r="6" spans="1:13" ht="18.5" x14ac:dyDescent="0.35">
      <c r="A6" s="2">
        <v>4</v>
      </c>
      <c r="B6" s="7">
        <v>268</v>
      </c>
      <c r="C6" s="7">
        <v>265</v>
      </c>
      <c r="D6" s="7">
        <v>260</v>
      </c>
      <c r="E6" s="7">
        <v>261</v>
      </c>
      <c r="F6" s="7">
        <v>267</v>
      </c>
      <c r="G6" s="7">
        <v>267</v>
      </c>
      <c r="H6" s="7">
        <v>205</v>
      </c>
      <c r="I6" s="7">
        <v>191</v>
      </c>
      <c r="J6" s="7">
        <v>186</v>
      </c>
      <c r="K6" s="7">
        <v>212</v>
      </c>
      <c r="L6" s="7">
        <v>259</v>
      </c>
      <c r="M6" s="7">
        <v>249</v>
      </c>
    </row>
    <row r="7" spans="1:13" ht="18.5" x14ac:dyDescent="0.35">
      <c r="A7" s="2">
        <v>5</v>
      </c>
      <c r="B7" s="7">
        <v>373</v>
      </c>
      <c r="C7" s="7">
        <v>384</v>
      </c>
      <c r="D7" s="7">
        <v>309</v>
      </c>
      <c r="E7" s="7">
        <v>274</v>
      </c>
      <c r="F7" s="7">
        <v>288</v>
      </c>
      <c r="G7" s="7">
        <v>277</v>
      </c>
      <c r="H7" s="7">
        <v>249</v>
      </c>
      <c r="I7" s="7">
        <v>259</v>
      </c>
      <c r="J7" s="7">
        <v>244</v>
      </c>
      <c r="K7" s="7">
        <v>258</v>
      </c>
      <c r="L7" s="7">
        <v>326</v>
      </c>
      <c r="M7" s="7">
        <v>335</v>
      </c>
    </row>
    <row r="8" spans="1:13" ht="18.5" x14ac:dyDescent="0.35">
      <c r="A8" s="2">
        <v>6</v>
      </c>
      <c r="B8" s="7">
        <v>534</v>
      </c>
      <c r="C8" s="7">
        <v>539</v>
      </c>
      <c r="D8" s="7">
        <v>447</v>
      </c>
      <c r="E8" s="7">
        <v>400</v>
      </c>
      <c r="F8" s="7">
        <v>363</v>
      </c>
      <c r="G8" s="7">
        <v>366</v>
      </c>
      <c r="H8" s="7">
        <v>319</v>
      </c>
      <c r="I8" s="7">
        <v>322</v>
      </c>
      <c r="J8" s="7">
        <v>368</v>
      </c>
      <c r="K8" s="7">
        <v>374</v>
      </c>
      <c r="L8" s="7">
        <v>443</v>
      </c>
      <c r="M8" s="7">
        <v>476</v>
      </c>
    </row>
    <row r="9" spans="1:13" ht="18.5" x14ac:dyDescent="0.35">
      <c r="A9" s="2">
        <v>7</v>
      </c>
      <c r="B9" s="7">
        <v>654</v>
      </c>
      <c r="C9" s="7">
        <v>684</v>
      </c>
      <c r="D9" s="7">
        <v>533</v>
      </c>
      <c r="E9" s="7">
        <v>520</v>
      </c>
      <c r="F9" s="7">
        <v>511</v>
      </c>
      <c r="G9" s="7">
        <v>435</v>
      </c>
      <c r="H9" s="7">
        <v>390</v>
      </c>
      <c r="I9" s="7">
        <v>427</v>
      </c>
      <c r="J9" s="7">
        <v>472</v>
      </c>
      <c r="K9" s="7">
        <v>526</v>
      </c>
      <c r="L9" s="7">
        <v>579</v>
      </c>
      <c r="M9" s="7">
        <v>590</v>
      </c>
    </row>
    <row r="10" spans="1:13" ht="18.5" x14ac:dyDescent="0.35">
      <c r="A10" s="2">
        <v>8</v>
      </c>
      <c r="B10" s="7">
        <v>393</v>
      </c>
      <c r="C10" s="7">
        <v>371</v>
      </c>
      <c r="D10" s="7">
        <v>401</v>
      </c>
      <c r="E10" s="7">
        <v>317</v>
      </c>
      <c r="F10" s="7">
        <v>357</v>
      </c>
      <c r="G10" s="7">
        <v>408</v>
      </c>
      <c r="H10" s="7">
        <v>350</v>
      </c>
      <c r="I10" s="7">
        <v>307</v>
      </c>
      <c r="J10" s="7">
        <v>288</v>
      </c>
      <c r="K10" s="7">
        <v>356</v>
      </c>
      <c r="L10" s="7">
        <v>323</v>
      </c>
      <c r="M10" s="7">
        <v>373</v>
      </c>
    </row>
    <row r="11" spans="1:13" ht="18.5" x14ac:dyDescent="0.35">
      <c r="A11" s="2">
        <v>9</v>
      </c>
      <c r="B11" s="7">
        <v>312</v>
      </c>
      <c r="C11" s="7">
        <v>382</v>
      </c>
      <c r="D11" s="7">
        <v>358</v>
      </c>
      <c r="E11" s="7">
        <v>366</v>
      </c>
      <c r="F11" s="7">
        <v>404</v>
      </c>
      <c r="G11" s="7">
        <v>432</v>
      </c>
      <c r="H11" s="7">
        <v>369</v>
      </c>
      <c r="I11" s="7">
        <v>437</v>
      </c>
      <c r="J11" s="7">
        <v>314</v>
      </c>
      <c r="K11" s="7">
        <v>333</v>
      </c>
      <c r="L11" s="7">
        <v>358</v>
      </c>
      <c r="M11" s="7">
        <v>340</v>
      </c>
    </row>
    <row r="12" spans="1:13" ht="18.5" x14ac:dyDescent="0.35">
      <c r="A12" s="2">
        <v>10</v>
      </c>
      <c r="B12" s="7">
        <v>357</v>
      </c>
      <c r="C12" s="7">
        <v>381</v>
      </c>
      <c r="D12" s="7">
        <v>450</v>
      </c>
      <c r="E12" s="7">
        <v>457</v>
      </c>
      <c r="F12" s="7">
        <v>502</v>
      </c>
      <c r="G12" s="7">
        <v>568</v>
      </c>
      <c r="H12" s="7">
        <v>570</v>
      </c>
      <c r="I12" s="7">
        <v>542</v>
      </c>
      <c r="J12" s="7">
        <v>425</v>
      </c>
      <c r="K12" s="7">
        <v>450</v>
      </c>
      <c r="L12" s="7">
        <v>348</v>
      </c>
      <c r="M12" s="7">
        <v>382</v>
      </c>
    </row>
    <row r="13" spans="1:13" ht="18.5" x14ac:dyDescent="0.35">
      <c r="A13" s="2">
        <v>11</v>
      </c>
      <c r="B13" s="7">
        <v>340</v>
      </c>
      <c r="C13" s="7">
        <v>356</v>
      </c>
      <c r="D13" s="7">
        <v>455</v>
      </c>
      <c r="E13" s="7">
        <v>412</v>
      </c>
      <c r="F13" s="7">
        <v>580</v>
      </c>
      <c r="G13" s="7">
        <v>629</v>
      </c>
      <c r="H13" s="7">
        <v>618</v>
      </c>
      <c r="I13" s="7">
        <v>675</v>
      </c>
      <c r="J13" s="7">
        <v>552</v>
      </c>
      <c r="K13" s="7">
        <v>476</v>
      </c>
      <c r="L13" s="7">
        <v>349</v>
      </c>
      <c r="M13" s="7">
        <v>428</v>
      </c>
    </row>
    <row r="14" spans="1:13" ht="18.5" x14ac:dyDescent="0.35">
      <c r="A14" s="2">
        <v>12</v>
      </c>
      <c r="B14" s="7">
        <v>378</v>
      </c>
      <c r="C14" s="7">
        <v>374</v>
      </c>
      <c r="D14" s="7">
        <v>435</v>
      </c>
      <c r="E14" s="7">
        <v>468</v>
      </c>
      <c r="F14" s="7">
        <v>565</v>
      </c>
      <c r="G14" s="7">
        <v>607</v>
      </c>
      <c r="H14" s="7">
        <v>631</v>
      </c>
      <c r="I14" s="7">
        <v>667</v>
      </c>
      <c r="J14" s="7">
        <v>597</v>
      </c>
      <c r="K14" s="7">
        <v>518</v>
      </c>
      <c r="L14" s="7">
        <v>352</v>
      </c>
      <c r="M14" s="7">
        <v>379</v>
      </c>
    </row>
    <row r="15" spans="1:13" ht="18.5" x14ac:dyDescent="0.35">
      <c r="A15" s="2">
        <v>13</v>
      </c>
      <c r="B15" s="7">
        <v>334</v>
      </c>
      <c r="C15" s="7">
        <v>451</v>
      </c>
      <c r="D15" s="7">
        <v>482</v>
      </c>
      <c r="E15" s="7">
        <v>467</v>
      </c>
      <c r="F15" s="7">
        <v>535</v>
      </c>
      <c r="G15" s="7">
        <v>552</v>
      </c>
      <c r="H15" s="7">
        <v>546</v>
      </c>
      <c r="I15" s="7">
        <v>599</v>
      </c>
      <c r="J15" s="7">
        <v>575</v>
      </c>
      <c r="K15" s="7">
        <v>489</v>
      </c>
      <c r="L15" s="7">
        <v>366</v>
      </c>
      <c r="M15" s="7">
        <v>346</v>
      </c>
    </row>
    <row r="16" spans="1:13" ht="18.5" x14ac:dyDescent="0.35">
      <c r="A16" s="2">
        <v>14</v>
      </c>
      <c r="B16" s="7">
        <v>320</v>
      </c>
      <c r="C16" s="7">
        <v>416</v>
      </c>
      <c r="D16" s="7">
        <v>457</v>
      </c>
      <c r="E16" s="7">
        <v>468</v>
      </c>
      <c r="F16" s="7">
        <v>511</v>
      </c>
      <c r="G16" s="7">
        <v>492</v>
      </c>
      <c r="H16" s="7">
        <v>498</v>
      </c>
      <c r="I16" s="7">
        <v>539</v>
      </c>
      <c r="J16" s="7">
        <v>526</v>
      </c>
      <c r="K16" s="7">
        <v>447</v>
      </c>
      <c r="L16" s="7">
        <v>348</v>
      </c>
      <c r="M16" s="7">
        <v>375</v>
      </c>
    </row>
    <row r="17" spans="1:13" ht="18.5" x14ac:dyDescent="0.35">
      <c r="A17" s="2">
        <v>15</v>
      </c>
      <c r="B17" s="7">
        <v>346</v>
      </c>
      <c r="C17" s="7">
        <v>424</v>
      </c>
      <c r="D17" s="7">
        <v>442</v>
      </c>
      <c r="E17" s="7">
        <v>473</v>
      </c>
      <c r="F17" s="7">
        <v>486</v>
      </c>
      <c r="G17" s="7">
        <v>455</v>
      </c>
      <c r="H17" s="7">
        <v>437</v>
      </c>
      <c r="I17" s="7">
        <v>481</v>
      </c>
      <c r="J17" s="7">
        <v>465</v>
      </c>
      <c r="K17" s="7">
        <v>414</v>
      </c>
      <c r="L17" s="7">
        <v>373</v>
      </c>
      <c r="M17" s="7">
        <v>392</v>
      </c>
    </row>
    <row r="18" spans="1:13" ht="18.5" x14ac:dyDescent="0.35">
      <c r="A18" s="2">
        <v>16</v>
      </c>
      <c r="B18" s="7">
        <v>436</v>
      </c>
      <c r="C18" s="7">
        <v>455</v>
      </c>
      <c r="D18" s="7">
        <v>453</v>
      </c>
      <c r="E18" s="7">
        <v>472</v>
      </c>
      <c r="F18" s="7">
        <v>491</v>
      </c>
      <c r="G18" s="7">
        <v>402</v>
      </c>
      <c r="H18" s="7">
        <v>410</v>
      </c>
      <c r="I18" s="7">
        <v>436</v>
      </c>
      <c r="J18" s="7">
        <v>469</v>
      </c>
      <c r="K18" s="7">
        <v>435</v>
      </c>
      <c r="L18" s="7">
        <v>380</v>
      </c>
      <c r="M18" s="7">
        <v>507</v>
      </c>
    </row>
    <row r="19" spans="1:13" ht="18.5" x14ac:dyDescent="0.35">
      <c r="A19" s="2">
        <v>17</v>
      </c>
      <c r="B19" s="7">
        <v>563</v>
      </c>
      <c r="C19" s="7">
        <v>549</v>
      </c>
      <c r="D19" s="7">
        <v>564</v>
      </c>
      <c r="E19" s="7">
        <v>481</v>
      </c>
      <c r="F19" s="7">
        <v>503</v>
      </c>
      <c r="G19" s="7">
        <v>378</v>
      </c>
      <c r="H19" s="7">
        <v>389</v>
      </c>
      <c r="I19" s="7">
        <v>399</v>
      </c>
      <c r="J19" s="7">
        <v>443</v>
      </c>
      <c r="K19" s="7">
        <v>396</v>
      </c>
      <c r="L19" s="7">
        <v>624</v>
      </c>
      <c r="M19" s="7">
        <v>681</v>
      </c>
    </row>
    <row r="20" spans="1:13" ht="18.5" x14ac:dyDescent="0.35">
      <c r="A20" s="2">
        <v>18</v>
      </c>
      <c r="B20" s="7">
        <v>676</v>
      </c>
      <c r="C20" s="7">
        <v>622</v>
      </c>
      <c r="D20" s="7">
        <v>549</v>
      </c>
      <c r="E20" s="7">
        <v>510</v>
      </c>
      <c r="F20" s="7">
        <v>417</v>
      </c>
      <c r="G20" s="7">
        <v>370</v>
      </c>
      <c r="H20" s="7">
        <v>382</v>
      </c>
      <c r="I20" s="7">
        <v>379</v>
      </c>
      <c r="J20" s="7">
        <v>397</v>
      </c>
      <c r="K20" s="7">
        <v>516</v>
      </c>
      <c r="L20" s="7">
        <v>564</v>
      </c>
      <c r="M20" s="7">
        <v>679</v>
      </c>
    </row>
    <row r="21" spans="1:13" ht="18.5" x14ac:dyDescent="0.35">
      <c r="A21" s="2">
        <v>19</v>
      </c>
      <c r="B21" s="7">
        <v>367</v>
      </c>
      <c r="C21" s="7">
        <v>514</v>
      </c>
      <c r="D21" s="7">
        <v>590</v>
      </c>
      <c r="E21" s="7">
        <v>534</v>
      </c>
      <c r="F21" s="7">
        <v>454</v>
      </c>
      <c r="G21" s="7">
        <v>398</v>
      </c>
      <c r="H21" s="7">
        <v>310</v>
      </c>
      <c r="I21" s="7">
        <v>346</v>
      </c>
      <c r="J21" s="7">
        <v>385</v>
      </c>
      <c r="K21" s="7">
        <v>544</v>
      </c>
      <c r="L21" s="7">
        <v>392</v>
      </c>
      <c r="M21" s="7">
        <v>260</v>
      </c>
    </row>
    <row r="22" spans="1:13" ht="18.5" x14ac:dyDescent="0.35">
      <c r="A22" s="2">
        <v>20</v>
      </c>
      <c r="B22" s="7">
        <v>187</v>
      </c>
      <c r="C22" s="7">
        <v>241</v>
      </c>
      <c r="D22" s="7">
        <v>512</v>
      </c>
      <c r="E22" s="7">
        <v>481</v>
      </c>
      <c r="F22" s="7">
        <v>445</v>
      </c>
      <c r="G22" s="7">
        <v>348</v>
      </c>
      <c r="H22" s="7">
        <v>367</v>
      </c>
      <c r="I22" s="7">
        <v>290</v>
      </c>
      <c r="J22" s="7">
        <v>273</v>
      </c>
      <c r="K22" s="7">
        <v>262</v>
      </c>
      <c r="L22" s="7">
        <v>178</v>
      </c>
      <c r="M22" s="7">
        <v>238</v>
      </c>
    </row>
    <row r="23" spans="1:13" ht="18.5" x14ac:dyDescent="0.35">
      <c r="A23" s="2">
        <v>21</v>
      </c>
      <c r="B23" s="7">
        <v>242</v>
      </c>
      <c r="C23" s="7">
        <v>255</v>
      </c>
      <c r="D23" s="7">
        <v>253</v>
      </c>
      <c r="E23" s="7">
        <v>313</v>
      </c>
      <c r="F23" s="7">
        <v>304</v>
      </c>
      <c r="G23" s="7">
        <v>245</v>
      </c>
      <c r="H23" s="7">
        <v>304</v>
      </c>
      <c r="I23" s="7">
        <v>257</v>
      </c>
      <c r="J23" s="7">
        <v>149</v>
      </c>
      <c r="K23" s="7">
        <v>216</v>
      </c>
      <c r="L23" s="7">
        <v>161</v>
      </c>
      <c r="M23" s="7">
        <v>187</v>
      </c>
    </row>
    <row r="24" spans="1:13" ht="18.5" x14ac:dyDescent="0.35">
      <c r="A24" s="2">
        <v>22</v>
      </c>
      <c r="B24" s="7">
        <v>179</v>
      </c>
      <c r="C24" s="7">
        <v>182</v>
      </c>
      <c r="D24" s="7">
        <v>211</v>
      </c>
      <c r="E24" s="7">
        <v>279</v>
      </c>
      <c r="F24" s="7">
        <v>471</v>
      </c>
      <c r="G24" s="7">
        <v>219</v>
      </c>
      <c r="H24" s="7">
        <v>117</v>
      </c>
      <c r="I24" s="7">
        <v>73</v>
      </c>
      <c r="J24" s="7">
        <v>154</v>
      </c>
      <c r="K24" s="7">
        <v>152</v>
      </c>
      <c r="L24" s="7">
        <v>160</v>
      </c>
      <c r="M24" s="7">
        <v>215</v>
      </c>
    </row>
    <row r="25" spans="1:13" ht="18.5" x14ac:dyDescent="0.35">
      <c r="A25" s="2">
        <v>23</v>
      </c>
      <c r="B25" s="7">
        <v>181</v>
      </c>
      <c r="C25" s="7">
        <v>244</v>
      </c>
      <c r="D25" s="7">
        <v>296</v>
      </c>
      <c r="E25" s="7">
        <v>174</v>
      </c>
      <c r="F25" s="7">
        <v>239</v>
      </c>
      <c r="G25" s="7">
        <v>259</v>
      </c>
      <c r="H25" s="7">
        <v>177</v>
      </c>
      <c r="I25" s="7">
        <v>121</v>
      </c>
      <c r="J25" s="7">
        <v>185</v>
      </c>
      <c r="K25" s="7">
        <v>150</v>
      </c>
      <c r="L25" s="7">
        <v>177</v>
      </c>
      <c r="M25" s="7">
        <v>181</v>
      </c>
    </row>
    <row r="26" spans="1:13" ht="18.5" x14ac:dyDescent="0.35">
      <c r="A26" s="2">
        <v>24</v>
      </c>
      <c r="B26" s="7">
        <v>204</v>
      </c>
      <c r="C26" s="7">
        <v>164</v>
      </c>
      <c r="D26" s="7">
        <v>217</v>
      </c>
      <c r="E26" s="7">
        <v>225</v>
      </c>
      <c r="F26" s="7">
        <v>171</v>
      </c>
      <c r="G26" s="7">
        <v>178</v>
      </c>
      <c r="H26" s="7">
        <v>93</v>
      </c>
      <c r="I26" s="7">
        <v>112</v>
      </c>
      <c r="J26" s="7">
        <v>190</v>
      </c>
      <c r="K26" s="7">
        <v>172</v>
      </c>
      <c r="L26" s="7">
        <v>152</v>
      </c>
      <c r="M26" s="7">
        <v>165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B20CF-C5E5-46DB-B494-AB4F2C8F51A2}">
  <dimension ref="A1:M26"/>
  <sheetViews>
    <sheetView zoomScale="71" zoomScaleNormal="71" workbookViewId="0">
      <selection activeCell="D34" sqref="D34"/>
    </sheetView>
  </sheetViews>
  <sheetFormatPr defaultRowHeight="14.5" x14ac:dyDescent="0.35"/>
  <sheetData>
    <row r="1" spans="1:13" s="1" customFormat="1" x14ac:dyDescent="0.35">
      <c r="E1" s="1" t="s">
        <v>28</v>
      </c>
    </row>
    <row r="2" spans="1:13" x14ac:dyDescent="0.35">
      <c r="A2" s="2" t="s">
        <v>0</v>
      </c>
      <c r="B2" s="2" t="s">
        <v>1</v>
      </c>
      <c r="C2" s="2" t="s">
        <v>2</v>
      </c>
      <c r="D2" s="2" t="s">
        <v>3</v>
      </c>
      <c r="E2" s="2" t="s">
        <v>4</v>
      </c>
      <c r="F2" s="2" t="s">
        <v>5</v>
      </c>
      <c r="G2" s="2" t="s">
        <v>6</v>
      </c>
      <c r="H2" s="2" t="s">
        <v>7</v>
      </c>
      <c r="I2" s="2" t="s">
        <v>8</v>
      </c>
      <c r="J2" s="2" t="s">
        <v>9</v>
      </c>
      <c r="K2" s="2" t="s">
        <v>11</v>
      </c>
      <c r="L2" s="2" t="s">
        <v>12</v>
      </c>
      <c r="M2" s="2" t="s">
        <v>13</v>
      </c>
    </row>
    <row r="3" spans="1:13" ht="18.5" x14ac:dyDescent="0.35">
      <c r="A3" s="2">
        <v>1</v>
      </c>
      <c r="B3" s="7">
        <v>270</v>
      </c>
      <c r="C3" s="7">
        <v>297</v>
      </c>
      <c r="D3" s="7">
        <v>392</v>
      </c>
      <c r="E3" s="7">
        <v>363</v>
      </c>
      <c r="F3" s="7">
        <v>425</v>
      </c>
      <c r="G3" s="7">
        <v>424</v>
      </c>
      <c r="H3" s="7">
        <v>443</v>
      </c>
      <c r="I3" s="7">
        <v>421</v>
      </c>
      <c r="J3" s="7">
        <v>390</v>
      </c>
      <c r="K3" s="7">
        <v>357</v>
      </c>
      <c r="L3" s="7">
        <v>298</v>
      </c>
      <c r="M3" s="7">
        <v>277</v>
      </c>
    </row>
    <row r="4" spans="1:13" ht="18.5" x14ac:dyDescent="0.35">
      <c r="A4" s="2">
        <v>2</v>
      </c>
      <c r="B4" s="7">
        <v>220</v>
      </c>
      <c r="C4" s="7">
        <v>259</v>
      </c>
      <c r="D4" s="7">
        <v>268</v>
      </c>
      <c r="E4" s="7">
        <v>295</v>
      </c>
      <c r="F4" s="7">
        <v>331</v>
      </c>
      <c r="G4" s="7">
        <v>355</v>
      </c>
      <c r="H4" s="7">
        <v>348</v>
      </c>
      <c r="I4" s="7">
        <v>308</v>
      </c>
      <c r="J4" s="7">
        <v>298</v>
      </c>
      <c r="K4" s="7">
        <v>275</v>
      </c>
      <c r="L4" s="7">
        <v>216</v>
      </c>
      <c r="M4" s="7">
        <v>237</v>
      </c>
    </row>
    <row r="5" spans="1:13" ht="18.5" x14ac:dyDescent="0.35">
      <c r="A5" s="2">
        <v>3</v>
      </c>
      <c r="B5" s="7">
        <v>213</v>
      </c>
      <c r="C5" s="7">
        <v>252</v>
      </c>
      <c r="D5" s="7">
        <v>262</v>
      </c>
      <c r="E5" s="7">
        <v>241</v>
      </c>
      <c r="F5" s="7">
        <v>246</v>
      </c>
      <c r="G5" s="7">
        <v>314</v>
      </c>
      <c r="H5" s="7">
        <v>264</v>
      </c>
      <c r="I5" s="7">
        <v>268</v>
      </c>
      <c r="J5" s="7">
        <v>253</v>
      </c>
      <c r="K5" s="7">
        <v>219</v>
      </c>
      <c r="L5" s="7">
        <v>178</v>
      </c>
      <c r="M5" s="7">
        <v>185</v>
      </c>
    </row>
    <row r="6" spans="1:13" ht="18.5" x14ac:dyDescent="0.35">
      <c r="A6" s="2">
        <v>4</v>
      </c>
      <c r="B6" s="7">
        <v>204</v>
      </c>
      <c r="C6" s="7">
        <v>194</v>
      </c>
      <c r="D6" s="7">
        <v>230</v>
      </c>
      <c r="E6" s="7">
        <v>229</v>
      </c>
      <c r="F6" s="7">
        <v>227</v>
      </c>
      <c r="G6" s="7">
        <v>221</v>
      </c>
      <c r="H6" s="7">
        <v>226</v>
      </c>
      <c r="I6" s="7">
        <v>224</v>
      </c>
      <c r="J6" s="7">
        <v>188</v>
      </c>
      <c r="K6" s="7">
        <v>209</v>
      </c>
      <c r="L6" s="7">
        <v>174</v>
      </c>
      <c r="M6" s="7">
        <v>181</v>
      </c>
    </row>
    <row r="7" spans="1:13" ht="18.5" x14ac:dyDescent="0.35">
      <c r="A7" s="2">
        <v>5</v>
      </c>
      <c r="B7" s="7">
        <v>200</v>
      </c>
      <c r="C7" s="7">
        <v>302</v>
      </c>
      <c r="D7" s="7">
        <v>233</v>
      </c>
      <c r="E7" s="7">
        <v>210</v>
      </c>
      <c r="F7" s="7">
        <v>230</v>
      </c>
      <c r="G7" s="7">
        <v>189</v>
      </c>
      <c r="H7" s="7">
        <v>183</v>
      </c>
      <c r="I7" s="7">
        <v>173</v>
      </c>
      <c r="J7" s="7">
        <v>196</v>
      </c>
      <c r="K7" s="7">
        <v>192</v>
      </c>
      <c r="L7" s="7">
        <v>206</v>
      </c>
      <c r="M7" s="7">
        <v>194</v>
      </c>
    </row>
    <row r="8" spans="1:13" ht="18.5" x14ac:dyDescent="0.35">
      <c r="A8" s="2">
        <v>6</v>
      </c>
      <c r="B8" s="7">
        <v>269</v>
      </c>
      <c r="C8" s="7">
        <v>522</v>
      </c>
      <c r="D8" s="7">
        <v>303</v>
      </c>
      <c r="E8" s="7">
        <v>257</v>
      </c>
      <c r="F8" s="7">
        <v>304</v>
      </c>
      <c r="G8" s="7">
        <v>214</v>
      </c>
      <c r="H8" s="7">
        <v>192</v>
      </c>
      <c r="I8" s="7">
        <v>151</v>
      </c>
      <c r="J8" s="7">
        <v>214</v>
      </c>
      <c r="K8" s="7">
        <v>264</v>
      </c>
      <c r="L8" s="7">
        <v>248</v>
      </c>
      <c r="M8" s="7">
        <v>308</v>
      </c>
    </row>
    <row r="9" spans="1:13" ht="18.5" x14ac:dyDescent="0.35">
      <c r="A9" s="2">
        <v>7</v>
      </c>
      <c r="B9" s="7">
        <v>243</v>
      </c>
      <c r="C9" s="7">
        <v>306</v>
      </c>
      <c r="D9" s="7">
        <v>263</v>
      </c>
      <c r="E9" s="7">
        <v>236</v>
      </c>
      <c r="F9" s="7">
        <v>263</v>
      </c>
      <c r="G9" s="7">
        <v>245</v>
      </c>
      <c r="H9" s="7">
        <v>262</v>
      </c>
      <c r="I9" s="7">
        <v>171</v>
      </c>
      <c r="J9" s="7">
        <v>163</v>
      </c>
      <c r="K9" s="7">
        <v>174</v>
      </c>
      <c r="L9" s="7">
        <v>234</v>
      </c>
      <c r="M9" s="7">
        <v>230</v>
      </c>
    </row>
    <row r="10" spans="1:13" ht="18.5" x14ac:dyDescent="0.35">
      <c r="A10" s="2">
        <v>8</v>
      </c>
      <c r="B10" s="7">
        <v>270</v>
      </c>
      <c r="C10" s="7">
        <v>359</v>
      </c>
      <c r="D10" s="7">
        <v>391</v>
      </c>
      <c r="E10" s="7">
        <v>292</v>
      </c>
      <c r="F10" s="7">
        <v>319</v>
      </c>
      <c r="G10" s="7">
        <v>236</v>
      </c>
      <c r="H10" s="7">
        <v>164</v>
      </c>
      <c r="I10" s="7">
        <v>188</v>
      </c>
      <c r="J10" s="7">
        <v>208</v>
      </c>
      <c r="K10" s="7">
        <v>211</v>
      </c>
      <c r="L10" s="7">
        <v>381</v>
      </c>
      <c r="M10" s="7">
        <v>281</v>
      </c>
    </row>
    <row r="11" spans="1:13" ht="18.5" x14ac:dyDescent="0.35">
      <c r="A11" s="2">
        <v>9</v>
      </c>
      <c r="B11" s="7">
        <v>503</v>
      </c>
      <c r="C11" s="7">
        <v>549</v>
      </c>
      <c r="D11" s="7">
        <v>477</v>
      </c>
      <c r="E11" s="7">
        <v>394</v>
      </c>
      <c r="F11" s="7">
        <v>468</v>
      </c>
      <c r="G11" s="7">
        <v>304</v>
      </c>
      <c r="H11" s="7">
        <v>283</v>
      </c>
      <c r="I11" s="7">
        <v>267</v>
      </c>
      <c r="J11" s="7">
        <v>295</v>
      </c>
      <c r="K11" s="7">
        <v>366</v>
      </c>
      <c r="L11" s="7">
        <v>497</v>
      </c>
      <c r="M11" s="7">
        <v>542</v>
      </c>
    </row>
    <row r="12" spans="1:13" ht="18.5" x14ac:dyDescent="0.35">
      <c r="A12" s="2">
        <v>10</v>
      </c>
      <c r="B12" s="7">
        <v>510</v>
      </c>
      <c r="C12" s="7">
        <v>540</v>
      </c>
      <c r="D12" s="7">
        <v>596</v>
      </c>
      <c r="E12" s="7">
        <v>489</v>
      </c>
      <c r="F12" s="7">
        <v>442</v>
      </c>
      <c r="G12" s="7">
        <v>364</v>
      </c>
      <c r="H12" s="7">
        <v>250</v>
      </c>
      <c r="I12" s="7">
        <v>294</v>
      </c>
      <c r="J12" s="7">
        <v>324</v>
      </c>
      <c r="K12" s="7">
        <v>392</v>
      </c>
      <c r="L12" s="7">
        <v>350</v>
      </c>
      <c r="M12" s="7">
        <v>437</v>
      </c>
    </row>
    <row r="13" spans="1:13" ht="18.5" x14ac:dyDescent="0.35">
      <c r="A13" s="2">
        <v>11</v>
      </c>
      <c r="B13" s="7">
        <v>480</v>
      </c>
      <c r="C13" s="7">
        <v>504</v>
      </c>
      <c r="D13" s="7">
        <v>505</v>
      </c>
      <c r="E13" s="7">
        <v>403</v>
      </c>
      <c r="F13" s="7">
        <v>631</v>
      </c>
      <c r="G13" s="7">
        <v>241</v>
      </c>
      <c r="H13" s="7">
        <v>158</v>
      </c>
      <c r="I13" s="7">
        <v>543</v>
      </c>
      <c r="J13" s="7">
        <v>583</v>
      </c>
      <c r="K13" s="7">
        <v>305</v>
      </c>
      <c r="L13" s="7">
        <v>354</v>
      </c>
      <c r="M13" s="7">
        <v>399</v>
      </c>
    </row>
    <row r="14" spans="1:13" ht="18.5" x14ac:dyDescent="0.35">
      <c r="A14" s="2">
        <v>12</v>
      </c>
      <c r="B14" s="7">
        <v>417</v>
      </c>
      <c r="C14" s="7">
        <v>486</v>
      </c>
      <c r="D14" s="7">
        <v>442</v>
      </c>
      <c r="E14" s="7">
        <v>416</v>
      </c>
      <c r="F14" s="7">
        <v>395</v>
      </c>
      <c r="G14" s="7">
        <v>213</v>
      </c>
      <c r="H14" s="7">
        <v>245</v>
      </c>
      <c r="I14" s="7">
        <v>234</v>
      </c>
      <c r="J14" s="7">
        <v>592</v>
      </c>
      <c r="K14" s="7">
        <v>322</v>
      </c>
      <c r="L14" s="7">
        <v>334</v>
      </c>
      <c r="M14" s="7">
        <v>376</v>
      </c>
    </row>
    <row r="15" spans="1:13" ht="18.5" x14ac:dyDescent="0.35">
      <c r="A15" s="2">
        <v>13</v>
      </c>
      <c r="B15" s="7">
        <v>397</v>
      </c>
      <c r="C15" s="7">
        <v>503</v>
      </c>
      <c r="D15" s="7">
        <v>456</v>
      </c>
      <c r="E15" s="7">
        <v>406</v>
      </c>
      <c r="F15" s="7">
        <v>386</v>
      </c>
      <c r="G15" s="7">
        <v>222</v>
      </c>
      <c r="H15" s="7">
        <v>179</v>
      </c>
      <c r="I15" s="7">
        <v>278</v>
      </c>
      <c r="J15" s="7">
        <v>270</v>
      </c>
      <c r="K15" s="7">
        <v>306</v>
      </c>
      <c r="L15" s="7">
        <v>320</v>
      </c>
      <c r="M15" s="7">
        <v>352</v>
      </c>
    </row>
    <row r="16" spans="1:13" ht="18.5" x14ac:dyDescent="0.35">
      <c r="A16" s="2">
        <v>14</v>
      </c>
      <c r="B16" s="7">
        <v>374</v>
      </c>
      <c r="C16" s="7">
        <v>498</v>
      </c>
      <c r="D16" s="7">
        <v>449</v>
      </c>
      <c r="E16" s="7">
        <v>372</v>
      </c>
      <c r="F16" s="7">
        <v>361</v>
      </c>
      <c r="G16" s="7">
        <v>345</v>
      </c>
      <c r="H16" s="7">
        <v>233</v>
      </c>
      <c r="I16" s="7">
        <v>299</v>
      </c>
      <c r="J16" s="7">
        <v>255</v>
      </c>
      <c r="K16" s="7">
        <v>270</v>
      </c>
      <c r="L16" s="7">
        <v>355</v>
      </c>
      <c r="M16" s="7">
        <v>344</v>
      </c>
    </row>
    <row r="17" spans="1:13" ht="18.5" x14ac:dyDescent="0.35">
      <c r="A17" s="2">
        <v>15</v>
      </c>
      <c r="B17" s="7">
        <v>403</v>
      </c>
      <c r="C17" s="7">
        <v>466</v>
      </c>
      <c r="D17" s="7">
        <v>447</v>
      </c>
      <c r="E17" s="7">
        <v>419</v>
      </c>
      <c r="F17" s="7">
        <v>345</v>
      </c>
      <c r="G17" s="7">
        <v>307</v>
      </c>
      <c r="H17" s="7">
        <v>260</v>
      </c>
      <c r="I17" s="7">
        <v>327</v>
      </c>
      <c r="J17" s="7">
        <v>300</v>
      </c>
      <c r="K17" s="7">
        <v>311</v>
      </c>
      <c r="L17" s="7">
        <v>372</v>
      </c>
      <c r="M17" s="7">
        <v>359</v>
      </c>
    </row>
    <row r="18" spans="1:13" ht="18.5" x14ac:dyDescent="0.35">
      <c r="A18" s="2">
        <v>16</v>
      </c>
      <c r="B18" s="7">
        <v>343</v>
      </c>
      <c r="C18" s="7">
        <v>425</v>
      </c>
      <c r="D18" s="7">
        <v>427</v>
      </c>
      <c r="E18" s="7">
        <v>455</v>
      </c>
      <c r="F18" s="7">
        <v>388</v>
      </c>
      <c r="G18" s="7">
        <v>338</v>
      </c>
      <c r="H18" s="7">
        <v>341</v>
      </c>
      <c r="I18" s="7">
        <v>301</v>
      </c>
      <c r="J18" s="7">
        <v>423</v>
      </c>
      <c r="K18" s="7">
        <v>321</v>
      </c>
      <c r="L18" s="7">
        <v>318</v>
      </c>
      <c r="M18" s="7">
        <v>347</v>
      </c>
    </row>
    <row r="19" spans="1:13" ht="18.5" x14ac:dyDescent="0.35">
      <c r="A19" s="2">
        <v>17</v>
      </c>
      <c r="B19" s="7">
        <v>272</v>
      </c>
      <c r="C19" s="7">
        <v>409</v>
      </c>
      <c r="D19" s="7">
        <v>437</v>
      </c>
      <c r="E19" s="7">
        <v>450</v>
      </c>
      <c r="F19" s="7">
        <v>415</v>
      </c>
      <c r="G19" s="7">
        <v>378</v>
      </c>
      <c r="H19" s="7">
        <v>371</v>
      </c>
      <c r="I19" s="7">
        <v>408</v>
      </c>
      <c r="J19" s="7">
        <v>362</v>
      </c>
      <c r="K19" s="7">
        <v>413</v>
      </c>
      <c r="L19" s="7">
        <v>279</v>
      </c>
      <c r="M19" s="7">
        <v>331</v>
      </c>
    </row>
    <row r="20" spans="1:13" ht="18.5" x14ac:dyDescent="0.35">
      <c r="A20" s="2">
        <v>18</v>
      </c>
      <c r="B20" s="7">
        <v>245</v>
      </c>
      <c r="C20" s="7">
        <v>376</v>
      </c>
      <c r="D20" s="7">
        <v>399</v>
      </c>
      <c r="E20" s="7">
        <v>412</v>
      </c>
      <c r="F20" s="7">
        <v>489</v>
      </c>
      <c r="G20" s="7">
        <v>432</v>
      </c>
      <c r="H20" s="7">
        <v>458</v>
      </c>
      <c r="I20" s="7">
        <v>442</v>
      </c>
      <c r="J20" s="7">
        <v>419</v>
      </c>
      <c r="K20" s="7">
        <v>401</v>
      </c>
      <c r="L20" s="7">
        <v>204</v>
      </c>
      <c r="M20" s="7">
        <v>223</v>
      </c>
    </row>
    <row r="21" spans="1:13" ht="18.5" x14ac:dyDescent="0.35">
      <c r="A21" s="2">
        <v>19</v>
      </c>
      <c r="B21" s="7">
        <v>284</v>
      </c>
      <c r="C21" s="7">
        <v>319</v>
      </c>
      <c r="D21" s="7">
        <v>339</v>
      </c>
      <c r="E21" s="7">
        <v>431</v>
      </c>
      <c r="F21" s="7">
        <v>490</v>
      </c>
      <c r="G21" s="7">
        <v>481</v>
      </c>
      <c r="H21" s="7">
        <v>510</v>
      </c>
      <c r="I21" s="7">
        <v>484</v>
      </c>
      <c r="J21" s="7">
        <v>400</v>
      </c>
      <c r="K21" s="7">
        <v>319</v>
      </c>
      <c r="L21" s="7">
        <v>312</v>
      </c>
      <c r="M21" s="7">
        <v>339</v>
      </c>
    </row>
    <row r="22" spans="1:13" ht="18.5" x14ac:dyDescent="0.35">
      <c r="A22" s="2">
        <v>20</v>
      </c>
      <c r="B22" s="7">
        <v>278</v>
      </c>
      <c r="C22" s="7">
        <v>340</v>
      </c>
      <c r="D22" s="7">
        <v>328</v>
      </c>
      <c r="E22" s="7">
        <v>371</v>
      </c>
      <c r="F22" s="7">
        <v>418</v>
      </c>
      <c r="G22" s="7">
        <v>373</v>
      </c>
      <c r="H22" s="7">
        <v>383</v>
      </c>
      <c r="I22" s="7">
        <v>389</v>
      </c>
      <c r="J22" s="7">
        <v>361</v>
      </c>
      <c r="K22" s="7">
        <v>425</v>
      </c>
      <c r="L22" s="7">
        <v>358</v>
      </c>
      <c r="M22" s="7">
        <v>283</v>
      </c>
    </row>
    <row r="23" spans="1:13" ht="18.5" x14ac:dyDescent="0.35">
      <c r="A23" s="2">
        <v>21</v>
      </c>
      <c r="B23" s="7">
        <v>325</v>
      </c>
      <c r="C23" s="7">
        <v>323</v>
      </c>
      <c r="D23" s="7">
        <v>390</v>
      </c>
      <c r="E23" s="7">
        <v>408</v>
      </c>
      <c r="F23" s="7">
        <v>402</v>
      </c>
      <c r="G23" s="7">
        <v>337</v>
      </c>
      <c r="H23" s="7">
        <v>375</v>
      </c>
      <c r="I23" s="7">
        <v>471</v>
      </c>
      <c r="J23" s="7">
        <v>500</v>
      </c>
      <c r="K23" s="7">
        <v>489</v>
      </c>
      <c r="L23" s="7">
        <v>329</v>
      </c>
      <c r="M23" s="7">
        <v>311</v>
      </c>
    </row>
    <row r="24" spans="1:13" ht="18.5" x14ac:dyDescent="0.35">
      <c r="A24" s="2">
        <v>22</v>
      </c>
      <c r="B24" s="7">
        <v>374</v>
      </c>
      <c r="C24" s="7">
        <v>366</v>
      </c>
      <c r="D24" s="7">
        <v>419</v>
      </c>
      <c r="E24" s="7">
        <v>456</v>
      </c>
      <c r="F24" s="7">
        <v>526</v>
      </c>
      <c r="G24" s="7">
        <v>528</v>
      </c>
      <c r="H24" s="7">
        <v>508</v>
      </c>
      <c r="I24" s="7">
        <v>589</v>
      </c>
      <c r="J24" s="7">
        <v>522</v>
      </c>
      <c r="K24" s="7">
        <v>432</v>
      </c>
      <c r="L24" s="7">
        <v>341</v>
      </c>
      <c r="M24" s="7">
        <v>347</v>
      </c>
    </row>
    <row r="25" spans="1:13" ht="18.5" x14ac:dyDescent="0.35">
      <c r="A25" s="2">
        <v>23</v>
      </c>
      <c r="B25" s="7">
        <v>383</v>
      </c>
      <c r="C25" s="7">
        <v>380</v>
      </c>
      <c r="D25" s="7">
        <v>426</v>
      </c>
      <c r="E25" s="7">
        <v>470</v>
      </c>
      <c r="F25" s="7">
        <v>547</v>
      </c>
      <c r="G25" s="7">
        <v>557</v>
      </c>
      <c r="H25" s="7">
        <v>564</v>
      </c>
      <c r="I25" s="7">
        <v>579</v>
      </c>
      <c r="J25" s="7">
        <v>517</v>
      </c>
      <c r="K25" s="7">
        <v>442</v>
      </c>
      <c r="L25" s="7">
        <v>372</v>
      </c>
      <c r="M25" s="7">
        <v>372</v>
      </c>
    </row>
    <row r="26" spans="1:13" ht="18.5" x14ac:dyDescent="0.35">
      <c r="A26" s="2">
        <v>24</v>
      </c>
      <c r="B26" s="7">
        <v>328</v>
      </c>
      <c r="C26" s="7">
        <v>337</v>
      </c>
      <c r="D26" s="7">
        <v>401</v>
      </c>
      <c r="E26" s="7">
        <v>446</v>
      </c>
      <c r="F26" s="7">
        <v>473</v>
      </c>
      <c r="G26" s="7">
        <v>519</v>
      </c>
      <c r="H26" s="7">
        <v>506</v>
      </c>
      <c r="I26" s="7">
        <v>515</v>
      </c>
      <c r="J26" s="7">
        <v>479</v>
      </c>
      <c r="K26" s="7">
        <v>424</v>
      </c>
      <c r="L26" s="7">
        <v>337</v>
      </c>
      <c r="M26" s="7">
        <v>373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5973-A55C-4708-80B9-DEE6F4619435}">
  <dimension ref="A1:AX34"/>
  <sheetViews>
    <sheetView topLeftCell="Z7" workbookViewId="0">
      <selection activeCell="AH34" sqref="AH34"/>
    </sheetView>
  </sheetViews>
  <sheetFormatPr defaultColWidth="8.81640625" defaultRowHeight="14.5" x14ac:dyDescent="0.35"/>
  <cols>
    <col min="1" max="16384" width="8.81640625" style="1"/>
  </cols>
  <sheetData>
    <row r="1" spans="1:50" ht="44" thickBot="1" x14ac:dyDescent="0.4">
      <c r="B1" s="13" t="s">
        <v>55</v>
      </c>
      <c r="C1" s="13" t="s">
        <v>56</v>
      </c>
      <c r="D1" s="13" t="s">
        <v>57</v>
      </c>
      <c r="E1" s="13" t="s">
        <v>58</v>
      </c>
      <c r="Y1" s="20"/>
      <c r="Z1" s="20"/>
      <c r="AA1" s="20"/>
      <c r="AB1" s="20"/>
      <c r="AC1" s="20"/>
      <c r="AD1" s="20"/>
      <c r="AE1" s="20"/>
      <c r="AF1" s="20"/>
      <c r="AG1" s="20"/>
      <c r="AH1" s="25">
        <f>AVERAGE(AI5:AU16)</f>
        <v>9.902971018256828</v>
      </c>
      <c r="AI1" s="25">
        <f>MAX(AI5:AU16)</f>
        <v>25.4363460225625</v>
      </c>
      <c r="AJ1" s="25">
        <f>MIN(AI5:AU16)</f>
        <v>0</v>
      </c>
      <c r="AK1" s="20"/>
      <c r="AL1" s="20"/>
      <c r="AM1" s="20"/>
      <c r="AN1" s="20"/>
      <c r="AO1" s="20"/>
      <c r="AP1" s="20"/>
      <c r="AQ1" s="20"/>
      <c r="AR1" s="20"/>
      <c r="AS1" s="20"/>
      <c r="AT1" s="20"/>
      <c r="AU1" s="20"/>
      <c r="AV1" s="20"/>
      <c r="AW1" s="20"/>
      <c r="AX1" s="20"/>
    </row>
    <row r="2" spans="1:50" ht="15" thickBot="1" x14ac:dyDescent="0.4">
      <c r="A2" s="14" t="s">
        <v>37</v>
      </c>
      <c r="B2" s="1">
        <v>3.9166666666666661</v>
      </c>
      <c r="C2" s="1">
        <v>4.180732612238768</v>
      </c>
      <c r="D2" s="1">
        <f>AVERAGE(AA5:AX5)</f>
        <v>5.5437840586325065</v>
      </c>
      <c r="E2" s="1">
        <f>AVERAGE(AA21:AX21)</f>
        <v>4.8857751384878929</v>
      </c>
      <c r="Y2" s="20"/>
      <c r="Z2" s="32" t="s">
        <v>52</v>
      </c>
      <c r="AA2" s="33"/>
      <c r="AB2" s="33"/>
      <c r="AC2" s="33"/>
      <c r="AD2" s="33"/>
      <c r="AE2" s="33"/>
      <c r="AF2" s="33"/>
      <c r="AG2" s="33"/>
      <c r="AH2" s="33"/>
      <c r="AI2" s="33"/>
      <c r="AJ2" s="33"/>
      <c r="AK2" s="33"/>
      <c r="AL2" s="33"/>
      <c r="AM2" s="33"/>
      <c r="AN2" s="33"/>
      <c r="AO2" s="33"/>
      <c r="AP2" s="33"/>
      <c r="AQ2" s="33"/>
      <c r="AR2" s="33"/>
      <c r="AS2" s="33"/>
      <c r="AT2" s="33"/>
      <c r="AU2" s="33"/>
      <c r="AV2" s="33"/>
      <c r="AW2" s="33"/>
      <c r="AX2" s="34"/>
    </row>
    <row r="3" spans="1:50" x14ac:dyDescent="0.35">
      <c r="A3" s="14" t="s">
        <v>38</v>
      </c>
      <c r="B3" s="1">
        <v>5.2416666666666663</v>
      </c>
      <c r="C3" s="1">
        <v>5.5609846539672603</v>
      </c>
      <c r="D3" s="1">
        <f t="shared" ref="D3:D13" si="0">AVERAGE(AA6:AX6)</f>
        <v>6.5679899484582522</v>
      </c>
      <c r="E3" s="1">
        <f t="shared" ref="E3:E13" si="1">AVERAGE(AA22:AX22)</f>
        <v>5.9961070110480925</v>
      </c>
      <c r="Y3" s="20"/>
      <c r="Z3" s="35" t="s">
        <v>18</v>
      </c>
      <c r="AA3" s="37" t="s">
        <v>53</v>
      </c>
      <c r="AB3" s="38"/>
      <c r="AC3" s="38"/>
      <c r="AD3" s="38"/>
      <c r="AE3" s="38"/>
      <c r="AF3" s="38"/>
      <c r="AG3" s="38"/>
      <c r="AH3" s="38"/>
      <c r="AI3" s="38"/>
      <c r="AJ3" s="38"/>
      <c r="AK3" s="38"/>
      <c r="AL3" s="38"/>
      <c r="AM3" s="38"/>
      <c r="AN3" s="38"/>
      <c r="AO3" s="38"/>
      <c r="AP3" s="38"/>
      <c r="AQ3" s="38"/>
      <c r="AR3" s="38"/>
      <c r="AS3" s="38"/>
      <c r="AT3" s="38"/>
      <c r="AU3" s="38"/>
      <c r="AV3" s="38"/>
      <c r="AW3" s="38"/>
      <c r="AX3" s="39"/>
    </row>
    <row r="4" spans="1:50" ht="15" thickBot="1" x14ac:dyDescent="0.4">
      <c r="A4" s="14" t="s">
        <v>39</v>
      </c>
      <c r="B4" s="1">
        <v>7.2833333333333323</v>
      </c>
      <c r="C4" s="1">
        <v>6.9038815563910703</v>
      </c>
      <c r="D4" s="1">
        <f t="shared" si="0"/>
        <v>7.8629386614714507</v>
      </c>
      <c r="E4" s="1">
        <f t="shared" si="1"/>
        <v>7.3256172707334111</v>
      </c>
      <c r="Y4" s="20"/>
      <c r="Z4" s="36"/>
      <c r="AA4" s="21">
        <v>1</v>
      </c>
      <c r="AB4" s="22">
        <v>2</v>
      </c>
      <c r="AC4" s="22">
        <v>3</v>
      </c>
      <c r="AD4" s="22">
        <v>4</v>
      </c>
      <c r="AE4" s="22">
        <v>5</v>
      </c>
      <c r="AF4" s="22">
        <v>6</v>
      </c>
      <c r="AG4" s="22">
        <v>7</v>
      </c>
      <c r="AH4" s="22">
        <v>8</v>
      </c>
      <c r="AI4" s="22">
        <v>9</v>
      </c>
      <c r="AJ4" s="22">
        <v>10</v>
      </c>
      <c r="AK4" s="22">
        <v>11</v>
      </c>
      <c r="AL4" s="22">
        <v>12</v>
      </c>
      <c r="AM4" s="22">
        <v>13</v>
      </c>
      <c r="AN4" s="22">
        <v>14</v>
      </c>
      <c r="AO4" s="22">
        <v>15</v>
      </c>
      <c r="AP4" s="22">
        <v>16</v>
      </c>
      <c r="AQ4" s="22">
        <v>17</v>
      </c>
      <c r="AR4" s="22">
        <v>18</v>
      </c>
      <c r="AS4" s="22">
        <v>19</v>
      </c>
      <c r="AT4" s="22">
        <v>20</v>
      </c>
      <c r="AU4" s="22">
        <v>21</v>
      </c>
      <c r="AV4" s="22">
        <v>22</v>
      </c>
      <c r="AW4" s="22">
        <v>23</v>
      </c>
      <c r="AX4" s="23">
        <v>24</v>
      </c>
    </row>
    <row r="5" spans="1:50" x14ac:dyDescent="0.35">
      <c r="A5" s="14" t="s">
        <v>40</v>
      </c>
      <c r="B5" s="1">
        <v>4.791666666666667</v>
      </c>
      <c r="C5" s="1">
        <v>5.3488080152215316</v>
      </c>
      <c r="D5" s="1">
        <f t="shared" si="0"/>
        <v>6.4155644715620355</v>
      </c>
      <c r="E5" s="1">
        <f t="shared" si="1"/>
        <v>6.3640675867760335</v>
      </c>
      <c r="Y5" s="20"/>
      <c r="Z5" s="24" t="s">
        <v>37</v>
      </c>
      <c r="AA5" s="25">
        <v>0</v>
      </c>
      <c r="AB5" s="25">
        <v>0</v>
      </c>
      <c r="AC5" s="25">
        <v>0</v>
      </c>
      <c r="AD5" s="25">
        <v>0</v>
      </c>
      <c r="AE5" s="25">
        <v>0</v>
      </c>
      <c r="AF5" s="25">
        <v>0</v>
      </c>
      <c r="AG5" s="25">
        <v>0</v>
      </c>
      <c r="AH5" s="25">
        <v>0</v>
      </c>
      <c r="AI5" s="25">
        <v>0</v>
      </c>
      <c r="AJ5" s="25">
        <v>6.4060620366900203</v>
      </c>
      <c r="AK5" s="25">
        <v>11.2813620228752</v>
      </c>
      <c r="AL5" s="25">
        <v>12.049281788058</v>
      </c>
      <c r="AM5" s="25">
        <v>15.5510416851178</v>
      </c>
      <c r="AN5" s="25">
        <v>10.689408864059599</v>
      </c>
      <c r="AO5" s="25">
        <v>16.2250333202864</v>
      </c>
      <c r="AP5" s="25">
        <v>16.649407426153498</v>
      </c>
      <c r="AQ5" s="25">
        <v>24.848168544807901</v>
      </c>
      <c r="AR5" s="25">
        <v>18.4115840807012</v>
      </c>
      <c r="AS5" s="25">
        <v>0.93946763843051595</v>
      </c>
      <c r="AT5" s="25">
        <v>0</v>
      </c>
      <c r="AU5" s="25">
        <v>0</v>
      </c>
      <c r="AV5" s="25">
        <v>0</v>
      </c>
      <c r="AW5" s="25">
        <v>0</v>
      </c>
      <c r="AX5" s="25">
        <v>0</v>
      </c>
    </row>
    <row r="6" spans="1:50" x14ac:dyDescent="0.35">
      <c r="A6" s="14" t="s">
        <v>5</v>
      </c>
      <c r="B6" s="1">
        <v>3.7166666666666668</v>
      </c>
      <c r="C6" s="1">
        <v>3.96538885543151</v>
      </c>
      <c r="D6" s="1">
        <f t="shared" si="0"/>
        <v>6.4834842103203831</v>
      </c>
      <c r="E6" s="1">
        <f t="shared" si="1"/>
        <v>5.6848464963226855</v>
      </c>
      <c r="Y6" s="20"/>
      <c r="Z6" s="24" t="s">
        <v>38</v>
      </c>
      <c r="AA6" s="25">
        <v>0</v>
      </c>
      <c r="AB6" s="25">
        <v>0</v>
      </c>
      <c r="AC6" s="25">
        <v>0</v>
      </c>
      <c r="AD6" s="25">
        <v>0</v>
      </c>
      <c r="AE6" s="25">
        <v>0</v>
      </c>
      <c r="AF6" s="25">
        <v>0</v>
      </c>
      <c r="AG6" s="25">
        <v>0</v>
      </c>
      <c r="AH6" s="25">
        <v>0</v>
      </c>
      <c r="AI6" s="25">
        <v>1.25164597078281</v>
      </c>
      <c r="AJ6" s="25">
        <v>9.3012693835900997</v>
      </c>
      <c r="AK6" s="25">
        <v>9.1550609822188793</v>
      </c>
      <c r="AL6" s="25">
        <v>12.8577857828575</v>
      </c>
      <c r="AM6" s="25">
        <v>14.4816050720653</v>
      </c>
      <c r="AN6" s="25">
        <v>16.364038836280201</v>
      </c>
      <c r="AO6" s="25">
        <v>17.413866217283299</v>
      </c>
      <c r="AP6" s="25">
        <v>24.971810752341401</v>
      </c>
      <c r="AQ6" s="25">
        <v>25.4363460225625</v>
      </c>
      <c r="AR6" s="25">
        <v>20.786586615294102</v>
      </c>
      <c r="AS6" s="25">
        <v>5.6117431277219803</v>
      </c>
      <c r="AT6" s="25">
        <v>0</v>
      </c>
      <c r="AU6" s="25">
        <v>0</v>
      </c>
      <c r="AV6" s="25">
        <v>0</v>
      </c>
      <c r="AW6" s="25">
        <v>0</v>
      </c>
      <c r="AX6" s="25">
        <v>0</v>
      </c>
    </row>
    <row r="7" spans="1:50" x14ac:dyDescent="0.35">
      <c r="A7" s="14" t="s">
        <v>41</v>
      </c>
      <c r="B7" s="1">
        <v>3.5749999999999997</v>
      </c>
      <c r="C7" s="1">
        <v>3.8392132261167045</v>
      </c>
      <c r="D7" s="1">
        <f t="shared" si="0"/>
        <v>5.605784553278041</v>
      </c>
      <c r="E7" s="1">
        <f t="shared" si="1"/>
        <v>5.0417594496220932</v>
      </c>
      <c r="Y7" s="20"/>
      <c r="Z7" s="24" t="s">
        <v>39</v>
      </c>
      <c r="AA7" s="25">
        <v>0</v>
      </c>
      <c r="AB7" s="25">
        <v>0</v>
      </c>
      <c r="AC7" s="25">
        <v>0</v>
      </c>
      <c r="AD7" s="25">
        <v>0</v>
      </c>
      <c r="AE7" s="25">
        <v>0</v>
      </c>
      <c r="AF7" s="25">
        <v>0</v>
      </c>
      <c r="AG7" s="25">
        <v>0</v>
      </c>
      <c r="AH7" s="25">
        <v>0</v>
      </c>
      <c r="AI7" s="25">
        <v>0.35819657876528499</v>
      </c>
      <c r="AJ7" s="25">
        <v>8.2942687356493998</v>
      </c>
      <c r="AK7" s="25">
        <v>11.589948495163201</v>
      </c>
      <c r="AL7" s="25">
        <v>15.2335944216949</v>
      </c>
      <c r="AM7" s="25">
        <v>17.066427791935201</v>
      </c>
      <c r="AN7" s="25">
        <v>19.157629128107899</v>
      </c>
      <c r="AO7" s="25">
        <v>19.225336020909602</v>
      </c>
      <c r="AP7" s="25">
        <v>20.685633432663501</v>
      </c>
      <c r="AQ7" s="25">
        <v>21.201019327245699</v>
      </c>
      <c r="AR7" s="25">
        <v>23.598111706393599</v>
      </c>
      <c r="AS7" s="25">
        <v>20.583248915119</v>
      </c>
      <c r="AT7" s="25">
        <v>11.717113321667499</v>
      </c>
      <c r="AU7" s="25">
        <v>0</v>
      </c>
      <c r="AV7" s="25">
        <v>0</v>
      </c>
      <c r="AW7" s="25">
        <v>0</v>
      </c>
      <c r="AX7" s="25">
        <v>0</v>
      </c>
    </row>
    <row r="8" spans="1:50" x14ac:dyDescent="0.35">
      <c r="A8" s="14" t="s">
        <v>42</v>
      </c>
      <c r="B8" s="1">
        <v>3.0458333333333338</v>
      </c>
      <c r="C8" s="1">
        <v>3.2934359292449176</v>
      </c>
      <c r="D8" s="1">
        <f t="shared" si="0"/>
        <v>5.1681317691177808</v>
      </c>
      <c r="E8" s="1">
        <f t="shared" si="1"/>
        <v>4.3522114345060183</v>
      </c>
      <c r="Y8" s="20"/>
      <c r="Z8" s="24" t="s">
        <v>40</v>
      </c>
      <c r="AA8" s="25">
        <v>0</v>
      </c>
      <c r="AB8" s="25">
        <v>0</v>
      </c>
      <c r="AC8" s="25">
        <v>0</v>
      </c>
      <c r="AD8" s="25">
        <v>0</v>
      </c>
      <c r="AE8" s="25">
        <v>0</v>
      </c>
      <c r="AF8" s="25">
        <v>0</v>
      </c>
      <c r="AG8" s="25">
        <v>0</v>
      </c>
      <c r="AH8" s="25">
        <v>0</v>
      </c>
      <c r="AI8" s="25">
        <v>0</v>
      </c>
      <c r="AJ8" s="25">
        <v>10.453384409626</v>
      </c>
      <c r="AK8" s="25">
        <v>9.1504578391681299</v>
      </c>
      <c r="AL8" s="25">
        <v>10.6873528348777</v>
      </c>
      <c r="AM8" s="25">
        <v>12.833244444579</v>
      </c>
      <c r="AN8" s="25">
        <v>10.882257184064001</v>
      </c>
      <c r="AO8" s="25">
        <v>10.0253700954593</v>
      </c>
      <c r="AP8" s="25">
        <v>13.9757626547387</v>
      </c>
      <c r="AQ8" s="25">
        <v>19.2890719589162</v>
      </c>
      <c r="AR8" s="25">
        <v>17.503216956729201</v>
      </c>
      <c r="AS8" s="25">
        <v>22.962458595891899</v>
      </c>
      <c r="AT8" s="25">
        <v>14.840416875489</v>
      </c>
      <c r="AU8" s="25">
        <v>1.37055346794973</v>
      </c>
      <c r="AV8" s="25">
        <v>0</v>
      </c>
      <c r="AW8" s="25">
        <v>0</v>
      </c>
      <c r="AX8" s="25">
        <v>0</v>
      </c>
    </row>
    <row r="9" spans="1:50" x14ac:dyDescent="0.35">
      <c r="A9" s="14" t="s">
        <v>43</v>
      </c>
      <c r="B9" s="1">
        <v>3.7000000000000006</v>
      </c>
      <c r="C9" s="1">
        <v>4.054078765464717</v>
      </c>
      <c r="D9" s="1">
        <f t="shared" si="0"/>
        <v>5.1356116619136598</v>
      </c>
      <c r="E9" s="1">
        <f t="shared" si="1"/>
        <v>4.0574254979776825</v>
      </c>
      <c r="Y9" s="20"/>
      <c r="Z9" s="24" t="s">
        <v>5</v>
      </c>
      <c r="AA9" s="25">
        <v>0</v>
      </c>
      <c r="AB9" s="25">
        <v>0</v>
      </c>
      <c r="AC9" s="25">
        <v>0</v>
      </c>
      <c r="AD9" s="25">
        <v>0</v>
      </c>
      <c r="AE9" s="25">
        <v>0</v>
      </c>
      <c r="AF9" s="25">
        <v>0</v>
      </c>
      <c r="AG9" s="25">
        <v>0</v>
      </c>
      <c r="AH9" s="25">
        <v>0</v>
      </c>
      <c r="AI9" s="25">
        <v>3.8552097287530098</v>
      </c>
      <c r="AJ9" s="25">
        <v>13.2711413001454</v>
      </c>
      <c r="AK9" s="25">
        <v>12.4672626764765</v>
      </c>
      <c r="AL9" s="25">
        <v>11.8229526906545</v>
      </c>
      <c r="AM9" s="25">
        <v>8.6791093091116895</v>
      </c>
      <c r="AN9" s="25">
        <v>10.248710747384299</v>
      </c>
      <c r="AO9" s="25">
        <v>14.4928021144363</v>
      </c>
      <c r="AP9" s="25">
        <v>13.2256185038329</v>
      </c>
      <c r="AQ9" s="25">
        <v>12.898941832672699</v>
      </c>
      <c r="AR9" s="25">
        <v>16.8303739290191</v>
      </c>
      <c r="AS9" s="25">
        <v>17.9429078055154</v>
      </c>
      <c r="AT9" s="25">
        <v>13.4489515218166</v>
      </c>
      <c r="AU9" s="25">
        <v>6.4196388878707698</v>
      </c>
      <c r="AV9" s="25">
        <v>0</v>
      </c>
      <c r="AW9" s="25">
        <v>0</v>
      </c>
      <c r="AX9" s="25">
        <v>0</v>
      </c>
    </row>
    <row r="10" spans="1:50" x14ac:dyDescent="0.35">
      <c r="A10" s="14" t="s">
        <v>44</v>
      </c>
      <c r="B10" s="1">
        <v>3.4624999999999999</v>
      </c>
      <c r="C10" s="1">
        <v>3.9126006424859785</v>
      </c>
      <c r="D10" s="1">
        <f t="shared" si="0"/>
        <v>4.7119168746667297</v>
      </c>
      <c r="E10" s="1">
        <f t="shared" si="1"/>
        <v>4.0582145358056474</v>
      </c>
      <c r="Y10" s="20"/>
      <c r="Z10" s="24" t="s">
        <v>41</v>
      </c>
      <c r="AA10" s="25">
        <v>0</v>
      </c>
      <c r="AB10" s="25">
        <v>0</v>
      </c>
      <c r="AC10" s="25">
        <v>0</v>
      </c>
      <c r="AD10" s="25">
        <v>0</v>
      </c>
      <c r="AE10" s="25">
        <v>0</v>
      </c>
      <c r="AF10" s="25">
        <v>0</v>
      </c>
      <c r="AG10" s="25">
        <v>0</v>
      </c>
      <c r="AH10" s="25">
        <v>0</v>
      </c>
      <c r="AI10" s="25">
        <v>0</v>
      </c>
      <c r="AJ10" s="25">
        <v>8.9311805187462898</v>
      </c>
      <c r="AK10" s="25">
        <v>6.1080922742336998</v>
      </c>
      <c r="AL10" s="25">
        <v>5.8564775667645499</v>
      </c>
      <c r="AM10" s="25">
        <v>7.5804160790927604</v>
      </c>
      <c r="AN10" s="25">
        <v>7.3771052830324804</v>
      </c>
      <c r="AO10" s="25">
        <v>8.89478880862527</v>
      </c>
      <c r="AP10" s="25">
        <v>12.923318386512101</v>
      </c>
      <c r="AQ10" s="25">
        <v>15.7899577340386</v>
      </c>
      <c r="AR10" s="25">
        <v>17.084578867634601</v>
      </c>
      <c r="AS10" s="25">
        <v>17.548435597513201</v>
      </c>
      <c r="AT10" s="25">
        <v>17.896144166298999</v>
      </c>
      <c r="AU10" s="25">
        <v>8.5483339961804106</v>
      </c>
      <c r="AV10" s="25">
        <v>0</v>
      </c>
      <c r="AW10" s="25">
        <v>0</v>
      </c>
      <c r="AX10" s="25">
        <v>0</v>
      </c>
    </row>
    <row r="11" spans="1:50" x14ac:dyDescent="0.35">
      <c r="A11" s="14" t="s">
        <v>45</v>
      </c>
      <c r="B11" s="1">
        <v>2.4624999999999999</v>
      </c>
      <c r="C11" s="1">
        <v>2.6283464733563773</v>
      </c>
      <c r="D11" s="1">
        <f t="shared" si="0"/>
        <v>3.8462606475783456</v>
      </c>
      <c r="E11" s="1">
        <f t="shared" si="1"/>
        <v>3.5095980504626101</v>
      </c>
      <c r="Y11" s="20"/>
      <c r="Z11" s="24" t="s">
        <v>42</v>
      </c>
      <c r="AA11" s="25">
        <v>0</v>
      </c>
      <c r="AB11" s="25">
        <v>0</v>
      </c>
      <c r="AC11" s="25">
        <v>0</v>
      </c>
      <c r="AD11" s="25">
        <v>0</v>
      </c>
      <c r="AE11" s="25">
        <v>0</v>
      </c>
      <c r="AF11" s="25">
        <v>0</v>
      </c>
      <c r="AG11" s="25">
        <v>0</v>
      </c>
      <c r="AH11" s="25">
        <v>0</v>
      </c>
      <c r="AI11" s="25">
        <v>0</v>
      </c>
      <c r="AJ11" s="25">
        <v>7.2054861065312004</v>
      </c>
      <c r="AK11" s="25">
        <v>5.5775806771713103</v>
      </c>
      <c r="AL11" s="25">
        <v>5.4508073278282003</v>
      </c>
      <c r="AM11" s="25">
        <v>10.2021616478624</v>
      </c>
      <c r="AN11" s="25">
        <v>8.0531103688332308</v>
      </c>
      <c r="AO11" s="25">
        <v>9.6183713179353791</v>
      </c>
      <c r="AP11" s="25">
        <v>11.843219872153799</v>
      </c>
      <c r="AQ11" s="25">
        <v>13.5190719667071</v>
      </c>
      <c r="AR11" s="25">
        <v>13.743849822282201</v>
      </c>
      <c r="AS11" s="25">
        <v>14.2998514788432</v>
      </c>
      <c r="AT11" s="25">
        <v>16.308446591483701</v>
      </c>
      <c r="AU11" s="25">
        <v>8.2132052811950107</v>
      </c>
      <c r="AV11" s="25">
        <v>0</v>
      </c>
      <c r="AW11" s="25">
        <v>0</v>
      </c>
      <c r="AX11" s="25">
        <v>0</v>
      </c>
    </row>
    <row r="12" spans="1:50" x14ac:dyDescent="0.35">
      <c r="A12" s="14" t="s">
        <v>46</v>
      </c>
      <c r="B12" s="1">
        <v>2.5</v>
      </c>
      <c r="C12" s="1">
        <v>2.8910622307544642</v>
      </c>
      <c r="D12" s="1">
        <f t="shared" si="0"/>
        <v>3.1675130616190041</v>
      </c>
      <c r="E12" s="1">
        <f t="shared" si="1"/>
        <v>3.1570452441949306</v>
      </c>
      <c r="Y12" s="20"/>
      <c r="Z12" s="24" t="s">
        <v>43</v>
      </c>
      <c r="AA12" s="25">
        <v>0</v>
      </c>
      <c r="AB12" s="25">
        <v>0</v>
      </c>
      <c r="AC12" s="25">
        <v>0</v>
      </c>
      <c r="AD12" s="25">
        <v>0</v>
      </c>
      <c r="AE12" s="25">
        <v>0</v>
      </c>
      <c r="AF12" s="25">
        <v>0</v>
      </c>
      <c r="AG12" s="25">
        <v>0</v>
      </c>
      <c r="AH12" s="25">
        <v>0</v>
      </c>
      <c r="AI12" s="25">
        <v>0</v>
      </c>
      <c r="AJ12" s="25">
        <v>4.9742311628614999</v>
      </c>
      <c r="AK12" s="25">
        <v>5.8257449254633604</v>
      </c>
      <c r="AL12" s="25">
        <v>7.8095073195587803</v>
      </c>
      <c r="AM12" s="25">
        <v>9.6406209125155105</v>
      </c>
      <c r="AN12" s="25">
        <v>11.0441613476076</v>
      </c>
      <c r="AO12" s="25">
        <v>12.001605673636201</v>
      </c>
      <c r="AP12" s="25">
        <v>12.289927136475001</v>
      </c>
      <c r="AQ12" s="25">
        <v>11.3231323420845</v>
      </c>
      <c r="AR12" s="25">
        <v>15.755346550458301</v>
      </c>
      <c r="AS12" s="25">
        <v>15.109029444602299</v>
      </c>
      <c r="AT12" s="25">
        <v>14.307594086982</v>
      </c>
      <c r="AU12" s="25">
        <v>3.1737789836828001</v>
      </c>
      <c r="AV12" s="25">
        <v>0</v>
      </c>
      <c r="AW12" s="25">
        <v>0</v>
      </c>
      <c r="AX12" s="25">
        <v>0</v>
      </c>
    </row>
    <row r="13" spans="1:50" ht="15" thickBot="1" x14ac:dyDescent="0.4">
      <c r="A13" s="15" t="s">
        <v>47</v>
      </c>
      <c r="B13" s="1">
        <v>3.0625</v>
      </c>
      <c r="C13" s="1">
        <v>3.1791891035387483</v>
      </c>
      <c r="D13" s="1">
        <f t="shared" si="0"/>
        <v>3.8603317000511943</v>
      </c>
      <c r="E13" s="1">
        <f t="shared" si="1"/>
        <v>3.2744392184008753</v>
      </c>
      <c r="Y13" s="20"/>
      <c r="Z13" s="24" t="s">
        <v>44</v>
      </c>
      <c r="AA13" s="25">
        <v>0</v>
      </c>
      <c r="AB13" s="25">
        <v>0</v>
      </c>
      <c r="AC13" s="25">
        <v>0</v>
      </c>
      <c r="AD13" s="25">
        <v>0</v>
      </c>
      <c r="AE13" s="25">
        <v>0</v>
      </c>
      <c r="AF13" s="25">
        <v>0</v>
      </c>
      <c r="AG13" s="25">
        <v>0</v>
      </c>
      <c r="AH13" s="25">
        <v>0</v>
      </c>
      <c r="AI13" s="25">
        <v>0</v>
      </c>
      <c r="AJ13" s="25">
        <v>3.4372246970226801</v>
      </c>
      <c r="AK13" s="25">
        <v>5.36073072868738</v>
      </c>
      <c r="AL13" s="25">
        <v>8.4953932343571097</v>
      </c>
      <c r="AM13" s="25">
        <v>9.3397832203424898</v>
      </c>
      <c r="AN13" s="25">
        <v>11.621234230231099</v>
      </c>
      <c r="AO13" s="25">
        <v>12.159021138951999</v>
      </c>
      <c r="AP13" s="25">
        <v>12.336172396039601</v>
      </c>
      <c r="AQ13" s="25">
        <v>10.791225305434599</v>
      </c>
      <c r="AR13" s="25">
        <v>15.6624508373186</v>
      </c>
      <c r="AS13" s="25">
        <v>15.4941998614627</v>
      </c>
      <c r="AT13" s="25">
        <v>8.0909923420686098</v>
      </c>
      <c r="AU13" s="25">
        <v>0.297577000084633</v>
      </c>
      <c r="AV13" s="25">
        <v>0</v>
      </c>
      <c r="AW13" s="25">
        <v>0</v>
      </c>
      <c r="AX13" s="25">
        <v>0</v>
      </c>
    </row>
    <row r="14" spans="1:50" x14ac:dyDescent="0.35">
      <c r="B14" s="1">
        <f t="shared" ref="B14:C14" si="2">AVERAGE(B2:B13)</f>
        <v>3.8965277777777771</v>
      </c>
      <c r="C14" s="1">
        <f t="shared" si="2"/>
        <v>4.1464768386843369</v>
      </c>
      <c r="D14" s="1">
        <f t="shared" ref="D14:E14" si="3">AVERAGE(D2:D13)</f>
        <v>5.3641093015557813</v>
      </c>
      <c r="E14" s="1">
        <f t="shared" si="3"/>
        <v>4.8089255778614977</v>
      </c>
      <c r="Y14" s="20"/>
      <c r="Z14" s="24" t="s">
        <v>45</v>
      </c>
      <c r="AA14" s="25">
        <v>0</v>
      </c>
      <c r="AB14" s="25">
        <v>0</v>
      </c>
      <c r="AC14" s="25">
        <v>0</v>
      </c>
      <c r="AD14" s="25">
        <v>0</v>
      </c>
      <c r="AE14" s="25">
        <v>0</v>
      </c>
      <c r="AF14" s="25">
        <v>0</v>
      </c>
      <c r="AG14" s="25">
        <v>0</v>
      </c>
      <c r="AH14" s="25">
        <v>0</v>
      </c>
      <c r="AI14" s="25">
        <v>0</v>
      </c>
      <c r="AJ14" s="25">
        <v>3.77289619317223</v>
      </c>
      <c r="AK14" s="25">
        <v>7.0138331476057498</v>
      </c>
      <c r="AL14" s="25">
        <v>7.3102009752533297</v>
      </c>
      <c r="AM14" s="25">
        <v>6.0491376712824998</v>
      </c>
      <c r="AN14" s="25">
        <v>6.17446146892346</v>
      </c>
      <c r="AO14" s="25">
        <v>7.0408345119706999</v>
      </c>
      <c r="AP14" s="25">
        <v>12.2148215965391</v>
      </c>
      <c r="AQ14" s="25">
        <v>12.9668337648719</v>
      </c>
      <c r="AR14" s="25">
        <v>15.0100564590552</v>
      </c>
      <c r="AS14" s="25">
        <v>12.822702682834199</v>
      </c>
      <c r="AT14" s="25">
        <v>1.9344770703719201</v>
      </c>
      <c r="AU14" s="25">
        <v>0</v>
      </c>
      <c r="AV14" s="25">
        <v>0</v>
      </c>
      <c r="AW14" s="25">
        <v>0</v>
      </c>
      <c r="AX14" s="25">
        <v>0</v>
      </c>
    </row>
    <row r="15" spans="1:50" x14ac:dyDescent="0.35">
      <c r="B15" s="1">
        <f>B14-A14</f>
        <v>3.8965277777777771</v>
      </c>
      <c r="C15" s="1">
        <f>C14-B14</f>
        <v>0.24994906090655977</v>
      </c>
      <c r="E15" s="1">
        <f>E14-D14</f>
        <v>-0.55518372369428359</v>
      </c>
      <c r="Y15" s="20"/>
      <c r="Z15" s="24" t="s">
        <v>46</v>
      </c>
      <c r="AA15" s="25">
        <v>0</v>
      </c>
      <c r="AB15" s="25">
        <v>0</v>
      </c>
      <c r="AC15" s="25">
        <v>0</v>
      </c>
      <c r="AD15" s="25">
        <v>0</v>
      </c>
      <c r="AE15" s="25">
        <v>0</v>
      </c>
      <c r="AF15" s="25">
        <v>0</v>
      </c>
      <c r="AG15" s="25">
        <v>0</v>
      </c>
      <c r="AH15" s="25">
        <v>0</v>
      </c>
      <c r="AI15" s="25">
        <v>1.78429993279495</v>
      </c>
      <c r="AJ15" s="25">
        <v>5.8574472157390201</v>
      </c>
      <c r="AK15" s="25">
        <v>5.5443127622842097</v>
      </c>
      <c r="AL15" s="25">
        <v>7.2169864617027004</v>
      </c>
      <c r="AM15" s="25">
        <v>5.4213094475227601</v>
      </c>
      <c r="AN15" s="25">
        <v>5.0591225541444</v>
      </c>
      <c r="AO15" s="25">
        <v>9.9850586475154</v>
      </c>
      <c r="AP15" s="25">
        <v>8.2109205490518207</v>
      </c>
      <c r="AQ15" s="25">
        <v>18.084109867664399</v>
      </c>
      <c r="AR15" s="25">
        <v>8.8497126624037303</v>
      </c>
      <c r="AS15" s="25">
        <v>3.9741973476073097E-3</v>
      </c>
      <c r="AT15" s="25">
        <v>0</v>
      </c>
      <c r="AU15" s="25">
        <v>3.05918068510104E-3</v>
      </c>
      <c r="AV15" s="25">
        <v>0</v>
      </c>
      <c r="AW15" s="25">
        <v>0</v>
      </c>
      <c r="AX15" s="25">
        <v>0</v>
      </c>
    </row>
    <row r="16" spans="1:50" ht="15" thickBot="1" x14ac:dyDescent="0.4">
      <c r="Y16" s="20"/>
      <c r="Z16" s="26" t="s">
        <v>47</v>
      </c>
      <c r="AA16" s="25">
        <v>0</v>
      </c>
      <c r="AB16" s="25">
        <v>0</v>
      </c>
      <c r="AC16" s="25">
        <v>0</v>
      </c>
      <c r="AD16" s="25">
        <v>0</v>
      </c>
      <c r="AE16" s="25">
        <v>0</v>
      </c>
      <c r="AF16" s="25">
        <v>0</v>
      </c>
      <c r="AG16" s="25">
        <v>0</v>
      </c>
      <c r="AH16" s="25">
        <v>0</v>
      </c>
      <c r="AI16" s="25">
        <v>0.190360760343219</v>
      </c>
      <c r="AJ16" s="25">
        <v>5.4935648014098</v>
      </c>
      <c r="AK16" s="25">
        <v>8.1044958995319796</v>
      </c>
      <c r="AL16" s="25">
        <v>8.8768309705665995</v>
      </c>
      <c r="AM16" s="25">
        <v>4.86883618982593</v>
      </c>
      <c r="AN16" s="25">
        <v>9.1621379683899402</v>
      </c>
      <c r="AO16" s="25">
        <v>12.093744752909499</v>
      </c>
      <c r="AP16" s="25">
        <v>15.8690209304572</v>
      </c>
      <c r="AQ16" s="25">
        <v>17.986568548524801</v>
      </c>
      <c r="AR16" s="25">
        <v>10.0023999792697</v>
      </c>
      <c r="AS16" s="25">
        <v>0</v>
      </c>
      <c r="AT16" s="25">
        <v>0</v>
      </c>
      <c r="AU16" s="25">
        <v>0</v>
      </c>
      <c r="AV16" s="25">
        <v>0</v>
      </c>
      <c r="AW16" s="25">
        <v>0</v>
      </c>
      <c r="AX16" s="25">
        <v>0</v>
      </c>
    </row>
    <row r="17" spans="25:50" ht="15" thickBot="1" x14ac:dyDescent="0.4">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row>
    <row r="18" spans="25:50" ht="15" thickBot="1" x14ac:dyDescent="0.4">
      <c r="Y18" s="20"/>
      <c r="Z18" s="32" t="s">
        <v>54</v>
      </c>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4"/>
    </row>
    <row r="19" spans="25:50" x14ac:dyDescent="0.35">
      <c r="Y19" s="27"/>
      <c r="Z19" s="35" t="s">
        <v>18</v>
      </c>
      <c r="AA19" s="37" t="s">
        <v>53</v>
      </c>
      <c r="AB19" s="38"/>
      <c r="AC19" s="38"/>
      <c r="AD19" s="38"/>
      <c r="AE19" s="38"/>
      <c r="AF19" s="38"/>
      <c r="AG19" s="38"/>
      <c r="AH19" s="38"/>
      <c r="AI19" s="38"/>
      <c r="AJ19" s="38"/>
      <c r="AK19" s="38"/>
      <c r="AL19" s="38"/>
      <c r="AM19" s="38"/>
      <c r="AN19" s="38"/>
      <c r="AO19" s="38"/>
      <c r="AP19" s="38"/>
      <c r="AQ19" s="38"/>
      <c r="AR19" s="38"/>
      <c r="AS19" s="38"/>
      <c r="AT19" s="38"/>
      <c r="AU19" s="38"/>
      <c r="AV19" s="38"/>
      <c r="AW19" s="38"/>
      <c r="AX19" s="39"/>
    </row>
    <row r="20" spans="25:50" ht="15" thickBot="1" x14ac:dyDescent="0.4">
      <c r="Y20" s="27"/>
      <c r="Z20" s="36"/>
      <c r="AA20" s="21">
        <v>1</v>
      </c>
      <c r="AB20" s="22">
        <v>2</v>
      </c>
      <c r="AC20" s="22">
        <v>3</v>
      </c>
      <c r="AD20" s="22">
        <v>4</v>
      </c>
      <c r="AE20" s="22">
        <v>5</v>
      </c>
      <c r="AF20" s="22">
        <v>6</v>
      </c>
      <c r="AG20" s="22">
        <v>7</v>
      </c>
      <c r="AH20" s="22">
        <v>8</v>
      </c>
      <c r="AI20" s="22">
        <v>9</v>
      </c>
      <c r="AJ20" s="22">
        <v>10</v>
      </c>
      <c r="AK20" s="22">
        <v>11</v>
      </c>
      <c r="AL20" s="22">
        <v>12</v>
      </c>
      <c r="AM20" s="22">
        <v>13</v>
      </c>
      <c r="AN20" s="22">
        <v>14</v>
      </c>
      <c r="AO20" s="22">
        <v>15</v>
      </c>
      <c r="AP20" s="22">
        <v>16</v>
      </c>
      <c r="AQ20" s="22">
        <v>17</v>
      </c>
      <c r="AR20" s="22">
        <v>18</v>
      </c>
      <c r="AS20" s="22">
        <v>19</v>
      </c>
      <c r="AT20" s="22">
        <v>20</v>
      </c>
      <c r="AU20" s="22">
        <v>21</v>
      </c>
      <c r="AV20" s="22">
        <v>22</v>
      </c>
      <c r="AW20" s="22">
        <v>23</v>
      </c>
      <c r="AX20" s="23">
        <v>24</v>
      </c>
    </row>
    <row r="21" spans="25:50" x14ac:dyDescent="0.35">
      <c r="Y21" s="20"/>
      <c r="Z21" s="24" t="s">
        <v>37</v>
      </c>
      <c r="AA21" s="25">
        <v>0</v>
      </c>
      <c r="AB21" s="25">
        <v>0</v>
      </c>
      <c r="AC21" s="25">
        <v>0</v>
      </c>
      <c r="AD21" s="25">
        <v>0</v>
      </c>
      <c r="AE21" s="25">
        <v>0</v>
      </c>
      <c r="AF21" s="25">
        <v>0</v>
      </c>
      <c r="AG21" s="25">
        <v>0</v>
      </c>
      <c r="AH21" s="25">
        <v>0.34200716219197602</v>
      </c>
      <c r="AI21" s="25">
        <v>15.550626539678399</v>
      </c>
      <c r="AJ21" s="25">
        <v>22.426361935307899</v>
      </c>
      <c r="AK21" s="25">
        <v>11.782194418971301</v>
      </c>
      <c r="AL21" s="25">
        <v>15.457265344462201</v>
      </c>
      <c r="AM21" s="25">
        <v>9.2693873048838</v>
      </c>
      <c r="AN21" s="25">
        <v>10.566205881873501</v>
      </c>
      <c r="AO21" s="25">
        <v>12.933700641977699</v>
      </c>
      <c r="AP21" s="25">
        <v>12.554168462701501</v>
      </c>
      <c r="AQ21" s="25">
        <v>8.9149057985488795</v>
      </c>
      <c r="AR21" s="25">
        <v>-2.14558822328598</v>
      </c>
      <c r="AS21" s="25">
        <v>-0.39363650323849297</v>
      </c>
      <c r="AT21" s="25">
        <v>1.0045596367704399E-3</v>
      </c>
      <c r="AU21" s="25">
        <v>0</v>
      </c>
      <c r="AV21" s="25">
        <v>0</v>
      </c>
      <c r="AW21" s="25">
        <v>0</v>
      </c>
      <c r="AX21" s="25">
        <v>0</v>
      </c>
    </row>
    <row r="22" spans="25:50" x14ac:dyDescent="0.35">
      <c r="Y22" s="20"/>
      <c r="Z22" s="24" t="s">
        <v>38</v>
      </c>
      <c r="AA22" s="25">
        <v>0</v>
      </c>
      <c r="AB22" s="25">
        <v>0</v>
      </c>
      <c r="AC22" s="25">
        <v>0</v>
      </c>
      <c r="AD22" s="25">
        <v>0</v>
      </c>
      <c r="AE22" s="25">
        <v>0</v>
      </c>
      <c r="AF22" s="25">
        <v>0</v>
      </c>
      <c r="AG22" s="25">
        <v>0</v>
      </c>
      <c r="AH22" s="25">
        <v>3.0499747979198801</v>
      </c>
      <c r="AI22" s="25">
        <v>21.180637018651701</v>
      </c>
      <c r="AJ22" s="25">
        <v>15.4114172347275</v>
      </c>
      <c r="AK22" s="25">
        <v>13.308946345085699</v>
      </c>
      <c r="AL22" s="25">
        <v>11.8186054666996</v>
      </c>
      <c r="AM22" s="25">
        <v>13.5753627787713</v>
      </c>
      <c r="AN22" s="25">
        <v>13.077666895493399</v>
      </c>
      <c r="AO22" s="25">
        <v>15.0820646753826</v>
      </c>
      <c r="AP22" s="25">
        <v>15.4878354975656</v>
      </c>
      <c r="AQ22" s="25">
        <v>17.363048417716701</v>
      </c>
      <c r="AR22" s="25">
        <v>5.0362202591773597</v>
      </c>
      <c r="AS22" s="25">
        <v>-0.48521112203708999</v>
      </c>
      <c r="AT22" s="25">
        <v>-2.3009999972765598E-30</v>
      </c>
      <c r="AU22" s="25">
        <v>0</v>
      </c>
      <c r="AV22" s="25">
        <v>0</v>
      </c>
      <c r="AW22" s="25">
        <v>0</v>
      </c>
      <c r="AX22" s="25">
        <v>0</v>
      </c>
    </row>
    <row r="23" spans="25:50" x14ac:dyDescent="0.35">
      <c r="Y23" s="20"/>
      <c r="Z23" s="24" t="s">
        <v>39</v>
      </c>
      <c r="AA23" s="25">
        <v>0</v>
      </c>
      <c r="AB23" s="25">
        <v>0</v>
      </c>
      <c r="AC23" s="25">
        <v>0</v>
      </c>
      <c r="AD23" s="25">
        <v>0</v>
      </c>
      <c r="AE23" s="25">
        <v>0</v>
      </c>
      <c r="AF23" s="25">
        <v>0</v>
      </c>
      <c r="AG23" s="25">
        <v>0</v>
      </c>
      <c r="AH23" s="25">
        <v>4.1376712496673402</v>
      </c>
      <c r="AI23" s="25">
        <v>14.117941467405</v>
      </c>
      <c r="AJ23" s="25">
        <v>20.406981264446099</v>
      </c>
      <c r="AK23" s="25">
        <v>14.340856953607799</v>
      </c>
      <c r="AL23" s="25">
        <v>14.692482035920101</v>
      </c>
      <c r="AM23" s="25">
        <v>20.595185718831701</v>
      </c>
      <c r="AN23" s="25">
        <v>13.176427649488501</v>
      </c>
      <c r="AO23" s="25">
        <v>15.222274223468499</v>
      </c>
      <c r="AP23" s="25">
        <v>14.3455386869026</v>
      </c>
      <c r="AQ23" s="25">
        <v>21.236472988976999</v>
      </c>
      <c r="AR23" s="25">
        <v>15.492786216567101</v>
      </c>
      <c r="AS23" s="25">
        <v>7.7491353617396097</v>
      </c>
      <c r="AT23" s="25">
        <v>0.76530424021782395</v>
      </c>
      <c r="AU23" s="25">
        <v>-0.464243559637328</v>
      </c>
      <c r="AV23" s="25">
        <v>0</v>
      </c>
      <c r="AW23" s="25">
        <v>0</v>
      </c>
      <c r="AX23" s="25">
        <v>0</v>
      </c>
    </row>
    <row r="24" spans="25:50" x14ac:dyDescent="0.35">
      <c r="Y24" s="20"/>
      <c r="Z24" s="24" t="s">
        <v>40</v>
      </c>
      <c r="AA24" s="25">
        <v>0</v>
      </c>
      <c r="AB24" s="25">
        <v>0</v>
      </c>
      <c r="AC24" s="25">
        <v>0</v>
      </c>
      <c r="AD24" s="25">
        <v>0</v>
      </c>
      <c r="AE24" s="25">
        <v>0</v>
      </c>
      <c r="AF24" s="25">
        <v>0</v>
      </c>
      <c r="AG24" s="25">
        <v>0</v>
      </c>
      <c r="AH24" s="25">
        <v>5.5150781689774</v>
      </c>
      <c r="AI24" s="25">
        <v>18.4284214405847</v>
      </c>
      <c r="AJ24" s="25">
        <v>16.4750571088477</v>
      </c>
      <c r="AK24" s="25">
        <v>13.6914894450377</v>
      </c>
      <c r="AL24" s="25">
        <v>13.488002067883899</v>
      </c>
      <c r="AM24" s="25">
        <v>10.9100990695425</v>
      </c>
      <c r="AN24" s="25">
        <v>10.383343376674601</v>
      </c>
      <c r="AO24" s="25">
        <v>11.199778077181801</v>
      </c>
      <c r="AP24" s="25">
        <v>11.8452529521053</v>
      </c>
      <c r="AQ24" s="25">
        <v>15.565366414298801</v>
      </c>
      <c r="AR24" s="25">
        <v>13.3436678696008</v>
      </c>
      <c r="AS24" s="25">
        <v>13.271960597512001</v>
      </c>
      <c r="AT24" s="25">
        <v>-1.37272055743793</v>
      </c>
      <c r="AU24" s="25">
        <v>-7.1739481844851297E-3</v>
      </c>
      <c r="AV24" s="25">
        <v>0</v>
      </c>
      <c r="AW24" s="25">
        <v>0</v>
      </c>
      <c r="AX24" s="25">
        <v>0</v>
      </c>
    </row>
    <row r="25" spans="25:50" x14ac:dyDescent="0.35">
      <c r="Y25" s="20"/>
      <c r="Z25" s="24" t="s">
        <v>5</v>
      </c>
      <c r="AA25" s="25">
        <v>0</v>
      </c>
      <c r="AB25" s="25">
        <v>0</v>
      </c>
      <c r="AC25" s="25">
        <v>0</v>
      </c>
      <c r="AD25" s="25">
        <v>0</v>
      </c>
      <c r="AE25" s="25">
        <v>0</v>
      </c>
      <c r="AF25" s="25">
        <v>0</v>
      </c>
      <c r="AG25" s="25">
        <v>0</v>
      </c>
      <c r="AH25" s="25">
        <v>13.7431230340173</v>
      </c>
      <c r="AI25" s="25">
        <v>17.913678986291501</v>
      </c>
      <c r="AJ25" s="25">
        <v>11.847913154564001</v>
      </c>
      <c r="AK25" s="25">
        <v>10.6263805598371</v>
      </c>
      <c r="AL25" s="25">
        <v>12.5583652350458</v>
      </c>
      <c r="AM25" s="25">
        <v>12.8623803241143</v>
      </c>
      <c r="AN25" s="25">
        <v>10.9117783501638</v>
      </c>
      <c r="AO25" s="25">
        <v>10.841586153772599</v>
      </c>
      <c r="AP25" s="25">
        <v>10.5164674572432</v>
      </c>
      <c r="AQ25" s="25">
        <v>9.6906536737576996</v>
      </c>
      <c r="AR25" s="25">
        <v>9.84014168375837</v>
      </c>
      <c r="AS25" s="25">
        <v>9.2559211744493304</v>
      </c>
      <c r="AT25" s="25">
        <v>-2.8046369265867401</v>
      </c>
      <c r="AU25" s="25">
        <v>-1.3674369486837701</v>
      </c>
      <c r="AV25" s="25">
        <v>0</v>
      </c>
      <c r="AW25" s="25">
        <v>0</v>
      </c>
      <c r="AX25" s="25">
        <v>0</v>
      </c>
    </row>
    <row r="26" spans="25:50" x14ac:dyDescent="0.35">
      <c r="Y26" s="20"/>
      <c r="Z26" s="24" t="s">
        <v>41</v>
      </c>
      <c r="AA26" s="25">
        <v>0</v>
      </c>
      <c r="AB26" s="25">
        <v>0</v>
      </c>
      <c r="AC26" s="25">
        <v>0</v>
      </c>
      <c r="AD26" s="25">
        <v>0</v>
      </c>
      <c r="AE26" s="25">
        <v>0</v>
      </c>
      <c r="AF26" s="25">
        <v>0</v>
      </c>
      <c r="AG26" s="25">
        <v>0</v>
      </c>
      <c r="AH26" s="25">
        <v>13.9408912266285</v>
      </c>
      <c r="AI26" s="25">
        <v>17.306645321641899</v>
      </c>
      <c r="AJ26" s="25">
        <v>12.012617432882699</v>
      </c>
      <c r="AK26" s="25">
        <v>8.6134518039291201</v>
      </c>
      <c r="AL26" s="25">
        <v>7.8662180874336798</v>
      </c>
      <c r="AM26" s="25">
        <v>10.4774333177517</v>
      </c>
      <c r="AN26" s="25">
        <v>8.3337196046075004</v>
      </c>
      <c r="AO26" s="25">
        <v>7.3332331065262002</v>
      </c>
      <c r="AP26" s="25">
        <v>8.8573210981590496</v>
      </c>
      <c r="AQ26" s="25">
        <v>10.3022036749137</v>
      </c>
      <c r="AR26" s="25">
        <v>8.9597877422593992</v>
      </c>
      <c r="AS26" s="25">
        <v>10.037101140146399</v>
      </c>
      <c r="AT26" s="25">
        <v>-0.36376410267180298</v>
      </c>
      <c r="AU26" s="25">
        <v>-2.6746326632777899</v>
      </c>
      <c r="AV26" s="25">
        <v>0</v>
      </c>
      <c r="AW26" s="25">
        <v>0</v>
      </c>
      <c r="AX26" s="25">
        <v>0</v>
      </c>
    </row>
    <row r="27" spans="25:50" x14ac:dyDescent="0.35">
      <c r="Y27" s="20"/>
      <c r="Z27" s="24" t="s">
        <v>42</v>
      </c>
      <c r="AA27" s="25">
        <v>0</v>
      </c>
      <c r="AB27" s="25">
        <v>0</v>
      </c>
      <c r="AC27" s="25">
        <v>0</v>
      </c>
      <c r="AD27" s="25">
        <v>0</v>
      </c>
      <c r="AE27" s="25">
        <v>0</v>
      </c>
      <c r="AF27" s="25">
        <v>0</v>
      </c>
      <c r="AG27" s="25">
        <v>0</v>
      </c>
      <c r="AH27" s="25">
        <v>8.7638015746620805</v>
      </c>
      <c r="AI27" s="25">
        <v>16.523582247735501</v>
      </c>
      <c r="AJ27" s="25">
        <v>12.2135577920478</v>
      </c>
      <c r="AK27" s="25">
        <v>5.8990938664496904</v>
      </c>
      <c r="AL27" s="25">
        <v>4.4214953261174204</v>
      </c>
      <c r="AM27" s="25">
        <v>4.7487705469093502</v>
      </c>
      <c r="AN27" s="25">
        <v>8.5245306466896995</v>
      </c>
      <c r="AO27" s="25">
        <v>9.0756498844686604</v>
      </c>
      <c r="AP27" s="25">
        <v>11.138038879607601</v>
      </c>
      <c r="AQ27" s="25">
        <v>8.7300565482086299</v>
      </c>
      <c r="AR27" s="25">
        <v>12.7887071685265</v>
      </c>
      <c r="AS27" s="25">
        <v>7.8378958370665703</v>
      </c>
      <c r="AT27" s="25">
        <v>-3.7224718795131002</v>
      </c>
      <c r="AU27" s="25">
        <v>-2.4896340108319701</v>
      </c>
      <c r="AV27" s="25">
        <v>0</v>
      </c>
      <c r="AW27" s="25">
        <v>0</v>
      </c>
      <c r="AX27" s="25">
        <v>0</v>
      </c>
    </row>
    <row r="28" spans="25:50" x14ac:dyDescent="0.35">
      <c r="Y28" s="20"/>
      <c r="Z28" s="24" t="s">
        <v>43</v>
      </c>
      <c r="AA28" s="25">
        <v>0</v>
      </c>
      <c r="AB28" s="25">
        <v>0</v>
      </c>
      <c r="AC28" s="25">
        <v>0</v>
      </c>
      <c r="AD28" s="25">
        <v>0</v>
      </c>
      <c r="AE28" s="25">
        <v>0</v>
      </c>
      <c r="AF28" s="25">
        <v>0</v>
      </c>
      <c r="AG28" s="25">
        <v>0</v>
      </c>
      <c r="AH28" s="25">
        <v>6.6957333044905303</v>
      </c>
      <c r="AI28" s="25">
        <v>14.709919838695299</v>
      </c>
      <c r="AJ28" s="25">
        <v>11.8494348316509</v>
      </c>
      <c r="AK28" s="25">
        <v>8.6448241566691308</v>
      </c>
      <c r="AL28" s="25">
        <v>6.1695272455304302</v>
      </c>
      <c r="AM28" s="25">
        <v>6.62122739576228</v>
      </c>
      <c r="AN28" s="25">
        <v>7.5011438169320996</v>
      </c>
      <c r="AO28" s="25">
        <v>7.2797358697882002</v>
      </c>
      <c r="AP28" s="25">
        <v>9.8491086721391294</v>
      </c>
      <c r="AQ28" s="25">
        <v>11.629914198674999</v>
      </c>
      <c r="AR28" s="25">
        <v>8.6860587532953808</v>
      </c>
      <c r="AS28" s="25">
        <v>2.4702598553299699</v>
      </c>
      <c r="AT28" s="25">
        <v>-4.7328222928091197</v>
      </c>
      <c r="AU28" s="25">
        <v>4.1463053151445097E-3</v>
      </c>
      <c r="AV28" s="25">
        <v>0</v>
      </c>
      <c r="AW28" s="25">
        <v>0</v>
      </c>
      <c r="AX28" s="25">
        <v>0</v>
      </c>
    </row>
    <row r="29" spans="25:50" x14ac:dyDescent="0.35">
      <c r="Y29" s="20"/>
      <c r="Z29" s="24" t="s">
        <v>44</v>
      </c>
      <c r="AA29" s="25">
        <v>0</v>
      </c>
      <c r="AB29" s="25">
        <v>0</v>
      </c>
      <c r="AC29" s="25">
        <v>0</v>
      </c>
      <c r="AD29" s="25">
        <v>0</v>
      </c>
      <c r="AE29" s="25">
        <v>0</v>
      </c>
      <c r="AF29" s="25">
        <v>0</v>
      </c>
      <c r="AG29" s="25">
        <v>0</v>
      </c>
      <c r="AH29" s="25">
        <v>1.27042954686161</v>
      </c>
      <c r="AI29" s="25">
        <v>13.1857831071449</v>
      </c>
      <c r="AJ29" s="25">
        <v>10.8672079030107</v>
      </c>
      <c r="AK29" s="25">
        <v>10.6395128979517</v>
      </c>
      <c r="AL29" s="25">
        <v>8.4116889672531894</v>
      </c>
      <c r="AM29" s="25">
        <v>8.7794113193241099</v>
      </c>
      <c r="AN29" s="25">
        <v>8.4720044449995502</v>
      </c>
      <c r="AO29" s="25">
        <v>8.7185182946781197</v>
      </c>
      <c r="AP29" s="25">
        <v>10.3968903303071</v>
      </c>
      <c r="AQ29" s="25">
        <v>7.5521465927954798</v>
      </c>
      <c r="AR29" s="25">
        <v>9.0491156887008692</v>
      </c>
      <c r="AS29" s="25">
        <v>1.1665952948926801</v>
      </c>
      <c r="AT29" s="25">
        <v>-1.11215552858447</v>
      </c>
      <c r="AU29" s="25">
        <v>0</v>
      </c>
      <c r="AV29" s="25">
        <v>0</v>
      </c>
      <c r="AW29" s="25">
        <v>0</v>
      </c>
      <c r="AX29" s="25">
        <v>0</v>
      </c>
    </row>
    <row r="30" spans="25:50" x14ac:dyDescent="0.35">
      <c r="Y30" s="20"/>
      <c r="Z30" s="24" t="s">
        <v>45</v>
      </c>
      <c r="AA30" s="25">
        <v>0</v>
      </c>
      <c r="AB30" s="25">
        <v>0</v>
      </c>
      <c r="AC30" s="25">
        <v>0</v>
      </c>
      <c r="AD30" s="25">
        <v>0</v>
      </c>
      <c r="AE30" s="25">
        <v>0</v>
      </c>
      <c r="AF30" s="25">
        <v>0</v>
      </c>
      <c r="AG30" s="25">
        <v>0</v>
      </c>
      <c r="AH30" s="25">
        <v>0.17906314011201999</v>
      </c>
      <c r="AI30" s="25">
        <v>12.963397353796401</v>
      </c>
      <c r="AJ30" s="25">
        <v>13.712791287490999</v>
      </c>
      <c r="AK30" s="25">
        <v>6.53730374117678</v>
      </c>
      <c r="AL30" s="25">
        <v>9.1561611208880809</v>
      </c>
      <c r="AM30" s="25">
        <v>7.0495820380605503</v>
      </c>
      <c r="AN30" s="25">
        <v>6.7582613414632302</v>
      </c>
      <c r="AO30" s="25">
        <v>8.4257712109557108</v>
      </c>
      <c r="AP30" s="25">
        <v>9.0439102315790407</v>
      </c>
      <c r="AQ30" s="25">
        <v>10.1406782810138</v>
      </c>
      <c r="AR30" s="25">
        <v>5.2641272578239002</v>
      </c>
      <c r="AS30" s="25">
        <v>-4.8341733828677</v>
      </c>
      <c r="AT30" s="25">
        <v>-0.166520410390189</v>
      </c>
      <c r="AU30" s="25">
        <v>0</v>
      </c>
      <c r="AV30" s="25">
        <v>0</v>
      </c>
      <c r="AW30" s="25">
        <v>0</v>
      </c>
      <c r="AX30" s="25">
        <v>0</v>
      </c>
    </row>
    <row r="31" spans="25:50" x14ac:dyDescent="0.35">
      <c r="Y31" s="20"/>
      <c r="Z31" s="24" t="s">
        <v>46</v>
      </c>
      <c r="AA31" s="25">
        <v>0</v>
      </c>
      <c r="AB31" s="25">
        <v>0</v>
      </c>
      <c r="AC31" s="25">
        <v>0</v>
      </c>
      <c r="AD31" s="25">
        <v>0</v>
      </c>
      <c r="AE31" s="25">
        <v>0</v>
      </c>
      <c r="AF31" s="25">
        <v>0</v>
      </c>
      <c r="AG31" s="25">
        <v>0</v>
      </c>
      <c r="AH31" s="25">
        <v>8.0471075523849702</v>
      </c>
      <c r="AI31" s="25">
        <v>17.0647476283327</v>
      </c>
      <c r="AJ31" s="25">
        <v>9.7843850611710508</v>
      </c>
      <c r="AK31" s="25">
        <v>6.0350367421072804</v>
      </c>
      <c r="AL31" s="25">
        <v>6.7152671308300196</v>
      </c>
      <c r="AM31" s="25">
        <v>7.7431066646671098</v>
      </c>
      <c r="AN31" s="25">
        <v>5.9284868138144704</v>
      </c>
      <c r="AO31" s="25">
        <v>7.5655957067193604</v>
      </c>
      <c r="AP31" s="25">
        <v>6.1793484461175101</v>
      </c>
      <c r="AQ31" s="25">
        <v>2.07206690669739</v>
      </c>
      <c r="AR31" s="25">
        <v>-1.3648882646618801</v>
      </c>
      <c r="AS31" s="25">
        <v>-1.17452750164797E-3</v>
      </c>
      <c r="AT31" s="25">
        <v>0</v>
      </c>
      <c r="AU31" s="25">
        <v>0</v>
      </c>
      <c r="AV31" s="25">
        <v>0</v>
      </c>
      <c r="AW31" s="25">
        <v>0</v>
      </c>
      <c r="AX31" s="25">
        <v>0</v>
      </c>
    </row>
    <row r="32" spans="25:50" ht="15" thickBot="1" x14ac:dyDescent="0.4">
      <c r="Y32" s="20"/>
      <c r="Z32" s="26" t="s">
        <v>47</v>
      </c>
      <c r="AA32" s="25">
        <v>0</v>
      </c>
      <c r="AB32" s="25">
        <v>0</v>
      </c>
      <c r="AC32" s="25">
        <v>0</v>
      </c>
      <c r="AD32" s="25">
        <v>0</v>
      </c>
      <c r="AE32" s="25">
        <v>0</v>
      </c>
      <c r="AF32" s="25">
        <v>0</v>
      </c>
      <c r="AG32" s="25">
        <v>0</v>
      </c>
      <c r="AH32" s="25">
        <v>1.6581774417027599</v>
      </c>
      <c r="AI32" s="25">
        <v>17.880026597438899</v>
      </c>
      <c r="AJ32" s="25">
        <v>13.996019448186701</v>
      </c>
      <c r="AK32" s="25">
        <v>6.4691804217640101</v>
      </c>
      <c r="AL32" s="25">
        <v>5.4033954773853701</v>
      </c>
      <c r="AM32" s="25">
        <v>5.2472514105643597</v>
      </c>
      <c r="AN32" s="25">
        <v>7.9023594844869498</v>
      </c>
      <c r="AO32" s="25">
        <v>8.3578960435665497</v>
      </c>
      <c r="AP32" s="25">
        <v>8.9054334636481691</v>
      </c>
      <c r="AQ32" s="25">
        <v>3.35204215130707</v>
      </c>
      <c r="AR32" s="25">
        <v>-0.58524069842983795</v>
      </c>
      <c r="AS32" s="25">
        <v>0</v>
      </c>
      <c r="AT32" s="25">
        <v>2.9382146672165298E-31</v>
      </c>
      <c r="AU32" s="25">
        <v>-2.9382146672165298E-31</v>
      </c>
      <c r="AV32" s="25">
        <v>0</v>
      </c>
      <c r="AW32" s="25">
        <v>0</v>
      </c>
      <c r="AX32" s="25">
        <v>0</v>
      </c>
    </row>
    <row r="34" spans="34:36" x14ac:dyDescent="0.35">
      <c r="AH34" s="25">
        <f>AVERAGE(AH21:AU32)</f>
        <v>8.2438724191911383</v>
      </c>
      <c r="AI34" s="25">
        <f>MAX(AH21:AU32)</f>
        <v>22.426361935307899</v>
      </c>
      <c r="AJ34" s="25">
        <f>MIN(AH21:AU32)</f>
        <v>-4.8341733828677</v>
      </c>
    </row>
  </sheetData>
  <mergeCells count="6">
    <mergeCell ref="Z2:AX2"/>
    <mergeCell ref="Z3:Z4"/>
    <mergeCell ref="AA3:AX3"/>
    <mergeCell ref="Z18:AX18"/>
    <mergeCell ref="Z19:Z20"/>
    <mergeCell ref="AA19:AX1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C574F-7B51-42CC-8997-3614B6DE39EE}">
  <dimension ref="A1:AW32"/>
  <sheetViews>
    <sheetView workbookViewId="0">
      <selection activeCell="E27" sqref="E27"/>
    </sheetView>
  </sheetViews>
  <sheetFormatPr defaultColWidth="9.1796875" defaultRowHeight="14.5" x14ac:dyDescent="0.35"/>
  <cols>
    <col min="1" max="23" width="9.1796875" style="1"/>
    <col min="24" max="24" width="2.1796875" style="20" customWidth="1"/>
    <col min="25" max="25" width="8.453125" style="20" customWidth="1"/>
    <col min="26" max="49" width="5.1796875" style="20" customWidth="1"/>
    <col min="50" max="16384" width="9.1796875" style="1"/>
  </cols>
  <sheetData>
    <row r="1" spans="1:49" ht="44" thickBot="1" x14ac:dyDescent="0.4">
      <c r="B1" s="13" t="s">
        <v>55</v>
      </c>
      <c r="C1" s="13" t="s">
        <v>56</v>
      </c>
      <c r="D1" s="13" t="s">
        <v>57</v>
      </c>
      <c r="E1" s="13" t="s">
        <v>58</v>
      </c>
    </row>
    <row r="2" spans="1:49" ht="15" thickBot="1" x14ac:dyDescent="0.4">
      <c r="A2" s="14" t="s">
        <v>37</v>
      </c>
      <c r="B2" s="1">
        <v>1.5316819566254762</v>
      </c>
      <c r="C2" s="16">
        <v>1.2666183060560476</v>
      </c>
      <c r="D2" s="16">
        <f>AVERAGE(Z5:AW5)</f>
        <v>1.379847677243909</v>
      </c>
      <c r="E2" s="16">
        <f>AVERAGE(Z21:AW21)</f>
        <v>1.105579150977803</v>
      </c>
      <c r="Y2" s="32" t="s">
        <v>59</v>
      </c>
      <c r="Z2" s="33"/>
      <c r="AA2" s="33"/>
      <c r="AB2" s="33"/>
      <c r="AC2" s="33"/>
      <c r="AD2" s="33"/>
      <c r="AE2" s="33"/>
      <c r="AF2" s="33"/>
      <c r="AG2" s="33"/>
      <c r="AH2" s="33"/>
      <c r="AI2" s="33"/>
      <c r="AJ2" s="33"/>
      <c r="AK2" s="33"/>
      <c r="AL2" s="33"/>
      <c r="AM2" s="33"/>
      <c r="AN2" s="33"/>
      <c r="AO2" s="33"/>
      <c r="AP2" s="33"/>
      <c r="AQ2" s="33"/>
      <c r="AR2" s="33"/>
      <c r="AS2" s="33"/>
      <c r="AT2" s="33"/>
      <c r="AU2" s="33"/>
      <c r="AV2" s="33"/>
      <c r="AW2" s="34"/>
    </row>
    <row r="3" spans="1:49" x14ac:dyDescent="0.35">
      <c r="A3" s="14" t="s">
        <v>38</v>
      </c>
      <c r="B3" s="1">
        <v>1.9484611244176164</v>
      </c>
      <c r="C3" s="16">
        <v>1.7816505631818422</v>
      </c>
      <c r="D3" s="16">
        <f t="shared" ref="D3:D13" si="0">AVERAGE(Z6:AW6)</f>
        <v>1.5038821632314952</v>
      </c>
      <c r="E3" s="16">
        <f t="shared" ref="E3:E13" si="1">AVERAGE(Z22:AW22)</f>
        <v>1.3233799354642206</v>
      </c>
      <c r="Y3" s="35" t="s">
        <v>18</v>
      </c>
      <c r="Z3" s="37" t="s">
        <v>53</v>
      </c>
      <c r="AA3" s="38"/>
      <c r="AB3" s="38"/>
      <c r="AC3" s="38"/>
      <c r="AD3" s="38"/>
      <c r="AE3" s="38"/>
      <c r="AF3" s="38"/>
      <c r="AG3" s="38"/>
      <c r="AH3" s="38"/>
      <c r="AI3" s="38"/>
      <c r="AJ3" s="38"/>
      <c r="AK3" s="38"/>
      <c r="AL3" s="38"/>
      <c r="AM3" s="38"/>
      <c r="AN3" s="38"/>
      <c r="AO3" s="38"/>
      <c r="AP3" s="38"/>
      <c r="AQ3" s="38"/>
      <c r="AR3" s="38"/>
      <c r="AS3" s="38"/>
      <c r="AT3" s="38"/>
      <c r="AU3" s="38"/>
      <c r="AV3" s="38"/>
      <c r="AW3" s="39"/>
    </row>
    <row r="4" spans="1:49" ht="15" thickBot="1" x14ac:dyDescent="0.4">
      <c r="A4" s="14" t="s">
        <v>39</v>
      </c>
      <c r="B4" s="1">
        <v>1.7224435591403389</v>
      </c>
      <c r="C4" s="16">
        <v>1.5800081678700026</v>
      </c>
      <c r="D4" s="16">
        <f t="shared" si="0"/>
        <v>1.8327936890386993</v>
      </c>
      <c r="E4" s="16">
        <f t="shared" si="1"/>
        <v>1.7668491203256096</v>
      </c>
      <c r="Y4" s="36"/>
      <c r="Z4" s="21">
        <v>1</v>
      </c>
      <c r="AA4" s="22">
        <v>2</v>
      </c>
      <c r="AB4" s="22">
        <v>3</v>
      </c>
      <c r="AC4" s="22">
        <v>4</v>
      </c>
      <c r="AD4" s="22">
        <v>5</v>
      </c>
      <c r="AE4" s="22">
        <v>6</v>
      </c>
      <c r="AF4" s="22">
        <v>7</v>
      </c>
      <c r="AG4" s="22">
        <v>8</v>
      </c>
      <c r="AH4" s="22">
        <v>9</v>
      </c>
      <c r="AI4" s="22">
        <v>10</v>
      </c>
      <c r="AJ4" s="22">
        <v>11</v>
      </c>
      <c r="AK4" s="22">
        <v>12</v>
      </c>
      <c r="AL4" s="22">
        <v>13</v>
      </c>
      <c r="AM4" s="22">
        <v>14</v>
      </c>
      <c r="AN4" s="22">
        <v>15</v>
      </c>
      <c r="AO4" s="22">
        <v>16</v>
      </c>
      <c r="AP4" s="22">
        <v>17</v>
      </c>
      <c r="AQ4" s="22">
        <v>18</v>
      </c>
      <c r="AR4" s="22">
        <v>19</v>
      </c>
      <c r="AS4" s="22">
        <v>20</v>
      </c>
      <c r="AT4" s="22">
        <v>21</v>
      </c>
      <c r="AU4" s="22">
        <v>22</v>
      </c>
      <c r="AV4" s="22">
        <v>23</v>
      </c>
      <c r="AW4" s="23">
        <v>24</v>
      </c>
    </row>
    <row r="5" spans="1:49" x14ac:dyDescent="0.35">
      <c r="A5" s="14" t="s">
        <v>40</v>
      </c>
      <c r="B5" s="1">
        <v>1.7819390063086928</v>
      </c>
      <c r="C5" s="16">
        <v>1.6629471649122134</v>
      </c>
      <c r="D5" s="16">
        <f t="shared" si="0"/>
        <v>1.8060038465221699</v>
      </c>
      <c r="E5" s="16">
        <f t="shared" si="1"/>
        <v>1.6790406535603764</v>
      </c>
      <c r="Y5" s="24" t="s">
        <v>37</v>
      </c>
      <c r="Z5" s="25">
        <v>1.2884854697002901</v>
      </c>
      <c r="AA5" s="25">
        <v>1.19385543719648</v>
      </c>
      <c r="AB5" s="25">
        <v>1.3968181379331699</v>
      </c>
      <c r="AC5" s="25">
        <v>1.6453976764395</v>
      </c>
      <c r="AD5" s="25">
        <v>1.81012744183055</v>
      </c>
      <c r="AE5" s="25">
        <v>1.01383644965089</v>
      </c>
      <c r="AF5" s="25">
        <v>1.7652484472048799</v>
      </c>
      <c r="AG5" s="25">
        <v>1.7764682843626001</v>
      </c>
      <c r="AH5" s="25">
        <v>3.1033430952916001</v>
      </c>
      <c r="AI5" s="25">
        <v>2.1477900428024799</v>
      </c>
      <c r="AJ5" s="25">
        <v>1.17559627329179</v>
      </c>
      <c r="AK5" s="25">
        <v>1.38600682264357</v>
      </c>
      <c r="AL5" s="25">
        <v>1.4849419109836599</v>
      </c>
      <c r="AM5" s="25">
        <v>1.70342544974763</v>
      </c>
      <c r="AN5" s="25">
        <v>1.7079554597239801</v>
      </c>
      <c r="AO5" s="25">
        <v>1.79051652560108</v>
      </c>
      <c r="AP5" s="25">
        <v>2.61429179673681</v>
      </c>
      <c r="AQ5" s="25">
        <v>2.5925393750199999</v>
      </c>
      <c r="AR5" s="25">
        <v>-0.86053036398189398</v>
      </c>
      <c r="AS5" s="25">
        <v>-0.83309400444121895</v>
      </c>
      <c r="AT5" s="25">
        <v>0.57205226402340104</v>
      </c>
      <c r="AU5" s="25">
        <v>1.44989968783178</v>
      </c>
      <c r="AV5" s="25">
        <v>0.54024683809123397</v>
      </c>
      <c r="AW5" s="25">
        <v>0.65112573616954905</v>
      </c>
    </row>
    <row r="6" spans="1:49" x14ac:dyDescent="0.35">
      <c r="A6" s="14" t="s">
        <v>5</v>
      </c>
      <c r="B6" s="1">
        <v>1.8088891893864381</v>
      </c>
      <c r="C6" s="16">
        <v>1.9185127643009139</v>
      </c>
      <c r="D6" s="16">
        <f t="shared" si="0"/>
        <v>1.699744928474783</v>
      </c>
      <c r="E6" s="16">
        <f t="shared" si="1"/>
        <v>1.3873655991020162</v>
      </c>
      <c r="Y6" s="24" t="s">
        <v>38</v>
      </c>
      <c r="Z6" s="25">
        <v>1.85101367592189</v>
      </c>
      <c r="AA6" s="25">
        <v>1.36561393202226</v>
      </c>
      <c r="AB6" s="25">
        <v>1.3091532874040801</v>
      </c>
      <c r="AC6" s="25">
        <v>1.2080086848168099</v>
      </c>
      <c r="AD6" s="25">
        <v>1.4859348609070799</v>
      </c>
      <c r="AE6" s="25">
        <v>1.1557745899345599</v>
      </c>
      <c r="AF6" s="25">
        <v>0.99705271225843894</v>
      </c>
      <c r="AG6" s="25">
        <v>1.61200642364304</v>
      </c>
      <c r="AH6" s="25">
        <v>2.3939645501136999</v>
      </c>
      <c r="AI6" s="25">
        <v>2.1053125230798702</v>
      </c>
      <c r="AJ6" s="25">
        <v>1.34882626572565</v>
      </c>
      <c r="AK6" s="25">
        <v>1.5361590470889299</v>
      </c>
      <c r="AL6" s="25">
        <v>2.09423043161783</v>
      </c>
      <c r="AM6" s="25">
        <v>2.36266763437406</v>
      </c>
      <c r="AN6" s="25">
        <v>2.1999465947924799</v>
      </c>
      <c r="AO6" s="25">
        <v>2.1292202220088399</v>
      </c>
      <c r="AP6" s="25">
        <v>2.4389037846607202</v>
      </c>
      <c r="AQ6" s="25">
        <v>1.92321147396046</v>
      </c>
      <c r="AR6" s="25">
        <v>0.275138588694817</v>
      </c>
      <c r="AS6" s="25">
        <v>-0.16406960106860299</v>
      </c>
      <c r="AT6" s="25">
        <v>0.60434859219981996</v>
      </c>
      <c r="AU6" s="25">
        <v>1.0678462108822799</v>
      </c>
      <c r="AV6" s="25">
        <v>1.23088664766551</v>
      </c>
      <c r="AW6" s="25">
        <v>1.5620207848513701</v>
      </c>
    </row>
    <row r="7" spans="1:49" x14ac:dyDescent="0.35">
      <c r="A7" s="14" t="s">
        <v>41</v>
      </c>
      <c r="B7" s="1">
        <v>1.7683285989683177</v>
      </c>
      <c r="C7" s="16">
        <v>1.6057018571903487</v>
      </c>
      <c r="D7" s="16">
        <f t="shared" si="0"/>
        <v>1.3778814728831221</v>
      </c>
      <c r="E7" s="16">
        <f t="shared" si="1"/>
        <v>0.99908873002625365</v>
      </c>
      <c r="Y7" s="24" t="s">
        <v>39</v>
      </c>
      <c r="Z7" s="25">
        <v>1.5895077703773399</v>
      </c>
      <c r="AA7" s="25">
        <v>1.7153158079555899</v>
      </c>
      <c r="AB7" s="25">
        <v>1.74678627575237</v>
      </c>
      <c r="AC7" s="25">
        <v>1.65662324304933</v>
      </c>
      <c r="AD7" s="25">
        <v>1.74146700449638</v>
      </c>
      <c r="AE7" s="25">
        <v>2.0468569882066499</v>
      </c>
      <c r="AF7" s="25">
        <v>2.0343890972316601</v>
      </c>
      <c r="AG7" s="25">
        <v>2.8012286589827502</v>
      </c>
      <c r="AH7" s="25">
        <v>3.7444691153833101</v>
      </c>
      <c r="AI7" s="25">
        <v>2.79631653301412</v>
      </c>
      <c r="AJ7" s="25">
        <v>2.3040111920558002</v>
      </c>
      <c r="AK7" s="25">
        <v>2.3895373729920202</v>
      </c>
      <c r="AL7" s="25">
        <v>2.5072107759990998</v>
      </c>
      <c r="AM7" s="25">
        <v>2.6635913211598901</v>
      </c>
      <c r="AN7" s="25">
        <v>2.1773930816729599</v>
      </c>
      <c r="AO7" s="25">
        <v>1.9212991329784499</v>
      </c>
      <c r="AP7" s="25">
        <v>1.90084735773612</v>
      </c>
      <c r="AQ7" s="25">
        <v>1.5211944629515901</v>
      </c>
      <c r="AR7" s="25">
        <v>1.12388853931168</v>
      </c>
      <c r="AS7" s="25">
        <v>1.03326432164019</v>
      </c>
      <c r="AT7" s="25">
        <v>0.83067389823547499</v>
      </c>
      <c r="AU7" s="25">
        <v>0.44651367981094198</v>
      </c>
      <c r="AV7" s="25">
        <v>0.484546508852851</v>
      </c>
      <c r="AW7" s="25">
        <v>0.81011639708221495</v>
      </c>
    </row>
    <row r="8" spans="1:49" x14ac:dyDescent="0.35">
      <c r="A8" s="14" t="s">
        <v>42</v>
      </c>
      <c r="B8" s="1">
        <v>1.6543391600224429</v>
      </c>
      <c r="C8" s="16">
        <v>1.5309622464225143</v>
      </c>
      <c r="D8" s="16">
        <f t="shared" si="0"/>
        <v>1.120598751207931</v>
      </c>
      <c r="E8" s="16">
        <f t="shared" si="1"/>
        <v>0.8414861407581502</v>
      </c>
      <c r="Y8" s="24" t="s">
        <v>40</v>
      </c>
      <c r="Z8" s="25">
        <v>0.90095131755235902</v>
      </c>
      <c r="AA8" s="25">
        <v>1.4338279440522199</v>
      </c>
      <c r="AB8" s="25">
        <v>1.67907326075284</v>
      </c>
      <c r="AC8" s="25">
        <v>1.8016343466909599</v>
      </c>
      <c r="AD8" s="25">
        <v>1.80138692339656</v>
      </c>
      <c r="AE8" s="25">
        <v>1.69668684365247</v>
      </c>
      <c r="AF8" s="25">
        <v>2.22276485426304</v>
      </c>
      <c r="AG8" s="25">
        <v>3.3136561565237299</v>
      </c>
      <c r="AH8" s="25">
        <v>3.8662662123424001</v>
      </c>
      <c r="AI8" s="25">
        <v>2.1290205035852399</v>
      </c>
      <c r="AJ8" s="25">
        <v>2.6602803478121402</v>
      </c>
      <c r="AK8" s="25">
        <v>2.9441192134799699</v>
      </c>
      <c r="AL8" s="25">
        <v>2.7748322060188402</v>
      </c>
      <c r="AM8" s="25">
        <v>2.8112243906457599</v>
      </c>
      <c r="AN8" s="25">
        <v>1.7279511594722501</v>
      </c>
      <c r="AO8" s="25">
        <v>1.2006573529679401</v>
      </c>
      <c r="AP8" s="25">
        <v>0.90780308509710606</v>
      </c>
      <c r="AQ8" s="25">
        <v>0.93895988996616497</v>
      </c>
      <c r="AR8" s="25">
        <v>1.44231224074999</v>
      </c>
      <c r="AS8" s="25">
        <v>1.4644034702784801</v>
      </c>
      <c r="AT8" s="25">
        <v>1.3449991432936499</v>
      </c>
      <c r="AU8" s="25">
        <v>0.56620997188770805</v>
      </c>
      <c r="AV8" s="25">
        <v>0.63551300568962199</v>
      </c>
      <c r="AW8" s="25">
        <v>1.0795584763606401</v>
      </c>
    </row>
    <row r="9" spans="1:49" x14ac:dyDescent="0.35">
      <c r="A9" s="14" t="s">
        <v>43</v>
      </c>
      <c r="B9" s="1">
        <v>1.3856953973464654</v>
      </c>
      <c r="C9" s="16">
        <v>1.2598202516883437</v>
      </c>
      <c r="D9" s="16">
        <f t="shared" si="0"/>
        <v>1.1201248280533731</v>
      </c>
      <c r="E9" s="16">
        <f t="shared" si="1"/>
        <v>0.92914338605388991</v>
      </c>
      <c r="Y9" s="24" t="s">
        <v>5</v>
      </c>
      <c r="Z9" s="25">
        <v>2.2023329134253999</v>
      </c>
      <c r="AA9" s="25">
        <v>1.7379608108542399</v>
      </c>
      <c r="AB9" s="25">
        <v>2.61522106630522</v>
      </c>
      <c r="AC9" s="25">
        <v>2.8493358552617898</v>
      </c>
      <c r="AD9" s="25">
        <v>3.0003127711094102</v>
      </c>
      <c r="AE9" s="25">
        <v>2.31530326709718</v>
      </c>
      <c r="AF9" s="25">
        <v>2.3602723142882698</v>
      </c>
      <c r="AG9" s="25">
        <v>3.1510236425519702</v>
      </c>
      <c r="AH9" s="25">
        <v>2.54383630096366</v>
      </c>
      <c r="AI9" s="25">
        <v>1.29964871263255</v>
      </c>
      <c r="AJ9" s="25">
        <v>2.5768077925441801</v>
      </c>
      <c r="AK9" s="25">
        <v>2.6801528849218599</v>
      </c>
      <c r="AL9" s="25">
        <v>2.5191037386881998</v>
      </c>
      <c r="AM9" s="25">
        <v>2.7520614347450798</v>
      </c>
      <c r="AN9" s="25">
        <v>1.70528194722528</v>
      </c>
      <c r="AO9" s="25">
        <v>0.52853317652221299</v>
      </c>
      <c r="AP9" s="25">
        <v>-3.66287981991461E-2</v>
      </c>
      <c r="AQ9" s="25">
        <v>-0.19584137839957899</v>
      </c>
      <c r="AR9" s="25">
        <v>0.227357513712447</v>
      </c>
      <c r="AS9" s="25">
        <v>0.61152111989343105</v>
      </c>
      <c r="AT9" s="25">
        <v>0.96216479420134904</v>
      </c>
      <c r="AU9" s="25">
        <v>0.42869887071788199</v>
      </c>
      <c r="AV9" s="25">
        <v>0.63996771656649698</v>
      </c>
      <c r="AW9" s="25">
        <v>1.31944981576541</v>
      </c>
    </row>
    <row r="10" spans="1:49" x14ac:dyDescent="0.35">
      <c r="A10" s="14" t="s">
        <v>44</v>
      </c>
      <c r="B10" s="1">
        <v>1.0108145445125516</v>
      </c>
      <c r="C10" s="16">
        <v>0.99155280629668308</v>
      </c>
      <c r="D10" s="16">
        <f t="shared" si="0"/>
        <v>1.3029838045275139</v>
      </c>
      <c r="E10" s="16">
        <f t="shared" si="1"/>
        <v>1.0591651417217296</v>
      </c>
      <c r="Y10" s="24" t="s">
        <v>41</v>
      </c>
      <c r="Z10" s="25">
        <v>0.26647977422396402</v>
      </c>
      <c r="AA10" s="25">
        <v>1.1388854709121199</v>
      </c>
      <c r="AB10" s="25">
        <v>2.2496425564444098</v>
      </c>
      <c r="AC10" s="25">
        <v>2.6440101218794601</v>
      </c>
      <c r="AD10" s="25">
        <v>3.12169905195818</v>
      </c>
      <c r="AE10" s="25">
        <v>2.7349619090652499</v>
      </c>
      <c r="AF10" s="25">
        <v>2.7286318778029899</v>
      </c>
      <c r="AG10" s="25">
        <v>4.0734573044463902</v>
      </c>
      <c r="AH10" s="25">
        <v>3.2461603117439899</v>
      </c>
      <c r="AI10" s="25">
        <v>2.0601329211706698</v>
      </c>
      <c r="AJ10" s="25">
        <v>3.1242685439352602</v>
      </c>
      <c r="AK10" s="25">
        <v>2.5895142854993698</v>
      </c>
      <c r="AL10" s="25">
        <v>1.59793256065235</v>
      </c>
      <c r="AM10" s="25">
        <v>1.3455147754458401</v>
      </c>
      <c r="AN10" s="25">
        <v>0.85441981778107201</v>
      </c>
      <c r="AO10" s="25">
        <v>0.133721716922413</v>
      </c>
      <c r="AP10" s="25">
        <v>-0.228172965826659</v>
      </c>
      <c r="AQ10" s="25">
        <v>-0.283586633270837</v>
      </c>
      <c r="AR10" s="25">
        <v>-0.16029915356587099</v>
      </c>
      <c r="AS10" s="25">
        <v>6.2411780884156602E-2</v>
      </c>
      <c r="AT10" s="25">
        <v>-0.23654458298141501</v>
      </c>
      <c r="AU10" s="25">
        <v>-0.34266730453564798</v>
      </c>
      <c r="AV10" s="25">
        <v>6.3543673329866601E-2</v>
      </c>
      <c r="AW10" s="25">
        <v>0.285037535277608</v>
      </c>
    </row>
    <row r="11" spans="1:49" x14ac:dyDescent="0.35">
      <c r="A11" s="14" t="s">
        <v>45</v>
      </c>
      <c r="B11" s="1">
        <v>1.3987516872651995</v>
      </c>
      <c r="C11" s="16">
        <v>1.1735443233900311</v>
      </c>
      <c r="D11" s="16">
        <f t="shared" si="0"/>
        <v>1.247918368433605</v>
      </c>
      <c r="E11" s="16">
        <f t="shared" si="1"/>
        <v>1.0553664626018593</v>
      </c>
      <c r="Y11" s="24" t="s">
        <v>42</v>
      </c>
      <c r="Z11" s="25">
        <v>0.459251711119951</v>
      </c>
      <c r="AA11" s="25">
        <v>0.53757187629538095</v>
      </c>
      <c r="AB11" s="25">
        <v>1.2178259303791401</v>
      </c>
      <c r="AC11" s="25">
        <v>1.7094415696157399</v>
      </c>
      <c r="AD11" s="25">
        <v>2.2125658470097198</v>
      </c>
      <c r="AE11" s="25">
        <v>2.1874103244258101</v>
      </c>
      <c r="AF11" s="25">
        <v>2.2235791310948501</v>
      </c>
      <c r="AG11" s="25">
        <v>4.0054360261373301</v>
      </c>
      <c r="AH11" s="25">
        <v>3.8218035722644701</v>
      </c>
      <c r="AI11" s="25">
        <v>1.4223948928998</v>
      </c>
      <c r="AJ11" s="25">
        <v>2.7181888218358599</v>
      </c>
      <c r="AK11" s="25">
        <v>2.6680057849718199</v>
      </c>
      <c r="AL11" s="25">
        <v>1.3155656388214501</v>
      </c>
      <c r="AM11" s="25">
        <v>0.438092565407743</v>
      </c>
      <c r="AN11" s="25">
        <v>-0.220898674372317</v>
      </c>
      <c r="AO11" s="25">
        <v>-0.30380801208785502</v>
      </c>
      <c r="AP11" s="25">
        <v>7.4366256719863202E-2</v>
      </c>
      <c r="AQ11" s="25">
        <v>0.26297249563163</v>
      </c>
      <c r="AR11" s="25">
        <v>0.37990683688945898</v>
      </c>
      <c r="AS11" s="25">
        <v>0.51139855709383297</v>
      </c>
      <c r="AT11" s="25">
        <v>-0.14058293604069899</v>
      </c>
      <c r="AU11" s="25">
        <v>-0.36445782141872302</v>
      </c>
      <c r="AV11" s="25">
        <v>-0.11061681271297701</v>
      </c>
      <c r="AW11" s="25">
        <v>-0.13104355299093801</v>
      </c>
    </row>
    <row r="12" spans="1:49" x14ac:dyDescent="0.35">
      <c r="A12" s="14" t="s">
        <v>46</v>
      </c>
      <c r="B12" s="1">
        <v>1.3984362036046909</v>
      </c>
      <c r="C12" s="16">
        <v>1.1979064635648016</v>
      </c>
      <c r="D12" s="16">
        <f t="shared" si="0"/>
        <v>1.2648590901107475</v>
      </c>
      <c r="E12" s="16">
        <f t="shared" si="1"/>
        <v>1.0593068957956231</v>
      </c>
      <c r="Y12" s="24" t="s">
        <v>43</v>
      </c>
      <c r="Z12" s="25">
        <v>0.38923421626108801</v>
      </c>
      <c r="AA12" s="25">
        <v>0.54093968427341099</v>
      </c>
      <c r="AB12" s="25">
        <v>1.05802141757256</v>
      </c>
      <c r="AC12" s="25">
        <v>1.53392782039495</v>
      </c>
      <c r="AD12" s="25">
        <v>2.0017048031798002</v>
      </c>
      <c r="AE12" s="25">
        <v>2.0882113620398202</v>
      </c>
      <c r="AF12" s="25">
        <v>2.1070366417414199</v>
      </c>
      <c r="AG12" s="25">
        <v>3.9387830773275798</v>
      </c>
      <c r="AH12" s="25">
        <v>5.0197030931276299</v>
      </c>
      <c r="AI12" s="25">
        <v>1.3248058516613099</v>
      </c>
      <c r="AJ12" s="25">
        <v>2.3345833975856598</v>
      </c>
      <c r="AK12" s="25">
        <v>3.19931758277776</v>
      </c>
      <c r="AL12" s="25">
        <v>2.1102503115408999</v>
      </c>
      <c r="AM12" s="25">
        <v>0.53339177697513995</v>
      </c>
      <c r="AN12" s="25">
        <v>-0.43204011079073801</v>
      </c>
      <c r="AO12" s="25">
        <v>-0.54034189417203704</v>
      </c>
      <c r="AP12" s="25">
        <v>-0.40084648261717998</v>
      </c>
      <c r="AQ12" s="25">
        <v>-0.38607691531752503</v>
      </c>
      <c r="AR12" s="25">
        <v>0.30101396331115698</v>
      </c>
      <c r="AS12" s="25">
        <v>0.413905257243323</v>
      </c>
      <c r="AT12" s="25">
        <v>-0.13205223879522199</v>
      </c>
      <c r="AU12" s="25">
        <v>-0.115710965974026</v>
      </c>
      <c r="AV12" s="25">
        <v>-4.7657760658224302E-3</v>
      </c>
      <c r="AW12" s="25">
        <v>0</v>
      </c>
    </row>
    <row r="13" spans="1:49" ht="15" thickBot="1" x14ac:dyDescent="0.4">
      <c r="A13" s="15" t="s">
        <v>47</v>
      </c>
      <c r="B13" s="1">
        <v>1.5452047817453354</v>
      </c>
      <c r="C13" s="16">
        <v>1.411132048065314</v>
      </c>
      <c r="D13" s="16">
        <f t="shared" si="0"/>
        <v>1.3285662865384849</v>
      </c>
      <c r="E13" s="16">
        <f t="shared" si="1"/>
        <v>1.2216617363035616</v>
      </c>
      <c r="Y13" s="24" t="s">
        <v>44</v>
      </c>
      <c r="Z13" s="25">
        <v>0.26889145356244099</v>
      </c>
      <c r="AA13" s="25">
        <v>0.73592856874799095</v>
      </c>
      <c r="AB13" s="25">
        <v>1.0976715711216001</v>
      </c>
      <c r="AC13" s="25">
        <v>1.6055915133007801</v>
      </c>
      <c r="AD13" s="25">
        <v>2.17381024251875</v>
      </c>
      <c r="AE13" s="25">
        <v>2.2379349897098302</v>
      </c>
      <c r="AF13" s="25">
        <v>1.98326106012812</v>
      </c>
      <c r="AG13" s="25">
        <v>3.1330190183691702</v>
      </c>
      <c r="AH13" s="25">
        <v>6.3362390410904297</v>
      </c>
      <c r="AI13" s="25">
        <v>3.5216251775643301</v>
      </c>
      <c r="AJ13" s="25">
        <v>2.0837548698026702</v>
      </c>
      <c r="AK13" s="25">
        <v>2.7727866852141698</v>
      </c>
      <c r="AL13" s="25">
        <v>2.0939082911758402</v>
      </c>
      <c r="AM13" s="25">
        <v>0.84094568829504102</v>
      </c>
      <c r="AN13" s="25">
        <v>0.44513737868889902</v>
      </c>
      <c r="AO13" s="25">
        <v>0.52435565340861601</v>
      </c>
      <c r="AP13" s="25">
        <v>0.42764340568540699</v>
      </c>
      <c r="AQ13" s="25">
        <v>-4.85144029107661E-2</v>
      </c>
      <c r="AR13" s="25">
        <v>6.1016382360532799E-2</v>
      </c>
      <c r="AS13" s="25">
        <v>-0.3934372758868</v>
      </c>
      <c r="AT13" s="25">
        <v>-0.51700561474268203</v>
      </c>
      <c r="AU13" s="25">
        <v>-0.10228026968812801</v>
      </c>
      <c r="AV13" s="25">
        <v>-1.06721188559011E-2</v>
      </c>
      <c r="AW13" s="25">
        <v>0</v>
      </c>
    </row>
    <row r="14" spans="1:49" x14ac:dyDescent="0.35">
      <c r="B14" s="1">
        <f>AVERAGE(B2:B13)</f>
        <v>1.5795821007786308</v>
      </c>
      <c r="C14" s="1">
        <f>AVERAGE(C2:C13)</f>
        <v>1.4483630802449217</v>
      </c>
      <c r="D14" s="1">
        <f>AVERAGE(D2:D13)</f>
        <v>1.4154337421888197</v>
      </c>
      <c r="E14" s="1">
        <f>AVERAGE(E2:E13)</f>
        <v>1.2022860793909242</v>
      </c>
      <c r="Y14" s="24" t="s">
        <v>45</v>
      </c>
      <c r="Z14" s="25">
        <v>0.70060121146387</v>
      </c>
      <c r="AA14" s="25">
        <v>0.58062898978283095</v>
      </c>
      <c r="AB14" s="25">
        <v>1.00030293681752</v>
      </c>
      <c r="AC14" s="25">
        <v>1.2175509080906199</v>
      </c>
      <c r="AD14" s="25">
        <v>1.6606317336259</v>
      </c>
      <c r="AE14" s="25">
        <v>2.2351374879980899</v>
      </c>
      <c r="AF14" s="25">
        <v>2.3587146242111499</v>
      </c>
      <c r="AG14" s="25">
        <v>2.2528618558358802</v>
      </c>
      <c r="AH14" s="25">
        <v>5.4176528955574099</v>
      </c>
      <c r="AI14" s="25">
        <v>4.3232959871662997</v>
      </c>
      <c r="AJ14" s="25">
        <v>1.5843020650855499</v>
      </c>
      <c r="AK14" s="25">
        <v>1.91266229206174</v>
      </c>
      <c r="AL14" s="25">
        <v>1.79623785036652</v>
      </c>
      <c r="AM14" s="25">
        <v>0.67222745692094998</v>
      </c>
      <c r="AN14" s="25">
        <v>0.24330362329400501</v>
      </c>
      <c r="AO14" s="25">
        <v>0.49391767694675998</v>
      </c>
      <c r="AP14" s="25">
        <v>0.70906929380640704</v>
      </c>
      <c r="AQ14" s="25">
        <v>0.72950137729763698</v>
      </c>
      <c r="AR14" s="25">
        <v>0.72314934129552</v>
      </c>
      <c r="AS14" s="25">
        <v>-0.28610330732410999</v>
      </c>
      <c r="AT14" s="25">
        <v>-0.49689663270419898</v>
      </c>
      <c r="AU14" s="25">
        <v>-8.4432741155023597E-2</v>
      </c>
      <c r="AV14" s="25">
        <v>-1.19378385476331E-2</v>
      </c>
      <c r="AW14" s="25">
        <v>0.21766175451282899</v>
      </c>
    </row>
    <row r="15" spans="1:49" x14ac:dyDescent="0.35">
      <c r="B15" s="1">
        <f>B14-A14</f>
        <v>1.5795821007786308</v>
      </c>
      <c r="C15" s="1">
        <f>C14-B14</f>
        <v>-0.13121902053370915</v>
      </c>
      <c r="E15" s="1">
        <f>E14-D14</f>
        <v>-0.21314766279789543</v>
      </c>
      <c r="Y15" s="24" t="s">
        <v>46</v>
      </c>
      <c r="Z15" s="25">
        <v>0.27098559111865</v>
      </c>
      <c r="AA15" s="25">
        <v>0.29152599229322401</v>
      </c>
      <c r="AB15" s="25">
        <v>0.80265777322500598</v>
      </c>
      <c r="AC15" s="25">
        <v>1.32366952039667</v>
      </c>
      <c r="AD15" s="25">
        <v>1.65974093434976</v>
      </c>
      <c r="AE15" s="25">
        <v>1.8206488474877101</v>
      </c>
      <c r="AF15" s="25">
        <v>2.3136080624695601</v>
      </c>
      <c r="AG15" s="25">
        <v>2.9013264817370401</v>
      </c>
      <c r="AH15" s="25">
        <v>5.4951784600426397</v>
      </c>
      <c r="AI15" s="25">
        <v>4.22895581991828</v>
      </c>
      <c r="AJ15" s="25">
        <v>2.1103289981715898</v>
      </c>
      <c r="AK15" s="25">
        <v>2.4969300265530299</v>
      </c>
      <c r="AL15" s="25">
        <v>2.2383784095835999</v>
      </c>
      <c r="AM15" s="25">
        <v>1.2545747490400101</v>
      </c>
      <c r="AN15" s="25">
        <v>0.80075451252395702</v>
      </c>
      <c r="AO15" s="25">
        <v>0.98224684177685895</v>
      </c>
      <c r="AP15" s="25">
        <v>1.37877152953641</v>
      </c>
      <c r="AQ15" s="25">
        <v>0.14079952170248</v>
      </c>
      <c r="AR15" s="25">
        <v>-0.78431011016195296</v>
      </c>
      <c r="AS15" s="25">
        <v>-0.84865780260344303</v>
      </c>
      <c r="AT15" s="25">
        <v>-0.41386923184865398</v>
      </c>
      <c r="AU15" s="25">
        <v>4.0820278595789301E-2</v>
      </c>
      <c r="AV15" s="25">
        <v>-5.4718454233594303E-3</v>
      </c>
      <c r="AW15" s="25">
        <v>-0.14297519782692</v>
      </c>
    </row>
    <row r="16" spans="1:49" ht="15" thickBot="1" x14ac:dyDescent="0.4">
      <c r="Y16" s="26" t="s">
        <v>47</v>
      </c>
      <c r="Z16" s="25">
        <v>0.74918039747589404</v>
      </c>
      <c r="AA16" s="25">
        <v>0.54307896443952297</v>
      </c>
      <c r="AB16" s="25">
        <v>1.1059111281476901</v>
      </c>
      <c r="AC16" s="25">
        <v>2.2195388335202102</v>
      </c>
      <c r="AD16" s="25">
        <v>2.12514802146619</v>
      </c>
      <c r="AE16" s="25">
        <v>1.9711505572916901</v>
      </c>
      <c r="AF16" s="25">
        <v>1.90748422480399</v>
      </c>
      <c r="AG16" s="25">
        <v>2.6134578640088302</v>
      </c>
      <c r="AH16" s="25">
        <v>4.9265954767940796</v>
      </c>
      <c r="AI16" s="25">
        <v>5.0903402724539504</v>
      </c>
      <c r="AJ16" s="25">
        <v>0.98698620038910401</v>
      </c>
      <c r="AK16" s="25">
        <v>1.29476440408075</v>
      </c>
      <c r="AL16" s="25">
        <v>0.78896119596622205</v>
      </c>
      <c r="AM16" s="25">
        <v>1.2769665123548599</v>
      </c>
      <c r="AN16" s="25">
        <v>1.6581320693519901</v>
      </c>
      <c r="AO16" s="25">
        <v>1.4555143804919299</v>
      </c>
      <c r="AP16" s="25">
        <v>1.98837028955606</v>
      </c>
      <c r="AQ16" s="25">
        <v>-0.33407159285239502</v>
      </c>
      <c r="AR16" s="25">
        <v>-1.2287659668575599</v>
      </c>
      <c r="AS16" s="25">
        <v>-0.45833431621135901</v>
      </c>
      <c r="AT16" s="25">
        <v>-6.98142065226737E-2</v>
      </c>
      <c r="AU16" s="25">
        <v>0.45600165123549402</v>
      </c>
      <c r="AV16" s="25">
        <v>0.51292976351955999</v>
      </c>
      <c r="AW16" s="25">
        <v>0.30606475201961197</v>
      </c>
    </row>
    <row r="17" spans="2:49" ht="15" thickBot="1" x14ac:dyDescent="0.4"/>
    <row r="18" spans="2:49" ht="15" thickBot="1" x14ac:dyDescent="0.4">
      <c r="B18" s="1" t="str">
        <f>"2022 Reg Up Avg: " &amp; ROUND(B14,1) &amp; " MW" &amp; CHAR(9) &amp; CHAR(10) &amp; "2023 Reg Up Avg: " &amp; ROUND(D14,1) &amp; " MW"</f>
        <v>2022 Reg Up Avg: 1.6 MW	
2023 Reg Up Avg: 1.4 MW</v>
      </c>
      <c r="Y18" s="32" t="s">
        <v>60</v>
      </c>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4"/>
    </row>
    <row r="19" spans="2:49" x14ac:dyDescent="0.35">
      <c r="B19" s="1" t="str">
        <f>"2022 Reg Down Avg: " &amp; ROUND(C14,1) &amp; " MW" &amp; CHAR(9) &amp; CHAR(10) &amp; "2023 Reg Down Avg: " &amp; ROUND(E14,1) &amp; " MW"</f>
        <v>2022 Reg Down Avg: 1.4 MW	
2023 Reg Down Avg: 1.2 MW</v>
      </c>
      <c r="X19" s="27"/>
      <c r="Y19" s="35" t="s">
        <v>18</v>
      </c>
      <c r="Z19" s="37" t="s">
        <v>53</v>
      </c>
      <c r="AA19" s="38"/>
      <c r="AB19" s="38"/>
      <c r="AC19" s="38"/>
      <c r="AD19" s="38"/>
      <c r="AE19" s="38"/>
      <c r="AF19" s="38"/>
      <c r="AG19" s="38"/>
      <c r="AH19" s="38"/>
      <c r="AI19" s="38"/>
      <c r="AJ19" s="38"/>
      <c r="AK19" s="38"/>
      <c r="AL19" s="38"/>
      <c r="AM19" s="38"/>
      <c r="AN19" s="38"/>
      <c r="AO19" s="38"/>
      <c r="AP19" s="38"/>
      <c r="AQ19" s="38"/>
      <c r="AR19" s="38"/>
      <c r="AS19" s="38"/>
      <c r="AT19" s="38"/>
      <c r="AU19" s="38"/>
      <c r="AV19" s="38"/>
      <c r="AW19" s="39"/>
    </row>
    <row r="20" spans="2:49" ht="15" thickBot="1" x14ac:dyDescent="0.4">
      <c r="X20" s="27"/>
      <c r="Y20" s="36"/>
      <c r="Z20" s="21">
        <v>1</v>
      </c>
      <c r="AA20" s="22">
        <v>2</v>
      </c>
      <c r="AB20" s="22">
        <v>3</v>
      </c>
      <c r="AC20" s="22">
        <v>4</v>
      </c>
      <c r="AD20" s="22">
        <v>5</v>
      </c>
      <c r="AE20" s="22">
        <v>6</v>
      </c>
      <c r="AF20" s="22">
        <v>7</v>
      </c>
      <c r="AG20" s="22">
        <v>8</v>
      </c>
      <c r="AH20" s="22">
        <v>9</v>
      </c>
      <c r="AI20" s="22">
        <v>10</v>
      </c>
      <c r="AJ20" s="22">
        <v>11</v>
      </c>
      <c r="AK20" s="22">
        <v>12</v>
      </c>
      <c r="AL20" s="22">
        <v>13</v>
      </c>
      <c r="AM20" s="22">
        <v>14</v>
      </c>
      <c r="AN20" s="22">
        <v>15</v>
      </c>
      <c r="AO20" s="22">
        <v>16</v>
      </c>
      <c r="AP20" s="22">
        <v>17</v>
      </c>
      <c r="AQ20" s="22">
        <v>18</v>
      </c>
      <c r="AR20" s="22">
        <v>19</v>
      </c>
      <c r="AS20" s="22">
        <v>20</v>
      </c>
      <c r="AT20" s="22">
        <v>21</v>
      </c>
      <c r="AU20" s="22">
        <v>22</v>
      </c>
      <c r="AV20" s="22">
        <v>23</v>
      </c>
      <c r="AW20" s="23">
        <v>24</v>
      </c>
    </row>
    <row r="21" spans="2:49" x14ac:dyDescent="0.35">
      <c r="Y21" s="24" t="s">
        <v>37</v>
      </c>
      <c r="Z21" s="25">
        <v>1.3797837350753299</v>
      </c>
      <c r="AA21" s="25">
        <v>0.71781578862692597</v>
      </c>
      <c r="AB21" s="25">
        <v>0.651062337077286</v>
      </c>
      <c r="AC21" s="25">
        <v>-0.25877803881185701</v>
      </c>
      <c r="AD21" s="25">
        <v>0.1908937019278</v>
      </c>
      <c r="AE21" s="25">
        <v>0.30962893830669502</v>
      </c>
      <c r="AF21" s="25">
        <v>-4.7990313133633902E-2</v>
      </c>
      <c r="AG21" s="25">
        <v>0.12231744601427801</v>
      </c>
      <c r="AH21" s="25">
        <v>-1.6836929166801999</v>
      </c>
      <c r="AI21" s="25">
        <v>-1.16539754771034</v>
      </c>
      <c r="AJ21" s="25">
        <v>1.47293663308972</v>
      </c>
      <c r="AK21" s="25">
        <v>1.1870832877417501</v>
      </c>
      <c r="AL21" s="25">
        <v>1.0469140089468301</v>
      </c>
      <c r="AM21" s="25">
        <v>0.89271267660022602</v>
      </c>
      <c r="AN21" s="25">
        <v>1.51401274418281</v>
      </c>
      <c r="AO21" s="25">
        <v>0.79610336948476801</v>
      </c>
      <c r="AP21" s="25">
        <v>1.2416895053582699</v>
      </c>
      <c r="AQ21" s="25">
        <v>0.96565719434877595</v>
      </c>
      <c r="AR21" s="25">
        <v>3.9222788272776201</v>
      </c>
      <c r="AS21" s="25">
        <v>3.7797837028932499</v>
      </c>
      <c r="AT21" s="25">
        <v>2.5601885881634501</v>
      </c>
      <c r="AU21" s="25">
        <v>1.8344530621441499</v>
      </c>
      <c r="AV21" s="25">
        <v>3.25748186528492</v>
      </c>
      <c r="AW21" s="25">
        <v>1.84696102725845</v>
      </c>
    </row>
    <row r="22" spans="2:49" x14ac:dyDescent="0.35">
      <c r="Y22" s="24" t="s">
        <v>38</v>
      </c>
      <c r="Z22" s="25">
        <v>0.76823099238111303</v>
      </c>
      <c r="AA22" s="25">
        <v>0.37647631522265201</v>
      </c>
      <c r="AB22" s="25">
        <v>0.34488417422083301</v>
      </c>
      <c r="AC22" s="25">
        <v>-1.81176398727811E-3</v>
      </c>
      <c r="AD22" s="25">
        <v>0.26292790201292598</v>
      </c>
      <c r="AE22" s="25">
        <v>0.21143748174926799</v>
      </c>
      <c r="AF22" s="25">
        <v>0.31679631606119502</v>
      </c>
      <c r="AG22" s="25">
        <v>0.44351636834341401</v>
      </c>
      <c r="AH22" s="25">
        <v>-0.86954368567308205</v>
      </c>
      <c r="AI22" s="25">
        <v>0.44412345533543401</v>
      </c>
      <c r="AJ22" s="25">
        <v>1.8840313322192801</v>
      </c>
      <c r="AK22" s="25">
        <v>1.95183301476893</v>
      </c>
      <c r="AL22" s="25">
        <v>1.3810696217635099</v>
      </c>
      <c r="AM22" s="25">
        <v>1.1691715445653199</v>
      </c>
      <c r="AN22" s="25">
        <v>1.47400264892161</v>
      </c>
      <c r="AO22" s="25">
        <v>1.2247316381191999</v>
      </c>
      <c r="AP22" s="25">
        <v>1.4283522353942799</v>
      </c>
      <c r="AQ22" s="25">
        <v>2.36746342482934</v>
      </c>
      <c r="AR22" s="25">
        <v>4.4398787324978599</v>
      </c>
      <c r="AS22" s="25">
        <v>5.4732446291164099</v>
      </c>
      <c r="AT22" s="25">
        <v>3.6059833632242499</v>
      </c>
      <c r="AU22" s="25">
        <v>2.0203499475084601</v>
      </c>
      <c r="AV22" s="25">
        <v>1.15345774848795</v>
      </c>
      <c r="AW22" s="25">
        <v>-0.109488985941583</v>
      </c>
    </row>
    <row r="23" spans="2:49" x14ac:dyDescent="0.35">
      <c r="Y23" s="24" t="s">
        <v>39</v>
      </c>
      <c r="Z23" s="25">
        <v>2.8255578813829398</v>
      </c>
      <c r="AA23" s="25">
        <v>0.24115100940376</v>
      </c>
      <c r="AB23" s="25">
        <v>-0.19578284811983601</v>
      </c>
      <c r="AC23" s="25">
        <v>-0.15310169822581601</v>
      </c>
      <c r="AD23" s="25">
        <v>9.4807013192744802E-2</v>
      </c>
      <c r="AE23" s="25">
        <v>5.6505327823261897E-2</v>
      </c>
      <c r="AF23" s="25">
        <v>0.129473035930769</v>
      </c>
      <c r="AG23" s="25">
        <v>0.10236706158895</v>
      </c>
      <c r="AH23" s="25">
        <v>-0.68306809746700103</v>
      </c>
      <c r="AI23" s="25">
        <v>1.8659065143489599</v>
      </c>
      <c r="AJ23" s="25">
        <v>2.4302954239772001</v>
      </c>
      <c r="AK23" s="25">
        <v>1.5412063926675199</v>
      </c>
      <c r="AL23" s="25">
        <v>0.98189901289369497</v>
      </c>
      <c r="AM23" s="25">
        <v>1.37414303053827</v>
      </c>
      <c r="AN23" s="25">
        <v>2.0295213738246698</v>
      </c>
      <c r="AO23" s="25">
        <v>2.1754707053939302</v>
      </c>
      <c r="AP23" s="25">
        <v>2.1925539222996</v>
      </c>
      <c r="AQ23" s="25">
        <v>2.6494102206421002</v>
      </c>
      <c r="AR23" s="25">
        <v>3.6211587982198399</v>
      </c>
      <c r="AS23" s="25">
        <v>4.6580046593550204</v>
      </c>
      <c r="AT23" s="25">
        <v>4.3708585515758198</v>
      </c>
      <c r="AU23" s="25">
        <v>4.0867773700686296</v>
      </c>
      <c r="AV23" s="25">
        <v>2.8625211246918498</v>
      </c>
      <c r="AW23" s="25">
        <v>3.1467431018077399</v>
      </c>
    </row>
    <row r="24" spans="2:49" x14ac:dyDescent="0.35">
      <c r="Y24" s="24" t="s">
        <v>40</v>
      </c>
      <c r="Z24" s="25">
        <v>1.0727671792253499</v>
      </c>
      <c r="AA24" s="25">
        <v>-4.9543639331022397E-2</v>
      </c>
      <c r="AB24" s="25">
        <v>-0.26412216306908298</v>
      </c>
      <c r="AC24" s="25">
        <v>-0.11639845099920899</v>
      </c>
      <c r="AD24" s="25">
        <v>-0.19815664517001999</v>
      </c>
      <c r="AE24" s="25">
        <v>-0.35340818944747299</v>
      </c>
      <c r="AF24" s="25">
        <v>-9.7166214742415005E-2</v>
      </c>
      <c r="AG24" s="25">
        <v>-0.16048802112873201</v>
      </c>
      <c r="AH24" s="25">
        <v>0.20583297780020199</v>
      </c>
      <c r="AI24" s="25">
        <v>2.4601133395349901</v>
      </c>
      <c r="AJ24" s="25">
        <v>2.4822626104994798</v>
      </c>
      <c r="AK24" s="25">
        <v>1.36204397522162</v>
      </c>
      <c r="AL24" s="25">
        <v>0.593167801240439</v>
      </c>
      <c r="AM24" s="25">
        <v>1.12986307267176</v>
      </c>
      <c r="AN24" s="25">
        <v>1.83960737250129</v>
      </c>
      <c r="AO24" s="25">
        <v>2.2534092932523899</v>
      </c>
      <c r="AP24" s="25">
        <v>2.7912652496281298</v>
      </c>
      <c r="AQ24" s="25">
        <v>3.1111198911544902</v>
      </c>
      <c r="AR24" s="25">
        <v>3.0680497047649098</v>
      </c>
      <c r="AS24" s="25">
        <v>3.5763680206583901</v>
      </c>
      <c r="AT24" s="25">
        <v>4.8127982208743703</v>
      </c>
      <c r="AU24" s="25">
        <v>5.5070374301583298</v>
      </c>
      <c r="AV24" s="25">
        <v>3.3232849571796401</v>
      </c>
      <c r="AW24" s="25">
        <v>1.94726791297121</v>
      </c>
    </row>
    <row r="25" spans="2:49" x14ac:dyDescent="0.35">
      <c r="Y25" s="24" t="s">
        <v>5</v>
      </c>
      <c r="Z25" s="25">
        <v>0.70435023462339996</v>
      </c>
      <c r="AA25" s="25">
        <v>-0.25881522406917501</v>
      </c>
      <c r="AB25" s="25">
        <v>-0.85162990380499004</v>
      </c>
      <c r="AC25" s="25">
        <v>-0.90577796755329398</v>
      </c>
      <c r="AD25" s="25">
        <v>-0.58221128010341505</v>
      </c>
      <c r="AE25" s="25">
        <v>-0.66397879405014104</v>
      </c>
      <c r="AF25" s="25">
        <v>-0.30327867973058298</v>
      </c>
      <c r="AG25" s="25">
        <v>-0.26829722493786201</v>
      </c>
      <c r="AH25" s="25">
        <v>0.57648500329056296</v>
      </c>
      <c r="AI25" s="25">
        <v>1.32750453053997</v>
      </c>
      <c r="AJ25" s="25">
        <v>1.03574105137451</v>
      </c>
      <c r="AK25" s="25">
        <v>0.40493199355432102</v>
      </c>
      <c r="AL25" s="25">
        <v>0.24717773596539599</v>
      </c>
      <c r="AM25" s="25">
        <v>0.79486455468782002</v>
      </c>
      <c r="AN25" s="25">
        <v>1.3447614383322</v>
      </c>
      <c r="AO25" s="25">
        <v>2.2606162926655902</v>
      </c>
      <c r="AP25" s="25">
        <v>3.1827121799804599</v>
      </c>
      <c r="AQ25" s="25">
        <v>3.78130849418464</v>
      </c>
      <c r="AR25" s="25">
        <v>3.8428447150113199</v>
      </c>
      <c r="AS25" s="25">
        <v>3.5230260610369699</v>
      </c>
      <c r="AT25" s="25">
        <v>4.3400229912194197</v>
      </c>
      <c r="AU25" s="25">
        <v>5.6081643893970501</v>
      </c>
      <c r="AV25" s="25">
        <v>3.1412150029084098</v>
      </c>
      <c r="AW25" s="25">
        <v>1.0150367839258101</v>
      </c>
    </row>
    <row r="26" spans="2:49" x14ac:dyDescent="0.35">
      <c r="Y26" s="24" t="s">
        <v>41</v>
      </c>
      <c r="Z26" s="25">
        <v>0.87066886171196001</v>
      </c>
      <c r="AA26" s="25">
        <v>-0.13245372362632099</v>
      </c>
      <c r="AB26" s="25">
        <v>-0.80860373176185896</v>
      </c>
      <c r="AC26" s="25">
        <v>-1.46877376445393</v>
      </c>
      <c r="AD26" s="25">
        <v>-1.1502383683264601</v>
      </c>
      <c r="AE26" s="25">
        <v>-0.95997244250703295</v>
      </c>
      <c r="AF26" s="25">
        <v>-0.85141964137550197</v>
      </c>
      <c r="AG26" s="25">
        <v>-0.87609567428526602</v>
      </c>
      <c r="AH26" s="25">
        <v>0.17316951016325699</v>
      </c>
      <c r="AI26" s="25">
        <v>0.27535358687237199</v>
      </c>
      <c r="AJ26" s="25">
        <v>-1.95920128486517E-2</v>
      </c>
      <c r="AK26" s="25">
        <v>-0.126180279728209</v>
      </c>
      <c r="AL26" s="25">
        <v>-0.187878536752461</v>
      </c>
      <c r="AM26" s="25">
        <v>0.103611538552024</v>
      </c>
      <c r="AN26" s="25">
        <v>0.55226696630255001</v>
      </c>
      <c r="AO26" s="25">
        <v>1.57295850611833</v>
      </c>
      <c r="AP26" s="25">
        <v>2.54404618977139</v>
      </c>
      <c r="AQ26" s="25">
        <v>3.0847488450054099</v>
      </c>
      <c r="AR26" s="25">
        <v>3.3610750113641799</v>
      </c>
      <c r="AS26" s="25">
        <v>2.97456730093166</v>
      </c>
      <c r="AT26" s="25">
        <v>3.8152173398031701</v>
      </c>
      <c r="AU26" s="25">
        <v>5.7751494089762101</v>
      </c>
      <c r="AV26" s="25">
        <v>3.5489464620184199</v>
      </c>
      <c r="AW26" s="25">
        <v>1.90755816870485</v>
      </c>
    </row>
    <row r="27" spans="2:49" x14ac:dyDescent="0.35">
      <c r="Y27" s="24" t="s">
        <v>42</v>
      </c>
      <c r="Z27" s="25">
        <v>0.94152358736702502</v>
      </c>
      <c r="AA27" s="25">
        <v>-0.736503353815538</v>
      </c>
      <c r="AB27" s="25">
        <v>-1.19423357201714</v>
      </c>
      <c r="AC27" s="25">
        <v>-1.6320225706687199</v>
      </c>
      <c r="AD27" s="25">
        <v>-1.71399925349459</v>
      </c>
      <c r="AE27" s="25">
        <v>-1.51660832860174</v>
      </c>
      <c r="AF27" s="25">
        <v>-1.2816410307658199</v>
      </c>
      <c r="AG27" s="25">
        <v>-0.953077782981268</v>
      </c>
      <c r="AH27" s="25">
        <v>-2.9047264264993999E-2</v>
      </c>
      <c r="AI27" s="25">
        <v>0.188509880332278</v>
      </c>
      <c r="AJ27" s="25">
        <v>-6.51783605140486E-2</v>
      </c>
      <c r="AK27" s="25">
        <v>-0.170930762246637</v>
      </c>
      <c r="AL27" s="25">
        <v>-0.19765880752680601</v>
      </c>
      <c r="AM27" s="25">
        <v>0.53370230207923697</v>
      </c>
      <c r="AN27" s="25">
        <v>1.2444396249232501</v>
      </c>
      <c r="AO27" s="25">
        <v>1.8493111866663601</v>
      </c>
      <c r="AP27" s="25">
        <v>2.4316077852653302</v>
      </c>
      <c r="AQ27" s="25">
        <v>2.70335491303655</v>
      </c>
      <c r="AR27" s="25">
        <v>3.14217496504404</v>
      </c>
      <c r="AS27" s="25">
        <v>2.46542464710312</v>
      </c>
      <c r="AT27" s="25">
        <v>3.7866883399832201</v>
      </c>
      <c r="AU27" s="25">
        <v>4.9680011118789302</v>
      </c>
      <c r="AV27" s="25">
        <v>3.2823947449669699</v>
      </c>
      <c r="AW27" s="25">
        <v>2.1494353764466001</v>
      </c>
    </row>
    <row r="28" spans="2:49" x14ac:dyDescent="0.35">
      <c r="Y28" s="24" t="s">
        <v>43</v>
      </c>
      <c r="Z28" s="25">
        <v>0.52003775206412906</v>
      </c>
      <c r="AA28" s="25">
        <v>-0.82457061863895398</v>
      </c>
      <c r="AB28" s="25">
        <v>-1.3002898496663999</v>
      </c>
      <c r="AC28" s="25">
        <v>-1.57180378081866</v>
      </c>
      <c r="AD28" s="25">
        <v>-1.57125103873174</v>
      </c>
      <c r="AE28" s="25">
        <v>-1.4998680321646101</v>
      </c>
      <c r="AF28" s="25">
        <v>-1.29029842804178</v>
      </c>
      <c r="AG28" s="25">
        <v>-0.85086023878021499</v>
      </c>
      <c r="AH28" s="25">
        <v>-0.225870746062804</v>
      </c>
      <c r="AI28" s="25">
        <v>0.36269190881987901</v>
      </c>
      <c r="AJ28" s="25">
        <v>9.0270273583262603E-2</v>
      </c>
      <c r="AK28" s="25">
        <v>-0.105712115505537</v>
      </c>
      <c r="AL28" s="25">
        <v>1.25419135866348E-2</v>
      </c>
      <c r="AM28" s="25">
        <v>1.02957492430124</v>
      </c>
      <c r="AN28" s="25">
        <v>1.81989679542113</v>
      </c>
      <c r="AO28" s="25">
        <v>2.1522103099443299</v>
      </c>
      <c r="AP28" s="25">
        <v>2.8500754457416901</v>
      </c>
      <c r="AQ28" s="25">
        <v>3.1618925282668902</v>
      </c>
      <c r="AR28" s="25">
        <v>3.1394970453790201</v>
      </c>
      <c r="AS28" s="25">
        <v>2.24797209538113</v>
      </c>
      <c r="AT28" s="25">
        <v>4.81570151954873</v>
      </c>
      <c r="AU28" s="25">
        <v>4.6155090274317203</v>
      </c>
      <c r="AV28" s="25">
        <v>3.0966984844887802</v>
      </c>
      <c r="AW28" s="25">
        <v>1.62539608974549</v>
      </c>
    </row>
    <row r="29" spans="2:49" x14ac:dyDescent="0.35">
      <c r="Y29" s="24" t="s">
        <v>44</v>
      </c>
      <c r="Z29" s="25">
        <v>0.62308297394161705</v>
      </c>
      <c r="AA29" s="25">
        <v>-0.58447310992911305</v>
      </c>
      <c r="AB29" s="25">
        <v>-1.0915570101609999</v>
      </c>
      <c r="AC29" s="25">
        <v>-1.3460522424585299</v>
      </c>
      <c r="AD29" s="25">
        <v>-1.2384839564549099</v>
      </c>
      <c r="AE29" s="25">
        <v>-1.33373290298032</v>
      </c>
      <c r="AF29" s="25">
        <v>-0.94074772327701095</v>
      </c>
      <c r="AG29" s="25">
        <v>-0.63001761753166696</v>
      </c>
      <c r="AH29" s="25">
        <v>-0.70249699126215004</v>
      </c>
      <c r="AI29" s="25">
        <v>-0.24058427712549599</v>
      </c>
      <c r="AJ29" s="25">
        <v>3.5344262615940703E-2</v>
      </c>
      <c r="AK29" s="25">
        <v>-0.22161608044884401</v>
      </c>
      <c r="AL29" s="25">
        <v>-0.107115297222866</v>
      </c>
      <c r="AM29" s="25">
        <v>0.70511849338532695</v>
      </c>
      <c r="AN29" s="25">
        <v>1.6931329869701099</v>
      </c>
      <c r="AO29" s="25">
        <v>1.8053770227272099</v>
      </c>
      <c r="AP29" s="25">
        <v>2.20792928129412</v>
      </c>
      <c r="AQ29" s="25">
        <v>2.7706458919605601</v>
      </c>
      <c r="AR29" s="25">
        <v>3.29820183162912</v>
      </c>
      <c r="AS29" s="25">
        <v>4.7691142426101898</v>
      </c>
      <c r="AT29" s="25">
        <v>7.2280031769900397</v>
      </c>
      <c r="AU29" s="25">
        <v>5.22088056366447</v>
      </c>
      <c r="AV29" s="25">
        <v>2.7104195889997098</v>
      </c>
      <c r="AW29" s="25">
        <v>0.78959029338500497</v>
      </c>
    </row>
    <row r="30" spans="2:49" x14ac:dyDescent="0.35">
      <c r="Y30" s="24" t="s">
        <v>45</v>
      </c>
      <c r="Z30" s="25">
        <v>0.33490883886342498</v>
      </c>
      <c r="AA30" s="25">
        <v>-0.51432043319243703</v>
      </c>
      <c r="AB30" s="25">
        <v>-0.87985301199243604</v>
      </c>
      <c r="AC30" s="25">
        <v>-0.86342702399948701</v>
      </c>
      <c r="AD30" s="25">
        <v>-0.82365164220596299</v>
      </c>
      <c r="AE30" s="25">
        <v>-0.80753131300773895</v>
      </c>
      <c r="AF30" s="25">
        <v>-0.38446344401501997</v>
      </c>
      <c r="AG30" s="25">
        <v>-0.35926150770474902</v>
      </c>
      <c r="AH30" s="25">
        <v>-1.0583822089803101</v>
      </c>
      <c r="AI30" s="25">
        <v>-0.46507321673781399</v>
      </c>
      <c r="AJ30" s="25">
        <v>0.73230032188601002</v>
      </c>
      <c r="AK30" s="25">
        <v>0.68801299267501503</v>
      </c>
      <c r="AL30" s="25">
        <v>0.56686364088353802</v>
      </c>
      <c r="AM30" s="25">
        <v>0.61087012694648601</v>
      </c>
      <c r="AN30" s="25">
        <v>1.31753895552096</v>
      </c>
      <c r="AO30" s="25">
        <v>1.1649301655357001</v>
      </c>
      <c r="AP30" s="25">
        <v>1.5920424110187901</v>
      </c>
      <c r="AQ30" s="25">
        <v>2.4421088240169002</v>
      </c>
      <c r="AR30" s="25">
        <v>3.9630836863285901</v>
      </c>
      <c r="AS30" s="25">
        <v>6.2855538533670403</v>
      </c>
      <c r="AT30" s="25">
        <v>6.1532350294650699</v>
      </c>
      <c r="AU30" s="25">
        <v>3.2801072258485799</v>
      </c>
      <c r="AV30" s="25">
        <v>1.71696439658095</v>
      </c>
      <c r="AW30" s="25">
        <v>0.63623843534352897</v>
      </c>
    </row>
    <row r="31" spans="2:49" x14ac:dyDescent="0.35">
      <c r="Y31" s="24" t="s">
        <v>46</v>
      </c>
      <c r="Z31" s="25">
        <v>0.84706734971074005</v>
      </c>
      <c r="AA31" s="25">
        <v>9.0943894044877793E-2</v>
      </c>
      <c r="AB31" s="25">
        <v>-0.254341116411891</v>
      </c>
      <c r="AC31" s="25">
        <v>-0.19605993605996999</v>
      </c>
      <c r="AD31" s="25">
        <v>-0.38982445537706201</v>
      </c>
      <c r="AE31" s="25">
        <v>-0.37252934170416602</v>
      </c>
      <c r="AF31" s="25">
        <v>-0.33003124235590098</v>
      </c>
      <c r="AG31" s="25">
        <v>-0.71547146035563203</v>
      </c>
      <c r="AH31" s="25">
        <v>-1.62972551574622</v>
      </c>
      <c r="AI31" s="25">
        <v>-0.40001136910597201</v>
      </c>
      <c r="AJ31" s="25">
        <v>0.74184600489515096</v>
      </c>
      <c r="AK31" s="25">
        <v>0.74259042650345997</v>
      </c>
      <c r="AL31" s="25">
        <v>0.82952960855457503</v>
      </c>
      <c r="AM31" s="25">
        <v>0.77650580754035303</v>
      </c>
      <c r="AN31" s="25">
        <v>1.15542145682117</v>
      </c>
      <c r="AO31" s="25">
        <v>0.86507449641574197</v>
      </c>
      <c r="AP31" s="25">
        <v>0.73456621581404802</v>
      </c>
      <c r="AQ31" s="25">
        <v>1.9636360696030299</v>
      </c>
      <c r="AR31" s="25">
        <v>5.5389819864927903</v>
      </c>
      <c r="AS31" s="25">
        <v>5.6252795514038203</v>
      </c>
      <c r="AT31" s="25">
        <v>4.1206769875889204</v>
      </c>
      <c r="AU31" s="25">
        <v>2.1916767711954499</v>
      </c>
      <c r="AV31" s="25">
        <v>1.6849829978289701</v>
      </c>
      <c r="AW31" s="25">
        <v>1.8025803117986701</v>
      </c>
    </row>
    <row r="32" spans="2:49" ht="15" thickBot="1" x14ac:dyDescent="0.4">
      <c r="Y32" s="26" t="s">
        <v>47</v>
      </c>
      <c r="Z32" s="25">
        <v>1.20041655363556</v>
      </c>
      <c r="AA32" s="25">
        <v>1.31507961313894</v>
      </c>
      <c r="AB32" s="25">
        <v>0.16580291325101601</v>
      </c>
      <c r="AC32" s="25">
        <v>-0.26549212714512299</v>
      </c>
      <c r="AD32" s="25">
        <v>-0.57483988913142703</v>
      </c>
      <c r="AE32" s="25">
        <v>-0.17576576045295</v>
      </c>
      <c r="AF32" s="25">
        <v>0.36593029427373502</v>
      </c>
      <c r="AG32" s="25">
        <v>0.38617314383454199</v>
      </c>
      <c r="AH32" s="25">
        <v>-1.9531393524796701</v>
      </c>
      <c r="AI32" s="25">
        <v>-0.90679159049345703</v>
      </c>
      <c r="AJ32" s="25">
        <v>1.1053782508698999</v>
      </c>
      <c r="AK32" s="25">
        <v>0.74919502270442995</v>
      </c>
      <c r="AL32" s="25">
        <v>1.5970711210709101</v>
      </c>
      <c r="AM32" s="25">
        <v>1.7534584537358799</v>
      </c>
      <c r="AN32" s="25">
        <v>1.67975700300751</v>
      </c>
      <c r="AO32" s="25">
        <v>1.5211962611309999</v>
      </c>
      <c r="AP32" s="25">
        <v>0.87405142419059201</v>
      </c>
      <c r="AQ32" s="25">
        <v>1.02842245090519</v>
      </c>
      <c r="AR32" s="25">
        <v>5.9903069528806903</v>
      </c>
      <c r="AS32" s="25">
        <v>3.6353444005424098</v>
      </c>
      <c r="AT32" s="25">
        <v>2.9406873267677698</v>
      </c>
      <c r="AU32" s="25">
        <v>2.3106468420120501</v>
      </c>
      <c r="AV32" s="25">
        <v>1.9104505513947201</v>
      </c>
      <c r="AW32" s="25">
        <v>2.66654181164126</v>
      </c>
    </row>
  </sheetData>
  <mergeCells count="6">
    <mergeCell ref="Y2:AW2"/>
    <mergeCell ref="Y3:Y4"/>
    <mergeCell ref="Z3:AW3"/>
    <mergeCell ref="Y18:AW18"/>
    <mergeCell ref="Y19:Y20"/>
    <mergeCell ref="Z19:AW1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6F217-F1A1-4670-A786-BA17454797E2}">
  <dimension ref="A1:M27"/>
  <sheetViews>
    <sheetView tabSelected="1" workbookViewId="0">
      <selection sqref="A1:M1"/>
    </sheetView>
  </sheetViews>
  <sheetFormatPr defaultRowHeight="14.5" x14ac:dyDescent="0.35"/>
  <cols>
    <col min="1" max="13" width="9.1796875" style="1"/>
  </cols>
  <sheetData>
    <row r="1" spans="1:13" ht="71" customHeight="1" x14ac:dyDescent="0.35">
      <c r="A1" s="40" t="s">
        <v>70</v>
      </c>
      <c r="B1" s="41"/>
      <c r="C1" s="41"/>
      <c r="D1" s="41"/>
      <c r="E1" s="41"/>
      <c r="F1" s="41"/>
      <c r="G1" s="41"/>
      <c r="H1" s="41"/>
      <c r="I1" s="41"/>
      <c r="J1" s="41"/>
      <c r="K1" s="41"/>
      <c r="L1" s="41"/>
      <c r="M1" s="41"/>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241</v>
      </c>
      <c r="C3" s="1">
        <v>238</v>
      </c>
      <c r="D3" s="1">
        <v>320</v>
      </c>
      <c r="E3" s="1">
        <v>230</v>
      </c>
      <c r="F3" s="1">
        <v>220</v>
      </c>
      <c r="G3" s="1">
        <v>259</v>
      </c>
      <c r="H3" s="1">
        <v>196</v>
      </c>
      <c r="I3" s="1">
        <v>198</v>
      </c>
      <c r="J3" s="1">
        <v>210</v>
      </c>
      <c r="K3" s="1">
        <v>207</v>
      </c>
      <c r="L3" s="1">
        <v>205</v>
      </c>
      <c r="M3" s="1">
        <v>190</v>
      </c>
    </row>
    <row r="4" spans="1:13" x14ac:dyDescent="0.35">
      <c r="A4" s="9">
        <v>2</v>
      </c>
      <c r="B4" s="1">
        <v>197</v>
      </c>
      <c r="C4" s="1">
        <v>209</v>
      </c>
      <c r="D4" s="1">
        <v>270</v>
      </c>
      <c r="E4" s="1">
        <v>202</v>
      </c>
      <c r="F4" s="1">
        <v>233</v>
      </c>
      <c r="G4" s="1">
        <v>180</v>
      </c>
      <c r="H4" s="1">
        <v>135</v>
      </c>
      <c r="I4" s="1">
        <v>124</v>
      </c>
      <c r="J4" s="1">
        <v>126</v>
      </c>
      <c r="K4" s="1">
        <v>153</v>
      </c>
      <c r="L4" s="1">
        <v>225</v>
      </c>
      <c r="M4" s="1">
        <v>226</v>
      </c>
    </row>
    <row r="5" spans="1:13" x14ac:dyDescent="0.35">
      <c r="A5" s="9">
        <v>3</v>
      </c>
      <c r="B5" s="1">
        <v>255</v>
      </c>
      <c r="C5" s="1">
        <v>212</v>
      </c>
      <c r="D5" s="1">
        <v>250</v>
      </c>
      <c r="E5" s="1">
        <v>212</v>
      </c>
      <c r="F5" s="1">
        <v>268</v>
      </c>
      <c r="G5" s="1">
        <v>219</v>
      </c>
      <c r="H5" s="1">
        <v>158</v>
      </c>
      <c r="I5" s="1">
        <v>148</v>
      </c>
      <c r="J5" s="1">
        <v>176</v>
      </c>
      <c r="K5" s="1">
        <v>238</v>
      </c>
      <c r="L5" s="1">
        <v>210</v>
      </c>
      <c r="M5" s="1">
        <v>207</v>
      </c>
    </row>
    <row r="6" spans="1:13" x14ac:dyDescent="0.35">
      <c r="A6" s="9">
        <v>4</v>
      </c>
      <c r="B6" s="1">
        <v>266</v>
      </c>
      <c r="C6" s="1">
        <v>274</v>
      </c>
      <c r="D6" s="1">
        <v>284</v>
      </c>
      <c r="E6" s="1">
        <v>271</v>
      </c>
      <c r="F6" s="1">
        <v>280</v>
      </c>
      <c r="G6" s="1">
        <v>246</v>
      </c>
      <c r="H6" s="1">
        <v>212</v>
      </c>
      <c r="I6" s="1">
        <v>195</v>
      </c>
      <c r="J6" s="1">
        <v>198</v>
      </c>
      <c r="K6" s="1">
        <v>187</v>
      </c>
      <c r="L6" s="1">
        <v>257</v>
      </c>
      <c r="M6" s="1">
        <v>245</v>
      </c>
    </row>
    <row r="7" spans="1:13" x14ac:dyDescent="0.35">
      <c r="A7" s="9">
        <v>5</v>
      </c>
      <c r="B7" s="1">
        <v>351</v>
      </c>
      <c r="C7" s="1">
        <v>388</v>
      </c>
      <c r="D7" s="1">
        <v>330</v>
      </c>
      <c r="E7" s="1">
        <v>287</v>
      </c>
      <c r="F7" s="1">
        <v>301</v>
      </c>
      <c r="G7" s="1">
        <v>292</v>
      </c>
      <c r="H7" s="1">
        <v>222</v>
      </c>
      <c r="I7" s="1">
        <v>236</v>
      </c>
      <c r="J7" s="1">
        <v>247</v>
      </c>
      <c r="K7" s="1">
        <v>261</v>
      </c>
      <c r="L7" s="1">
        <v>323</v>
      </c>
      <c r="M7" s="1">
        <v>331</v>
      </c>
    </row>
    <row r="8" spans="1:13" x14ac:dyDescent="0.35">
      <c r="A8" s="9">
        <v>6</v>
      </c>
      <c r="B8" s="1">
        <v>535</v>
      </c>
      <c r="C8" s="1">
        <v>507</v>
      </c>
      <c r="D8" s="1">
        <v>491</v>
      </c>
      <c r="E8" s="1">
        <v>412</v>
      </c>
      <c r="F8" s="1">
        <v>420</v>
      </c>
      <c r="G8" s="1">
        <v>379</v>
      </c>
      <c r="H8" s="1">
        <v>315</v>
      </c>
      <c r="I8" s="1">
        <v>332</v>
      </c>
      <c r="J8" s="1">
        <v>414</v>
      </c>
      <c r="K8" s="1">
        <v>389</v>
      </c>
      <c r="L8" s="1">
        <v>442</v>
      </c>
      <c r="M8" s="1">
        <v>473</v>
      </c>
    </row>
    <row r="9" spans="1:13" x14ac:dyDescent="0.35">
      <c r="A9" s="9">
        <v>7</v>
      </c>
      <c r="B9" s="1">
        <v>644</v>
      </c>
      <c r="C9" s="1">
        <v>607</v>
      </c>
      <c r="D9" s="1">
        <v>609</v>
      </c>
      <c r="E9" s="1">
        <v>540</v>
      </c>
      <c r="F9" s="1">
        <v>529</v>
      </c>
      <c r="G9" s="1">
        <v>451</v>
      </c>
      <c r="H9" s="1">
        <v>366</v>
      </c>
      <c r="I9" s="1">
        <v>427</v>
      </c>
      <c r="J9" s="1">
        <v>459</v>
      </c>
      <c r="K9" s="1">
        <v>477</v>
      </c>
      <c r="L9" s="1">
        <v>579</v>
      </c>
      <c r="M9" s="1">
        <v>586</v>
      </c>
    </row>
    <row r="10" spans="1:13" x14ac:dyDescent="0.35">
      <c r="A10" s="9">
        <v>8</v>
      </c>
      <c r="B10" s="1">
        <v>393</v>
      </c>
      <c r="C10" s="1">
        <v>399</v>
      </c>
      <c r="D10" s="1">
        <v>422</v>
      </c>
      <c r="E10" s="1">
        <v>334</v>
      </c>
      <c r="F10" s="1">
        <v>332</v>
      </c>
      <c r="G10" s="1">
        <v>387</v>
      </c>
      <c r="H10" s="1">
        <v>321</v>
      </c>
      <c r="I10" s="1">
        <v>289</v>
      </c>
      <c r="J10" s="1">
        <v>298</v>
      </c>
      <c r="K10" s="1">
        <v>347</v>
      </c>
      <c r="L10" s="1">
        <v>320</v>
      </c>
      <c r="M10" s="1">
        <v>372</v>
      </c>
    </row>
    <row r="11" spans="1:13" x14ac:dyDescent="0.35">
      <c r="A11" s="9">
        <v>9</v>
      </c>
      <c r="B11" s="1">
        <v>311</v>
      </c>
      <c r="C11" s="1">
        <v>308</v>
      </c>
      <c r="D11" s="1">
        <v>371</v>
      </c>
      <c r="E11" s="1">
        <v>313</v>
      </c>
      <c r="F11" s="1">
        <v>400</v>
      </c>
      <c r="G11" s="1">
        <v>429</v>
      </c>
      <c r="H11" s="1">
        <v>324</v>
      </c>
      <c r="I11" s="1">
        <v>329</v>
      </c>
      <c r="J11" s="1">
        <v>319</v>
      </c>
      <c r="K11" s="1">
        <v>307</v>
      </c>
      <c r="L11" s="1">
        <v>357</v>
      </c>
      <c r="M11" s="1">
        <v>315</v>
      </c>
    </row>
    <row r="12" spans="1:13" x14ac:dyDescent="0.35">
      <c r="A12" s="9">
        <v>10</v>
      </c>
      <c r="B12" s="1">
        <v>399</v>
      </c>
      <c r="C12" s="1">
        <v>438</v>
      </c>
      <c r="D12" s="1">
        <v>414</v>
      </c>
      <c r="E12" s="1">
        <v>498</v>
      </c>
      <c r="F12" s="1">
        <v>558</v>
      </c>
      <c r="G12" s="1">
        <v>591</v>
      </c>
      <c r="H12" s="1">
        <v>617</v>
      </c>
      <c r="I12" s="1">
        <v>556</v>
      </c>
      <c r="J12" s="1">
        <v>481</v>
      </c>
      <c r="K12" s="1">
        <v>461</v>
      </c>
      <c r="L12" s="1">
        <v>382</v>
      </c>
      <c r="M12" s="1">
        <v>379</v>
      </c>
    </row>
    <row r="13" spans="1:13" x14ac:dyDescent="0.35">
      <c r="A13" s="9">
        <v>11</v>
      </c>
      <c r="B13" s="1">
        <v>412</v>
      </c>
      <c r="C13" s="1">
        <v>433</v>
      </c>
      <c r="D13" s="1">
        <v>507</v>
      </c>
      <c r="E13" s="1">
        <v>393</v>
      </c>
      <c r="F13" s="1">
        <v>623</v>
      </c>
      <c r="G13" s="1">
        <v>611</v>
      </c>
      <c r="H13" s="1">
        <v>684</v>
      </c>
      <c r="I13" s="1">
        <v>641</v>
      </c>
      <c r="J13" s="1">
        <v>580</v>
      </c>
      <c r="K13" s="1">
        <v>627</v>
      </c>
      <c r="L13" s="1">
        <v>374</v>
      </c>
      <c r="M13" s="1">
        <v>452</v>
      </c>
    </row>
    <row r="14" spans="1:13" x14ac:dyDescent="0.35">
      <c r="A14" s="9">
        <v>12</v>
      </c>
      <c r="B14" s="1">
        <v>353</v>
      </c>
      <c r="C14" s="1">
        <v>399</v>
      </c>
      <c r="D14" s="1">
        <v>504</v>
      </c>
      <c r="E14" s="1">
        <v>451</v>
      </c>
      <c r="F14" s="1">
        <v>626</v>
      </c>
      <c r="G14" s="1">
        <v>637</v>
      </c>
      <c r="H14" s="1">
        <v>687</v>
      </c>
      <c r="I14" s="1">
        <v>690</v>
      </c>
      <c r="J14" s="1">
        <v>644</v>
      </c>
      <c r="K14" s="1">
        <v>583</v>
      </c>
      <c r="L14" s="1">
        <v>393</v>
      </c>
      <c r="M14" s="1">
        <v>419</v>
      </c>
    </row>
    <row r="15" spans="1:13" x14ac:dyDescent="0.35">
      <c r="A15" s="9">
        <v>13</v>
      </c>
      <c r="B15" s="1">
        <v>378</v>
      </c>
      <c r="C15" s="1">
        <v>419</v>
      </c>
      <c r="D15" s="1">
        <v>503</v>
      </c>
      <c r="E15" s="1">
        <v>486</v>
      </c>
      <c r="F15" s="1">
        <v>576</v>
      </c>
      <c r="G15" s="1">
        <v>611</v>
      </c>
      <c r="H15" s="1">
        <v>657</v>
      </c>
      <c r="I15" s="1">
        <v>654</v>
      </c>
      <c r="J15" s="1">
        <v>632</v>
      </c>
      <c r="K15" s="1">
        <v>597</v>
      </c>
      <c r="L15" s="1">
        <v>394</v>
      </c>
      <c r="M15" s="1">
        <v>358</v>
      </c>
    </row>
    <row r="16" spans="1:13" x14ac:dyDescent="0.35">
      <c r="A16" s="9">
        <v>14</v>
      </c>
      <c r="B16" s="1">
        <v>330</v>
      </c>
      <c r="C16" s="1">
        <v>463</v>
      </c>
      <c r="D16" s="1">
        <v>515</v>
      </c>
      <c r="E16" s="1">
        <v>519</v>
      </c>
      <c r="F16" s="1">
        <v>577</v>
      </c>
      <c r="G16" s="1">
        <v>550</v>
      </c>
      <c r="H16" s="1">
        <v>590</v>
      </c>
      <c r="I16" s="1">
        <v>623</v>
      </c>
      <c r="J16" s="1">
        <v>594</v>
      </c>
      <c r="K16" s="1">
        <v>568</v>
      </c>
      <c r="L16" s="1">
        <v>372</v>
      </c>
      <c r="M16" s="1">
        <v>405</v>
      </c>
    </row>
    <row r="17" spans="1:13" x14ac:dyDescent="0.35">
      <c r="A17" s="9">
        <v>15</v>
      </c>
      <c r="B17" s="1">
        <v>371</v>
      </c>
      <c r="C17" s="1">
        <v>462</v>
      </c>
      <c r="D17" s="1">
        <v>515</v>
      </c>
      <c r="E17" s="1">
        <v>469</v>
      </c>
      <c r="F17" s="1">
        <v>552</v>
      </c>
      <c r="G17" s="1">
        <v>482</v>
      </c>
      <c r="H17" s="1">
        <v>502</v>
      </c>
      <c r="I17" s="1">
        <v>589</v>
      </c>
      <c r="J17" s="1">
        <v>561</v>
      </c>
      <c r="K17" s="1">
        <v>606</v>
      </c>
      <c r="L17" s="1">
        <v>435</v>
      </c>
      <c r="M17" s="1">
        <v>426</v>
      </c>
    </row>
    <row r="18" spans="1:13" x14ac:dyDescent="0.35">
      <c r="A18" s="9">
        <v>16</v>
      </c>
      <c r="B18" s="1">
        <v>448</v>
      </c>
      <c r="C18" s="1">
        <v>527</v>
      </c>
      <c r="D18" s="1">
        <v>541</v>
      </c>
      <c r="E18" s="1">
        <v>506</v>
      </c>
      <c r="F18" s="1">
        <v>528</v>
      </c>
      <c r="G18" s="1">
        <v>567</v>
      </c>
      <c r="H18" s="1">
        <v>494</v>
      </c>
      <c r="I18" s="1">
        <v>537</v>
      </c>
      <c r="J18" s="1">
        <v>523</v>
      </c>
      <c r="K18" s="1">
        <v>644</v>
      </c>
      <c r="L18" s="1">
        <v>412</v>
      </c>
      <c r="M18" s="1">
        <v>556</v>
      </c>
    </row>
    <row r="19" spans="1:13" x14ac:dyDescent="0.35">
      <c r="A19" s="9">
        <v>17</v>
      </c>
      <c r="B19" s="1">
        <v>724</v>
      </c>
      <c r="C19" s="1">
        <v>615</v>
      </c>
      <c r="D19" s="1">
        <v>596</v>
      </c>
      <c r="E19" s="1">
        <v>538</v>
      </c>
      <c r="F19" s="1">
        <v>535</v>
      </c>
      <c r="G19" s="1">
        <v>493</v>
      </c>
      <c r="H19" s="1">
        <v>480</v>
      </c>
      <c r="I19" s="1">
        <v>552</v>
      </c>
      <c r="J19" s="1">
        <v>486</v>
      </c>
      <c r="K19" s="1">
        <v>640</v>
      </c>
      <c r="L19" s="1">
        <v>766</v>
      </c>
      <c r="M19" s="1">
        <v>760</v>
      </c>
    </row>
    <row r="20" spans="1:13" x14ac:dyDescent="0.35">
      <c r="A20" s="9">
        <v>18</v>
      </c>
      <c r="B20" s="1">
        <v>850</v>
      </c>
      <c r="C20" s="1">
        <v>921</v>
      </c>
      <c r="D20" s="1">
        <v>779</v>
      </c>
      <c r="E20" s="1">
        <v>536</v>
      </c>
      <c r="F20" s="1">
        <v>571</v>
      </c>
      <c r="G20" s="1">
        <v>490</v>
      </c>
      <c r="H20" s="1">
        <v>470</v>
      </c>
      <c r="I20" s="1">
        <v>574</v>
      </c>
      <c r="J20" s="1">
        <v>561</v>
      </c>
      <c r="K20" s="1">
        <v>789</v>
      </c>
      <c r="L20" s="1">
        <v>636</v>
      </c>
      <c r="M20" s="1">
        <v>736</v>
      </c>
    </row>
    <row r="21" spans="1:13" x14ac:dyDescent="0.35">
      <c r="A21" s="9">
        <v>19</v>
      </c>
      <c r="B21" s="1">
        <v>390</v>
      </c>
      <c r="C21" s="1">
        <v>655</v>
      </c>
      <c r="D21" s="1">
        <v>851</v>
      </c>
      <c r="E21" s="1">
        <v>708</v>
      </c>
      <c r="F21" s="1">
        <v>515</v>
      </c>
      <c r="G21" s="1">
        <v>525</v>
      </c>
      <c r="H21" s="1">
        <v>437</v>
      </c>
      <c r="I21" s="1">
        <v>510</v>
      </c>
      <c r="J21" s="1">
        <v>616</v>
      </c>
      <c r="K21" s="1">
        <v>724</v>
      </c>
      <c r="L21" s="1">
        <v>382</v>
      </c>
      <c r="M21" s="1">
        <v>254</v>
      </c>
    </row>
    <row r="22" spans="1:13" x14ac:dyDescent="0.35">
      <c r="A22" s="9">
        <v>20</v>
      </c>
      <c r="B22" s="1">
        <v>238</v>
      </c>
      <c r="C22" s="1">
        <v>238</v>
      </c>
      <c r="D22" s="1">
        <v>733</v>
      </c>
      <c r="E22" s="1">
        <v>648</v>
      </c>
      <c r="F22" s="1">
        <v>533</v>
      </c>
      <c r="G22" s="1">
        <v>460</v>
      </c>
      <c r="H22" s="1">
        <v>512</v>
      </c>
      <c r="I22" s="1">
        <v>485</v>
      </c>
      <c r="J22" s="1">
        <v>378</v>
      </c>
      <c r="K22" s="1">
        <v>280</v>
      </c>
      <c r="L22" s="1">
        <v>176</v>
      </c>
      <c r="M22" s="1">
        <v>232</v>
      </c>
    </row>
    <row r="23" spans="1:13" x14ac:dyDescent="0.35">
      <c r="A23" s="9">
        <v>21</v>
      </c>
      <c r="B23" s="1">
        <v>245</v>
      </c>
      <c r="C23" s="1">
        <v>258</v>
      </c>
      <c r="D23" s="1">
        <v>319</v>
      </c>
      <c r="E23" s="1">
        <v>342</v>
      </c>
      <c r="F23" s="1">
        <v>401</v>
      </c>
      <c r="G23" s="1">
        <v>288</v>
      </c>
      <c r="H23" s="1">
        <v>368</v>
      </c>
      <c r="I23" s="1">
        <v>335</v>
      </c>
      <c r="J23" s="1">
        <v>135</v>
      </c>
      <c r="K23" s="1">
        <v>210</v>
      </c>
      <c r="L23" s="1">
        <v>161</v>
      </c>
      <c r="M23" s="1">
        <v>182</v>
      </c>
    </row>
    <row r="24" spans="1:13" x14ac:dyDescent="0.35">
      <c r="A24" s="9">
        <v>22</v>
      </c>
      <c r="B24" s="1">
        <v>186</v>
      </c>
      <c r="C24" s="1">
        <v>188</v>
      </c>
      <c r="D24" s="1">
        <v>262</v>
      </c>
      <c r="E24" s="1">
        <v>292</v>
      </c>
      <c r="F24" s="1">
        <v>282</v>
      </c>
      <c r="G24" s="1">
        <v>251</v>
      </c>
      <c r="H24" s="1">
        <v>108</v>
      </c>
      <c r="I24" s="1">
        <v>67</v>
      </c>
      <c r="J24" s="1">
        <v>200</v>
      </c>
      <c r="K24" s="1">
        <v>223</v>
      </c>
      <c r="L24" s="1">
        <v>158</v>
      </c>
      <c r="M24" s="1">
        <v>210</v>
      </c>
    </row>
    <row r="25" spans="1:13" x14ac:dyDescent="0.35">
      <c r="A25" s="9">
        <v>23</v>
      </c>
      <c r="B25" s="1">
        <v>209</v>
      </c>
      <c r="C25" s="1">
        <v>257</v>
      </c>
      <c r="D25" s="1">
        <v>275</v>
      </c>
      <c r="E25" s="1">
        <v>187</v>
      </c>
      <c r="F25" s="1">
        <v>216</v>
      </c>
      <c r="G25" s="1">
        <v>225</v>
      </c>
      <c r="H25" s="1">
        <v>181</v>
      </c>
      <c r="I25" s="1">
        <v>115</v>
      </c>
      <c r="J25" s="1">
        <v>146</v>
      </c>
      <c r="K25" s="1">
        <v>149</v>
      </c>
      <c r="L25" s="1">
        <v>177</v>
      </c>
      <c r="M25" s="1">
        <v>177</v>
      </c>
    </row>
    <row r="26" spans="1:13" x14ac:dyDescent="0.35">
      <c r="A26" s="9">
        <v>24</v>
      </c>
      <c r="B26" s="1">
        <v>212</v>
      </c>
      <c r="C26" s="1">
        <v>183</v>
      </c>
      <c r="D26" s="1">
        <v>231</v>
      </c>
      <c r="E26" s="1">
        <v>217</v>
      </c>
      <c r="F26" s="1">
        <v>189</v>
      </c>
      <c r="G26" s="1">
        <v>166</v>
      </c>
      <c r="H26" s="1">
        <v>71</v>
      </c>
      <c r="I26" s="1">
        <v>121</v>
      </c>
      <c r="J26" s="1">
        <v>148</v>
      </c>
      <c r="K26" s="1">
        <v>137</v>
      </c>
      <c r="L26" s="1">
        <v>151</v>
      </c>
      <c r="M26" s="1">
        <v>162</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B144F-5951-49E9-94EA-30D8B749F5D4}">
  <dimension ref="A1:M27"/>
  <sheetViews>
    <sheetView workbookViewId="0">
      <selection activeCell="I42" sqref="I42"/>
    </sheetView>
  </sheetViews>
  <sheetFormatPr defaultRowHeight="14.5" x14ac:dyDescent="0.35"/>
  <cols>
    <col min="1" max="13" width="9.1796875" style="1"/>
  </cols>
  <sheetData>
    <row r="1" spans="1:13" ht="64" customHeight="1" x14ac:dyDescent="0.35">
      <c r="A1" s="40" t="s">
        <v>70</v>
      </c>
      <c r="B1" s="41"/>
      <c r="C1" s="41"/>
      <c r="D1" s="41"/>
      <c r="E1" s="41"/>
      <c r="F1" s="41"/>
      <c r="G1" s="41"/>
      <c r="H1" s="41"/>
      <c r="I1" s="41"/>
      <c r="J1" s="41"/>
      <c r="K1" s="41"/>
      <c r="L1" s="41"/>
      <c r="M1" s="41"/>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241</v>
      </c>
      <c r="C3" s="1">
        <v>238</v>
      </c>
      <c r="D3" s="1">
        <v>320</v>
      </c>
      <c r="E3" s="1">
        <v>230</v>
      </c>
      <c r="F3" s="1">
        <v>220</v>
      </c>
      <c r="G3" s="1">
        <v>259</v>
      </c>
      <c r="H3" s="1">
        <v>196</v>
      </c>
      <c r="I3" s="1">
        <v>198</v>
      </c>
      <c r="J3" s="1">
        <v>210</v>
      </c>
      <c r="K3" s="1">
        <v>207</v>
      </c>
      <c r="L3" s="1">
        <v>205</v>
      </c>
      <c r="M3" s="1">
        <v>190</v>
      </c>
    </row>
    <row r="4" spans="1:13" x14ac:dyDescent="0.35">
      <c r="A4" s="9">
        <v>2</v>
      </c>
      <c r="B4" s="1">
        <v>197</v>
      </c>
      <c r="C4" s="1">
        <v>209</v>
      </c>
      <c r="D4" s="1">
        <v>270</v>
      </c>
      <c r="E4" s="1">
        <v>202</v>
      </c>
      <c r="F4" s="1">
        <v>233</v>
      </c>
      <c r="G4" s="1">
        <v>180</v>
      </c>
      <c r="H4" s="1">
        <v>135</v>
      </c>
      <c r="I4" s="1">
        <v>124</v>
      </c>
      <c r="J4" s="1">
        <v>126</v>
      </c>
      <c r="K4" s="1">
        <v>153</v>
      </c>
      <c r="L4" s="1">
        <v>225</v>
      </c>
      <c r="M4" s="1">
        <v>226</v>
      </c>
    </row>
    <row r="5" spans="1:13" x14ac:dyDescent="0.35">
      <c r="A5" s="9">
        <v>3</v>
      </c>
      <c r="B5" s="1">
        <v>255</v>
      </c>
      <c r="C5" s="1">
        <v>212</v>
      </c>
      <c r="D5" s="1">
        <v>250</v>
      </c>
      <c r="E5" s="1">
        <v>212</v>
      </c>
      <c r="F5" s="1">
        <v>268</v>
      </c>
      <c r="G5" s="1">
        <v>219</v>
      </c>
      <c r="H5" s="1">
        <v>158</v>
      </c>
      <c r="I5" s="1">
        <v>148</v>
      </c>
      <c r="J5" s="1">
        <v>176</v>
      </c>
      <c r="K5" s="1">
        <v>238</v>
      </c>
      <c r="L5" s="1">
        <v>210</v>
      </c>
      <c r="M5" s="1">
        <v>207</v>
      </c>
    </row>
    <row r="6" spans="1:13" x14ac:dyDescent="0.35">
      <c r="A6" s="9">
        <v>4</v>
      </c>
      <c r="B6" s="1">
        <v>266</v>
      </c>
      <c r="C6" s="1">
        <v>274</v>
      </c>
      <c r="D6" s="1">
        <v>284</v>
      </c>
      <c r="E6" s="1">
        <v>271</v>
      </c>
      <c r="F6" s="1">
        <v>280</v>
      </c>
      <c r="G6" s="1">
        <v>246</v>
      </c>
      <c r="H6" s="1">
        <v>212</v>
      </c>
      <c r="I6" s="1">
        <v>195</v>
      </c>
      <c r="J6" s="1">
        <v>198</v>
      </c>
      <c r="K6" s="1">
        <v>187</v>
      </c>
      <c r="L6" s="1">
        <v>257</v>
      </c>
      <c r="M6" s="1">
        <v>245</v>
      </c>
    </row>
    <row r="7" spans="1:13" x14ac:dyDescent="0.35">
      <c r="A7" s="9">
        <v>5</v>
      </c>
      <c r="B7" s="1">
        <v>351</v>
      </c>
      <c r="C7" s="1">
        <v>388</v>
      </c>
      <c r="D7" s="1">
        <v>330</v>
      </c>
      <c r="E7" s="1">
        <v>287</v>
      </c>
      <c r="F7" s="1">
        <v>301</v>
      </c>
      <c r="G7" s="1">
        <v>292</v>
      </c>
      <c r="H7" s="1">
        <v>222</v>
      </c>
      <c r="I7" s="1">
        <v>236</v>
      </c>
      <c r="J7" s="1">
        <v>247</v>
      </c>
      <c r="K7" s="1">
        <v>261</v>
      </c>
      <c r="L7" s="1">
        <v>323</v>
      </c>
      <c r="M7" s="1">
        <v>331</v>
      </c>
    </row>
    <row r="8" spans="1:13" x14ac:dyDescent="0.35">
      <c r="A8" s="9">
        <v>6</v>
      </c>
      <c r="B8" s="1">
        <v>535</v>
      </c>
      <c r="C8" s="1">
        <v>507</v>
      </c>
      <c r="D8" s="1">
        <v>491</v>
      </c>
      <c r="E8" s="1">
        <v>412</v>
      </c>
      <c r="F8" s="1">
        <v>420</v>
      </c>
      <c r="G8" s="1">
        <v>379</v>
      </c>
      <c r="H8" s="1">
        <v>315</v>
      </c>
      <c r="I8" s="1">
        <v>332</v>
      </c>
      <c r="J8" s="1">
        <v>414</v>
      </c>
      <c r="K8" s="1">
        <v>389</v>
      </c>
      <c r="L8" s="1">
        <v>442</v>
      </c>
      <c r="M8" s="1">
        <v>473</v>
      </c>
    </row>
    <row r="9" spans="1:13" x14ac:dyDescent="0.35">
      <c r="A9" s="9">
        <v>7</v>
      </c>
      <c r="B9" s="1">
        <v>644</v>
      </c>
      <c r="C9" s="1">
        <v>607</v>
      </c>
      <c r="D9" s="1">
        <v>609</v>
      </c>
      <c r="E9" s="1">
        <v>540</v>
      </c>
      <c r="F9" s="1">
        <v>529</v>
      </c>
      <c r="G9" s="1">
        <v>451</v>
      </c>
      <c r="H9" s="1">
        <v>366</v>
      </c>
      <c r="I9" s="1">
        <v>427</v>
      </c>
      <c r="J9" s="1">
        <v>459</v>
      </c>
      <c r="K9" s="1">
        <v>477</v>
      </c>
      <c r="L9" s="1">
        <v>579</v>
      </c>
      <c r="M9" s="1">
        <v>586</v>
      </c>
    </row>
    <row r="10" spans="1:13" x14ac:dyDescent="0.35">
      <c r="A10" s="9">
        <v>8</v>
      </c>
      <c r="B10" s="1">
        <v>393</v>
      </c>
      <c r="C10" s="1">
        <v>399</v>
      </c>
      <c r="D10" s="1">
        <v>422</v>
      </c>
      <c r="E10" s="1">
        <v>334</v>
      </c>
      <c r="F10" s="1">
        <v>332</v>
      </c>
      <c r="G10" s="1">
        <v>387</v>
      </c>
      <c r="H10" s="1">
        <v>321</v>
      </c>
      <c r="I10" s="1">
        <v>289</v>
      </c>
      <c r="J10" s="1">
        <v>298</v>
      </c>
      <c r="K10" s="1">
        <v>347</v>
      </c>
      <c r="L10" s="1">
        <v>320</v>
      </c>
      <c r="M10" s="1">
        <v>372</v>
      </c>
    </row>
    <row r="11" spans="1:13" x14ac:dyDescent="0.35">
      <c r="A11" s="9">
        <v>9</v>
      </c>
      <c r="B11" s="1">
        <v>311</v>
      </c>
      <c r="C11" s="1">
        <v>302</v>
      </c>
      <c r="D11" s="1">
        <v>366</v>
      </c>
      <c r="E11" s="1">
        <v>313</v>
      </c>
      <c r="F11" s="1">
        <v>400</v>
      </c>
      <c r="G11" s="1">
        <v>429</v>
      </c>
      <c r="H11" s="1">
        <v>324</v>
      </c>
      <c r="I11" s="1">
        <v>329</v>
      </c>
      <c r="J11" s="1">
        <v>319</v>
      </c>
      <c r="K11" s="1">
        <v>307</v>
      </c>
      <c r="L11" s="1">
        <v>336</v>
      </c>
      <c r="M11" s="1">
        <v>313</v>
      </c>
    </row>
    <row r="12" spans="1:13" x14ac:dyDescent="0.35">
      <c r="A12" s="9">
        <v>10</v>
      </c>
      <c r="B12" s="1">
        <v>377</v>
      </c>
      <c r="C12" s="1">
        <v>390</v>
      </c>
      <c r="D12" s="1">
        <v>349</v>
      </c>
      <c r="E12" s="1">
        <v>424</v>
      </c>
      <c r="F12" s="1">
        <v>459</v>
      </c>
      <c r="G12" s="1">
        <v>529</v>
      </c>
      <c r="H12" s="1">
        <v>560</v>
      </c>
      <c r="I12" s="1">
        <v>506</v>
      </c>
      <c r="J12" s="1">
        <v>445</v>
      </c>
      <c r="K12" s="1">
        <v>422</v>
      </c>
      <c r="L12" s="1">
        <v>313</v>
      </c>
      <c r="M12" s="1">
        <v>326</v>
      </c>
    </row>
    <row r="13" spans="1:13" x14ac:dyDescent="0.35">
      <c r="A13" s="9">
        <v>11</v>
      </c>
      <c r="B13" s="1">
        <v>346</v>
      </c>
      <c r="C13" s="1">
        <v>375</v>
      </c>
      <c r="D13" s="1">
        <v>416</v>
      </c>
      <c r="E13" s="1">
        <v>347</v>
      </c>
      <c r="F13" s="1">
        <v>528</v>
      </c>
      <c r="G13" s="1">
        <v>568</v>
      </c>
      <c r="H13" s="1">
        <v>638</v>
      </c>
      <c r="I13" s="1">
        <v>583</v>
      </c>
      <c r="J13" s="1">
        <v>523</v>
      </c>
      <c r="K13" s="1">
        <v>554</v>
      </c>
      <c r="L13" s="1">
        <v>308</v>
      </c>
      <c r="M13" s="1">
        <v>374</v>
      </c>
    </row>
    <row r="14" spans="1:13" x14ac:dyDescent="0.35">
      <c r="A14" s="9">
        <v>12</v>
      </c>
      <c r="B14" s="1">
        <v>295</v>
      </c>
      <c r="C14" s="1">
        <v>329</v>
      </c>
      <c r="D14" s="1">
        <v>415</v>
      </c>
      <c r="E14" s="1">
        <v>397</v>
      </c>
      <c r="F14" s="1">
        <v>571</v>
      </c>
      <c r="G14" s="1">
        <v>592</v>
      </c>
      <c r="H14" s="1">
        <v>638</v>
      </c>
      <c r="I14" s="1">
        <v>612</v>
      </c>
      <c r="J14" s="1">
        <v>554</v>
      </c>
      <c r="K14" s="1">
        <v>507</v>
      </c>
      <c r="L14" s="1">
        <v>308</v>
      </c>
      <c r="M14" s="1">
        <v>334</v>
      </c>
    </row>
    <row r="15" spans="1:13" x14ac:dyDescent="0.35">
      <c r="A15" s="9">
        <v>13</v>
      </c>
      <c r="B15" s="1">
        <v>306</v>
      </c>
      <c r="C15" s="1">
        <v>335</v>
      </c>
      <c r="D15" s="1">
        <v>385</v>
      </c>
      <c r="E15" s="1">
        <v>410</v>
      </c>
      <c r="F15" s="1">
        <v>515</v>
      </c>
      <c r="G15" s="1">
        <v>562</v>
      </c>
      <c r="H15" s="1">
        <v>580</v>
      </c>
      <c r="I15" s="1">
        <v>558</v>
      </c>
      <c r="J15" s="1">
        <v>533</v>
      </c>
      <c r="K15" s="1">
        <v>534</v>
      </c>
      <c r="L15" s="1">
        <v>330</v>
      </c>
      <c r="M15" s="1">
        <v>311</v>
      </c>
    </row>
    <row r="16" spans="1:13" x14ac:dyDescent="0.35">
      <c r="A16" s="9">
        <v>14</v>
      </c>
      <c r="B16" s="1">
        <v>289</v>
      </c>
      <c r="C16" s="1">
        <v>354</v>
      </c>
      <c r="D16" s="1">
        <v>369</v>
      </c>
      <c r="E16" s="1">
        <v>452</v>
      </c>
      <c r="F16" s="1">
        <v>507</v>
      </c>
      <c r="G16" s="1">
        <v>491</v>
      </c>
      <c r="H16" s="1">
        <v>519</v>
      </c>
      <c r="I16" s="1">
        <v>512</v>
      </c>
      <c r="J16" s="1">
        <v>471</v>
      </c>
      <c r="K16" s="1">
        <v>503</v>
      </c>
      <c r="L16" s="1">
        <v>312</v>
      </c>
      <c r="M16" s="1">
        <v>317</v>
      </c>
    </row>
    <row r="17" spans="1:13" x14ac:dyDescent="0.35">
      <c r="A17" s="9">
        <v>15</v>
      </c>
      <c r="B17" s="1">
        <v>294</v>
      </c>
      <c r="C17" s="1">
        <v>357</v>
      </c>
      <c r="D17" s="1">
        <v>376</v>
      </c>
      <c r="E17" s="1">
        <v>424</v>
      </c>
      <c r="F17" s="1">
        <v>457</v>
      </c>
      <c r="G17" s="1">
        <v>405</v>
      </c>
      <c r="H17" s="1">
        <v>435</v>
      </c>
      <c r="I17" s="1">
        <v>469</v>
      </c>
      <c r="J17" s="1">
        <v>432</v>
      </c>
      <c r="K17" s="1">
        <v>532</v>
      </c>
      <c r="L17" s="1">
        <v>317</v>
      </c>
      <c r="M17" s="1">
        <v>310</v>
      </c>
    </row>
    <row r="18" spans="1:13" x14ac:dyDescent="0.35">
      <c r="A18" s="9">
        <v>16</v>
      </c>
      <c r="B18" s="1">
        <v>367</v>
      </c>
      <c r="C18" s="1">
        <v>379</v>
      </c>
      <c r="D18" s="1">
        <v>395</v>
      </c>
      <c r="E18" s="1">
        <v>413</v>
      </c>
      <c r="F18" s="1">
        <v>446</v>
      </c>
      <c r="G18" s="1">
        <v>458</v>
      </c>
      <c r="H18" s="1">
        <v>406</v>
      </c>
      <c r="I18" s="1">
        <v>414</v>
      </c>
      <c r="J18" s="1">
        <v>392</v>
      </c>
      <c r="K18" s="1">
        <v>516</v>
      </c>
      <c r="L18" s="1">
        <v>315</v>
      </c>
      <c r="M18" s="1">
        <v>404</v>
      </c>
    </row>
    <row r="19" spans="1:13" x14ac:dyDescent="0.35">
      <c r="A19" s="9">
        <v>17</v>
      </c>
      <c r="B19" s="1">
        <v>613</v>
      </c>
      <c r="C19" s="1">
        <v>475</v>
      </c>
      <c r="D19" s="1">
        <v>459</v>
      </c>
      <c r="E19" s="1">
        <v>405</v>
      </c>
      <c r="F19" s="1">
        <v>444</v>
      </c>
      <c r="G19" s="1">
        <v>368</v>
      </c>
      <c r="H19" s="1">
        <v>385</v>
      </c>
      <c r="I19" s="1">
        <v>439</v>
      </c>
      <c r="J19" s="1">
        <v>372</v>
      </c>
      <c r="K19" s="1">
        <v>504</v>
      </c>
      <c r="L19" s="1">
        <v>552</v>
      </c>
      <c r="M19" s="1">
        <v>587</v>
      </c>
    </row>
    <row r="20" spans="1:13" x14ac:dyDescent="0.35">
      <c r="A20" s="9">
        <v>18</v>
      </c>
      <c r="B20" s="1">
        <v>757</v>
      </c>
      <c r="C20" s="1">
        <v>811</v>
      </c>
      <c r="D20" s="1">
        <v>616</v>
      </c>
      <c r="E20" s="1">
        <v>426</v>
      </c>
      <c r="F20" s="1">
        <v>463</v>
      </c>
      <c r="G20" s="1">
        <v>338</v>
      </c>
      <c r="H20" s="1">
        <v>361</v>
      </c>
      <c r="I20" s="1">
        <v>416</v>
      </c>
      <c r="J20" s="1">
        <v>395</v>
      </c>
      <c r="K20" s="1">
        <v>632</v>
      </c>
      <c r="L20" s="1">
        <v>531</v>
      </c>
      <c r="M20" s="1">
        <v>640</v>
      </c>
    </row>
    <row r="21" spans="1:13" x14ac:dyDescent="0.35">
      <c r="A21" s="9">
        <v>19</v>
      </c>
      <c r="B21" s="1">
        <v>382</v>
      </c>
      <c r="C21" s="1">
        <v>635</v>
      </c>
      <c r="D21" s="1">
        <v>705</v>
      </c>
      <c r="E21" s="1">
        <v>552</v>
      </c>
      <c r="F21" s="1">
        <v>384</v>
      </c>
      <c r="G21" s="1">
        <v>369</v>
      </c>
      <c r="H21" s="1">
        <v>324</v>
      </c>
      <c r="I21" s="1">
        <v>359</v>
      </c>
      <c r="J21" s="1">
        <v>452</v>
      </c>
      <c r="K21" s="1">
        <v>590</v>
      </c>
      <c r="L21" s="1">
        <v>382</v>
      </c>
      <c r="M21" s="1">
        <v>254</v>
      </c>
    </row>
    <row r="22" spans="1:13" x14ac:dyDescent="0.35">
      <c r="A22" s="9">
        <v>20</v>
      </c>
      <c r="B22" s="1">
        <v>238</v>
      </c>
      <c r="C22" s="1">
        <v>238</v>
      </c>
      <c r="D22" s="1">
        <v>653</v>
      </c>
      <c r="E22" s="1">
        <v>549</v>
      </c>
      <c r="F22" s="1">
        <v>440</v>
      </c>
      <c r="G22" s="1">
        <v>324</v>
      </c>
      <c r="H22" s="1">
        <v>374</v>
      </c>
      <c r="I22" s="1">
        <v>342</v>
      </c>
      <c r="J22" s="1">
        <v>292</v>
      </c>
      <c r="K22" s="1">
        <v>260</v>
      </c>
      <c r="L22" s="1">
        <v>176</v>
      </c>
      <c r="M22" s="1">
        <v>232</v>
      </c>
    </row>
    <row r="23" spans="1:13" x14ac:dyDescent="0.35">
      <c r="A23" s="9">
        <v>21</v>
      </c>
      <c r="B23" s="1">
        <v>245</v>
      </c>
      <c r="C23" s="1">
        <v>258</v>
      </c>
      <c r="D23" s="1">
        <v>317</v>
      </c>
      <c r="E23" s="1">
        <v>332</v>
      </c>
      <c r="F23" s="1">
        <v>367</v>
      </c>
      <c r="G23" s="1">
        <v>232</v>
      </c>
      <c r="H23" s="1">
        <v>296</v>
      </c>
      <c r="I23" s="1">
        <v>303</v>
      </c>
      <c r="J23" s="1">
        <v>132</v>
      </c>
      <c r="K23" s="1">
        <v>210</v>
      </c>
      <c r="L23" s="1">
        <v>161</v>
      </c>
      <c r="M23" s="1">
        <v>182</v>
      </c>
    </row>
    <row r="24" spans="1:13" x14ac:dyDescent="0.35">
      <c r="A24" s="9">
        <v>22</v>
      </c>
      <c r="B24" s="1">
        <v>186</v>
      </c>
      <c r="C24" s="1">
        <v>188</v>
      </c>
      <c r="D24" s="1">
        <v>262</v>
      </c>
      <c r="E24" s="1">
        <v>292</v>
      </c>
      <c r="F24" s="1">
        <v>282</v>
      </c>
      <c r="G24" s="1">
        <v>251</v>
      </c>
      <c r="H24" s="1">
        <v>108</v>
      </c>
      <c r="I24" s="1">
        <v>67</v>
      </c>
      <c r="J24" s="1">
        <v>200</v>
      </c>
      <c r="K24" s="1">
        <v>223</v>
      </c>
      <c r="L24" s="1">
        <v>158</v>
      </c>
      <c r="M24" s="1">
        <v>210</v>
      </c>
    </row>
    <row r="25" spans="1:13" x14ac:dyDescent="0.35">
      <c r="A25" s="9">
        <v>23</v>
      </c>
      <c r="B25" s="1">
        <v>209</v>
      </c>
      <c r="C25" s="1">
        <v>257</v>
      </c>
      <c r="D25" s="1">
        <v>275</v>
      </c>
      <c r="E25" s="1">
        <v>187</v>
      </c>
      <c r="F25" s="1">
        <v>216</v>
      </c>
      <c r="G25" s="1">
        <v>225</v>
      </c>
      <c r="H25" s="1">
        <v>181</v>
      </c>
      <c r="I25" s="1">
        <v>115</v>
      </c>
      <c r="J25" s="1">
        <v>146</v>
      </c>
      <c r="K25" s="1">
        <v>149</v>
      </c>
      <c r="L25" s="1">
        <v>177</v>
      </c>
      <c r="M25" s="1">
        <v>177</v>
      </c>
    </row>
    <row r="26" spans="1:13" x14ac:dyDescent="0.35">
      <c r="A26" s="9">
        <v>24</v>
      </c>
      <c r="B26" s="1">
        <v>212</v>
      </c>
      <c r="C26" s="1">
        <v>183</v>
      </c>
      <c r="D26" s="1">
        <v>231</v>
      </c>
      <c r="E26" s="1">
        <v>217</v>
      </c>
      <c r="F26" s="1">
        <v>189</v>
      </c>
      <c r="G26" s="1">
        <v>166</v>
      </c>
      <c r="H26" s="1">
        <v>71</v>
      </c>
      <c r="I26" s="1">
        <v>121</v>
      </c>
      <c r="J26" s="1">
        <v>148</v>
      </c>
      <c r="K26" s="1">
        <v>137</v>
      </c>
      <c r="L26" s="1">
        <v>151</v>
      </c>
      <c r="M26" s="1">
        <v>162</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03381-4ADB-4227-BE2D-5648966CE9A3}">
  <dimension ref="A1:M27"/>
  <sheetViews>
    <sheetView workbookViewId="0">
      <selection sqref="A1:M1"/>
    </sheetView>
  </sheetViews>
  <sheetFormatPr defaultRowHeight="14.5" x14ac:dyDescent="0.35"/>
  <cols>
    <col min="1" max="13" width="9.1796875" style="1"/>
  </cols>
  <sheetData>
    <row r="1" spans="1:13" ht="54.5" customHeight="1" x14ac:dyDescent="0.35">
      <c r="A1" s="40" t="s">
        <v>70</v>
      </c>
      <c r="B1" s="41"/>
      <c r="C1" s="41"/>
      <c r="D1" s="41"/>
      <c r="E1" s="41"/>
      <c r="F1" s="41"/>
      <c r="G1" s="41"/>
      <c r="H1" s="41"/>
      <c r="I1" s="41"/>
      <c r="J1" s="41"/>
      <c r="K1" s="41"/>
      <c r="L1" s="41"/>
      <c r="M1" s="41"/>
    </row>
    <row r="2" spans="1:13" x14ac:dyDescent="0.35">
      <c r="B2" s="8" t="s">
        <v>1</v>
      </c>
      <c r="C2" s="8" t="s">
        <v>2</v>
      </c>
      <c r="D2" s="8" t="s">
        <v>3</v>
      </c>
      <c r="E2" s="8" t="s">
        <v>4</v>
      </c>
      <c r="F2" s="8" t="s">
        <v>5</v>
      </c>
      <c r="G2" s="8" t="s">
        <v>6</v>
      </c>
      <c r="H2" s="8" t="s">
        <v>7</v>
      </c>
      <c r="I2" s="8" t="s">
        <v>8</v>
      </c>
      <c r="J2" s="8" t="s">
        <v>9</v>
      </c>
      <c r="K2" s="8" t="s">
        <v>20</v>
      </c>
      <c r="L2" s="8" t="s">
        <v>21</v>
      </c>
      <c r="M2" s="8" t="s">
        <v>22</v>
      </c>
    </row>
    <row r="3" spans="1:13" x14ac:dyDescent="0.35">
      <c r="A3" s="9">
        <v>1</v>
      </c>
      <c r="B3" s="1">
        <v>276</v>
      </c>
      <c r="C3" s="1">
        <v>289</v>
      </c>
      <c r="D3" s="1">
        <v>356</v>
      </c>
      <c r="E3" s="1">
        <v>387</v>
      </c>
      <c r="F3" s="1">
        <v>483</v>
      </c>
      <c r="G3" s="1">
        <v>475</v>
      </c>
      <c r="H3" s="1">
        <v>431</v>
      </c>
      <c r="I3" s="1">
        <v>387</v>
      </c>
      <c r="J3" s="1">
        <v>386</v>
      </c>
      <c r="K3" s="1">
        <v>377</v>
      </c>
      <c r="L3" s="1">
        <v>309</v>
      </c>
      <c r="M3" s="1">
        <v>275</v>
      </c>
    </row>
    <row r="4" spans="1:13" x14ac:dyDescent="0.35">
      <c r="A4" s="9">
        <v>2</v>
      </c>
      <c r="B4" s="1">
        <v>223</v>
      </c>
      <c r="C4" s="1">
        <v>240</v>
      </c>
      <c r="D4" s="1">
        <v>257</v>
      </c>
      <c r="E4" s="1">
        <v>305</v>
      </c>
      <c r="F4" s="1">
        <v>366</v>
      </c>
      <c r="G4" s="1">
        <v>396</v>
      </c>
      <c r="H4" s="1">
        <v>352</v>
      </c>
      <c r="I4" s="1">
        <v>304</v>
      </c>
      <c r="J4" s="1">
        <v>289</v>
      </c>
      <c r="K4" s="1">
        <v>276</v>
      </c>
      <c r="L4" s="1">
        <v>227</v>
      </c>
      <c r="M4" s="1">
        <v>237</v>
      </c>
    </row>
    <row r="5" spans="1:13" x14ac:dyDescent="0.35">
      <c r="A5" s="9">
        <v>3</v>
      </c>
      <c r="B5" s="1">
        <v>217</v>
      </c>
      <c r="C5" s="1">
        <v>230</v>
      </c>
      <c r="D5" s="1">
        <v>261</v>
      </c>
      <c r="E5" s="1">
        <v>254</v>
      </c>
      <c r="F5" s="1">
        <v>276</v>
      </c>
      <c r="G5" s="1">
        <v>318</v>
      </c>
      <c r="H5" s="1">
        <v>295</v>
      </c>
      <c r="I5" s="1">
        <v>265</v>
      </c>
      <c r="J5" s="1">
        <v>248</v>
      </c>
      <c r="K5" s="1">
        <v>215</v>
      </c>
      <c r="L5" s="1">
        <v>188</v>
      </c>
      <c r="M5" s="1">
        <v>184</v>
      </c>
    </row>
    <row r="6" spans="1:13" x14ac:dyDescent="0.35">
      <c r="A6" s="9">
        <v>4</v>
      </c>
      <c r="B6" s="1">
        <v>245</v>
      </c>
      <c r="C6" s="1">
        <v>191</v>
      </c>
      <c r="D6" s="1">
        <v>223</v>
      </c>
      <c r="E6" s="1">
        <v>239</v>
      </c>
      <c r="F6" s="1">
        <v>248</v>
      </c>
      <c r="G6" s="1">
        <v>254</v>
      </c>
      <c r="H6" s="1">
        <v>216</v>
      </c>
      <c r="I6" s="1">
        <v>247</v>
      </c>
      <c r="J6" s="1">
        <v>224</v>
      </c>
      <c r="K6" s="1">
        <v>211</v>
      </c>
      <c r="L6" s="1">
        <v>184</v>
      </c>
      <c r="M6" s="1">
        <v>178</v>
      </c>
    </row>
    <row r="7" spans="1:13" x14ac:dyDescent="0.35">
      <c r="A7" s="9">
        <v>5</v>
      </c>
      <c r="B7" s="1">
        <v>204</v>
      </c>
      <c r="C7" s="1">
        <v>309</v>
      </c>
      <c r="D7" s="1">
        <v>233</v>
      </c>
      <c r="E7" s="1">
        <v>208</v>
      </c>
      <c r="F7" s="1">
        <v>217</v>
      </c>
      <c r="G7" s="1">
        <v>247</v>
      </c>
      <c r="H7" s="1">
        <v>210</v>
      </c>
      <c r="I7" s="1">
        <v>195</v>
      </c>
      <c r="J7" s="1">
        <v>199</v>
      </c>
      <c r="K7" s="1">
        <v>210</v>
      </c>
      <c r="L7" s="1">
        <v>217</v>
      </c>
      <c r="M7" s="1">
        <v>193</v>
      </c>
    </row>
    <row r="8" spans="1:13" x14ac:dyDescent="0.35">
      <c r="A8" s="9">
        <v>6</v>
      </c>
      <c r="B8" s="1">
        <v>294</v>
      </c>
      <c r="C8" s="1">
        <v>526</v>
      </c>
      <c r="D8" s="1">
        <v>299</v>
      </c>
      <c r="E8" s="1">
        <v>257</v>
      </c>
      <c r="F8" s="1">
        <v>283</v>
      </c>
      <c r="G8" s="1">
        <v>214</v>
      </c>
      <c r="H8" s="1">
        <v>171</v>
      </c>
      <c r="I8" s="1">
        <v>152</v>
      </c>
      <c r="J8" s="1">
        <v>208</v>
      </c>
      <c r="K8" s="1">
        <v>238</v>
      </c>
      <c r="L8" s="1">
        <v>258</v>
      </c>
      <c r="M8" s="1">
        <v>305</v>
      </c>
    </row>
    <row r="9" spans="1:13" x14ac:dyDescent="0.35">
      <c r="A9" s="9">
        <v>7</v>
      </c>
      <c r="B9" s="1">
        <v>247</v>
      </c>
      <c r="C9" s="1">
        <v>310</v>
      </c>
      <c r="D9" s="1">
        <v>263</v>
      </c>
      <c r="E9" s="1">
        <v>239</v>
      </c>
      <c r="F9" s="1">
        <v>242</v>
      </c>
      <c r="G9" s="1">
        <v>242</v>
      </c>
      <c r="H9" s="1">
        <v>262</v>
      </c>
      <c r="I9" s="1">
        <v>196</v>
      </c>
      <c r="J9" s="1">
        <v>158</v>
      </c>
      <c r="K9" s="1">
        <v>192</v>
      </c>
      <c r="L9" s="1">
        <v>242</v>
      </c>
      <c r="M9" s="1">
        <v>230</v>
      </c>
    </row>
    <row r="10" spans="1:13" x14ac:dyDescent="0.35">
      <c r="A10" s="9">
        <v>8</v>
      </c>
      <c r="B10" s="1">
        <v>219</v>
      </c>
      <c r="C10" s="1">
        <v>573</v>
      </c>
      <c r="D10" s="1">
        <v>606</v>
      </c>
      <c r="E10" s="1">
        <v>339</v>
      </c>
      <c r="F10" s="1">
        <v>408</v>
      </c>
      <c r="G10" s="1">
        <v>371</v>
      </c>
      <c r="H10" s="1">
        <v>307</v>
      </c>
      <c r="I10" s="1">
        <v>237</v>
      </c>
      <c r="J10" s="1">
        <v>245</v>
      </c>
      <c r="K10" s="1">
        <v>231</v>
      </c>
      <c r="L10" s="1">
        <v>465</v>
      </c>
      <c r="M10" s="1">
        <v>294</v>
      </c>
    </row>
    <row r="11" spans="1:13" x14ac:dyDescent="0.35">
      <c r="A11" s="9">
        <v>9</v>
      </c>
      <c r="B11" s="1">
        <v>747</v>
      </c>
      <c r="C11" s="1">
        <v>880</v>
      </c>
      <c r="D11" s="1">
        <v>742</v>
      </c>
      <c r="E11" s="1">
        <v>553</v>
      </c>
      <c r="F11" s="1">
        <v>563</v>
      </c>
      <c r="G11" s="1">
        <v>423</v>
      </c>
      <c r="H11" s="1">
        <v>394</v>
      </c>
      <c r="I11" s="1">
        <v>262</v>
      </c>
      <c r="J11" s="1">
        <v>517</v>
      </c>
      <c r="K11" s="1">
        <v>712</v>
      </c>
      <c r="L11" s="1">
        <v>653</v>
      </c>
      <c r="M11" s="1">
        <v>632</v>
      </c>
    </row>
    <row r="12" spans="1:13" x14ac:dyDescent="0.35">
      <c r="A12" s="9">
        <v>10</v>
      </c>
      <c r="B12" s="1">
        <v>549</v>
      </c>
      <c r="C12" s="1">
        <v>597</v>
      </c>
      <c r="D12" s="1">
        <v>647</v>
      </c>
      <c r="E12" s="1">
        <v>563</v>
      </c>
      <c r="F12" s="1">
        <v>478</v>
      </c>
      <c r="G12" s="1">
        <v>432</v>
      </c>
      <c r="H12" s="1">
        <v>360</v>
      </c>
      <c r="I12" s="1">
        <v>262</v>
      </c>
      <c r="J12" s="1">
        <v>402</v>
      </c>
      <c r="K12" s="1">
        <v>652</v>
      </c>
      <c r="L12" s="1">
        <v>420</v>
      </c>
      <c r="M12" s="1">
        <v>505</v>
      </c>
    </row>
    <row r="13" spans="1:13" x14ac:dyDescent="0.35">
      <c r="A13" s="9">
        <v>11</v>
      </c>
      <c r="B13" s="1">
        <v>490</v>
      </c>
      <c r="C13" s="1">
        <v>527</v>
      </c>
      <c r="D13" s="1">
        <v>535</v>
      </c>
      <c r="E13" s="1">
        <v>425</v>
      </c>
      <c r="F13" s="1">
        <v>463</v>
      </c>
      <c r="G13" s="1">
        <v>292</v>
      </c>
      <c r="H13" s="1">
        <v>183</v>
      </c>
      <c r="I13" s="1">
        <v>486</v>
      </c>
      <c r="J13" s="1">
        <v>363</v>
      </c>
      <c r="K13" s="1">
        <v>447</v>
      </c>
      <c r="L13" s="1">
        <v>384</v>
      </c>
      <c r="M13" s="1">
        <v>400</v>
      </c>
    </row>
    <row r="14" spans="1:13" x14ac:dyDescent="0.35">
      <c r="A14" s="9">
        <v>12</v>
      </c>
      <c r="B14" s="1">
        <v>454</v>
      </c>
      <c r="C14" s="1">
        <v>503</v>
      </c>
      <c r="D14" s="1">
        <v>508</v>
      </c>
      <c r="E14" s="1">
        <v>445</v>
      </c>
      <c r="F14" s="1">
        <v>457</v>
      </c>
      <c r="G14" s="1">
        <v>348</v>
      </c>
      <c r="H14" s="1">
        <v>263</v>
      </c>
      <c r="I14" s="1">
        <v>202</v>
      </c>
      <c r="J14" s="1">
        <v>336</v>
      </c>
      <c r="K14" s="1">
        <v>465</v>
      </c>
      <c r="L14" s="1">
        <v>376</v>
      </c>
      <c r="M14" s="1">
        <v>377</v>
      </c>
    </row>
    <row r="15" spans="1:13" x14ac:dyDescent="0.35">
      <c r="A15" s="9">
        <v>13</v>
      </c>
      <c r="B15" s="1">
        <v>414</v>
      </c>
      <c r="C15" s="1">
        <v>511</v>
      </c>
      <c r="D15" s="1">
        <v>568</v>
      </c>
      <c r="E15" s="1">
        <v>448</v>
      </c>
      <c r="F15" s="1">
        <v>496</v>
      </c>
      <c r="G15" s="1">
        <v>282</v>
      </c>
      <c r="H15" s="1">
        <v>194</v>
      </c>
      <c r="I15" s="1">
        <v>246</v>
      </c>
      <c r="J15" s="1">
        <v>302</v>
      </c>
      <c r="K15" s="1">
        <v>434</v>
      </c>
      <c r="L15" s="1">
        <v>378</v>
      </c>
      <c r="M15" s="1">
        <v>359</v>
      </c>
    </row>
    <row r="16" spans="1:13" x14ac:dyDescent="0.35">
      <c r="A16" s="9">
        <v>14</v>
      </c>
      <c r="B16" s="1">
        <v>386</v>
      </c>
      <c r="C16" s="1">
        <v>505</v>
      </c>
      <c r="D16" s="1">
        <v>461</v>
      </c>
      <c r="E16" s="1">
        <v>391</v>
      </c>
      <c r="F16" s="1">
        <v>399</v>
      </c>
      <c r="G16" s="1">
        <v>347</v>
      </c>
      <c r="H16" s="1">
        <v>273</v>
      </c>
      <c r="I16" s="1">
        <v>267</v>
      </c>
      <c r="J16" s="1">
        <v>299</v>
      </c>
      <c r="K16" s="1">
        <v>391</v>
      </c>
      <c r="L16" s="1">
        <v>392</v>
      </c>
      <c r="M16" s="1">
        <v>364</v>
      </c>
    </row>
    <row r="17" spans="1:13" x14ac:dyDescent="0.35">
      <c r="A17" s="9">
        <v>15</v>
      </c>
      <c r="B17" s="1">
        <v>442</v>
      </c>
      <c r="C17" s="1">
        <v>463</v>
      </c>
      <c r="D17" s="1">
        <v>486</v>
      </c>
      <c r="E17" s="1">
        <v>463</v>
      </c>
      <c r="F17" s="1">
        <v>388</v>
      </c>
      <c r="G17" s="1">
        <v>314</v>
      </c>
      <c r="H17" s="1">
        <v>329</v>
      </c>
      <c r="I17" s="1">
        <v>292</v>
      </c>
      <c r="J17" s="1">
        <v>367</v>
      </c>
      <c r="K17" s="1">
        <v>458</v>
      </c>
      <c r="L17" s="1">
        <v>406</v>
      </c>
      <c r="M17" s="1">
        <v>373</v>
      </c>
    </row>
    <row r="18" spans="1:13" x14ac:dyDescent="0.35">
      <c r="A18" s="9">
        <v>16</v>
      </c>
      <c r="B18" s="1">
        <v>388</v>
      </c>
      <c r="C18" s="1">
        <v>506</v>
      </c>
      <c r="D18" s="1">
        <v>509</v>
      </c>
      <c r="E18" s="1">
        <v>514</v>
      </c>
      <c r="F18" s="1">
        <v>396</v>
      </c>
      <c r="G18" s="1">
        <v>371</v>
      </c>
      <c r="H18" s="1">
        <v>400</v>
      </c>
      <c r="I18" s="1">
        <v>273</v>
      </c>
      <c r="J18" s="1">
        <v>468</v>
      </c>
      <c r="K18" s="1">
        <v>475</v>
      </c>
      <c r="L18" s="1">
        <v>339</v>
      </c>
      <c r="M18" s="1">
        <v>349</v>
      </c>
    </row>
    <row r="19" spans="1:13" x14ac:dyDescent="0.35">
      <c r="A19" s="9">
        <v>17</v>
      </c>
      <c r="B19" s="1">
        <v>299</v>
      </c>
      <c r="C19" s="1">
        <v>502</v>
      </c>
      <c r="D19" s="1">
        <v>564</v>
      </c>
      <c r="E19" s="1">
        <v>504</v>
      </c>
      <c r="F19" s="1">
        <v>440</v>
      </c>
      <c r="G19" s="1">
        <v>431</v>
      </c>
      <c r="H19" s="1">
        <v>400</v>
      </c>
      <c r="I19" s="1">
        <v>371</v>
      </c>
      <c r="J19" s="1">
        <v>400</v>
      </c>
      <c r="K19" s="1">
        <v>567</v>
      </c>
      <c r="L19" s="1">
        <v>272</v>
      </c>
      <c r="M19" s="1">
        <v>319</v>
      </c>
    </row>
    <row r="20" spans="1:13" x14ac:dyDescent="0.35">
      <c r="A20" s="9">
        <v>18</v>
      </c>
      <c r="B20" s="1">
        <v>224</v>
      </c>
      <c r="C20" s="1">
        <v>372</v>
      </c>
      <c r="D20" s="1">
        <v>500</v>
      </c>
      <c r="E20" s="1">
        <v>477</v>
      </c>
      <c r="F20" s="1">
        <v>514</v>
      </c>
      <c r="G20" s="1">
        <v>461</v>
      </c>
      <c r="H20" s="1">
        <v>506</v>
      </c>
      <c r="I20" s="1">
        <v>408</v>
      </c>
      <c r="J20" s="1">
        <v>461</v>
      </c>
      <c r="K20" s="1">
        <v>518</v>
      </c>
      <c r="L20" s="1">
        <v>186</v>
      </c>
      <c r="M20" s="1">
        <v>209</v>
      </c>
    </row>
    <row r="21" spans="1:13" x14ac:dyDescent="0.35">
      <c r="A21" s="9">
        <v>19</v>
      </c>
      <c r="B21" s="1">
        <v>303</v>
      </c>
      <c r="C21" s="1">
        <v>327</v>
      </c>
      <c r="D21" s="1">
        <v>415</v>
      </c>
      <c r="E21" s="1">
        <v>496</v>
      </c>
      <c r="F21" s="1">
        <v>491</v>
      </c>
      <c r="G21" s="1">
        <v>508</v>
      </c>
      <c r="H21" s="1">
        <v>484</v>
      </c>
      <c r="I21" s="1">
        <v>447</v>
      </c>
      <c r="J21" s="1">
        <v>394</v>
      </c>
      <c r="K21" s="1">
        <v>277</v>
      </c>
      <c r="L21" s="1">
        <v>321</v>
      </c>
      <c r="M21" s="1">
        <v>341</v>
      </c>
    </row>
    <row r="22" spans="1:13" x14ac:dyDescent="0.35">
      <c r="A22" s="9">
        <v>20</v>
      </c>
      <c r="B22" s="1">
        <v>267</v>
      </c>
      <c r="C22" s="1">
        <v>346</v>
      </c>
      <c r="D22" s="1">
        <v>336</v>
      </c>
      <c r="E22" s="1">
        <v>365</v>
      </c>
      <c r="F22" s="1">
        <v>426</v>
      </c>
      <c r="G22" s="1">
        <v>294</v>
      </c>
      <c r="H22" s="1">
        <v>299</v>
      </c>
      <c r="I22" s="1">
        <v>283</v>
      </c>
      <c r="J22" s="1">
        <v>362</v>
      </c>
      <c r="K22" s="1">
        <v>439</v>
      </c>
      <c r="L22" s="1">
        <v>365</v>
      </c>
      <c r="M22" s="1">
        <v>283</v>
      </c>
    </row>
    <row r="23" spans="1:13" x14ac:dyDescent="0.35">
      <c r="A23" s="9">
        <v>21</v>
      </c>
      <c r="B23" s="1">
        <v>284</v>
      </c>
      <c r="C23" s="1">
        <v>335</v>
      </c>
      <c r="D23" s="1">
        <v>369</v>
      </c>
      <c r="E23" s="1">
        <v>414</v>
      </c>
      <c r="F23" s="1">
        <v>375</v>
      </c>
      <c r="G23" s="1">
        <v>338</v>
      </c>
      <c r="H23" s="1">
        <v>363</v>
      </c>
      <c r="I23" s="1">
        <v>434</v>
      </c>
      <c r="J23" s="1">
        <v>519</v>
      </c>
      <c r="K23" s="1">
        <v>455</v>
      </c>
      <c r="L23" s="1">
        <v>336</v>
      </c>
      <c r="M23" s="1">
        <v>312</v>
      </c>
    </row>
    <row r="24" spans="1:13" x14ac:dyDescent="0.35">
      <c r="A24" s="9">
        <v>22</v>
      </c>
      <c r="B24" s="1">
        <v>305</v>
      </c>
      <c r="C24" s="1">
        <v>323</v>
      </c>
      <c r="D24" s="1">
        <v>416</v>
      </c>
      <c r="E24" s="1">
        <v>483</v>
      </c>
      <c r="F24" s="1">
        <v>524</v>
      </c>
      <c r="G24" s="1">
        <v>539</v>
      </c>
      <c r="H24" s="1">
        <v>543</v>
      </c>
      <c r="I24" s="1">
        <v>505</v>
      </c>
      <c r="J24" s="1">
        <v>532</v>
      </c>
      <c r="K24" s="1">
        <v>438</v>
      </c>
      <c r="L24" s="1">
        <v>350</v>
      </c>
      <c r="M24" s="1">
        <v>346</v>
      </c>
    </row>
    <row r="25" spans="1:13" x14ac:dyDescent="0.35">
      <c r="A25" s="9">
        <v>23</v>
      </c>
      <c r="B25" s="1">
        <v>389</v>
      </c>
      <c r="C25" s="1">
        <v>385</v>
      </c>
      <c r="D25" s="1">
        <v>414</v>
      </c>
      <c r="E25" s="1">
        <v>487</v>
      </c>
      <c r="F25" s="1">
        <v>546</v>
      </c>
      <c r="G25" s="1">
        <v>589</v>
      </c>
      <c r="H25" s="1">
        <v>582</v>
      </c>
      <c r="I25" s="1">
        <v>554</v>
      </c>
      <c r="J25" s="1">
        <v>523</v>
      </c>
      <c r="K25" s="1">
        <v>453</v>
      </c>
      <c r="L25" s="1">
        <v>382</v>
      </c>
      <c r="M25" s="1">
        <v>371</v>
      </c>
    </row>
    <row r="26" spans="1:13" x14ac:dyDescent="0.35">
      <c r="A26" s="9">
        <v>24</v>
      </c>
      <c r="B26" s="1">
        <v>337</v>
      </c>
      <c r="C26" s="1">
        <v>326</v>
      </c>
      <c r="D26" s="1">
        <v>418</v>
      </c>
      <c r="E26" s="1">
        <v>474</v>
      </c>
      <c r="F26" s="1">
        <v>560</v>
      </c>
      <c r="G26" s="1">
        <v>538</v>
      </c>
      <c r="H26" s="1">
        <v>522</v>
      </c>
      <c r="I26" s="1">
        <v>479</v>
      </c>
      <c r="J26" s="1">
        <v>478</v>
      </c>
      <c r="K26" s="1">
        <v>437</v>
      </c>
      <c r="L26" s="1">
        <v>347</v>
      </c>
      <c r="M26" s="1">
        <v>374</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C6C4C-B5E6-4538-AB07-F23AD2E6B01B}">
  <dimension ref="A1:M27"/>
  <sheetViews>
    <sheetView workbookViewId="0">
      <selection activeCell="M3" sqref="M3"/>
    </sheetView>
  </sheetViews>
  <sheetFormatPr defaultRowHeight="14.5" x14ac:dyDescent="0.35"/>
  <cols>
    <col min="1" max="13" width="9.1796875" style="1"/>
  </cols>
  <sheetData>
    <row r="1" spans="1:13" ht="74" customHeight="1" x14ac:dyDescent="0.35">
      <c r="A1" s="40" t="s">
        <v>70</v>
      </c>
      <c r="B1" s="41"/>
      <c r="C1" s="41"/>
      <c r="D1" s="41"/>
      <c r="E1" s="41"/>
      <c r="F1" s="41"/>
      <c r="G1" s="41"/>
      <c r="H1" s="41"/>
      <c r="I1" s="41"/>
      <c r="J1" s="41"/>
      <c r="K1" s="41"/>
      <c r="L1" s="41"/>
      <c r="M1" s="41"/>
    </row>
    <row r="2" spans="1:13" x14ac:dyDescent="0.35">
      <c r="B2" s="8" t="s">
        <v>1</v>
      </c>
      <c r="C2" s="8" t="s">
        <v>2</v>
      </c>
      <c r="D2" s="8" t="s">
        <v>3</v>
      </c>
      <c r="E2" s="8" t="s">
        <v>4</v>
      </c>
      <c r="F2" s="8" t="s">
        <v>5</v>
      </c>
      <c r="G2" s="8" t="s">
        <v>6</v>
      </c>
      <c r="H2" s="8" t="s">
        <v>7</v>
      </c>
      <c r="I2" s="8" t="s">
        <v>8</v>
      </c>
      <c r="J2" s="8" t="s">
        <v>9</v>
      </c>
      <c r="K2" s="8" t="s">
        <v>20</v>
      </c>
      <c r="L2" s="8" t="s">
        <v>68</v>
      </c>
      <c r="M2" s="8" t="s">
        <v>69</v>
      </c>
    </row>
    <row r="3" spans="1:13" x14ac:dyDescent="0.35">
      <c r="A3" s="9">
        <v>1</v>
      </c>
      <c r="B3" s="1">
        <v>276</v>
      </c>
      <c r="C3" s="1">
        <v>289</v>
      </c>
      <c r="D3" s="1">
        <v>356</v>
      </c>
      <c r="E3" s="1">
        <v>387</v>
      </c>
      <c r="F3" s="1">
        <v>483</v>
      </c>
      <c r="G3" s="1">
        <v>475</v>
      </c>
      <c r="H3" s="1">
        <v>431</v>
      </c>
      <c r="I3" s="1">
        <v>387</v>
      </c>
      <c r="J3" s="1">
        <v>386</v>
      </c>
      <c r="K3" s="1">
        <v>377</v>
      </c>
      <c r="L3" s="1">
        <v>309</v>
      </c>
      <c r="M3" s="1">
        <v>275</v>
      </c>
    </row>
    <row r="4" spans="1:13" x14ac:dyDescent="0.35">
      <c r="A4" s="9">
        <v>2</v>
      </c>
      <c r="B4" s="1">
        <v>223</v>
      </c>
      <c r="C4" s="1">
        <v>240</v>
      </c>
      <c r="D4" s="1">
        <v>257</v>
      </c>
      <c r="E4" s="1">
        <v>305</v>
      </c>
      <c r="F4" s="1">
        <v>366</v>
      </c>
      <c r="G4" s="1">
        <v>396</v>
      </c>
      <c r="H4" s="1">
        <v>352</v>
      </c>
      <c r="I4" s="1">
        <v>304</v>
      </c>
      <c r="J4" s="1">
        <v>289</v>
      </c>
      <c r="K4" s="1">
        <v>276</v>
      </c>
      <c r="L4" s="1">
        <v>227</v>
      </c>
      <c r="M4" s="1">
        <v>237</v>
      </c>
    </row>
    <row r="5" spans="1:13" x14ac:dyDescent="0.35">
      <c r="A5" s="9">
        <v>3</v>
      </c>
      <c r="B5" s="1">
        <v>217</v>
      </c>
      <c r="C5" s="1">
        <v>230</v>
      </c>
      <c r="D5" s="1">
        <v>261</v>
      </c>
      <c r="E5" s="1">
        <v>254</v>
      </c>
      <c r="F5" s="1">
        <v>276</v>
      </c>
      <c r="G5" s="1">
        <v>318</v>
      </c>
      <c r="H5" s="1">
        <v>295</v>
      </c>
      <c r="I5" s="1">
        <v>265</v>
      </c>
      <c r="J5" s="1">
        <v>248</v>
      </c>
      <c r="K5" s="1">
        <v>215</v>
      </c>
      <c r="L5" s="1">
        <v>188</v>
      </c>
      <c r="M5" s="1">
        <v>184</v>
      </c>
    </row>
    <row r="6" spans="1:13" x14ac:dyDescent="0.35">
      <c r="A6" s="9">
        <v>4</v>
      </c>
      <c r="B6" s="1">
        <v>245</v>
      </c>
      <c r="C6" s="1">
        <v>191</v>
      </c>
      <c r="D6" s="1">
        <v>223</v>
      </c>
      <c r="E6" s="1">
        <v>239</v>
      </c>
      <c r="F6" s="1">
        <v>248</v>
      </c>
      <c r="G6" s="1">
        <v>254</v>
      </c>
      <c r="H6" s="1">
        <v>216</v>
      </c>
      <c r="I6" s="1">
        <v>247</v>
      </c>
      <c r="J6" s="1">
        <v>224</v>
      </c>
      <c r="K6" s="1">
        <v>211</v>
      </c>
      <c r="L6" s="1">
        <v>184</v>
      </c>
      <c r="M6" s="1">
        <v>178</v>
      </c>
    </row>
    <row r="7" spans="1:13" x14ac:dyDescent="0.35">
      <c r="A7" s="9">
        <v>5</v>
      </c>
      <c r="B7" s="1">
        <v>204</v>
      </c>
      <c r="C7" s="1">
        <v>309</v>
      </c>
      <c r="D7" s="1">
        <v>233</v>
      </c>
      <c r="E7" s="1">
        <v>208</v>
      </c>
      <c r="F7" s="1">
        <v>217</v>
      </c>
      <c r="G7" s="1">
        <v>247</v>
      </c>
      <c r="H7" s="1">
        <v>210</v>
      </c>
      <c r="I7" s="1">
        <v>195</v>
      </c>
      <c r="J7" s="1">
        <v>199</v>
      </c>
      <c r="K7" s="1">
        <v>210</v>
      </c>
      <c r="L7" s="1">
        <v>217</v>
      </c>
      <c r="M7" s="1">
        <v>193</v>
      </c>
    </row>
    <row r="8" spans="1:13" x14ac:dyDescent="0.35">
      <c r="A8" s="9">
        <v>6</v>
      </c>
      <c r="B8" s="1">
        <v>294</v>
      </c>
      <c r="C8" s="1">
        <v>526</v>
      </c>
      <c r="D8" s="1">
        <v>299</v>
      </c>
      <c r="E8" s="1">
        <v>257</v>
      </c>
      <c r="F8" s="1">
        <v>283</v>
      </c>
      <c r="G8" s="1">
        <v>214</v>
      </c>
      <c r="H8" s="1">
        <v>171</v>
      </c>
      <c r="I8" s="1">
        <v>152</v>
      </c>
      <c r="J8" s="1">
        <v>208</v>
      </c>
      <c r="K8" s="1">
        <v>238</v>
      </c>
      <c r="L8" s="1">
        <v>258</v>
      </c>
      <c r="M8" s="1">
        <v>305</v>
      </c>
    </row>
    <row r="9" spans="1:13" x14ac:dyDescent="0.35">
      <c r="A9" s="9">
        <v>7</v>
      </c>
      <c r="B9" s="1">
        <v>247</v>
      </c>
      <c r="C9" s="1">
        <v>310</v>
      </c>
      <c r="D9" s="1">
        <v>263</v>
      </c>
      <c r="E9" s="1">
        <v>239</v>
      </c>
      <c r="F9" s="1">
        <v>242</v>
      </c>
      <c r="G9" s="1">
        <v>242</v>
      </c>
      <c r="H9" s="1">
        <v>262</v>
      </c>
      <c r="I9" s="1">
        <v>196</v>
      </c>
      <c r="J9" s="1">
        <v>158</v>
      </c>
      <c r="K9" s="1">
        <v>192</v>
      </c>
      <c r="L9" s="1">
        <v>242</v>
      </c>
      <c r="M9" s="1">
        <v>230</v>
      </c>
    </row>
    <row r="10" spans="1:13" x14ac:dyDescent="0.35">
      <c r="A10" s="9">
        <v>8</v>
      </c>
      <c r="B10" s="1">
        <v>218</v>
      </c>
      <c r="C10" s="1">
        <v>547</v>
      </c>
      <c r="D10" s="1">
        <v>582</v>
      </c>
      <c r="E10" s="1">
        <v>307</v>
      </c>
      <c r="F10" s="1">
        <v>325</v>
      </c>
      <c r="G10" s="1">
        <v>259</v>
      </c>
      <c r="H10" s="1">
        <v>245</v>
      </c>
      <c r="I10" s="1">
        <v>237</v>
      </c>
      <c r="J10" s="1">
        <v>232</v>
      </c>
      <c r="K10" s="1">
        <v>229</v>
      </c>
      <c r="L10" s="1">
        <v>370</v>
      </c>
      <c r="M10" s="1">
        <v>278</v>
      </c>
    </row>
    <row r="11" spans="1:13" x14ac:dyDescent="0.35">
      <c r="A11" s="9">
        <v>9</v>
      </c>
      <c r="B11" s="1">
        <v>666</v>
      </c>
      <c r="C11" s="1">
        <v>771</v>
      </c>
      <c r="D11" s="1">
        <v>655</v>
      </c>
      <c r="E11" s="1">
        <v>438</v>
      </c>
      <c r="F11" s="1">
        <v>446</v>
      </c>
      <c r="G11" s="1">
        <v>278</v>
      </c>
      <c r="H11" s="1">
        <v>257</v>
      </c>
      <c r="I11" s="1">
        <v>262</v>
      </c>
      <c r="J11" s="1">
        <v>377</v>
      </c>
      <c r="K11" s="1">
        <v>576</v>
      </c>
      <c r="L11" s="1">
        <v>451</v>
      </c>
      <c r="M11" s="1">
        <v>460</v>
      </c>
    </row>
    <row r="12" spans="1:13" x14ac:dyDescent="0.35">
      <c r="A12" s="9">
        <v>10</v>
      </c>
      <c r="B12" s="1">
        <v>440</v>
      </c>
      <c r="C12" s="1">
        <v>511</v>
      </c>
      <c r="D12" s="1">
        <v>515</v>
      </c>
      <c r="E12" s="1">
        <v>465</v>
      </c>
      <c r="F12" s="1">
        <v>400</v>
      </c>
      <c r="G12" s="1">
        <v>333</v>
      </c>
      <c r="H12" s="1">
        <v>251</v>
      </c>
      <c r="I12" s="1">
        <v>262</v>
      </c>
      <c r="J12" s="1">
        <v>287</v>
      </c>
      <c r="K12" s="1">
        <v>509</v>
      </c>
      <c r="L12" s="1">
        <v>304</v>
      </c>
      <c r="M12" s="1">
        <v>371</v>
      </c>
    </row>
    <row r="13" spans="1:13" x14ac:dyDescent="0.35">
      <c r="A13" s="9">
        <v>11</v>
      </c>
      <c r="B13" s="1">
        <v>427</v>
      </c>
      <c r="C13" s="1">
        <v>448</v>
      </c>
      <c r="D13" s="1">
        <v>423</v>
      </c>
      <c r="E13" s="1">
        <v>347</v>
      </c>
      <c r="F13" s="1">
        <v>392</v>
      </c>
      <c r="G13" s="1">
        <v>213</v>
      </c>
      <c r="H13" s="1">
        <v>130</v>
      </c>
      <c r="I13" s="1">
        <v>486</v>
      </c>
      <c r="J13" s="1">
        <v>250</v>
      </c>
      <c r="K13" s="1">
        <v>379</v>
      </c>
      <c r="L13" s="1">
        <v>313</v>
      </c>
      <c r="M13" s="1">
        <v>338</v>
      </c>
    </row>
    <row r="14" spans="1:13" x14ac:dyDescent="0.35">
      <c r="A14" s="9">
        <v>12</v>
      </c>
      <c r="B14" s="1">
        <v>370</v>
      </c>
      <c r="C14" s="1">
        <v>433</v>
      </c>
      <c r="D14" s="1">
        <v>409</v>
      </c>
      <c r="E14" s="1">
        <v>352</v>
      </c>
      <c r="F14" s="1">
        <v>371</v>
      </c>
      <c r="G14" s="1">
        <v>277</v>
      </c>
      <c r="H14" s="1">
        <v>215</v>
      </c>
      <c r="I14" s="1">
        <v>202</v>
      </c>
      <c r="J14" s="1">
        <v>247</v>
      </c>
      <c r="K14" s="1">
        <v>369</v>
      </c>
      <c r="L14" s="1">
        <v>297</v>
      </c>
      <c r="M14" s="1">
        <v>325</v>
      </c>
    </row>
    <row r="15" spans="1:13" x14ac:dyDescent="0.35">
      <c r="A15" s="9">
        <v>13</v>
      </c>
      <c r="B15" s="1">
        <v>350</v>
      </c>
      <c r="C15" s="1">
        <v>431</v>
      </c>
      <c r="D15" s="1">
        <v>430</v>
      </c>
      <c r="E15" s="1">
        <v>372</v>
      </c>
      <c r="F15" s="1">
        <v>403</v>
      </c>
      <c r="G15" s="1">
        <v>199</v>
      </c>
      <c r="H15" s="1">
        <v>148</v>
      </c>
      <c r="I15" s="1">
        <v>246</v>
      </c>
      <c r="J15" s="1">
        <v>209</v>
      </c>
      <c r="K15" s="1">
        <v>360</v>
      </c>
      <c r="L15" s="1">
        <v>286</v>
      </c>
      <c r="M15" s="1">
        <v>309</v>
      </c>
    </row>
    <row r="16" spans="1:13" x14ac:dyDescent="0.35">
      <c r="A16" s="9">
        <v>14</v>
      </c>
      <c r="B16" s="1">
        <v>337</v>
      </c>
      <c r="C16" s="1">
        <v>428</v>
      </c>
      <c r="D16" s="1">
        <v>363</v>
      </c>
      <c r="E16" s="1">
        <v>319</v>
      </c>
      <c r="F16" s="1">
        <v>326</v>
      </c>
      <c r="G16" s="1">
        <v>275</v>
      </c>
      <c r="H16" s="1">
        <v>201</v>
      </c>
      <c r="I16" s="1">
        <v>267</v>
      </c>
      <c r="J16" s="1">
        <v>209</v>
      </c>
      <c r="K16" s="1">
        <v>320</v>
      </c>
      <c r="L16" s="1">
        <v>322</v>
      </c>
      <c r="M16" s="1">
        <v>288</v>
      </c>
    </row>
    <row r="17" spans="1:13" x14ac:dyDescent="0.35">
      <c r="A17" s="9">
        <v>15</v>
      </c>
      <c r="B17" s="1">
        <v>365</v>
      </c>
      <c r="C17" s="1">
        <v>388</v>
      </c>
      <c r="D17" s="1">
        <v>383</v>
      </c>
      <c r="E17" s="1">
        <v>382</v>
      </c>
      <c r="F17" s="1">
        <v>315</v>
      </c>
      <c r="G17" s="1">
        <v>257</v>
      </c>
      <c r="H17" s="1">
        <v>261</v>
      </c>
      <c r="I17" s="1">
        <v>292</v>
      </c>
      <c r="J17" s="1">
        <v>275</v>
      </c>
      <c r="K17" s="1">
        <v>370</v>
      </c>
      <c r="L17" s="1">
        <v>317</v>
      </c>
      <c r="M17" s="1">
        <v>293</v>
      </c>
    </row>
    <row r="18" spans="1:13" x14ac:dyDescent="0.35">
      <c r="A18" s="9">
        <v>16</v>
      </c>
      <c r="B18" s="1">
        <v>321</v>
      </c>
      <c r="C18" s="1">
        <v>399</v>
      </c>
      <c r="D18" s="1">
        <v>402</v>
      </c>
      <c r="E18" s="1">
        <v>415</v>
      </c>
      <c r="F18" s="1">
        <v>335</v>
      </c>
      <c r="G18" s="1">
        <v>296</v>
      </c>
      <c r="H18" s="1">
        <v>305</v>
      </c>
      <c r="I18" s="1">
        <v>273</v>
      </c>
      <c r="J18" s="1">
        <v>358</v>
      </c>
      <c r="K18" s="1">
        <v>380</v>
      </c>
      <c r="L18" s="1">
        <v>266</v>
      </c>
      <c r="M18" s="1">
        <v>263</v>
      </c>
    </row>
    <row r="19" spans="1:13" x14ac:dyDescent="0.35">
      <c r="A19" s="9">
        <v>17</v>
      </c>
      <c r="B19" s="1">
        <v>251</v>
      </c>
      <c r="C19" s="1">
        <v>385</v>
      </c>
      <c r="D19" s="1">
        <v>413</v>
      </c>
      <c r="E19" s="1">
        <v>398</v>
      </c>
      <c r="F19" s="1">
        <v>385</v>
      </c>
      <c r="G19" s="1">
        <v>333</v>
      </c>
      <c r="H19" s="1">
        <v>324</v>
      </c>
      <c r="I19" s="1">
        <v>371</v>
      </c>
      <c r="J19" s="1">
        <v>320</v>
      </c>
      <c r="K19" s="1">
        <v>461</v>
      </c>
      <c r="L19" s="1">
        <v>247</v>
      </c>
      <c r="M19" s="1">
        <v>287</v>
      </c>
    </row>
    <row r="20" spans="1:13" x14ac:dyDescent="0.35">
      <c r="A20" s="9">
        <v>18</v>
      </c>
      <c r="B20" s="1">
        <v>224</v>
      </c>
      <c r="C20" s="1">
        <v>346</v>
      </c>
      <c r="D20" s="1">
        <v>369</v>
      </c>
      <c r="E20" s="1">
        <v>387</v>
      </c>
      <c r="F20" s="1">
        <v>450</v>
      </c>
      <c r="G20" s="1">
        <v>367</v>
      </c>
      <c r="H20" s="1">
        <v>387</v>
      </c>
      <c r="I20" s="1">
        <v>408</v>
      </c>
      <c r="J20" s="1">
        <v>365</v>
      </c>
      <c r="K20" s="1">
        <v>463</v>
      </c>
      <c r="L20" s="1">
        <v>202</v>
      </c>
      <c r="M20" s="1">
        <v>215</v>
      </c>
    </row>
    <row r="21" spans="1:13" x14ac:dyDescent="0.35">
      <c r="A21" s="9">
        <v>19</v>
      </c>
      <c r="B21" s="1">
        <v>303</v>
      </c>
      <c r="C21" s="1">
        <v>327</v>
      </c>
      <c r="D21" s="1">
        <v>346</v>
      </c>
      <c r="E21" s="1">
        <v>390</v>
      </c>
      <c r="F21" s="1">
        <v>445</v>
      </c>
      <c r="G21" s="1">
        <v>416</v>
      </c>
      <c r="H21" s="1">
        <v>428</v>
      </c>
      <c r="I21" s="1">
        <v>447</v>
      </c>
      <c r="J21" s="1">
        <v>382</v>
      </c>
      <c r="K21" s="1">
        <v>328</v>
      </c>
      <c r="L21" s="1">
        <v>321</v>
      </c>
      <c r="M21" s="1">
        <v>341</v>
      </c>
    </row>
    <row r="22" spans="1:13" x14ac:dyDescent="0.35">
      <c r="A22" s="9">
        <v>20</v>
      </c>
      <c r="B22" s="1">
        <v>267</v>
      </c>
      <c r="C22" s="1">
        <v>346</v>
      </c>
      <c r="D22" s="1">
        <v>331</v>
      </c>
      <c r="E22" s="1">
        <v>365</v>
      </c>
      <c r="F22" s="1">
        <v>426</v>
      </c>
      <c r="G22" s="1">
        <v>294</v>
      </c>
      <c r="H22" s="1">
        <v>299</v>
      </c>
      <c r="I22" s="1">
        <v>283</v>
      </c>
      <c r="J22" s="1">
        <v>374</v>
      </c>
      <c r="K22" s="1">
        <v>441</v>
      </c>
      <c r="L22" s="1">
        <v>365</v>
      </c>
      <c r="M22" s="1">
        <v>283</v>
      </c>
    </row>
    <row r="23" spans="1:13" x14ac:dyDescent="0.35">
      <c r="A23" s="9">
        <v>21</v>
      </c>
      <c r="B23" s="1">
        <v>284</v>
      </c>
      <c r="C23" s="1">
        <v>335</v>
      </c>
      <c r="D23" s="1">
        <v>369</v>
      </c>
      <c r="E23" s="1">
        <v>414</v>
      </c>
      <c r="F23" s="1">
        <v>375</v>
      </c>
      <c r="G23" s="1">
        <v>338</v>
      </c>
      <c r="H23" s="1">
        <v>363</v>
      </c>
      <c r="I23" s="1">
        <v>434</v>
      </c>
      <c r="J23" s="1">
        <v>519</v>
      </c>
      <c r="K23" s="1">
        <v>455</v>
      </c>
      <c r="L23" s="1">
        <v>336</v>
      </c>
      <c r="M23" s="1">
        <v>312</v>
      </c>
    </row>
    <row r="24" spans="1:13" x14ac:dyDescent="0.35">
      <c r="A24" s="9">
        <v>22</v>
      </c>
      <c r="B24" s="1">
        <v>305</v>
      </c>
      <c r="C24" s="1">
        <v>323</v>
      </c>
      <c r="D24" s="1">
        <v>416</v>
      </c>
      <c r="E24" s="1">
        <v>483</v>
      </c>
      <c r="F24" s="1">
        <v>524</v>
      </c>
      <c r="G24" s="1">
        <v>539</v>
      </c>
      <c r="H24" s="1">
        <v>543</v>
      </c>
      <c r="I24" s="1">
        <v>505</v>
      </c>
      <c r="J24" s="1">
        <v>532</v>
      </c>
      <c r="K24" s="1">
        <v>438</v>
      </c>
      <c r="L24" s="1">
        <v>350</v>
      </c>
      <c r="M24" s="1">
        <v>346</v>
      </c>
    </row>
    <row r="25" spans="1:13" x14ac:dyDescent="0.35">
      <c r="A25" s="9">
        <v>23</v>
      </c>
      <c r="B25" s="1">
        <v>389</v>
      </c>
      <c r="C25" s="1">
        <v>385</v>
      </c>
      <c r="D25" s="1">
        <v>414</v>
      </c>
      <c r="E25" s="1">
        <v>487</v>
      </c>
      <c r="F25" s="1">
        <v>546</v>
      </c>
      <c r="G25" s="1">
        <v>589</v>
      </c>
      <c r="H25" s="1">
        <v>582</v>
      </c>
      <c r="I25" s="1">
        <v>554</v>
      </c>
      <c r="J25" s="1">
        <v>523</v>
      </c>
      <c r="K25" s="1">
        <v>453</v>
      </c>
      <c r="L25" s="1">
        <v>382</v>
      </c>
      <c r="M25" s="1">
        <v>371</v>
      </c>
    </row>
    <row r="26" spans="1:13" x14ac:dyDescent="0.35">
      <c r="A26" s="9">
        <v>24</v>
      </c>
      <c r="B26" s="1">
        <v>337</v>
      </c>
      <c r="C26" s="1">
        <v>326</v>
      </c>
      <c r="D26" s="1">
        <v>418</v>
      </c>
      <c r="E26" s="1">
        <v>474</v>
      </c>
      <c r="F26" s="1">
        <v>560</v>
      </c>
      <c r="G26" s="1">
        <v>538</v>
      </c>
      <c r="H26" s="1">
        <v>522</v>
      </c>
      <c r="I26" s="1">
        <v>479</v>
      </c>
      <c r="J26" s="1">
        <v>478</v>
      </c>
      <c r="K26" s="1">
        <v>437</v>
      </c>
      <c r="L26" s="1">
        <v>347</v>
      </c>
      <c r="M26" s="1">
        <v>374</v>
      </c>
    </row>
    <row r="27" spans="1:13" x14ac:dyDescent="0.35">
      <c r="A27" s="10" t="s">
        <v>10</v>
      </c>
      <c r="B27" s="10">
        <v>7857</v>
      </c>
      <c r="C27" s="10">
        <v>9977</v>
      </c>
      <c r="D27" s="10">
        <v>9471</v>
      </c>
      <c r="E27" s="10">
        <v>9012</v>
      </c>
      <c r="F27" s="10">
        <v>9719</v>
      </c>
      <c r="G27" s="10">
        <v>8554</v>
      </c>
    </row>
  </sheetData>
  <mergeCells count="1">
    <mergeCell ref="A1:M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S577"/>
  <sheetViews>
    <sheetView zoomScale="85" zoomScaleNormal="85" workbookViewId="0">
      <selection activeCell="AT5" sqref="AT5:AT16"/>
      <pivotSelection pane="bottomRight" showHeader="1" dimension="1" activeRow="4" activeCol="45" click="1" r:id="rId1">
        <pivotArea dataOnly="0" labelOnly="1" outline="0" fieldPosition="0">
          <references count="1">
            <reference field="0" count="0"/>
          </references>
        </pivotArea>
      </pivotSelection>
    </sheetView>
  </sheetViews>
  <sheetFormatPr defaultRowHeight="15.5" x14ac:dyDescent="0.35"/>
  <cols>
    <col min="1" max="1" width="6.81640625" style="1" bestFit="1" customWidth="1"/>
    <col min="2" max="2" width="6.81640625" style="1" customWidth="1"/>
    <col min="3" max="3" width="9.81640625" style="1" bestFit="1" customWidth="1"/>
    <col min="4" max="4" width="3.81640625" bestFit="1" customWidth="1"/>
    <col min="5" max="5" width="10.453125" bestFit="1" customWidth="1"/>
    <col min="6" max="6" width="11.54296875" style="1" bestFit="1" customWidth="1"/>
    <col min="7" max="7" width="14.81640625" style="1" bestFit="1" customWidth="1"/>
    <col min="8" max="8" width="13.54296875" style="1" bestFit="1" customWidth="1"/>
    <col min="9" max="9" width="7.81640625" bestFit="1" customWidth="1"/>
    <col min="10" max="10" width="8.1796875" bestFit="1" customWidth="1"/>
    <col min="11" max="11" width="8.81640625" style="1"/>
    <col min="12" max="12" width="12.81640625" bestFit="1" customWidth="1"/>
    <col min="13" max="13" width="9" bestFit="1" customWidth="1"/>
    <col min="14" max="14" width="19.54296875" bestFit="1" customWidth="1"/>
    <col min="15" max="15" width="22.1796875" bestFit="1" customWidth="1"/>
    <col min="16" max="16" width="49.81640625" bestFit="1" customWidth="1"/>
    <col min="17" max="17" width="12.1796875" bestFit="1" customWidth="1"/>
    <col min="18" max="18" width="11.81640625" bestFit="1" customWidth="1"/>
    <col min="19" max="19" width="11.453125" bestFit="1" customWidth="1"/>
    <col min="20" max="22" width="3.54296875" bestFit="1" customWidth="1"/>
    <col min="23" max="25" width="4.453125" bestFit="1" customWidth="1"/>
    <col min="26" max="26" width="4.81640625" bestFit="1" customWidth="1"/>
    <col min="27" max="28" width="4.453125" bestFit="1" customWidth="1"/>
    <col min="29" max="33" width="4.81640625" bestFit="1" customWidth="1"/>
    <col min="34" max="34" width="4.453125" bestFit="1" customWidth="1"/>
    <col min="35" max="35" width="4.81640625" bestFit="1" customWidth="1"/>
    <col min="36" max="37" width="4.453125" bestFit="1" customWidth="1"/>
    <col min="44" max="44" width="20.81640625" customWidth="1"/>
    <col min="45" max="45" width="19.453125" style="1" bestFit="1" customWidth="1"/>
    <col min="46" max="46" width="10.36328125" style="30" bestFit="1" customWidth="1"/>
    <col min="47" max="47" width="4.90625" style="30" bestFit="1" customWidth="1"/>
    <col min="48" max="51" width="5.54296875" style="30" bestFit="1" customWidth="1"/>
    <col min="52" max="52" width="4.90625" style="30" bestFit="1" customWidth="1"/>
    <col min="53" max="53" width="5.54296875" style="30" bestFit="1" customWidth="1"/>
    <col min="54" max="54" width="4.453125" style="30" bestFit="1" customWidth="1"/>
    <col min="55" max="55" width="5.54296875" style="30" bestFit="1" customWidth="1"/>
    <col min="56" max="67" width="4.90625" style="30" bestFit="1" customWidth="1"/>
    <col min="68" max="70" width="5.54296875" style="30" bestFit="1" customWidth="1"/>
    <col min="71" max="71" width="4.453125" style="1" bestFit="1" customWidth="1"/>
  </cols>
  <sheetData>
    <row r="1" spans="1:71" s="11" customFormat="1" x14ac:dyDescent="0.35">
      <c r="A1" s="11" t="s">
        <v>18</v>
      </c>
      <c r="B1" s="11" t="s">
        <v>51</v>
      </c>
      <c r="C1" s="1" t="s">
        <v>14</v>
      </c>
      <c r="D1" s="11" t="s">
        <v>0</v>
      </c>
      <c r="E1" s="11" t="s">
        <v>15</v>
      </c>
      <c r="F1" s="11" t="s">
        <v>26</v>
      </c>
      <c r="G1" s="11" t="s">
        <v>32</v>
      </c>
      <c r="H1" s="11" t="s">
        <v>31</v>
      </c>
      <c r="I1" s="11" t="s">
        <v>23</v>
      </c>
      <c r="J1" s="11" t="s">
        <v>24</v>
      </c>
      <c r="L1" s="4" t="s">
        <v>18</v>
      </c>
      <c r="M1" s="1" t="s">
        <v>22</v>
      </c>
      <c r="AS1" s="4" t="s">
        <v>15</v>
      </c>
      <c r="AT1" s="30" t="s">
        <v>16</v>
      </c>
      <c r="AU1" s="30"/>
      <c r="AV1" s="30"/>
      <c r="AW1" s="30"/>
      <c r="AX1" s="30"/>
      <c r="AY1" s="30"/>
      <c r="AZ1" s="30"/>
      <c r="BA1" s="30"/>
      <c r="BB1" s="30"/>
      <c r="BC1" s="30"/>
      <c r="BD1" s="30"/>
      <c r="BE1" s="30"/>
      <c r="BF1" s="30"/>
      <c r="BG1" s="30"/>
      <c r="BH1" s="30"/>
      <c r="BI1" s="30"/>
      <c r="BJ1" s="30"/>
      <c r="BK1" s="30"/>
      <c r="BL1" s="30"/>
      <c r="BM1" s="30"/>
      <c r="BN1" s="30"/>
      <c r="BO1" s="30"/>
      <c r="BP1" s="30"/>
      <c r="BQ1" s="30"/>
      <c r="BR1" s="30"/>
      <c r="BS1" s="1"/>
    </row>
    <row r="2" spans="1:71" x14ac:dyDescent="0.35">
      <c r="A2" s="1" t="str">
        <f>TEXT(C2, "mmm")</f>
        <v>Jan</v>
      </c>
      <c r="B2" s="1">
        <f>MONTH(C2)</f>
        <v>1</v>
      </c>
      <c r="C2" s="3">
        <f>DATE(2018, MONTH(DATEVALUE('2022 Regulation Up'!$B$2&amp;" 1")), 1)</f>
        <v>43101</v>
      </c>
      <c r="D2">
        <v>1</v>
      </c>
      <c r="E2" t="s">
        <v>16</v>
      </c>
      <c r="F2" s="2">
        <f>'2022 Regulation Up'!$B3</f>
        <v>233</v>
      </c>
      <c r="G2" s="2">
        <f>'2023 Regulation Up (wo solar)'!$B3</f>
        <v>241</v>
      </c>
      <c r="H2" s="2">
        <f>'2023 Regulation Up (w solar)'!$B3</f>
        <v>241</v>
      </c>
      <c r="I2" s="2">
        <f>IF(H2=0, 0, (H2-F2))</f>
        <v>8</v>
      </c>
      <c r="J2" s="12">
        <f t="shared" ref="J2:J65" si="0">I2/F2</f>
        <v>3.4334763948497854E-2</v>
      </c>
      <c r="L2" s="4" t="s">
        <v>15</v>
      </c>
      <c r="M2" s="1" t="s">
        <v>16</v>
      </c>
      <c r="P2" t="str">
        <f>IF($M$2 = "Reg Up", "Regulation Up", IF($M$2 = "Reg Down", "Regulation Down", "")) &amp; " Requirement Comparison for " &amp; TEXT(DATEVALUE($M$1 &amp;" 1"), "Mmmm")</f>
        <v>Regulation Up Requirement Comparison for December</v>
      </c>
      <c r="AP2" s="17"/>
      <c r="AQ2" s="17"/>
      <c r="AR2" s="17"/>
      <c r="AT2" s="42" t="str">
        <f>"% Change in " &amp; AT1 &amp; " Quantities In 2023"</f>
        <v>% Change in Reg Up Quantities In 2023</v>
      </c>
      <c r="AU2" s="42"/>
      <c r="AV2" s="42"/>
      <c r="AW2" s="42"/>
      <c r="AX2" s="42"/>
      <c r="AY2" s="42"/>
      <c r="AZ2" s="42"/>
      <c r="BA2" s="42"/>
      <c r="BB2" s="42"/>
      <c r="BC2" s="42"/>
      <c r="BD2" s="42"/>
      <c r="BE2" s="42"/>
      <c r="BF2" s="42"/>
      <c r="BG2" s="42"/>
      <c r="BH2" s="42"/>
      <c r="BI2" s="42"/>
      <c r="BJ2" s="42"/>
      <c r="BK2" s="42"/>
      <c r="BL2" s="42"/>
      <c r="BM2" s="42"/>
      <c r="BN2" s="42"/>
      <c r="BO2" s="42"/>
      <c r="BP2" s="42"/>
      <c r="BQ2" s="42"/>
      <c r="BR2" s="42"/>
    </row>
    <row r="3" spans="1:71" ht="14.5" x14ac:dyDescent="0.35">
      <c r="A3" s="1" t="str">
        <f t="shared" ref="A3:A66" si="1">TEXT(C3, "mmm")</f>
        <v>Jan</v>
      </c>
      <c r="B3" s="1">
        <f t="shared" ref="B3:B66" si="2">MONTH(C3)</f>
        <v>1</v>
      </c>
      <c r="C3" s="3">
        <f>DATE(2018, MONTH(DATEVALUE('2022 Regulation Up'!$B$2&amp;" 1")), 1)</f>
        <v>43101</v>
      </c>
      <c r="D3">
        <v>2</v>
      </c>
      <c r="E3" s="1" t="s">
        <v>16</v>
      </c>
      <c r="F3" s="2">
        <f>'2022 Regulation Up'!$B4</f>
        <v>194</v>
      </c>
      <c r="G3" s="2">
        <f>'2023 Regulation Up (wo solar)'!$B4</f>
        <v>197</v>
      </c>
      <c r="H3" s="2">
        <f>'2023 Regulation Up (w solar)'!$B4</f>
        <v>197</v>
      </c>
      <c r="I3" s="2">
        <f t="shared" ref="I3:I66" si="3">IF(H3=0, 0, (H3-F3))</f>
        <v>3</v>
      </c>
      <c r="J3" s="12">
        <f t="shared" si="0"/>
        <v>1.5463917525773196E-2</v>
      </c>
      <c r="P3" s="1" t="str">
        <f>"Range: "&amp;R4&amp;" MW - "&amp;R5&amp;" MW;" &amp; CHAR(9) &amp; CHAR(10) &amp; "Avg: "&amp;R6&amp;" MW ("&amp;ABS(R7)&amp;" MW "&amp;IF(R7&lt;0,"decrease", "increase") &amp; " from prev year)"</f>
        <v>Range: 162 MW - 760 MW;	
Avg: 361 MW (10 MW increase from prev year)</v>
      </c>
      <c r="AS3" s="19" t="s">
        <v>25</v>
      </c>
      <c r="AT3" s="43"/>
      <c r="AU3"/>
      <c r="AV3"/>
      <c r="AW3"/>
      <c r="AX3"/>
      <c r="AY3"/>
      <c r="AZ3"/>
      <c r="BA3"/>
      <c r="BB3"/>
      <c r="BC3"/>
      <c r="BD3"/>
      <c r="BE3"/>
      <c r="BF3"/>
      <c r="BG3"/>
      <c r="BH3"/>
      <c r="BI3"/>
      <c r="BJ3"/>
      <c r="BK3"/>
      <c r="BL3"/>
      <c r="BM3"/>
      <c r="BN3"/>
      <c r="BO3"/>
      <c r="BP3"/>
      <c r="BQ3"/>
      <c r="BR3"/>
    </row>
    <row r="4" spans="1:71" ht="14.5" x14ac:dyDescent="0.35">
      <c r="A4" s="1" t="str">
        <f t="shared" si="1"/>
        <v>Jan</v>
      </c>
      <c r="B4" s="1">
        <f t="shared" si="2"/>
        <v>1</v>
      </c>
      <c r="C4" s="3">
        <f>DATE(2018, MONTH(DATEVALUE('2022 Regulation Up'!$B$2&amp;" 1")), 1)</f>
        <v>43101</v>
      </c>
      <c r="D4" s="1">
        <v>3</v>
      </c>
      <c r="E4" s="1" t="s">
        <v>16</v>
      </c>
      <c r="F4" s="2">
        <f>'2022 Regulation Up'!$B5</f>
        <v>222</v>
      </c>
      <c r="G4" s="2">
        <f>'2023 Regulation Up (wo solar)'!$B5</f>
        <v>255</v>
      </c>
      <c r="H4" s="2">
        <f>'2023 Regulation Up (w solar)'!$B5</f>
        <v>255</v>
      </c>
      <c r="I4" s="2">
        <f t="shared" si="3"/>
        <v>33</v>
      </c>
      <c r="J4" s="12">
        <f t="shared" si="0"/>
        <v>0.14864864864864866</v>
      </c>
      <c r="L4" s="4" t="s">
        <v>19</v>
      </c>
      <c r="M4" s="1" t="s">
        <v>29</v>
      </c>
      <c r="N4" s="1" t="s">
        <v>33</v>
      </c>
      <c r="O4" s="1" t="s">
        <v>34</v>
      </c>
      <c r="Q4" s="1" t="s">
        <v>61</v>
      </c>
      <c r="R4" s="2">
        <f>ROUND(MIN($O$5:$O$28), 0)</f>
        <v>162</v>
      </c>
      <c r="AS4"/>
      <c r="AT4"/>
      <c r="AU4" s="29">
        <v>1</v>
      </c>
      <c r="AV4" s="29">
        <v>2</v>
      </c>
      <c r="AW4" s="29">
        <v>3</v>
      </c>
      <c r="AX4" s="29">
        <v>4</v>
      </c>
      <c r="AY4" s="29">
        <v>5</v>
      </c>
      <c r="AZ4" s="29">
        <v>6</v>
      </c>
      <c r="BA4" s="29">
        <v>7</v>
      </c>
      <c r="BB4" s="29">
        <v>8</v>
      </c>
      <c r="BC4" s="29">
        <v>9</v>
      </c>
      <c r="BD4" s="29">
        <v>10</v>
      </c>
      <c r="BE4" s="29">
        <v>11</v>
      </c>
      <c r="BF4" s="29">
        <v>12</v>
      </c>
      <c r="BG4" s="29">
        <v>13</v>
      </c>
      <c r="BH4" s="29">
        <v>14</v>
      </c>
      <c r="BI4" s="29">
        <v>15</v>
      </c>
      <c r="BJ4" s="29">
        <v>16</v>
      </c>
      <c r="BK4" s="29">
        <v>17</v>
      </c>
      <c r="BL4" s="29">
        <v>18</v>
      </c>
      <c r="BM4" s="29">
        <v>19</v>
      </c>
      <c r="BN4" s="29">
        <v>20</v>
      </c>
      <c r="BO4" s="29">
        <v>21</v>
      </c>
      <c r="BP4" s="29">
        <v>22</v>
      </c>
      <c r="BQ4" s="29">
        <v>23</v>
      </c>
      <c r="BR4" s="29">
        <v>24</v>
      </c>
    </row>
    <row r="5" spans="1:71" x14ac:dyDescent="0.35">
      <c r="A5" s="1" t="str">
        <f t="shared" si="1"/>
        <v>Jan</v>
      </c>
      <c r="B5" s="1">
        <f t="shared" si="2"/>
        <v>1</v>
      </c>
      <c r="C5" s="3">
        <f>DATE(2018, MONTH(DATEVALUE('2022 Regulation Up'!$B$2&amp;" 1")), 1)</f>
        <v>43101</v>
      </c>
      <c r="D5" s="1">
        <v>4</v>
      </c>
      <c r="E5" s="1" t="s">
        <v>16</v>
      </c>
      <c r="F5" s="2">
        <f>'2022 Regulation Up'!$B6</f>
        <v>268</v>
      </c>
      <c r="G5" s="2">
        <f>'2023 Regulation Up (wo solar)'!$B6</f>
        <v>266</v>
      </c>
      <c r="H5" s="2">
        <f>'2023 Regulation Up (w solar)'!$B6</f>
        <v>266</v>
      </c>
      <c r="I5" s="2">
        <f t="shared" si="3"/>
        <v>-2</v>
      </c>
      <c r="J5" s="12">
        <f t="shared" si="0"/>
        <v>-7.462686567164179E-3</v>
      </c>
      <c r="L5" s="5">
        <v>1</v>
      </c>
      <c r="M5" s="2">
        <v>191</v>
      </c>
      <c r="N5" s="2">
        <v>190</v>
      </c>
      <c r="O5" s="2">
        <v>190</v>
      </c>
      <c r="Q5" s="1" t="s">
        <v>62</v>
      </c>
      <c r="R5" s="2">
        <f>ROUND(MAX($O$5:$O$28), 0)</f>
        <v>760</v>
      </c>
      <c r="AS5" s="44">
        <v>12</v>
      </c>
      <c r="AT5" s="46" t="s">
        <v>22</v>
      </c>
      <c r="AU5" s="31">
        <v>-5.235602094240838E-3</v>
      </c>
      <c r="AV5" s="31">
        <v>-1.7391304347826087E-2</v>
      </c>
      <c r="AW5" s="31">
        <v>-3.2710280373831772E-2</v>
      </c>
      <c r="AX5" s="31">
        <v>-1.6064257028112448E-2</v>
      </c>
      <c r="AY5" s="31">
        <v>-1.1940298507462687E-2</v>
      </c>
      <c r="AZ5" s="31">
        <v>-6.3025210084033615E-3</v>
      </c>
      <c r="BA5" s="31">
        <v>-6.7796610169491523E-3</v>
      </c>
      <c r="BB5" s="31">
        <v>-2.6809651474530832E-3</v>
      </c>
      <c r="BC5" s="31">
        <v>-7.3529411764705885E-2</v>
      </c>
      <c r="BD5" s="31">
        <v>-7.8534031413612562E-3</v>
      </c>
      <c r="BE5" s="31">
        <v>5.6074766355140186E-2</v>
      </c>
      <c r="BF5" s="31">
        <v>0.10554089709762533</v>
      </c>
      <c r="BG5" s="31">
        <v>3.4682080924855488E-2</v>
      </c>
      <c r="BH5" s="31">
        <v>0.08</v>
      </c>
      <c r="BI5" s="31">
        <v>8.673469387755102E-2</v>
      </c>
      <c r="BJ5" s="31">
        <v>9.6646942800788949E-2</v>
      </c>
      <c r="BK5" s="31">
        <v>0.11600587371512482</v>
      </c>
      <c r="BL5" s="31">
        <v>8.3946980854197342E-2</v>
      </c>
      <c r="BM5" s="31">
        <v>-2.3076923076923078E-2</v>
      </c>
      <c r="BN5" s="31">
        <v>-2.5210084033613446E-2</v>
      </c>
      <c r="BO5" s="31">
        <v>-2.6737967914438502E-2</v>
      </c>
      <c r="BP5" s="31">
        <v>-2.3255813953488372E-2</v>
      </c>
      <c r="BQ5" s="31">
        <v>-2.2099447513812154E-2</v>
      </c>
      <c r="BR5" s="31">
        <v>-1.8181818181818181E-2</v>
      </c>
    </row>
    <row r="6" spans="1:71" x14ac:dyDescent="0.35">
      <c r="A6" s="1" t="str">
        <f t="shared" si="1"/>
        <v>Jan</v>
      </c>
      <c r="B6" s="1">
        <f t="shared" si="2"/>
        <v>1</v>
      </c>
      <c r="C6" s="3">
        <f>DATE(2018, MONTH(DATEVALUE('2022 Regulation Up'!$B$2&amp;" 1")), 1)</f>
        <v>43101</v>
      </c>
      <c r="D6" s="1">
        <v>5</v>
      </c>
      <c r="E6" s="1" t="s">
        <v>16</v>
      </c>
      <c r="F6" s="2">
        <f>'2022 Regulation Up'!$B7</f>
        <v>373</v>
      </c>
      <c r="G6" s="2">
        <f>'2023 Regulation Up (wo solar)'!$B7</f>
        <v>351</v>
      </c>
      <c r="H6" s="2">
        <f>'2023 Regulation Up (w solar)'!$B7</f>
        <v>351</v>
      </c>
      <c r="I6" s="2">
        <f t="shared" si="3"/>
        <v>-22</v>
      </c>
      <c r="J6" s="12">
        <f t="shared" si="0"/>
        <v>-5.8981233243967826E-2</v>
      </c>
      <c r="L6" s="5">
        <v>2</v>
      </c>
      <c r="M6" s="2">
        <v>230</v>
      </c>
      <c r="N6" s="2">
        <v>226</v>
      </c>
      <c r="O6" s="2">
        <v>226</v>
      </c>
      <c r="Q6" s="1" t="s">
        <v>63</v>
      </c>
      <c r="R6" s="2">
        <f>ROUND(AVERAGE($O$5:$O$28), 0)</f>
        <v>361</v>
      </c>
      <c r="AS6" s="44">
        <v>11</v>
      </c>
      <c r="AT6" s="46" t="s">
        <v>21</v>
      </c>
      <c r="AU6" s="31">
        <v>0</v>
      </c>
      <c r="AV6" s="31">
        <v>0</v>
      </c>
      <c r="AW6" s="31">
        <v>-9.433962264150943E-3</v>
      </c>
      <c r="AX6" s="31">
        <v>-7.7220077220077222E-3</v>
      </c>
      <c r="AY6" s="31">
        <v>-9.202453987730062E-3</v>
      </c>
      <c r="AZ6" s="31">
        <v>-2.257336343115124E-3</v>
      </c>
      <c r="BA6" s="31">
        <v>0</v>
      </c>
      <c r="BB6" s="31">
        <v>-9.2879256965944269E-3</v>
      </c>
      <c r="BC6" s="31">
        <v>-2.7932960893854749E-3</v>
      </c>
      <c r="BD6" s="31">
        <v>9.7701149425287362E-2</v>
      </c>
      <c r="BE6" s="31">
        <v>7.1633237822349566E-2</v>
      </c>
      <c r="BF6" s="31">
        <v>0.11647727272727272</v>
      </c>
      <c r="BG6" s="31">
        <v>7.650273224043716E-2</v>
      </c>
      <c r="BH6" s="31">
        <v>6.8965517241379309E-2</v>
      </c>
      <c r="BI6" s="31">
        <v>0.16621983914209115</v>
      </c>
      <c r="BJ6" s="31">
        <v>8.4210526315789472E-2</v>
      </c>
      <c r="BK6" s="31">
        <v>0.22756410256410256</v>
      </c>
      <c r="BL6" s="31">
        <v>0.1276595744680851</v>
      </c>
      <c r="BM6" s="31">
        <v>-2.5510204081632654E-2</v>
      </c>
      <c r="BN6" s="31">
        <v>-1.1235955056179775E-2</v>
      </c>
      <c r="BO6" s="31">
        <v>0</v>
      </c>
      <c r="BP6" s="31">
        <v>-1.2500000000000001E-2</v>
      </c>
      <c r="BQ6" s="31">
        <v>0</v>
      </c>
      <c r="BR6" s="31">
        <v>-6.5789473684210523E-3</v>
      </c>
    </row>
    <row r="7" spans="1:71" x14ac:dyDescent="0.35">
      <c r="A7" s="1" t="str">
        <f t="shared" si="1"/>
        <v>Jan</v>
      </c>
      <c r="B7" s="1">
        <f t="shared" si="2"/>
        <v>1</v>
      </c>
      <c r="C7" s="3">
        <f>DATE(2018, MONTH(DATEVALUE('2022 Regulation Up'!$B$2&amp;" 1")), 1)</f>
        <v>43101</v>
      </c>
      <c r="D7" s="1">
        <v>6</v>
      </c>
      <c r="E7" s="1" t="s">
        <v>16</v>
      </c>
      <c r="F7" s="2">
        <f>'2022 Regulation Up'!$B8</f>
        <v>534</v>
      </c>
      <c r="G7" s="2">
        <f>'2023 Regulation Up (wo solar)'!$B8</f>
        <v>535</v>
      </c>
      <c r="H7" s="2">
        <f>'2023 Regulation Up (w solar)'!$B8</f>
        <v>535</v>
      </c>
      <c r="I7" s="2">
        <f t="shared" si="3"/>
        <v>1</v>
      </c>
      <c r="J7" s="12">
        <f t="shared" si="0"/>
        <v>1.8726591760299626E-3</v>
      </c>
      <c r="L7" s="5">
        <v>3</v>
      </c>
      <c r="M7" s="2">
        <v>214</v>
      </c>
      <c r="N7" s="2">
        <v>207</v>
      </c>
      <c r="O7" s="2">
        <v>207</v>
      </c>
      <c r="Q7" s="1" t="s">
        <v>64</v>
      </c>
      <c r="R7" s="2">
        <f>ROUND(R6-AVERAGE(M5:M28), 0)</f>
        <v>10</v>
      </c>
      <c r="AS7" s="44">
        <v>10</v>
      </c>
      <c r="AT7" s="46" t="s">
        <v>20</v>
      </c>
      <c r="AU7" s="31">
        <v>1.9704433497536946E-2</v>
      </c>
      <c r="AV7" s="31">
        <v>-8.9285714285714288E-2</v>
      </c>
      <c r="AW7" s="31">
        <v>0.46012269938650308</v>
      </c>
      <c r="AX7" s="31">
        <v>-0.11792452830188679</v>
      </c>
      <c r="AY7" s="31">
        <v>1.1627906976744186E-2</v>
      </c>
      <c r="AZ7" s="31">
        <v>4.0106951871657755E-2</v>
      </c>
      <c r="BA7" s="31">
        <v>-9.3155893536121678E-2</v>
      </c>
      <c r="BB7" s="31">
        <v>-2.5280898876404494E-2</v>
      </c>
      <c r="BC7" s="31">
        <v>-7.8078078078078081E-2</v>
      </c>
      <c r="BD7" s="31">
        <v>2.4444444444444446E-2</v>
      </c>
      <c r="BE7" s="31">
        <v>0.3172268907563025</v>
      </c>
      <c r="BF7" s="31">
        <v>0.12548262548262548</v>
      </c>
      <c r="BG7" s="31">
        <v>0.22085889570552147</v>
      </c>
      <c r="BH7" s="31">
        <v>0.27069351230425054</v>
      </c>
      <c r="BI7" s="31">
        <v>0.46376811594202899</v>
      </c>
      <c r="BJ7" s="31">
        <v>0.48045977011494251</v>
      </c>
      <c r="BK7" s="31">
        <v>0.61616161616161613</v>
      </c>
      <c r="BL7" s="31">
        <v>0.52906976744186052</v>
      </c>
      <c r="BM7" s="31">
        <v>0.33088235294117646</v>
      </c>
      <c r="BN7" s="31">
        <v>6.8702290076335881E-2</v>
      </c>
      <c r="BO7" s="31">
        <v>-2.7777777777777776E-2</v>
      </c>
      <c r="BP7" s="31">
        <v>0.46710526315789475</v>
      </c>
      <c r="BQ7" s="31">
        <v>-6.6666666666666671E-3</v>
      </c>
      <c r="BR7" s="31">
        <v>-0.20348837209302326</v>
      </c>
    </row>
    <row r="8" spans="1:71" x14ac:dyDescent="0.35">
      <c r="A8" s="1" t="str">
        <f t="shared" si="1"/>
        <v>Jan</v>
      </c>
      <c r="B8" s="1">
        <f t="shared" si="2"/>
        <v>1</v>
      </c>
      <c r="C8" s="3">
        <f>DATE(2018, MONTH(DATEVALUE('2022 Regulation Up'!$B$2&amp;" 1")), 1)</f>
        <v>43101</v>
      </c>
      <c r="D8" s="1">
        <v>7</v>
      </c>
      <c r="E8" s="1" t="s">
        <v>16</v>
      </c>
      <c r="F8" s="2">
        <f>'2022 Regulation Up'!$B9</f>
        <v>654</v>
      </c>
      <c r="G8" s="2">
        <f>'2023 Regulation Up (wo solar)'!$B9</f>
        <v>644</v>
      </c>
      <c r="H8" s="2">
        <f>'2023 Regulation Up (w solar)'!$B9</f>
        <v>644</v>
      </c>
      <c r="I8" s="2">
        <f t="shared" si="3"/>
        <v>-10</v>
      </c>
      <c r="J8" s="12">
        <f t="shared" si="0"/>
        <v>-1.5290519877675841E-2</v>
      </c>
      <c r="L8" s="5">
        <v>4</v>
      </c>
      <c r="M8" s="2">
        <v>249</v>
      </c>
      <c r="N8" s="2">
        <v>245</v>
      </c>
      <c r="O8" s="2">
        <v>245</v>
      </c>
      <c r="AS8" s="44">
        <v>9</v>
      </c>
      <c r="AT8" s="46" t="s">
        <v>9</v>
      </c>
      <c r="AU8" s="31">
        <v>-9.433962264150943E-3</v>
      </c>
      <c r="AV8" s="31">
        <v>-0.25</v>
      </c>
      <c r="AW8" s="31">
        <v>-4.8648648648648651E-2</v>
      </c>
      <c r="AX8" s="31">
        <v>6.4516129032258063E-2</v>
      </c>
      <c r="AY8" s="31">
        <v>1.2295081967213115E-2</v>
      </c>
      <c r="AZ8" s="31">
        <v>0.125</v>
      </c>
      <c r="BA8" s="31">
        <v>-2.7542372881355932E-2</v>
      </c>
      <c r="BB8" s="31">
        <v>3.4722222222222224E-2</v>
      </c>
      <c r="BC8" s="31">
        <v>1.5923566878980892E-2</v>
      </c>
      <c r="BD8" s="31">
        <v>0.13176470588235295</v>
      </c>
      <c r="BE8" s="31">
        <v>5.0724637681159424E-2</v>
      </c>
      <c r="BF8" s="31">
        <v>7.8726968174204354E-2</v>
      </c>
      <c r="BG8" s="31">
        <v>9.913043478260869E-2</v>
      </c>
      <c r="BH8" s="31">
        <v>0.12927756653992395</v>
      </c>
      <c r="BI8" s="31">
        <v>0.20645161290322581</v>
      </c>
      <c r="BJ8" s="31">
        <v>0.11513859275053305</v>
      </c>
      <c r="BK8" s="31">
        <v>9.7065462753950338E-2</v>
      </c>
      <c r="BL8" s="31">
        <v>0.41309823677581864</v>
      </c>
      <c r="BM8" s="31">
        <v>0.6</v>
      </c>
      <c r="BN8" s="31">
        <v>0.38461538461538464</v>
      </c>
      <c r="BO8" s="31">
        <v>-9.3959731543624164E-2</v>
      </c>
      <c r="BP8" s="31">
        <v>0.29870129870129869</v>
      </c>
      <c r="BQ8" s="31">
        <v>-0.21081081081081082</v>
      </c>
      <c r="BR8" s="31">
        <v>-0.22105263157894736</v>
      </c>
    </row>
    <row r="9" spans="1:71" x14ac:dyDescent="0.35">
      <c r="A9" s="1" t="str">
        <f t="shared" si="1"/>
        <v>Jan</v>
      </c>
      <c r="B9" s="1">
        <f t="shared" si="2"/>
        <v>1</v>
      </c>
      <c r="C9" s="3">
        <f>DATE(2018, MONTH(DATEVALUE('2022 Regulation Up'!$B$2&amp;" 1")), 1)</f>
        <v>43101</v>
      </c>
      <c r="D9" s="1">
        <v>8</v>
      </c>
      <c r="E9" s="1" t="s">
        <v>16</v>
      </c>
      <c r="F9" s="2">
        <f>'2022 Regulation Up'!$B10</f>
        <v>393</v>
      </c>
      <c r="G9" s="2">
        <f>'2023 Regulation Up (wo solar)'!$B10</f>
        <v>393</v>
      </c>
      <c r="H9" s="2">
        <f>'2023 Regulation Up (w solar)'!$B10</f>
        <v>393</v>
      </c>
      <c r="I9" s="2">
        <f t="shared" si="3"/>
        <v>0</v>
      </c>
      <c r="J9" s="12">
        <f t="shared" si="0"/>
        <v>0</v>
      </c>
      <c r="L9" s="5">
        <v>5</v>
      </c>
      <c r="M9" s="2">
        <v>335</v>
      </c>
      <c r="N9" s="2">
        <v>331</v>
      </c>
      <c r="O9" s="2">
        <v>331</v>
      </c>
      <c r="AS9" s="44">
        <v>8</v>
      </c>
      <c r="AT9" s="46" t="s">
        <v>8</v>
      </c>
      <c r="AU9" s="31">
        <v>-1.9801980198019802E-2</v>
      </c>
      <c r="AV9" s="31">
        <v>-5.3435114503816793E-2</v>
      </c>
      <c r="AW9" s="31">
        <v>-4.5161290322580643E-2</v>
      </c>
      <c r="AX9" s="31">
        <v>2.0942408376963352E-2</v>
      </c>
      <c r="AY9" s="31">
        <v>-8.8803088803088806E-2</v>
      </c>
      <c r="AZ9" s="31">
        <v>3.1055900621118012E-2</v>
      </c>
      <c r="BA9" s="31">
        <v>0</v>
      </c>
      <c r="BB9" s="31">
        <v>-5.8631921824104233E-2</v>
      </c>
      <c r="BC9" s="31">
        <v>-0.24713958810068651</v>
      </c>
      <c r="BD9" s="31">
        <v>2.5830258302583026E-2</v>
      </c>
      <c r="BE9" s="31">
        <v>-5.0370370370370371E-2</v>
      </c>
      <c r="BF9" s="31">
        <v>3.4482758620689655E-2</v>
      </c>
      <c r="BG9" s="31">
        <v>9.1819699499165269E-2</v>
      </c>
      <c r="BH9" s="31">
        <v>0.15584415584415584</v>
      </c>
      <c r="BI9" s="31">
        <v>0.22453222453222454</v>
      </c>
      <c r="BJ9" s="31">
        <v>0.23165137614678899</v>
      </c>
      <c r="BK9" s="31">
        <v>0.38345864661654133</v>
      </c>
      <c r="BL9" s="31">
        <v>0.51451187335092352</v>
      </c>
      <c r="BM9" s="31">
        <v>0.47398843930635837</v>
      </c>
      <c r="BN9" s="31">
        <v>0.67241379310344829</v>
      </c>
      <c r="BO9" s="31">
        <v>0.30350194552529181</v>
      </c>
      <c r="BP9" s="31">
        <v>-8.2191780821917804E-2</v>
      </c>
      <c r="BQ9" s="31">
        <v>-4.9586776859504134E-2</v>
      </c>
      <c r="BR9" s="31">
        <v>8.0357142857142863E-2</v>
      </c>
    </row>
    <row r="10" spans="1:71" x14ac:dyDescent="0.35">
      <c r="A10" s="1" t="str">
        <f t="shared" si="1"/>
        <v>Jan</v>
      </c>
      <c r="B10" s="1">
        <f t="shared" si="2"/>
        <v>1</v>
      </c>
      <c r="C10" s="3">
        <f>DATE(2018, MONTH(DATEVALUE('2022 Regulation Up'!$B$2&amp;" 1")), 1)</f>
        <v>43101</v>
      </c>
      <c r="D10" s="1">
        <v>9</v>
      </c>
      <c r="E10" s="1" t="s">
        <v>16</v>
      </c>
      <c r="F10" s="2">
        <f>'2022 Regulation Up'!$B11</f>
        <v>312</v>
      </c>
      <c r="G10" s="2">
        <f>'2023 Regulation Up (wo solar)'!$B11</f>
        <v>311</v>
      </c>
      <c r="H10" s="2">
        <f>'2023 Regulation Up (w solar)'!$B11</f>
        <v>311</v>
      </c>
      <c r="I10" s="2">
        <f t="shared" si="3"/>
        <v>-1</v>
      </c>
      <c r="J10" s="12">
        <f t="shared" si="0"/>
        <v>-3.205128205128205E-3</v>
      </c>
      <c r="L10" s="5">
        <v>6</v>
      </c>
      <c r="M10" s="2">
        <v>476</v>
      </c>
      <c r="N10" s="2">
        <v>473</v>
      </c>
      <c r="O10" s="2">
        <v>473</v>
      </c>
      <c r="AS10" s="44">
        <v>7</v>
      </c>
      <c r="AT10" s="45" t="s">
        <v>7</v>
      </c>
      <c r="AU10" s="31">
        <v>2.6178010471204188E-2</v>
      </c>
      <c r="AV10" s="31">
        <v>-8.7837837837837843E-2</v>
      </c>
      <c r="AW10" s="31">
        <v>-7.6023391812865493E-2</v>
      </c>
      <c r="AX10" s="31">
        <v>3.4146341463414637E-2</v>
      </c>
      <c r="AY10" s="31">
        <v>-0.10843373493975904</v>
      </c>
      <c r="AZ10" s="31">
        <v>-1.2539184952978056E-2</v>
      </c>
      <c r="BA10" s="31">
        <v>-6.1538461538461542E-2</v>
      </c>
      <c r="BB10" s="31">
        <v>-8.2857142857142851E-2</v>
      </c>
      <c r="BC10" s="31">
        <v>-0.12195121951219512</v>
      </c>
      <c r="BD10" s="31">
        <v>8.24561403508772E-2</v>
      </c>
      <c r="BE10" s="31">
        <v>0.10679611650485436</v>
      </c>
      <c r="BF10" s="31">
        <v>8.874801901743265E-2</v>
      </c>
      <c r="BG10" s="31">
        <v>0.2032967032967033</v>
      </c>
      <c r="BH10" s="31">
        <v>0.18473895582329317</v>
      </c>
      <c r="BI10" s="31">
        <v>0.14874141876430205</v>
      </c>
      <c r="BJ10" s="31">
        <v>0.20487804878048779</v>
      </c>
      <c r="BK10" s="31">
        <v>0.23393316195372751</v>
      </c>
      <c r="BL10" s="31">
        <v>0.23036649214659685</v>
      </c>
      <c r="BM10" s="31">
        <v>0.4096774193548387</v>
      </c>
      <c r="BN10" s="31">
        <v>0.39509536784741145</v>
      </c>
      <c r="BO10" s="31">
        <v>0.21052631578947367</v>
      </c>
      <c r="BP10" s="31">
        <v>-7.6923076923076927E-2</v>
      </c>
      <c r="BQ10" s="31">
        <v>2.2598870056497175E-2</v>
      </c>
      <c r="BR10" s="31">
        <v>-0.23655913978494625</v>
      </c>
    </row>
    <row r="11" spans="1:71" x14ac:dyDescent="0.35">
      <c r="A11" s="1" t="str">
        <f t="shared" si="1"/>
        <v>Jan</v>
      </c>
      <c r="B11" s="1">
        <f t="shared" si="2"/>
        <v>1</v>
      </c>
      <c r="C11" s="3">
        <f>DATE(2018, MONTH(DATEVALUE('2022 Regulation Up'!$B$2&amp;" 1")), 1)</f>
        <v>43101</v>
      </c>
      <c r="D11" s="1">
        <v>10</v>
      </c>
      <c r="E11" s="1" t="s">
        <v>16</v>
      </c>
      <c r="F11" s="2">
        <f>'2022 Regulation Up'!$B12</f>
        <v>357</v>
      </c>
      <c r="G11" s="2">
        <f>'2023 Regulation Up (wo solar)'!$B12</f>
        <v>377</v>
      </c>
      <c r="H11" s="2">
        <f>'2023 Regulation Up (w solar)'!$B12</f>
        <v>399</v>
      </c>
      <c r="I11" s="2">
        <f t="shared" si="3"/>
        <v>42</v>
      </c>
      <c r="J11" s="12">
        <f t="shared" si="0"/>
        <v>0.11764705882352941</v>
      </c>
      <c r="L11" s="5">
        <v>7</v>
      </c>
      <c r="M11" s="2">
        <v>590</v>
      </c>
      <c r="N11" s="2">
        <v>586</v>
      </c>
      <c r="O11" s="2">
        <v>586</v>
      </c>
      <c r="AS11" s="44">
        <v>6</v>
      </c>
      <c r="AT11" s="45" t="s">
        <v>6</v>
      </c>
      <c r="AU11" s="31">
        <v>3.1872509960159362E-2</v>
      </c>
      <c r="AV11" s="31">
        <v>5.8823529411764705E-2</v>
      </c>
      <c r="AW11" s="31">
        <v>0</v>
      </c>
      <c r="AX11" s="31">
        <v>-7.8651685393258425E-2</v>
      </c>
      <c r="AY11" s="31">
        <v>5.4151624548736461E-2</v>
      </c>
      <c r="AZ11" s="31">
        <v>3.5519125683060107E-2</v>
      </c>
      <c r="BA11" s="31">
        <v>3.6781609195402298E-2</v>
      </c>
      <c r="BB11" s="31">
        <v>-5.1470588235294115E-2</v>
      </c>
      <c r="BC11" s="31">
        <v>-6.9444444444444441E-3</v>
      </c>
      <c r="BD11" s="31">
        <v>4.0492957746478875E-2</v>
      </c>
      <c r="BE11" s="31">
        <v>-2.8616852146263912E-2</v>
      </c>
      <c r="BF11" s="31">
        <v>4.9423393739703461E-2</v>
      </c>
      <c r="BG11" s="31">
        <v>0.1068840579710145</v>
      </c>
      <c r="BH11" s="31">
        <v>0.11788617886178862</v>
      </c>
      <c r="BI11" s="31">
        <v>5.9340659340659338E-2</v>
      </c>
      <c r="BJ11" s="31">
        <v>0.41044776119402987</v>
      </c>
      <c r="BK11" s="31">
        <v>0.30423280423280424</v>
      </c>
      <c r="BL11" s="31">
        <v>0.32432432432432434</v>
      </c>
      <c r="BM11" s="31">
        <v>0.31909547738693467</v>
      </c>
      <c r="BN11" s="31">
        <v>0.32183908045977011</v>
      </c>
      <c r="BO11" s="31">
        <v>0.17551020408163265</v>
      </c>
      <c r="BP11" s="31">
        <v>0.14611872146118721</v>
      </c>
      <c r="BQ11" s="31">
        <v>-0.13127413127413126</v>
      </c>
      <c r="BR11" s="31">
        <v>-6.741573033707865E-2</v>
      </c>
    </row>
    <row r="12" spans="1:71" x14ac:dyDescent="0.35">
      <c r="A12" s="1" t="str">
        <f t="shared" si="1"/>
        <v>Jan</v>
      </c>
      <c r="B12" s="1">
        <f t="shared" si="2"/>
        <v>1</v>
      </c>
      <c r="C12" s="3">
        <f>DATE(2018, MONTH(DATEVALUE('2022 Regulation Up'!$B$2&amp;" 1")), 1)</f>
        <v>43101</v>
      </c>
      <c r="D12" s="1">
        <v>11</v>
      </c>
      <c r="E12" s="1" t="s">
        <v>16</v>
      </c>
      <c r="F12" s="2">
        <f>'2022 Regulation Up'!$B13</f>
        <v>340</v>
      </c>
      <c r="G12" s="2">
        <f>'2023 Regulation Up (wo solar)'!$B13</f>
        <v>346</v>
      </c>
      <c r="H12" s="2">
        <f>'2023 Regulation Up (w solar)'!$B13</f>
        <v>412</v>
      </c>
      <c r="I12" s="2">
        <f t="shared" si="3"/>
        <v>72</v>
      </c>
      <c r="J12" s="12">
        <f t="shared" si="0"/>
        <v>0.21176470588235294</v>
      </c>
      <c r="L12" s="5">
        <v>8</v>
      </c>
      <c r="M12" s="2">
        <v>373</v>
      </c>
      <c r="N12" s="2">
        <v>372</v>
      </c>
      <c r="O12" s="2">
        <v>372</v>
      </c>
      <c r="AS12" s="44">
        <v>5</v>
      </c>
      <c r="AT12" s="45" t="s">
        <v>5</v>
      </c>
      <c r="AU12" s="31">
        <v>0.1</v>
      </c>
      <c r="AV12" s="31">
        <v>-0.12406015037593984</v>
      </c>
      <c r="AW12" s="31">
        <v>4.2801556420233464E-2</v>
      </c>
      <c r="AX12" s="31">
        <v>4.8689138576779027E-2</v>
      </c>
      <c r="AY12" s="31">
        <v>4.5138888888888888E-2</v>
      </c>
      <c r="AZ12" s="31">
        <v>0.15702479338842976</v>
      </c>
      <c r="BA12" s="31">
        <v>3.5225048923679059E-2</v>
      </c>
      <c r="BB12" s="31">
        <v>-7.0028011204481794E-2</v>
      </c>
      <c r="BC12" s="31">
        <v>-9.9009900990099011E-3</v>
      </c>
      <c r="BD12" s="31">
        <v>0.11155378486055777</v>
      </c>
      <c r="BE12" s="31">
        <v>7.4137931034482754E-2</v>
      </c>
      <c r="BF12" s="31">
        <v>0.1079646017699115</v>
      </c>
      <c r="BG12" s="31">
        <v>7.6635514018691592E-2</v>
      </c>
      <c r="BH12" s="31">
        <v>0.12915851272015655</v>
      </c>
      <c r="BI12" s="31">
        <v>0.13580246913580246</v>
      </c>
      <c r="BJ12" s="31">
        <v>7.5356415478615074E-2</v>
      </c>
      <c r="BK12" s="31">
        <v>6.3618290258449298E-2</v>
      </c>
      <c r="BL12" s="31">
        <v>0.36930455635491605</v>
      </c>
      <c r="BM12" s="31">
        <v>0.1343612334801762</v>
      </c>
      <c r="BN12" s="31">
        <v>0.19775280898876405</v>
      </c>
      <c r="BO12" s="31">
        <v>0.31907894736842107</v>
      </c>
      <c r="BP12" s="31">
        <v>-0.40127388535031849</v>
      </c>
      <c r="BQ12" s="31">
        <v>-9.6234309623430964E-2</v>
      </c>
      <c r="BR12" s="31">
        <v>0.10526315789473684</v>
      </c>
    </row>
    <row r="13" spans="1:71" x14ac:dyDescent="0.35">
      <c r="A13" s="1" t="str">
        <f t="shared" si="1"/>
        <v>Jan</v>
      </c>
      <c r="B13" s="1">
        <f t="shared" si="2"/>
        <v>1</v>
      </c>
      <c r="C13" s="3">
        <f>DATE(2018, MONTH(DATEVALUE('2022 Regulation Up'!$B$2&amp;" 1")), 1)</f>
        <v>43101</v>
      </c>
      <c r="D13" s="1">
        <v>12</v>
      </c>
      <c r="E13" s="1" t="s">
        <v>16</v>
      </c>
      <c r="F13" s="2">
        <f>'2022 Regulation Up'!$B14</f>
        <v>378</v>
      </c>
      <c r="G13" s="2">
        <f>'2023 Regulation Up (wo solar)'!$B14</f>
        <v>295</v>
      </c>
      <c r="H13" s="2">
        <f>'2023 Regulation Up (w solar)'!$B14</f>
        <v>353</v>
      </c>
      <c r="I13" s="2">
        <f t="shared" si="3"/>
        <v>-25</v>
      </c>
      <c r="J13" s="12">
        <f t="shared" si="0"/>
        <v>-6.6137566137566134E-2</v>
      </c>
      <c r="L13" s="5">
        <v>9</v>
      </c>
      <c r="M13" s="2">
        <v>340</v>
      </c>
      <c r="N13" s="2">
        <v>313</v>
      </c>
      <c r="O13" s="2">
        <v>315</v>
      </c>
      <c r="AS13" s="44">
        <v>4</v>
      </c>
      <c r="AT13" s="45" t="s">
        <v>4</v>
      </c>
      <c r="AU13" s="31">
        <v>6.9767441860465115E-2</v>
      </c>
      <c r="AV13" s="31">
        <v>2.5380710659898477E-2</v>
      </c>
      <c r="AW13" s="31">
        <v>7.6142131979695438E-2</v>
      </c>
      <c r="AX13" s="31">
        <v>3.8314176245210725E-2</v>
      </c>
      <c r="AY13" s="31">
        <v>4.7445255474452552E-2</v>
      </c>
      <c r="AZ13" s="31">
        <v>0.03</v>
      </c>
      <c r="BA13" s="31">
        <v>3.8461538461538464E-2</v>
      </c>
      <c r="BB13" s="31">
        <v>5.362776025236593E-2</v>
      </c>
      <c r="BC13" s="31">
        <v>-0.1448087431693989</v>
      </c>
      <c r="BD13" s="31">
        <v>8.9715536105032828E-2</v>
      </c>
      <c r="BE13" s="31">
        <v>-4.6116504854368932E-2</v>
      </c>
      <c r="BF13" s="31">
        <v>-3.6324786324786328E-2</v>
      </c>
      <c r="BG13" s="31">
        <v>4.068522483940043E-2</v>
      </c>
      <c r="BH13" s="31">
        <v>0.10897435897435898</v>
      </c>
      <c r="BI13" s="31">
        <v>-8.4566596194503175E-3</v>
      </c>
      <c r="BJ13" s="31">
        <v>7.2033898305084748E-2</v>
      </c>
      <c r="BK13" s="31">
        <v>0.11850311850311851</v>
      </c>
      <c r="BL13" s="31">
        <v>5.0980392156862744E-2</v>
      </c>
      <c r="BM13" s="31">
        <v>0.3258426966292135</v>
      </c>
      <c r="BN13" s="31">
        <v>0.34719334719334721</v>
      </c>
      <c r="BO13" s="31">
        <v>9.2651757188498399E-2</v>
      </c>
      <c r="BP13" s="31">
        <v>4.6594982078853049E-2</v>
      </c>
      <c r="BQ13" s="31">
        <v>7.4712643678160925E-2</v>
      </c>
      <c r="BR13" s="31">
        <v>-3.5555555555555556E-2</v>
      </c>
    </row>
    <row r="14" spans="1:71" x14ac:dyDescent="0.35">
      <c r="A14" s="1" t="str">
        <f t="shared" si="1"/>
        <v>Jan</v>
      </c>
      <c r="B14" s="1">
        <f t="shared" si="2"/>
        <v>1</v>
      </c>
      <c r="C14" s="3">
        <f>DATE(2018, MONTH(DATEVALUE('2022 Regulation Up'!$B$2&amp;" 1")), 1)</f>
        <v>43101</v>
      </c>
      <c r="D14" s="1">
        <v>13</v>
      </c>
      <c r="E14" s="1" t="s">
        <v>16</v>
      </c>
      <c r="F14" s="2">
        <f>'2022 Regulation Up'!$B15</f>
        <v>334</v>
      </c>
      <c r="G14" s="2">
        <f>'2023 Regulation Up (wo solar)'!$B15</f>
        <v>306</v>
      </c>
      <c r="H14" s="2">
        <f>'2023 Regulation Up (w solar)'!$B15</f>
        <v>378</v>
      </c>
      <c r="I14" s="2">
        <f t="shared" si="3"/>
        <v>44</v>
      </c>
      <c r="J14" s="12">
        <f t="shared" si="0"/>
        <v>0.1317365269461078</v>
      </c>
      <c r="L14" s="5">
        <v>10</v>
      </c>
      <c r="M14" s="2">
        <v>382</v>
      </c>
      <c r="N14" s="2">
        <v>326</v>
      </c>
      <c r="O14" s="2">
        <v>379</v>
      </c>
      <c r="AS14" s="44">
        <v>3</v>
      </c>
      <c r="AT14" s="45" t="s">
        <v>3</v>
      </c>
      <c r="AU14" s="31">
        <v>5.9602649006622516E-2</v>
      </c>
      <c r="AV14" s="31">
        <v>6.2992125984251968E-2</v>
      </c>
      <c r="AW14" s="31">
        <v>7.2961373390557943E-2</v>
      </c>
      <c r="AX14" s="31">
        <v>9.2307692307692313E-2</v>
      </c>
      <c r="AY14" s="31">
        <v>6.7961165048543687E-2</v>
      </c>
      <c r="AZ14" s="31">
        <v>9.8434004474272932E-2</v>
      </c>
      <c r="BA14" s="31">
        <v>0.14258911819887429</v>
      </c>
      <c r="BB14" s="31">
        <v>5.2369077306733167E-2</v>
      </c>
      <c r="BC14" s="31">
        <v>3.6312849162011177E-2</v>
      </c>
      <c r="BD14" s="31">
        <v>-0.08</v>
      </c>
      <c r="BE14" s="31">
        <v>0.11428571428571428</v>
      </c>
      <c r="BF14" s="31">
        <v>0.15862068965517243</v>
      </c>
      <c r="BG14" s="31">
        <v>4.3568464730290454E-2</v>
      </c>
      <c r="BH14" s="31">
        <v>0.12691466083150985</v>
      </c>
      <c r="BI14" s="31">
        <v>0.16515837104072398</v>
      </c>
      <c r="BJ14" s="31">
        <v>0.19426048565121412</v>
      </c>
      <c r="BK14" s="31">
        <v>5.6737588652482268E-2</v>
      </c>
      <c r="BL14" s="31">
        <v>0.41894353369763204</v>
      </c>
      <c r="BM14" s="31">
        <v>0.44237288135593222</v>
      </c>
      <c r="BN14" s="31">
        <v>0.431640625</v>
      </c>
      <c r="BO14" s="31">
        <v>0.2608695652173913</v>
      </c>
      <c r="BP14" s="31">
        <v>0.24170616113744076</v>
      </c>
      <c r="BQ14" s="31">
        <v>-7.0945945945945943E-2</v>
      </c>
      <c r="BR14" s="31">
        <v>6.4516129032258063E-2</v>
      </c>
    </row>
    <row r="15" spans="1:71" x14ac:dyDescent="0.35">
      <c r="A15" s="1" t="str">
        <f t="shared" si="1"/>
        <v>Jan</v>
      </c>
      <c r="B15" s="1">
        <f t="shared" si="2"/>
        <v>1</v>
      </c>
      <c r="C15" s="3">
        <f>DATE(2018, MONTH(DATEVALUE('2022 Regulation Up'!$B$2&amp;" 1")), 1)</f>
        <v>43101</v>
      </c>
      <c r="D15" s="1">
        <v>14</v>
      </c>
      <c r="E15" s="1" t="s">
        <v>16</v>
      </c>
      <c r="F15" s="2">
        <f>'2022 Regulation Up'!$B16</f>
        <v>320</v>
      </c>
      <c r="G15" s="2">
        <f>'2023 Regulation Up (wo solar)'!$B16</f>
        <v>289</v>
      </c>
      <c r="H15" s="2">
        <f>'2023 Regulation Up (w solar)'!$B16</f>
        <v>330</v>
      </c>
      <c r="I15" s="2">
        <f t="shared" si="3"/>
        <v>10</v>
      </c>
      <c r="J15" s="12">
        <f t="shared" si="0"/>
        <v>3.125E-2</v>
      </c>
      <c r="L15" s="5">
        <v>11</v>
      </c>
      <c r="M15" s="2">
        <v>428</v>
      </c>
      <c r="N15" s="2">
        <v>374</v>
      </c>
      <c r="O15" s="2">
        <v>452</v>
      </c>
      <c r="AS15" s="44">
        <v>2</v>
      </c>
      <c r="AT15" s="45" t="s">
        <v>2</v>
      </c>
      <c r="AU15" s="31">
        <v>3.9301310043668124E-2</v>
      </c>
      <c r="AV15" s="31">
        <v>4.807692307692308E-3</v>
      </c>
      <c r="AW15" s="31">
        <v>-0.14516129032258066</v>
      </c>
      <c r="AX15" s="31">
        <v>3.3962264150943396E-2</v>
      </c>
      <c r="AY15" s="31">
        <v>1.0416666666666666E-2</v>
      </c>
      <c r="AZ15" s="31">
        <v>-5.9369202226345084E-2</v>
      </c>
      <c r="BA15" s="31">
        <v>-0.11257309941520467</v>
      </c>
      <c r="BB15" s="31">
        <v>7.5471698113207544E-2</v>
      </c>
      <c r="BC15" s="31">
        <v>-0.193717277486911</v>
      </c>
      <c r="BD15" s="31">
        <v>0.14960629921259844</v>
      </c>
      <c r="BE15" s="31">
        <v>0.21629213483146068</v>
      </c>
      <c r="BF15" s="31">
        <v>6.684491978609626E-2</v>
      </c>
      <c r="BG15" s="31">
        <v>-7.0953436807095344E-2</v>
      </c>
      <c r="BH15" s="31">
        <v>0.11298076923076923</v>
      </c>
      <c r="BI15" s="31">
        <v>8.9622641509433956E-2</v>
      </c>
      <c r="BJ15" s="31">
        <v>0.15824175824175823</v>
      </c>
      <c r="BK15" s="31">
        <v>0.12021857923497267</v>
      </c>
      <c r="BL15" s="31">
        <v>0.48070739549839231</v>
      </c>
      <c r="BM15" s="31">
        <v>0.27431906614785995</v>
      </c>
      <c r="BN15" s="31">
        <v>-1.2448132780082987E-2</v>
      </c>
      <c r="BO15" s="31">
        <v>1.1764705882352941E-2</v>
      </c>
      <c r="BP15" s="31">
        <v>3.2967032967032968E-2</v>
      </c>
      <c r="BQ15" s="31">
        <v>5.3278688524590161E-2</v>
      </c>
      <c r="BR15" s="31">
        <v>0.11585365853658537</v>
      </c>
    </row>
    <row r="16" spans="1:71" x14ac:dyDescent="0.35">
      <c r="A16" s="1" t="str">
        <f t="shared" si="1"/>
        <v>Jan</v>
      </c>
      <c r="B16" s="1">
        <f t="shared" si="2"/>
        <v>1</v>
      </c>
      <c r="C16" s="3">
        <f>DATE(2018, MONTH(DATEVALUE('2022 Regulation Up'!$B$2&amp;" 1")), 1)</f>
        <v>43101</v>
      </c>
      <c r="D16" s="1">
        <v>15</v>
      </c>
      <c r="E16" s="1" t="s">
        <v>16</v>
      </c>
      <c r="F16" s="2">
        <f>'2022 Regulation Up'!$B17</f>
        <v>346</v>
      </c>
      <c r="G16" s="2">
        <f>'2023 Regulation Up (wo solar)'!$B17</f>
        <v>294</v>
      </c>
      <c r="H16" s="2">
        <f>'2023 Regulation Up (w solar)'!$B17</f>
        <v>371</v>
      </c>
      <c r="I16" s="2">
        <f t="shared" si="3"/>
        <v>25</v>
      </c>
      <c r="J16" s="12">
        <f t="shared" si="0"/>
        <v>7.2254335260115612E-2</v>
      </c>
      <c r="L16" s="5">
        <v>12</v>
      </c>
      <c r="M16" s="2">
        <v>379</v>
      </c>
      <c r="N16" s="2">
        <v>334</v>
      </c>
      <c r="O16" s="2">
        <v>419</v>
      </c>
      <c r="AS16" s="44">
        <v>1</v>
      </c>
      <c r="AT16" s="45" t="s">
        <v>1</v>
      </c>
      <c r="AU16" s="31">
        <v>3.4334763948497854E-2</v>
      </c>
      <c r="AV16" s="31">
        <v>1.5463917525773196E-2</v>
      </c>
      <c r="AW16" s="31">
        <v>0.14864864864864866</v>
      </c>
      <c r="AX16" s="31">
        <v>-7.462686567164179E-3</v>
      </c>
      <c r="AY16" s="31">
        <v>-5.8981233243967826E-2</v>
      </c>
      <c r="AZ16" s="31">
        <v>1.8726591760299626E-3</v>
      </c>
      <c r="BA16" s="31">
        <v>-1.5290519877675841E-2</v>
      </c>
      <c r="BB16" s="31">
        <v>0</v>
      </c>
      <c r="BC16" s="31">
        <v>-3.205128205128205E-3</v>
      </c>
      <c r="BD16" s="31">
        <v>0.11764705882352941</v>
      </c>
      <c r="BE16" s="31">
        <v>0.21176470588235294</v>
      </c>
      <c r="BF16" s="31">
        <v>-6.6137566137566134E-2</v>
      </c>
      <c r="BG16" s="31">
        <v>0.1317365269461078</v>
      </c>
      <c r="BH16" s="31">
        <v>3.125E-2</v>
      </c>
      <c r="BI16" s="31">
        <v>7.2254335260115612E-2</v>
      </c>
      <c r="BJ16" s="31">
        <v>2.7522935779816515E-2</v>
      </c>
      <c r="BK16" s="31">
        <v>0.28596802841918295</v>
      </c>
      <c r="BL16" s="31">
        <v>0.25739644970414199</v>
      </c>
      <c r="BM16" s="31">
        <v>6.2670299727520432E-2</v>
      </c>
      <c r="BN16" s="31">
        <v>0.27272727272727271</v>
      </c>
      <c r="BO16" s="31">
        <v>1.2396694214876033E-2</v>
      </c>
      <c r="BP16" s="31">
        <v>3.9106145251396648E-2</v>
      </c>
      <c r="BQ16" s="31">
        <v>0.15469613259668508</v>
      </c>
      <c r="BR16" s="31">
        <v>3.9215686274509803E-2</v>
      </c>
    </row>
    <row r="17" spans="1:16" x14ac:dyDescent="0.35">
      <c r="A17" s="1" t="str">
        <f t="shared" si="1"/>
        <v>Jan</v>
      </c>
      <c r="B17" s="1">
        <f t="shared" si="2"/>
        <v>1</v>
      </c>
      <c r="C17" s="3">
        <f>DATE(2018, MONTH(DATEVALUE('2022 Regulation Up'!$B$2&amp;" 1")), 1)</f>
        <v>43101</v>
      </c>
      <c r="D17" s="1">
        <v>16</v>
      </c>
      <c r="E17" s="1" t="s">
        <v>16</v>
      </c>
      <c r="F17" s="2">
        <f>'2022 Regulation Up'!$B18</f>
        <v>436</v>
      </c>
      <c r="G17" s="2">
        <f>'2023 Regulation Up (wo solar)'!$B18</f>
        <v>367</v>
      </c>
      <c r="H17" s="2">
        <f>'2023 Regulation Up (w solar)'!$B18</f>
        <v>448</v>
      </c>
      <c r="I17" s="2">
        <f t="shared" si="3"/>
        <v>12</v>
      </c>
      <c r="J17" s="12">
        <f t="shared" si="0"/>
        <v>2.7522935779816515E-2</v>
      </c>
      <c r="L17" s="5">
        <v>13</v>
      </c>
      <c r="M17" s="2">
        <v>346</v>
      </c>
      <c r="N17" s="2">
        <v>311</v>
      </c>
      <c r="O17" s="2">
        <v>358</v>
      </c>
    </row>
    <row r="18" spans="1:16" x14ac:dyDescent="0.35">
      <c r="A18" s="1" t="str">
        <f t="shared" si="1"/>
        <v>Jan</v>
      </c>
      <c r="B18" s="1">
        <f t="shared" si="2"/>
        <v>1</v>
      </c>
      <c r="C18" s="3">
        <f>DATE(2018, MONTH(DATEVALUE('2022 Regulation Up'!$B$2&amp;" 1")), 1)</f>
        <v>43101</v>
      </c>
      <c r="D18" s="1">
        <v>17</v>
      </c>
      <c r="E18" s="1" t="s">
        <v>16</v>
      </c>
      <c r="F18" s="2">
        <f>'2022 Regulation Up'!$B19</f>
        <v>563</v>
      </c>
      <c r="G18" s="2">
        <f>'2023 Regulation Up (wo solar)'!$B19</f>
        <v>613</v>
      </c>
      <c r="H18" s="2">
        <f>'2023 Regulation Up (w solar)'!$B19</f>
        <v>724</v>
      </c>
      <c r="I18" s="2">
        <f t="shared" si="3"/>
        <v>161</v>
      </c>
      <c r="J18" s="12">
        <f t="shared" si="0"/>
        <v>0.28596802841918295</v>
      </c>
      <c r="L18" s="5">
        <v>14</v>
      </c>
      <c r="M18" s="2">
        <v>375</v>
      </c>
      <c r="N18" s="2">
        <v>317</v>
      </c>
      <c r="O18" s="2">
        <v>405</v>
      </c>
    </row>
    <row r="19" spans="1:16" x14ac:dyDescent="0.35">
      <c r="A19" s="1" t="str">
        <f t="shared" si="1"/>
        <v>Jan</v>
      </c>
      <c r="B19" s="1">
        <f t="shared" si="2"/>
        <v>1</v>
      </c>
      <c r="C19" s="3">
        <f>DATE(2018, MONTH(DATEVALUE('2022 Regulation Up'!$B$2&amp;" 1")), 1)</f>
        <v>43101</v>
      </c>
      <c r="D19" s="1">
        <v>18</v>
      </c>
      <c r="E19" s="1" t="s">
        <v>16</v>
      </c>
      <c r="F19" s="2">
        <f>'2022 Regulation Up'!$B20</f>
        <v>676</v>
      </c>
      <c r="G19" s="2">
        <f>'2023 Regulation Up (wo solar)'!$B20</f>
        <v>757</v>
      </c>
      <c r="H19" s="2">
        <f>'2023 Regulation Up (w solar)'!$B20</f>
        <v>850</v>
      </c>
      <c r="I19" s="2">
        <f t="shared" si="3"/>
        <v>174</v>
      </c>
      <c r="J19" s="12">
        <f t="shared" si="0"/>
        <v>0.25739644970414199</v>
      </c>
      <c r="L19" s="5">
        <v>15</v>
      </c>
      <c r="M19" s="2">
        <v>392</v>
      </c>
      <c r="N19" s="2">
        <v>310</v>
      </c>
      <c r="O19" s="2">
        <v>426</v>
      </c>
    </row>
    <row r="20" spans="1:16" x14ac:dyDescent="0.35">
      <c r="A20" s="1" t="str">
        <f t="shared" si="1"/>
        <v>Jan</v>
      </c>
      <c r="B20" s="1">
        <f t="shared" si="2"/>
        <v>1</v>
      </c>
      <c r="C20" s="3">
        <f>DATE(2018, MONTH(DATEVALUE('2022 Regulation Up'!$B$2&amp;" 1")), 1)</f>
        <v>43101</v>
      </c>
      <c r="D20" s="1">
        <v>19</v>
      </c>
      <c r="E20" s="1" t="s">
        <v>16</v>
      </c>
      <c r="F20" s="2">
        <f>'2022 Regulation Up'!$B21</f>
        <v>367</v>
      </c>
      <c r="G20" s="2">
        <f>'2023 Regulation Up (wo solar)'!$B21</f>
        <v>382</v>
      </c>
      <c r="H20" s="2">
        <f>'2023 Regulation Up (w solar)'!$B21</f>
        <v>390</v>
      </c>
      <c r="I20" s="2">
        <f t="shared" si="3"/>
        <v>23</v>
      </c>
      <c r="J20" s="12">
        <f t="shared" si="0"/>
        <v>6.2670299727520432E-2</v>
      </c>
      <c r="L20" s="5">
        <v>16</v>
      </c>
      <c r="M20" s="2">
        <v>507</v>
      </c>
      <c r="N20" s="2">
        <v>404</v>
      </c>
      <c r="O20" s="2">
        <v>556</v>
      </c>
    </row>
    <row r="21" spans="1:16" x14ac:dyDescent="0.35">
      <c r="A21" s="1" t="str">
        <f t="shared" si="1"/>
        <v>Jan</v>
      </c>
      <c r="B21" s="1">
        <f t="shared" si="2"/>
        <v>1</v>
      </c>
      <c r="C21" s="3">
        <f>DATE(2018, MONTH(DATEVALUE('2022 Regulation Up'!$B$2&amp;" 1")), 1)</f>
        <v>43101</v>
      </c>
      <c r="D21" s="1">
        <v>20</v>
      </c>
      <c r="E21" s="1" t="s">
        <v>16</v>
      </c>
      <c r="F21" s="2">
        <f>'2022 Regulation Up'!$B22</f>
        <v>187</v>
      </c>
      <c r="G21" s="2">
        <f>'2023 Regulation Up (wo solar)'!$B22</f>
        <v>238</v>
      </c>
      <c r="H21" s="2">
        <f>'2023 Regulation Up (w solar)'!$B22</f>
        <v>238</v>
      </c>
      <c r="I21" s="2">
        <f t="shared" si="3"/>
        <v>51</v>
      </c>
      <c r="J21" s="12">
        <f t="shared" si="0"/>
        <v>0.27272727272727271</v>
      </c>
      <c r="L21" s="5">
        <v>17</v>
      </c>
      <c r="M21" s="2">
        <v>681</v>
      </c>
      <c r="N21" s="2">
        <v>587</v>
      </c>
      <c r="O21" s="2">
        <v>760</v>
      </c>
    </row>
    <row r="22" spans="1:16" x14ac:dyDescent="0.35">
      <c r="A22" s="1" t="str">
        <f t="shared" si="1"/>
        <v>Jan</v>
      </c>
      <c r="B22" s="1">
        <f t="shared" si="2"/>
        <v>1</v>
      </c>
      <c r="C22" s="3">
        <f>DATE(2018, MONTH(DATEVALUE('2022 Regulation Up'!$B$2&amp;" 1")), 1)</f>
        <v>43101</v>
      </c>
      <c r="D22" s="1">
        <v>21</v>
      </c>
      <c r="E22" s="1" t="s">
        <v>16</v>
      </c>
      <c r="F22" s="2">
        <f>'2022 Regulation Up'!$B23</f>
        <v>242</v>
      </c>
      <c r="G22" s="2">
        <f>'2023 Regulation Up (wo solar)'!$B23</f>
        <v>245</v>
      </c>
      <c r="H22" s="2">
        <f>'2023 Regulation Up (w solar)'!$B23</f>
        <v>245</v>
      </c>
      <c r="I22" s="2">
        <f t="shared" si="3"/>
        <v>3</v>
      </c>
      <c r="J22" s="12">
        <f t="shared" si="0"/>
        <v>1.2396694214876033E-2</v>
      </c>
      <c r="L22" s="5">
        <v>18</v>
      </c>
      <c r="M22" s="2">
        <v>679</v>
      </c>
      <c r="N22" s="2">
        <v>640</v>
      </c>
      <c r="O22" s="2">
        <v>736</v>
      </c>
    </row>
    <row r="23" spans="1:16" x14ac:dyDescent="0.35">
      <c r="A23" s="1" t="str">
        <f t="shared" si="1"/>
        <v>Jan</v>
      </c>
      <c r="B23" s="1">
        <f t="shared" si="2"/>
        <v>1</v>
      </c>
      <c r="C23" s="3">
        <f>DATE(2018, MONTH(DATEVALUE('2022 Regulation Up'!$B$2&amp;" 1")), 1)</f>
        <v>43101</v>
      </c>
      <c r="D23" s="1">
        <v>22</v>
      </c>
      <c r="E23" s="1" t="s">
        <v>16</v>
      </c>
      <c r="F23" s="2">
        <f>'2022 Regulation Up'!$B24</f>
        <v>179</v>
      </c>
      <c r="G23" s="2">
        <f>'2023 Regulation Up (wo solar)'!$B24</f>
        <v>186</v>
      </c>
      <c r="H23" s="2">
        <f>'2023 Regulation Up (w solar)'!$B24</f>
        <v>186</v>
      </c>
      <c r="I23" s="2">
        <f t="shared" si="3"/>
        <v>7</v>
      </c>
      <c r="J23" s="12">
        <f t="shared" si="0"/>
        <v>3.9106145251396648E-2</v>
      </c>
      <c r="L23" s="5">
        <v>19</v>
      </c>
      <c r="M23" s="2">
        <v>260</v>
      </c>
      <c r="N23" s="2">
        <v>254</v>
      </c>
      <c r="O23" s="2">
        <v>254</v>
      </c>
    </row>
    <row r="24" spans="1:16" x14ac:dyDescent="0.35">
      <c r="A24" s="1" t="str">
        <f t="shared" si="1"/>
        <v>Jan</v>
      </c>
      <c r="B24" s="1">
        <f t="shared" si="2"/>
        <v>1</v>
      </c>
      <c r="C24" s="3">
        <f>DATE(2018, MONTH(DATEVALUE('2022 Regulation Up'!$B$2&amp;" 1")), 1)</f>
        <v>43101</v>
      </c>
      <c r="D24" s="1">
        <v>23</v>
      </c>
      <c r="E24" s="1" t="s">
        <v>16</v>
      </c>
      <c r="F24" s="2">
        <f>'2022 Regulation Up'!$B25</f>
        <v>181</v>
      </c>
      <c r="G24" s="2">
        <f>'2023 Regulation Up (wo solar)'!$B25</f>
        <v>209</v>
      </c>
      <c r="H24" s="2">
        <f>'2023 Regulation Up (w solar)'!$B25</f>
        <v>209</v>
      </c>
      <c r="I24" s="2">
        <f t="shared" si="3"/>
        <v>28</v>
      </c>
      <c r="J24" s="12">
        <f t="shared" si="0"/>
        <v>0.15469613259668508</v>
      </c>
      <c r="L24" s="5">
        <v>20</v>
      </c>
      <c r="M24" s="2">
        <v>238</v>
      </c>
      <c r="N24" s="2">
        <v>232</v>
      </c>
      <c r="O24" s="2">
        <v>232</v>
      </c>
    </row>
    <row r="25" spans="1:16" x14ac:dyDescent="0.35">
      <c r="A25" s="1" t="str">
        <f t="shared" si="1"/>
        <v>Jan</v>
      </c>
      <c r="B25" s="1">
        <f t="shared" si="2"/>
        <v>1</v>
      </c>
      <c r="C25" s="3">
        <f>DATE(2018, MONTH(DATEVALUE('2022 Regulation Up'!$B$2&amp;" 1")), 1)</f>
        <v>43101</v>
      </c>
      <c r="D25" s="1">
        <v>24</v>
      </c>
      <c r="E25" s="1" t="s">
        <v>16</v>
      </c>
      <c r="F25" s="2">
        <f>'2022 Regulation Up'!$B26</f>
        <v>204</v>
      </c>
      <c r="G25" s="2">
        <f>'2023 Regulation Up (wo solar)'!$B26</f>
        <v>212</v>
      </c>
      <c r="H25" s="2">
        <f>'2023 Regulation Up (w solar)'!$B26</f>
        <v>212</v>
      </c>
      <c r="I25" s="2">
        <f t="shared" si="3"/>
        <v>8</v>
      </c>
      <c r="J25" s="12">
        <f t="shared" si="0"/>
        <v>3.9215686274509803E-2</v>
      </c>
      <c r="L25" s="5">
        <v>21</v>
      </c>
      <c r="M25" s="2">
        <v>187</v>
      </c>
      <c r="N25" s="2">
        <v>182</v>
      </c>
      <c r="O25" s="2">
        <v>182</v>
      </c>
    </row>
    <row r="26" spans="1:16" x14ac:dyDescent="0.35">
      <c r="A26" s="1" t="str">
        <f t="shared" si="1"/>
        <v>Jan</v>
      </c>
      <c r="B26" s="1">
        <f t="shared" si="2"/>
        <v>1</v>
      </c>
      <c r="C26" s="3">
        <f>DATE(2018, MONTH(DATEVALUE('2022 Regulation Down'!$B$2&amp;" 1")), 1)</f>
        <v>43101</v>
      </c>
      <c r="D26" s="1">
        <v>1</v>
      </c>
      <c r="E26" t="s">
        <v>17</v>
      </c>
      <c r="F26" s="2">
        <f>'2022 Regulation Down'!$B3</f>
        <v>270</v>
      </c>
      <c r="G26" s="2">
        <f>'2023 Regulation Down (wo solar)'!$B3</f>
        <v>276</v>
      </c>
      <c r="H26" s="2">
        <f>'2023_RegDown(w solar)'!$B3</f>
        <v>276</v>
      </c>
      <c r="I26" s="2">
        <f t="shared" si="3"/>
        <v>6</v>
      </c>
      <c r="J26" s="12">
        <f t="shared" si="0"/>
        <v>2.2222222222222223E-2</v>
      </c>
      <c r="L26" s="5">
        <v>22</v>
      </c>
      <c r="M26" s="2">
        <v>215</v>
      </c>
      <c r="N26" s="2">
        <v>210</v>
      </c>
      <c r="O26" s="2">
        <v>210</v>
      </c>
    </row>
    <row r="27" spans="1:16" x14ac:dyDescent="0.35">
      <c r="A27" s="1" t="str">
        <f t="shared" si="1"/>
        <v>Jan</v>
      </c>
      <c r="B27" s="1">
        <f t="shared" si="2"/>
        <v>1</v>
      </c>
      <c r="C27" s="3">
        <f>DATE(2018, MONTH(DATEVALUE('2022 Regulation Down'!$B$2&amp;" 1")), 1)</f>
        <v>43101</v>
      </c>
      <c r="D27" s="1">
        <v>2</v>
      </c>
      <c r="E27" s="1" t="s">
        <v>17</v>
      </c>
      <c r="F27" s="2">
        <f>'2022 Regulation Down'!$B4</f>
        <v>220</v>
      </c>
      <c r="G27" s="2">
        <f>'2023 Regulation Down (wo solar)'!$B4</f>
        <v>223</v>
      </c>
      <c r="H27" s="2">
        <f>'2023_RegDown(w solar)'!$B4</f>
        <v>223</v>
      </c>
      <c r="I27" s="2">
        <f t="shared" si="3"/>
        <v>3</v>
      </c>
      <c r="J27" s="12">
        <f t="shared" si="0"/>
        <v>1.3636363636363636E-2</v>
      </c>
      <c r="L27" s="5">
        <v>23</v>
      </c>
      <c r="M27" s="2">
        <v>181</v>
      </c>
      <c r="N27" s="2">
        <v>177</v>
      </c>
      <c r="O27" s="2">
        <v>177</v>
      </c>
    </row>
    <row r="28" spans="1:16" x14ac:dyDescent="0.35">
      <c r="A28" s="1" t="str">
        <f t="shared" si="1"/>
        <v>Jan</v>
      </c>
      <c r="B28" s="1">
        <f t="shared" si="2"/>
        <v>1</v>
      </c>
      <c r="C28" s="3">
        <f>DATE(2018, MONTH(DATEVALUE('2022 Regulation Down'!$B$2&amp;" 1")), 1)</f>
        <v>43101</v>
      </c>
      <c r="D28" s="1">
        <v>3</v>
      </c>
      <c r="E28" s="1" t="s">
        <v>17</v>
      </c>
      <c r="F28" s="2">
        <f>'2022 Regulation Down'!$B5</f>
        <v>213</v>
      </c>
      <c r="G28" s="2">
        <f>'2023 Regulation Down (wo solar)'!$B5</f>
        <v>217</v>
      </c>
      <c r="H28" s="2">
        <f>'2023_RegDown(w solar)'!$B5</f>
        <v>217</v>
      </c>
      <c r="I28" s="2">
        <f t="shared" si="3"/>
        <v>4</v>
      </c>
      <c r="J28" s="12">
        <f t="shared" si="0"/>
        <v>1.8779342723004695E-2</v>
      </c>
      <c r="L28" s="5">
        <v>24</v>
      </c>
      <c r="M28" s="2">
        <v>165</v>
      </c>
      <c r="N28" s="2">
        <v>162</v>
      </c>
      <c r="O28" s="2">
        <v>162</v>
      </c>
    </row>
    <row r="29" spans="1:16" x14ac:dyDescent="0.35">
      <c r="A29" s="1" t="str">
        <f t="shared" si="1"/>
        <v>Jan</v>
      </c>
      <c r="B29" s="1">
        <f t="shared" si="2"/>
        <v>1</v>
      </c>
      <c r="C29" s="3">
        <f>DATE(2018, MONTH(DATEVALUE('2022 Regulation Down'!$B$2&amp;" 1")), 1)</f>
        <v>43101</v>
      </c>
      <c r="D29" s="1">
        <v>4</v>
      </c>
      <c r="E29" s="1" t="s">
        <v>17</v>
      </c>
      <c r="F29" s="2">
        <f>'2022 Regulation Down'!$B6</f>
        <v>204</v>
      </c>
      <c r="G29" s="2">
        <f>'2023 Regulation Down (wo solar)'!$B6</f>
        <v>245</v>
      </c>
      <c r="H29" s="2">
        <f>'2023_RegDown(w solar)'!$B6</f>
        <v>245</v>
      </c>
      <c r="I29" s="2">
        <f t="shared" si="3"/>
        <v>41</v>
      </c>
      <c r="J29" s="12">
        <f t="shared" si="0"/>
        <v>0.20098039215686275</v>
      </c>
    </row>
    <row r="30" spans="1:16" x14ac:dyDescent="0.35">
      <c r="A30" s="1" t="str">
        <f t="shared" si="1"/>
        <v>Jan</v>
      </c>
      <c r="B30" s="1">
        <f t="shared" si="2"/>
        <v>1</v>
      </c>
      <c r="C30" s="3">
        <f>DATE(2018, MONTH(DATEVALUE('2022 Regulation Down'!$B$2&amp;" 1")), 1)</f>
        <v>43101</v>
      </c>
      <c r="D30" s="1">
        <v>5</v>
      </c>
      <c r="E30" s="1" t="s">
        <v>17</v>
      </c>
      <c r="F30" s="2">
        <f>'2022 Regulation Down'!$B7</f>
        <v>200</v>
      </c>
      <c r="G30" s="2">
        <f>'2023 Regulation Down (wo solar)'!$B7</f>
        <v>204</v>
      </c>
      <c r="H30" s="2">
        <f>'2023_RegDown(w solar)'!$B7</f>
        <v>204</v>
      </c>
      <c r="I30" s="2">
        <f t="shared" si="3"/>
        <v>4</v>
      </c>
      <c r="J30" s="12">
        <f t="shared" si="0"/>
        <v>0.02</v>
      </c>
    </row>
    <row r="31" spans="1:16" x14ac:dyDescent="0.35">
      <c r="A31" s="1" t="str">
        <f t="shared" si="1"/>
        <v>Jan</v>
      </c>
      <c r="B31" s="1">
        <f t="shared" si="2"/>
        <v>1</v>
      </c>
      <c r="C31" s="3">
        <f>DATE(2018, MONTH(DATEVALUE('2022 Regulation Down'!$B$2&amp;" 1")), 1)</f>
        <v>43101</v>
      </c>
      <c r="D31" s="1">
        <v>6</v>
      </c>
      <c r="E31" s="1" t="s">
        <v>17</v>
      </c>
      <c r="F31" s="2">
        <f>'2022 Regulation Down'!$B8</f>
        <v>269</v>
      </c>
      <c r="G31" s="2">
        <f>'2023 Regulation Down (wo solar)'!$B8</f>
        <v>294</v>
      </c>
      <c r="H31" s="2">
        <f>'2023_RegDown(w solar)'!$B8</f>
        <v>294</v>
      </c>
      <c r="I31" s="2">
        <f t="shared" si="3"/>
        <v>25</v>
      </c>
      <c r="J31" s="12">
        <f t="shared" si="0"/>
        <v>9.2936802973977689E-2</v>
      </c>
    </row>
    <row r="32" spans="1:16" x14ac:dyDescent="0.35">
      <c r="A32" s="1" t="str">
        <f t="shared" si="1"/>
        <v>Jan</v>
      </c>
      <c r="B32" s="1">
        <f t="shared" si="2"/>
        <v>1</v>
      </c>
      <c r="C32" s="3">
        <f>DATE(2018, MONTH(DATEVALUE('2022 Regulation Down'!$B$2&amp;" 1")), 1)</f>
        <v>43101</v>
      </c>
      <c r="D32" s="1">
        <v>7</v>
      </c>
      <c r="E32" s="1" t="s">
        <v>17</v>
      </c>
      <c r="F32" s="2">
        <f>'2022 Regulation Down'!$B9</f>
        <v>243</v>
      </c>
      <c r="G32" s="2">
        <f>'2023 Regulation Down (wo solar)'!$B9</f>
        <v>247</v>
      </c>
      <c r="H32" s="2">
        <f>'2023_RegDown(w solar)'!$B9</f>
        <v>247</v>
      </c>
      <c r="I32" s="2">
        <f t="shared" si="3"/>
        <v>4</v>
      </c>
      <c r="J32" s="12">
        <f t="shared" si="0"/>
        <v>1.646090534979424E-2</v>
      </c>
      <c r="L32" s="4" t="s">
        <v>18</v>
      </c>
      <c r="M32" s="1" t="s">
        <v>6</v>
      </c>
      <c r="P32" s="1" t="str">
        <f>IF($M$33 = "Reg Up", "Regulation Up", IF($M$33 = "Reg Down", "Regulation Down", "")) &amp; " Requirement Comparison for " &amp; TEXT(DATEVALUE($M$32 &amp;" 1"), "Mmmm")</f>
        <v>Regulation Down Requirement Comparison for June</v>
      </c>
    </row>
    <row r="33" spans="1:18" x14ac:dyDescent="0.35">
      <c r="A33" s="1" t="str">
        <f t="shared" si="1"/>
        <v>Jan</v>
      </c>
      <c r="B33" s="1">
        <f t="shared" si="2"/>
        <v>1</v>
      </c>
      <c r="C33" s="3">
        <f>DATE(2018, MONTH(DATEVALUE('2022 Regulation Down'!$B$2&amp;" 1")), 1)</f>
        <v>43101</v>
      </c>
      <c r="D33" s="1">
        <v>8</v>
      </c>
      <c r="E33" s="1" t="s">
        <v>17</v>
      </c>
      <c r="F33" s="2">
        <f>'2022 Regulation Down'!$B10</f>
        <v>270</v>
      </c>
      <c r="G33" s="2">
        <f>'2023 Regulation Down (wo solar)'!$B10</f>
        <v>218</v>
      </c>
      <c r="H33" s="2">
        <f>'2023_RegDown(w solar)'!$B10</f>
        <v>219</v>
      </c>
      <c r="I33" s="2">
        <f t="shared" si="3"/>
        <v>-51</v>
      </c>
      <c r="J33" s="12">
        <f t="shared" si="0"/>
        <v>-0.18888888888888888</v>
      </c>
      <c r="L33" s="4" t="s">
        <v>15</v>
      </c>
      <c r="M33" s="1" t="s">
        <v>17</v>
      </c>
      <c r="P33" s="1" t="str">
        <f>"Range: "&amp;R34&amp;" MW - "&amp;R35&amp;" MW;" &amp; CHAR(9) &amp; CHAR(10) &amp; "Avg: "&amp;R36&amp;" MW ("&amp;ABS(R37)&amp;" MW "&amp;IF(R37&lt;0,"decrease", "increase") &amp; " from prev year)"</f>
        <v>Range: 214 MW - 589 MW;	
Avg: 376 MW (37 MW increase from prev year)</v>
      </c>
      <c r="Q33" s="1"/>
      <c r="R33" s="2"/>
    </row>
    <row r="34" spans="1:18" x14ac:dyDescent="0.35">
      <c r="A34" s="1" t="str">
        <f t="shared" si="1"/>
        <v>Jan</v>
      </c>
      <c r="B34" s="1">
        <f t="shared" si="2"/>
        <v>1</v>
      </c>
      <c r="C34" s="3">
        <f>DATE(2018, MONTH(DATEVALUE('2022 Regulation Down'!$B$2&amp;" 1")), 1)</f>
        <v>43101</v>
      </c>
      <c r="D34" s="1">
        <v>9</v>
      </c>
      <c r="E34" s="1" t="s">
        <v>17</v>
      </c>
      <c r="F34" s="2">
        <f>'2022 Regulation Down'!$B11</f>
        <v>503</v>
      </c>
      <c r="G34" s="2">
        <f>'2023 Regulation Down (wo solar)'!$B11</f>
        <v>666</v>
      </c>
      <c r="H34" s="2">
        <f>'2023_RegDown(w solar)'!$B11</f>
        <v>747</v>
      </c>
      <c r="I34" s="2">
        <f t="shared" si="3"/>
        <v>244</v>
      </c>
      <c r="J34" s="12">
        <f t="shared" si="0"/>
        <v>0.48508946322067592</v>
      </c>
      <c r="Q34" s="1" t="s">
        <v>61</v>
      </c>
      <c r="R34" s="2">
        <f>ROUND(MIN($O$36:$O$59), 0)</f>
        <v>214</v>
      </c>
    </row>
    <row r="35" spans="1:18" x14ac:dyDescent="0.35">
      <c r="A35" s="1" t="str">
        <f t="shared" si="1"/>
        <v>Jan</v>
      </c>
      <c r="B35" s="1">
        <f t="shared" si="2"/>
        <v>1</v>
      </c>
      <c r="C35" s="3">
        <f>DATE(2018, MONTH(DATEVALUE('2022 Regulation Down'!$B$2&amp;" 1")), 1)</f>
        <v>43101</v>
      </c>
      <c r="D35" s="1">
        <v>10</v>
      </c>
      <c r="E35" s="1" t="s">
        <v>17</v>
      </c>
      <c r="F35" s="2">
        <f>'2022 Regulation Down'!$B12</f>
        <v>510</v>
      </c>
      <c r="G35" s="2">
        <f>'2023 Regulation Down (wo solar)'!$B12</f>
        <v>440</v>
      </c>
      <c r="H35" s="2">
        <f>'2023_RegDown(w solar)'!$B12</f>
        <v>549</v>
      </c>
      <c r="I35" s="2">
        <f t="shared" si="3"/>
        <v>39</v>
      </c>
      <c r="J35" s="12">
        <f t="shared" si="0"/>
        <v>7.6470588235294124E-2</v>
      </c>
      <c r="L35" s="4" t="s">
        <v>19</v>
      </c>
      <c r="M35" s="1" t="s">
        <v>29</v>
      </c>
      <c r="N35" s="1" t="s">
        <v>35</v>
      </c>
      <c r="O35" s="1" t="s">
        <v>34</v>
      </c>
      <c r="Q35" s="1" t="s">
        <v>62</v>
      </c>
      <c r="R35" s="2">
        <f>ROUND(MAX($O$36:$O$59), 0)</f>
        <v>589</v>
      </c>
    </row>
    <row r="36" spans="1:18" x14ac:dyDescent="0.35">
      <c r="A36" s="1" t="str">
        <f t="shared" si="1"/>
        <v>Jan</v>
      </c>
      <c r="B36" s="1">
        <f t="shared" si="2"/>
        <v>1</v>
      </c>
      <c r="C36" s="3">
        <f>DATE(2018, MONTH(DATEVALUE('2022 Regulation Down'!$B$2&amp;" 1")), 1)</f>
        <v>43101</v>
      </c>
      <c r="D36" s="1">
        <v>11</v>
      </c>
      <c r="E36" s="1" t="s">
        <v>17</v>
      </c>
      <c r="F36" s="2">
        <f>'2022 Regulation Down'!$B13</f>
        <v>480</v>
      </c>
      <c r="G36" s="2">
        <f>'2023 Regulation Down (wo solar)'!$B13</f>
        <v>427</v>
      </c>
      <c r="H36" s="2">
        <f>'2023_RegDown(w solar)'!$B13</f>
        <v>490</v>
      </c>
      <c r="I36" s="2">
        <f t="shared" si="3"/>
        <v>10</v>
      </c>
      <c r="J36" s="12">
        <f t="shared" si="0"/>
        <v>2.0833333333333332E-2</v>
      </c>
      <c r="L36" s="5">
        <v>1</v>
      </c>
      <c r="M36" s="6">
        <v>424</v>
      </c>
      <c r="N36" s="6">
        <v>475</v>
      </c>
      <c r="O36" s="6">
        <v>475</v>
      </c>
      <c r="P36">
        <f t="shared" ref="P36:P59" si="4">O36-M36</f>
        <v>51</v>
      </c>
      <c r="Q36" s="1" t="s">
        <v>63</v>
      </c>
      <c r="R36" s="2">
        <f>ROUND(AVERAGE($O$36:$O$59), 0)</f>
        <v>376</v>
      </c>
    </row>
    <row r="37" spans="1:18" x14ac:dyDescent="0.35">
      <c r="A37" s="1" t="str">
        <f t="shared" si="1"/>
        <v>Jan</v>
      </c>
      <c r="B37" s="1">
        <f t="shared" si="2"/>
        <v>1</v>
      </c>
      <c r="C37" s="3">
        <f>DATE(2018, MONTH(DATEVALUE('2022 Regulation Down'!$B$2&amp;" 1")), 1)</f>
        <v>43101</v>
      </c>
      <c r="D37" s="1">
        <v>12</v>
      </c>
      <c r="E37" s="1" t="s">
        <v>17</v>
      </c>
      <c r="F37" s="2">
        <f>'2022 Regulation Down'!$B14</f>
        <v>417</v>
      </c>
      <c r="G37" s="2">
        <f>'2023 Regulation Down (wo solar)'!$B14</f>
        <v>370</v>
      </c>
      <c r="H37" s="2">
        <f>'2023_RegDown(w solar)'!$B14</f>
        <v>454</v>
      </c>
      <c r="I37" s="2">
        <f t="shared" si="3"/>
        <v>37</v>
      </c>
      <c r="J37" s="12">
        <f t="shared" si="0"/>
        <v>8.8729016786570747E-2</v>
      </c>
      <c r="L37" s="5">
        <v>2</v>
      </c>
      <c r="M37" s="6">
        <v>355</v>
      </c>
      <c r="N37" s="6">
        <v>396</v>
      </c>
      <c r="O37" s="6">
        <v>396</v>
      </c>
      <c r="P37" s="1">
        <f t="shared" si="4"/>
        <v>41</v>
      </c>
      <c r="Q37" s="1" t="s">
        <v>64</v>
      </c>
      <c r="R37" s="2">
        <f>ROUND(R36-AVERAGE(M36:M59), 0)</f>
        <v>37</v>
      </c>
    </row>
    <row r="38" spans="1:18" x14ac:dyDescent="0.35">
      <c r="A38" s="1" t="str">
        <f t="shared" si="1"/>
        <v>Jan</v>
      </c>
      <c r="B38" s="1">
        <f t="shared" si="2"/>
        <v>1</v>
      </c>
      <c r="C38" s="3">
        <f>DATE(2018, MONTH(DATEVALUE('2022 Regulation Down'!$B$2&amp;" 1")), 1)</f>
        <v>43101</v>
      </c>
      <c r="D38" s="1">
        <v>13</v>
      </c>
      <c r="E38" s="1" t="s">
        <v>17</v>
      </c>
      <c r="F38" s="2">
        <f>'2022 Regulation Down'!$B15</f>
        <v>397</v>
      </c>
      <c r="G38" s="2">
        <f>'2023 Regulation Down (wo solar)'!$B15</f>
        <v>350</v>
      </c>
      <c r="H38" s="2">
        <f>'2023_RegDown(w solar)'!$B15</f>
        <v>414</v>
      </c>
      <c r="I38" s="2">
        <f t="shared" si="3"/>
        <v>17</v>
      </c>
      <c r="J38" s="12">
        <f t="shared" si="0"/>
        <v>4.2821158690176324E-2</v>
      </c>
      <c r="L38" s="5">
        <v>3</v>
      </c>
      <c r="M38" s="6">
        <v>314</v>
      </c>
      <c r="N38" s="6">
        <v>318</v>
      </c>
      <c r="O38" s="6">
        <v>318</v>
      </c>
      <c r="P38" s="1">
        <f t="shared" si="4"/>
        <v>4</v>
      </c>
    </row>
    <row r="39" spans="1:18" x14ac:dyDescent="0.35">
      <c r="A39" s="1" t="str">
        <f t="shared" si="1"/>
        <v>Jan</v>
      </c>
      <c r="B39" s="1">
        <f t="shared" si="2"/>
        <v>1</v>
      </c>
      <c r="C39" s="3">
        <f>DATE(2018, MONTH(DATEVALUE('2022 Regulation Down'!$B$2&amp;" 1")), 1)</f>
        <v>43101</v>
      </c>
      <c r="D39" s="1">
        <v>14</v>
      </c>
      <c r="E39" s="1" t="s">
        <v>17</v>
      </c>
      <c r="F39" s="2">
        <f>'2022 Regulation Down'!$B16</f>
        <v>374</v>
      </c>
      <c r="G39" s="2">
        <f>'2023 Regulation Down (wo solar)'!$B16</f>
        <v>337</v>
      </c>
      <c r="H39" s="2">
        <f>'2023_RegDown(w solar)'!$B16</f>
        <v>386</v>
      </c>
      <c r="I39" s="2">
        <f t="shared" si="3"/>
        <v>12</v>
      </c>
      <c r="J39" s="12">
        <f t="shared" si="0"/>
        <v>3.2085561497326207E-2</v>
      </c>
      <c r="L39" s="5">
        <v>4</v>
      </c>
      <c r="M39" s="6">
        <v>221</v>
      </c>
      <c r="N39" s="6">
        <v>254</v>
      </c>
      <c r="O39" s="6">
        <v>254</v>
      </c>
      <c r="P39" s="1">
        <f t="shared" si="4"/>
        <v>33</v>
      </c>
    </row>
    <row r="40" spans="1:18" x14ac:dyDescent="0.35">
      <c r="A40" s="1" t="str">
        <f t="shared" si="1"/>
        <v>Jan</v>
      </c>
      <c r="B40" s="1">
        <f t="shared" si="2"/>
        <v>1</v>
      </c>
      <c r="C40" s="3">
        <f>DATE(2018, MONTH(DATEVALUE('2022 Regulation Down'!$B$2&amp;" 1")), 1)</f>
        <v>43101</v>
      </c>
      <c r="D40" s="1">
        <v>15</v>
      </c>
      <c r="E40" s="1" t="s">
        <v>17</v>
      </c>
      <c r="F40" s="2">
        <f>'2022 Regulation Down'!$B17</f>
        <v>403</v>
      </c>
      <c r="G40" s="2">
        <f>'2023 Regulation Down (wo solar)'!$B17</f>
        <v>365</v>
      </c>
      <c r="H40" s="2">
        <f>'2023_RegDown(w solar)'!$B17</f>
        <v>442</v>
      </c>
      <c r="I40" s="2">
        <f t="shared" si="3"/>
        <v>39</v>
      </c>
      <c r="J40" s="12">
        <f t="shared" si="0"/>
        <v>9.6774193548387094E-2</v>
      </c>
      <c r="L40" s="5">
        <v>5</v>
      </c>
      <c r="M40" s="6">
        <v>189</v>
      </c>
      <c r="N40" s="6">
        <v>247</v>
      </c>
      <c r="O40" s="6">
        <v>247</v>
      </c>
      <c r="P40" s="1">
        <f t="shared" si="4"/>
        <v>58</v>
      </c>
    </row>
    <row r="41" spans="1:18" x14ac:dyDescent="0.35">
      <c r="A41" s="1" t="str">
        <f t="shared" si="1"/>
        <v>Jan</v>
      </c>
      <c r="B41" s="1">
        <f t="shared" si="2"/>
        <v>1</v>
      </c>
      <c r="C41" s="3">
        <f>DATE(2018, MONTH(DATEVALUE('2022 Regulation Down'!$B$2&amp;" 1")), 1)</f>
        <v>43101</v>
      </c>
      <c r="D41" s="1">
        <v>16</v>
      </c>
      <c r="E41" s="1" t="s">
        <v>17</v>
      </c>
      <c r="F41" s="2">
        <f>'2022 Regulation Down'!$B18</f>
        <v>343</v>
      </c>
      <c r="G41" s="2">
        <f>'2023 Regulation Down (wo solar)'!$B18</f>
        <v>321</v>
      </c>
      <c r="H41" s="2">
        <f>'2023_RegDown(w solar)'!$B18</f>
        <v>388</v>
      </c>
      <c r="I41" s="2">
        <f t="shared" si="3"/>
        <v>45</v>
      </c>
      <c r="J41" s="12">
        <f t="shared" si="0"/>
        <v>0.13119533527696792</v>
      </c>
      <c r="L41" s="5">
        <v>6</v>
      </c>
      <c r="M41" s="6">
        <v>214</v>
      </c>
      <c r="N41" s="6">
        <v>214</v>
      </c>
      <c r="O41" s="6">
        <v>214</v>
      </c>
      <c r="P41" s="1">
        <f t="shared" si="4"/>
        <v>0</v>
      </c>
    </row>
    <row r="42" spans="1:18" x14ac:dyDescent="0.35">
      <c r="A42" s="1" t="str">
        <f t="shared" si="1"/>
        <v>Jan</v>
      </c>
      <c r="B42" s="1">
        <f t="shared" si="2"/>
        <v>1</v>
      </c>
      <c r="C42" s="3">
        <f>DATE(2018, MONTH(DATEVALUE('2022 Regulation Down'!$B$2&amp;" 1")), 1)</f>
        <v>43101</v>
      </c>
      <c r="D42" s="1">
        <v>17</v>
      </c>
      <c r="E42" s="1" t="s">
        <v>17</v>
      </c>
      <c r="F42" s="2">
        <f>'2022 Regulation Down'!$B19</f>
        <v>272</v>
      </c>
      <c r="G42" s="2">
        <f>'2023 Regulation Down (wo solar)'!$B19</f>
        <v>251</v>
      </c>
      <c r="H42" s="2">
        <f>'2023_RegDown(w solar)'!$B19</f>
        <v>299</v>
      </c>
      <c r="I42" s="2">
        <f t="shared" si="3"/>
        <v>27</v>
      </c>
      <c r="J42" s="12">
        <f t="shared" si="0"/>
        <v>9.9264705882352935E-2</v>
      </c>
      <c r="L42" s="5">
        <v>7</v>
      </c>
      <c r="M42" s="6">
        <v>245</v>
      </c>
      <c r="N42" s="6">
        <v>242</v>
      </c>
      <c r="O42" s="6">
        <v>242</v>
      </c>
      <c r="P42" s="1">
        <f t="shared" si="4"/>
        <v>-3</v>
      </c>
    </row>
    <row r="43" spans="1:18" x14ac:dyDescent="0.35">
      <c r="A43" s="1" t="str">
        <f t="shared" si="1"/>
        <v>Jan</v>
      </c>
      <c r="B43" s="1">
        <f t="shared" si="2"/>
        <v>1</v>
      </c>
      <c r="C43" s="3">
        <f>DATE(2018, MONTH(DATEVALUE('2022 Regulation Down'!$B$2&amp;" 1")), 1)</f>
        <v>43101</v>
      </c>
      <c r="D43" s="1">
        <v>18</v>
      </c>
      <c r="E43" s="1" t="s">
        <v>17</v>
      </c>
      <c r="F43" s="2">
        <f>'2022 Regulation Down'!$B20</f>
        <v>245</v>
      </c>
      <c r="G43" s="2">
        <f>'2023 Regulation Down (wo solar)'!$B20</f>
        <v>224</v>
      </c>
      <c r="H43" s="2">
        <f>'2023_RegDown(w solar)'!$B20</f>
        <v>224</v>
      </c>
      <c r="I43" s="2">
        <f t="shared" si="3"/>
        <v>-21</v>
      </c>
      <c r="J43" s="12">
        <f t="shared" si="0"/>
        <v>-8.5714285714285715E-2</v>
      </c>
      <c r="L43" s="5">
        <v>8</v>
      </c>
      <c r="M43" s="6">
        <v>236</v>
      </c>
      <c r="N43" s="6">
        <v>259</v>
      </c>
      <c r="O43" s="6">
        <v>371</v>
      </c>
      <c r="P43" s="1">
        <f t="shared" si="4"/>
        <v>135</v>
      </c>
    </row>
    <row r="44" spans="1:18" x14ac:dyDescent="0.35">
      <c r="A44" s="1" t="str">
        <f t="shared" si="1"/>
        <v>Jan</v>
      </c>
      <c r="B44" s="1">
        <f t="shared" si="2"/>
        <v>1</v>
      </c>
      <c r="C44" s="3">
        <f>DATE(2018, MONTH(DATEVALUE('2022 Regulation Down'!$B$2&amp;" 1")), 1)</f>
        <v>43101</v>
      </c>
      <c r="D44" s="1">
        <v>19</v>
      </c>
      <c r="E44" s="1" t="s">
        <v>17</v>
      </c>
      <c r="F44" s="2">
        <f>'2022 Regulation Down'!$B21</f>
        <v>284</v>
      </c>
      <c r="G44" s="2">
        <f>'2023 Regulation Down (wo solar)'!$B21</f>
        <v>303</v>
      </c>
      <c r="H44" s="2">
        <f>'2023_RegDown(w solar)'!$B21</f>
        <v>303</v>
      </c>
      <c r="I44" s="2">
        <f t="shared" si="3"/>
        <v>19</v>
      </c>
      <c r="J44" s="12">
        <f t="shared" si="0"/>
        <v>6.6901408450704219E-2</v>
      </c>
      <c r="L44" s="5">
        <v>9</v>
      </c>
      <c r="M44" s="6">
        <v>304</v>
      </c>
      <c r="N44" s="6">
        <v>278</v>
      </c>
      <c r="O44" s="6">
        <v>423</v>
      </c>
      <c r="P44" s="1">
        <f t="shared" si="4"/>
        <v>119</v>
      </c>
    </row>
    <row r="45" spans="1:18" x14ac:dyDescent="0.35">
      <c r="A45" s="1" t="str">
        <f t="shared" si="1"/>
        <v>Jan</v>
      </c>
      <c r="B45" s="1">
        <f t="shared" si="2"/>
        <v>1</v>
      </c>
      <c r="C45" s="3">
        <f>DATE(2018, MONTH(DATEVALUE('2022 Regulation Down'!$B$2&amp;" 1")), 1)</f>
        <v>43101</v>
      </c>
      <c r="D45" s="1">
        <v>20</v>
      </c>
      <c r="E45" s="1" t="s">
        <v>17</v>
      </c>
      <c r="F45" s="2">
        <f>'2022 Regulation Down'!$B22</f>
        <v>278</v>
      </c>
      <c r="G45" s="2">
        <f>'2023 Regulation Down (wo solar)'!$B22</f>
        <v>267</v>
      </c>
      <c r="H45" s="2">
        <f>'2023_RegDown(w solar)'!$B22</f>
        <v>267</v>
      </c>
      <c r="I45" s="2">
        <f t="shared" si="3"/>
        <v>-11</v>
      </c>
      <c r="J45" s="12">
        <f t="shared" si="0"/>
        <v>-3.9568345323741004E-2</v>
      </c>
      <c r="L45" s="5">
        <v>10</v>
      </c>
      <c r="M45" s="6">
        <v>364</v>
      </c>
      <c r="N45" s="6">
        <v>333</v>
      </c>
      <c r="O45" s="6">
        <v>432</v>
      </c>
      <c r="P45" s="1">
        <f t="shared" si="4"/>
        <v>68</v>
      </c>
    </row>
    <row r="46" spans="1:18" x14ac:dyDescent="0.35">
      <c r="A46" s="1" t="str">
        <f t="shared" si="1"/>
        <v>Jan</v>
      </c>
      <c r="B46" s="1">
        <f t="shared" si="2"/>
        <v>1</v>
      </c>
      <c r="C46" s="3">
        <f>DATE(2018, MONTH(DATEVALUE('2022 Regulation Down'!$B$2&amp;" 1")), 1)</f>
        <v>43101</v>
      </c>
      <c r="D46" s="1">
        <v>21</v>
      </c>
      <c r="E46" s="1" t="s">
        <v>17</v>
      </c>
      <c r="F46" s="2">
        <f>'2022 Regulation Down'!$B23</f>
        <v>325</v>
      </c>
      <c r="G46" s="2">
        <f>'2023 Regulation Down (wo solar)'!$B23</f>
        <v>284</v>
      </c>
      <c r="H46" s="2">
        <f>'2023_RegDown(w solar)'!$B23</f>
        <v>284</v>
      </c>
      <c r="I46" s="2">
        <f t="shared" si="3"/>
        <v>-41</v>
      </c>
      <c r="J46" s="12">
        <f t="shared" si="0"/>
        <v>-0.12615384615384614</v>
      </c>
      <c r="L46" s="5">
        <v>11</v>
      </c>
      <c r="M46" s="6">
        <v>241</v>
      </c>
      <c r="N46" s="6">
        <v>213</v>
      </c>
      <c r="O46" s="6">
        <v>292</v>
      </c>
      <c r="P46" s="1">
        <f t="shared" si="4"/>
        <v>51</v>
      </c>
    </row>
    <row r="47" spans="1:18" x14ac:dyDescent="0.35">
      <c r="A47" s="1" t="str">
        <f t="shared" si="1"/>
        <v>Jan</v>
      </c>
      <c r="B47" s="1">
        <f t="shared" si="2"/>
        <v>1</v>
      </c>
      <c r="C47" s="3">
        <f>DATE(2018, MONTH(DATEVALUE('2022 Regulation Down'!$B$2&amp;" 1")), 1)</f>
        <v>43101</v>
      </c>
      <c r="D47" s="1">
        <v>22</v>
      </c>
      <c r="E47" s="1" t="s">
        <v>17</v>
      </c>
      <c r="F47" s="2">
        <f>'2022 Regulation Down'!$B24</f>
        <v>374</v>
      </c>
      <c r="G47" s="2">
        <f>'2023 Regulation Down (wo solar)'!$B24</f>
        <v>305</v>
      </c>
      <c r="H47" s="2">
        <f>'2023_RegDown(w solar)'!$B24</f>
        <v>305</v>
      </c>
      <c r="I47" s="2">
        <f t="shared" si="3"/>
        <v>-69</v>
      </c>
      <c r="J47" s="12">
        <f t="shared" si="0"/>
        <v>-0.18449197860962566</v>
      </c>
      <c r="L47" s="5">
        <v>12</v>
      </c>
      <c r="M47" s="6">
        <v>213</v>
      </c>
      <c r="N47" s="6">
        <v>277</v>
      </c>
      <c r="O47" s="6">
        <v>348</v>
      </c>
      <c r="P47" s="1">
        <f t="shared" si="4"/>
        <v>135</v>
      </c>
    </row>
    <row r="48" spans="1:18" x14ac:dyDescent="0.35">
      <c r="A48" s="1" t="str">
        <f t="shared" si="1"/>
        <v>Jan</v>
      </c>
      <c r="B48" s="1">
        <f t="shared" si="2"/>
        <v>1</v>
      </c>
      <c r="C48" s="3">
        <f>DATE(2018, MONTH(DATEVALUE('2022 Regulation Down'!$B$2&amp;" 1")), 1)</f>
        <v>43101</v>
      </c>
      <c r="D48" s="1">
        <v>23</v>
      </c>
      <c r="E48" s="1" t="s">
        <v>17</v>
      </c>
      <c r="F48" s="2">
        <f>'2022 Regulation Down'!$B25</f>
        <v>383</v>
      </c>
      <c r="G48" s="2">
        <f>'2023 Regulation Down (wo solar)'!$B25</f>
        <v>389</v>
      </c>
      <c r="H48" s="2">
        <f>'2023_RegDown(w solar)'!$B25</f>
        <v>389</v>
      </c>
      <c r="I48" s="2">
        <f t="shared" si="3"/>
        <v>6</v>
      </c>
      <c r="J48" s="12">
        <f t="shared" si="0"/>
        <v>1.5665796344647518E-2</v>
      </c>
      <c r="L48" s="5">
        <v>13</v>
      </c>
      <c r="M48" s="6">
        <v>222</v>
      </c>
      <c r="N48" s="6">
        <v>199</v>
      </c>
      <c r="O48" s="6">
        <v>282</v>
      </c>
      <c r="P48" s="1">
        <f t="shared" si="4"/>
        <v>60</v>
      </c>
    </row>
    <row r="49" spans="1:19" x14ac:dyDescent="0.35">
      <c r="A49" s="1" t="str">
        <f t="shared" si="1"/>
        <v>Jan</v>
      </c>
      <c r="B49" s="1">
        <f t="shared" si="2"/>
        <v>1</v>
      </c>
      <c r="C49" s="3">
        <f>DATE(2018, MONTH(DATEVALUE('2022 Regulation Down'!$B$2&amp;" 1")), 1)</f>
        <v>43101</v>
      </c>
      <c r="D49" s="1">
        <v>24</v>
      </c>
      <c r="E49" s="1" t="s">
        <v>17</v>
      </c>
      <c r="F49" s="2">
        <f>'2022 Regulation Down'!$B26</f>
        <v>328</v>
      </c>
      <c r="G49" s="2">
        <f>'2023 Regulation Down (wo solar)'!$B26</f>
        <v>337</v>
      </c>
      <c r="H49" s="2">
        <f>'2023_RegDown(w solar)'!$B26</f>
        <v>337</v>
      </c>
      <c r="I49" s="2">
        <f t="shared" si="3"/>
        <v>9</v>
      </c>
      <c r="J49" s="12">
        <f t="shared" si="0"/>
        <v>2.7439024390243903E-2</v>
      </c>
      <c r="L49" s="5">
        <v>14</v>
      </c>
      <c r="M49" s="6">
        <v>345</v>
      </c>
      <c r="N49" s="6">
        <v>275</v>
      </c>
      <c r="O49" s="6">
        <v>347</v>
      </c>
      <c r="P49" s="1">
        <f t="shared" si="4"/>
        <v>2</v>
      </c>
    </row>
    <row r="50" spans="1:19" x14ac:dyDescent="0.35">
      <c r="A50" s="1" t="str">
        <f t="shared" si="1"/>
        <v>Feb</v>
      </c>
      <c r="B50" s="1">
        <f t="shared" si="2"/>
        <v>2</v>
      </c>
      <c r="C50" s="3">
        <f>DATE(2018, MONTH(DATEVALUE('2022 Regulation Up'!$C$2&amp;" 1")), 1)</f>
        <v>43132</v>
      </c>
      <c r="D50" s="1">
        <v>1</v>
      </c>
      <c r="E50" s="1" t="s">
        <v>16</v>
      </c>
      <c r="F50" s="2">
        <f>'2022 Regulation Up'!$C3</f>
        <v>229</v>
      </c>
      <c r="G50" s="2">
        <f>'2023 Regulation Up (wo solar)'!$C3</f>
        <v>238</v>
      </c>
      <c r="H50" s="2">
        <f>'2023 Regulation Up (w solar)'!$C3</f>
        <v>238</v>
      </c>
      <c r="I50" s="2">
        <f t="shared" si="3"/>
        <v>9</v>
      </c>
      <c r="J50" s="12">
        <f t="shared" si="0"/>
        <v>3.9301310043668124E-2</v>
      </c>
      <c r="L50" s="5">
        <v>15</v>
      </c>
      <c r="M50" s="6">
        <v>307</v>
      </c>
      <c r="N50" s="6">
        <v>257</v>
      </c>
      <c r="O50" s="6">
        <v>314</v>
      </c>
      <c r="P50" s="1">
        <f t="shared" si="4"/>
        <v>7</v>
      </c>
    </row>
    <row r="51" spans="1:19" x14ac:dyDescent="0.35">
      <c r="A51" s="1" t="str">
        <f t="shared" si="1"/>
        <v>Feb</v>
      </c>
      <c r="B51" s="1">
        <f t="shared" si="2"/>
        <v>2</v>
      </c>
      <c r="C51" s="3">
        <f>DATE(2018, MONTH(DATEVALUE('2022 Regulation Up'!$C$2&amp;" 1")), 1)</f>
        <v>43132</v>
      </c>
      <c r="D51" s="1">
        <v>2</v>
      </c>
      <c r="E51" s="1" t="s">
        <v>16</v>
      </c>
      <c r="F51" s="2">
        <f>'2022 Regulation Up'!$C4</f>
        <v>208</v>
      </c>
      <c r="G51" s="2">
        <f>'2023 Regulation Up (wo solar)'!$C4</f>
        <v>209</v>
      </c>
      <c r="H51" s="2">
        <f>'2023 Regulation Up (w solar)'!$C4</f>
        <v>209</v>
      </c>
      <c r="I51" s="2">
        <f t="shared" si="3"/>
        <v>1</v>
      </c>
      <c r="J51" s="12">
        <f t="shared" si="0"/>
        <v>4.807692307692308E-3</v>
      </c>
      <c r="L51" s="5">
        <v>16</v>
      </c>
      <c r="M51" s="6">
        <v>338</v>
      </c>
      <c r="N51" s="6">
        <v>296</v>
      </c>
      <c r="O51" s="6">
        <v>371</v>
      </c>
      <c r="P51" s="1">
        <f t="shared" si="4"/>
        <v>33</v>
      </c>
    </row>
    <row r="52" spans="1:19" x14ac:dyDescent="0.35">
      <c r="A52" s="1" t="str">
        <f t="shared" si="1"/>
        <v>Feb</v>
      </c>
      <c r="B52" s="1">
        <f t="shared" si="2"/>
        <v>2</v>
      </c>
      <c r="C52" s="3">
        <f>DATE(2018, MONTH(DATEVALUE('2022 Regulation Up'!$C$2&amp;" 1")), 1)</f>
        <v>43132</v>
      </c>
      <c r="D52" s="1">
        <v>3</v>
      </c>
      <c r="E52" s="1" t="s">
        <v>16</v>
      </c>
      <c r="F52" s="2">
        <f>'2022 Regulation Up'!$C5</f>
        <v>248</v>
      </c>
      <c r="G52" s="2">
        <f>'2023 Regulation Up (wo solar)'!$C5</f>
        <v>212</v>
      </c>
      <c r="H52" s="2">
        <f>'2023 Regulation Up (w solar)'!$C5</f>
        <v>212</v>
      </c>
      <c r="I52" s="2">
        <f t="shared" si="3"/>
        <v>-36</v>
      </c>
      <c r="J52" s="12">
        <f t="shared" si="0"/>
        <v>-0.14516129032258066</v>
      </c>
      <c r="L52" s="5">
        <v>17</v>
      </c>
      <c r="M52" s="6">
        <v>378</v>
      </c>
      <c r="N52" s="6">
        <v>333</v>
      </c>
      <c r="O52" s="6">
        <v>431</v>
      </c>
      <c r="P52" s="1">
        <f t="shared" si="4"/>
        <v>53</v>
      </c>
    </row>
    <row r="53" spans="1:19" x14ac:dyDescent="0.35">
      <c r="A53" s="1" t="str">
        <f t="shared" si="1"/>
        <v>Feb</v>
      </c>
      <c r="B53" s="1">
        <f t="shared" si="2"/>
        <v>2</v>
      </c>
      <c r="C53" s="3">
        <f>DATE(2018, MONTH(DATEVALUE('2022 Regulation Up'!$C$2&amp;" 1")), 1)</f>
        <v>43132</v>
      </c>
      <c r="D53" s="1">
        <v>4</v>
      </c>
      <c r="E53" s="1" t="s">
        <v>16</v>
      </c>
      <c r="F53" s="2">
        <f>'2022 Regulation Up'!$C6</f>
        <v>265</v>
      </c>
      <c r="G53" s="2">
        <f>'2023 Regulation Up (wo solar)'!$C6</f>
        <v>274</v>
      </c>
      <c r="H53" s="2">
        <f>'2023 Regulation Up (w solar)'!$C6</f>
        <v>274</v>
      </c>
      <c r="I53" s="2">
        <f t="shared" si="3"/>
        <v>9</v>
      </c>
      <c r="J53" s="12">
        <f t="shared" si="0"/>
        <v>3.3962264150943396E-2</v>
      </c>
      <c r="L53" s="5">
        <v>18</v>
      </c>
      <c r="M53" s="6">
        <v>432</v>
      </c>
      <c r="N53" s="6">
        <v>367</v>
      </c>
      <c r="O53" s="6">
        <v>461</v>
      </c>
      <c r="P53" s="1">
        <f t="shared" si="4"/>
        <v>29</v>
      </c>
    </row>
    <row r="54" spans="1:19" x14ac:dyDescent="0.35">
      <c r="A54" s="1" t="str">
        <f t="shared" si="1"/>
        <v>Feb</v>
      </c>
      <c r="B54" s="1">
        <f t="shared" si="2"/>
        <v>2</v>
      </c>
      <c r="C54" s="3">
        <f>DATE(2018, MONTH(DATEVALUE('2022 Regulation Up'!$C$2&amp;" 1")), 1)</f>
        <v>43132</v>
      </c>
      <c r="D54" s="1">
        <v>5</v>
      </c>
      <c r="E54" s="1" t="s">
        <v>16</v>
      </c>
      <c r="F54" s="2">
        <f>'2022 Regulation Up'!$C7</f>
        <v>384</v>
      </c>
      <c r="G54" s="2">
        <f>'2023 Regulation Up (wo solar)'!$C7</f>
        <v>388</v>
      </c>
      <c r="H54" s="2">
        <f>'2023 Regulation Up (w solar)'!$C7</f>
        <v>388</v>
      </c>
      <c r="I54" s="2">
        <f t="shared" si="3"/>
        <v>4</v>
      </c>
      <c r="J54" s="12">
        <f t="shared" si="0"/>
        <v>1.0416666666666666E-2</v>
      </c>
      <c r="L54" s="5">
        <v>19</v>
      </c>
      <c r="M54" s="6">
        <v>481</v>
      </c>
      <c r="N54" s="6">
        <v>416</v>
      </c>
      <c r="O54" s="6">
        <v>508</v>
      </c>
      <c r="P54" s="1">
        <f t="shared" si="4"/>
        <v>27</v>
      </c>
    </row>
    <row r="55" spans="1:19" x14ac:dyDescent="0.35">
      <c r="A55" s="1" t="str">
        <f t="shared" si="1"/>
        <v>Feb</v>
      </c>
      <c r="B55" s="1">
        <f t="shared" si="2"/>
        <v>2</v>
      </c>
      <c r="C55" s="3">
        <f>DATE(2018, MONTH(DATEVALUE('2022 Regulation Up'!$C$2&amp;" 1")), 1)</f>
        <v>43132</v>
      </c>
      <c r="D55" s="1">
        <v>6</v>
      </c>
      <c r="E55" s="1" t="s">
        <v>16</v>
      </c>
      <c r="F55" s="2">
        <f>'2022 Regulation Up'!$C8</f>
        <v>539</v>
      </c>
      <c r="G55" s="2">
        <f>'2023 Regulation Up (wo solar)'!$C8</f>
        <v>507</v>
      </c>
      <c r="H55" s="2">
        <f>'2023 Regulation Up (w solar)'!$C8</f>
        <v>507</v>
      </c>
      <c r="I55" s="2">
        <f t="shared" si="3"/>
        <v>-32</v>
      </c>
      <c r="J55" s="12">
        <f t="shared" si="0"/>
        <v>-5.9369202226345084E-2</v>
      </c>
      <c r="L55" s="5">
        <v>20</v>
      </c>
      <c r="M55" s="6">
        <v>373</v>
      </c>
      <c r="N55" s="6">
        <v>294</v>
      </c>
      <c r="O55" s="6">
        <v>294</v>
      </c>
      <c r="P55" s="1">
        <f t="shared" si="4"/>
        <v>-79</v>
      </c>
    </row>
    <row r="56" spans="1:19" x14ac:dyDescent="0.35">
      <c r="A56" s="1" t="str">
        <f t="shared" si="1"/>
        <v>Feb</v>
      </c>
      <c r="B56" s="1">
        <f t="shared" si="2"/>
        <v>2</v>
      </c>
      <c r="C56" s="3">
        <f>DATE(2018, MONTH(DATEVALUE('2022 Regulation Up'!$C$2&amp;" 1")), 1)</f>
        <v>43132</v>
      </c>
      <c r="D56" s="1">
        <v>7</v>
      </c>
      <c r="E56" s="1" t="s">
        <v>16</v>
      </c>
      <c r="F56" s="2">
        <f>'2022 Regulation Up'!$C9</f>
        <v>684</v>
      </c>
      <c r="G56" s="2">
        <f>'2023 Regulation Up (wo solar)'!$C9</f>
        <v>607</v>
      </c>
      <c r="H56" s="2">
        <f>'2023 Regulation Up (w solar)'!$C9</f>
        <v>607</v>
      </c>
      <c r="I56" s="2">
        <f t="shared" si="3"/>
        <v>-77</v>
      </c>
      <c r="J56" s="12">
        <f t="shared" si="0"/>
        <v>-0.11257309941520467</v>
      </c>
      <c r="L56" s="5">
        <v>21</v>
      </c>
      <c r="M56" s="6">
        <v>337</v>
      </c>
      <c r="N56" s="6">
        <v>338</v>
      </c>
      <c r="O56" s="6">
        <v>338</v>
      </c>
      <c r="P56" s="1">
        <f t="shared" si="4"/>
        <v>1</v>
      </c>
    </row>
    <row r="57" spans="1:19" x14ac:dyDescent="0.35">
      <c r="A57" s="1" t="str">
        <f t="shared" si="1"/>
        <v>Feb</v>
      </c>
      <c r="B57" s="1">
        <f t="shared" si="2"/>
        <v>2</v>
      </c>
      <c r="C57" s="3">
        <f>DATE(2018, MONTH(DATEVALUE('2022 Regulation Up'!$C$2&amp;" 1")), 1)</f>
        <v>43132</v>
      </c>
      <c r="D57" s="1">
        <v>8</v>
      </c>
      <c r="E57" s="1" t="s">
        <v>16</v>
      </c>
      <c r="F57" s="2">
        <f>'2022 Regulation Up'!$C10</f>
        <v>371</v>
      </c>
      <c r="G57" s="2">
        <f>'2023 Regulation Up (wo solar)'!$C10</f>
        <v>399</v>
      </c>
      <c r="H57" s="2">
        <f>'2023 Regulation Up (w solar)'!$C10</f>
        <v>399</v>
      </c>
      <c r="I57" s="2">
        <f t="shared" si="3"/>
        <v>28</v>
      </c>
      <c r="J57" s="12">
        <f t="shared" si="0"/>
        <v>7.5471698113207544E-2</v>
      </c>
      <c r="L57" s="5">
        <v>22</v>
      </c>
      <c r="M57" s="6">
        <v>528</v>
      </c>
      <c r="N57" s="6">
        <v>539</v>
      </c>
      <c r="O57" s="6">
        <v>539</v>
      </c>
      <c r="P57" s="1">
        <f t="shared" si="4"/>
        <v>11</v>
      </c>
    </row>
    <row r="58" spans="1:19" x14ac:dyDescent="0.35">
      <c r="A58" s="1" t="str">
        <f t="shared" si="1"/>
        <v>Feb</v>
      </c>
      <c r="B58" s="1">
        <f t="shared" si="2"/>
        <v>2</v>
      </c>
      <c r="C58" s="3">
        <f>DATE(2018, MONTH(DATEVALUE('2022 Regulation Up'!$C$2&amp;" 1")), 1)</f>
        <v>43132</v>
      </c>
      <c r="D58" s="1">
        <v>9</v>
      </c>
      <c r="E58" s="1" t="s">
        <v>16</v>
      </c>
      <c r="F58" s="2">
        <f>'2022 Regulation Up'!$C11</f>
        <v>382</v>
      </c>
      <c r="G58" s="2">
        <f>'2023 Regulation Up (wo solar)'!$C11</f>
        <v>302</v>
      </c>
      <c r="H58" s="2">
        <f>'2023 Regulation Up (w solar)'!$C11</f>
        <v>308</v>
      </c>
      <c r="I58" s="2">
        <f t="shared" si="3"/>
        <v>-74</v>
      </c>
      <c r="J58" s="12">
        <f t="shared" si="0"/>
        <v>-0.193717277486911</v>
      </c>
      <c r="L58" s="5">
        <v>23</v>
      </c>
      <c r="M58" s="6">
        <v>557</v>
      </c>
      <c r="N58" s="6">
        <v>589</v>
      </c>
      <c r="O58" s="6">
        <v>589</v>
      </c>
      <c r="P58" s="1">
        <f t="shared" si="4"/>
        <v>32</v>
      </c>
    </row>
    <row r="59" spans="1:19" x14ac:dyDescent="0.35">
      <c r="A59" s="1" t="str">
        <f t="shared" si="1"/>
        <v>Feb</v>
      </c>
      <c r="B59" s="1">
        <f t="shared" si="2"/>
        <v>2</v>
      </c>
      <c r="C59" s="3">
        <f>DATE(2018, MONTH(DATEVALUE('2022 Regulation Up'!$C$2&amp;" 1")), 1)</f>
        <v>43132</v>
      </c>
      <c r="D59" s="1">
        <v>10</v>
      </c>
      <c r="E59" s="1" t="s">
        <v>16</v>
      </c>
      <c r="F59" s="2">
        <f>'2022 Regulation Up'!$C12</f>
        <v>381</v>
      </c>
      <c r="G59" s="2">
        <f>'2023 Regulation Up (wo solar)'!$C12</f>
        <v>390</v>
      </c>
      <c r="H59" s="2">
        <f>'2023 Regulation Up (w solar)'!$C12</f>
        <v>438</v>
      </c>
      <c r="I59" s="2">
        <f t="shared" si="3"/>
        <v>57</v>
      </c>
      <c r="J59" s="12">
        <f t="shared" si="0"/>
        <v>0.14960629921259844</v>
      </c>
      <c r="L59" s="5">
        <v>24</v>
      </c>
      <c r="M59" s="6">
        <v>519</v>
      </c>
      <c r="N59" s="6">
        <v>538</v>
      </c>
      <c r="O59" s="6">
        <v>538</v>
      </c>
      <c r="P59" s="1">
        <f t="shared" si="4"/>
        <v>19</v>
      </c>
    </row>
    <row r="60" spans="1:19" x14ac:dyDescent="0.35">
      <c r="A60" s="1" t="str">
        <f t="shared" si="1"/>
        <v>Feb</v>
      </c>
      <c r="B60" s="1">
        <f t="shared" si="2"/>
        <v>2</v>
      </c>
      <c r="C60" s="3">
        <f>DATE(2018, MONTH(DATEVALUE('2022 Regulation Up'!$C$2&amp;" 1")), 1)</f>
        <v>43132</v>
      </c>
      <c r="D60" s="1">
        <v>11</v>
      </c>
      <c r="E60" s="1" t="s">
        <v>16</v>
      </c>
      <c r="F60" s="2">
        <f>'2022 Regulation Up'!$C13</f>
        <v>356</v>
      </c>
      <c r="G60" s="2">
        <f>'2023 Regulation Up (wo solar)'!$C13</f>
        <v>375</v>
      </c>
      <c r="H60" s="2">
        <f>'2023 Regulation Up (w solar)'!$C13</f>
        <v>433</v>
      </c>
      <c r="I60" s="2">
        <f t="shared" si="3"/>
        <v>77</v>
      </c>
      <c r="J60" s="12">
        <f t="shared" si="0"/>
        <v>0.21629213483146068</v>
      </c>
    </row>
    <row r="61" spans="1:19" x14ac:dyDescent="0.35">
      <c r="A61" s="1" t="str">
        <f t="shared" si="1"/>
        <v>Feb</v>
      </c>
      <c r="B61" s="1">
        <f t="shared" si="2"/>
        <v>2</v>
      </c>
      <c r="C61" s="3">
        <f>DATE(2018, MONTH(DATEVALUE('2022 Regulation Up'!$C$2&amp;" 1")), 1)</f>
        <v>43132</v>
      </c>
      <c r="D61" s="1">
        <v>12</v>
      </c>
      <c r="E61" s="1" t="s">
        <v>16</v>
      </c>
      <c r="F61" s="2">
        <f>'2022 Regulation Up'!$C14</f>
        <v>374</v>
      </c>
      <c r="G61" s="2">
        <f>'2023 Regulation Up (wo solar)'!$C14</f>
        <v>329</v>
      </c>
      <c r="H61" s="2">
        <f>'2023 Regulation Up (w solar)'!$C14</f>
        <v>399</v>
      </c>
      <c r="I61" s="2">
        <f t="shared" si="3"/>
        <v>25</v>
      </c>
      <c r="J61" s="12">
        <f t="shared" si="0"/>
        <v>6.684491978609626E-2</v>
      </c>
      <c r="L61" s="4" t="s">
        <v>15</v>
      </c>
      <c r="M61" s="1" t="s">
        <v>16</v>
      </c>
      <c r="P61" s="1" t="str">
        <f>"Average " &amp; IF($M$61 = "Reg Up", "Regulation Up", IF($M$61 = "Reg Down", "Regulation Down", "")) &amp; " Requirement Comparison"</f>
        <v>Average Regulation Up Requirement Comparison</v>
      </c>
    </row>
    <row r="62" spans="1:19" x14ac:dyDescent="0.35">
      <c r="A62" s="1" t="str">
        <f t="shared" si="1"/>
        <v>Feb</v>
      </c>
      <c r="B62" s="1">
        <f t="shared" si="2"/>
        <v>2</v>
      </c>
      <c r="C62" s="3">
        <f>DATE(2018, MONTH(DATEVALUE('2022 Regulation Up'!$C$2&amp;" 1")), 1)</f>
        <v>43132</v>
      </c>
      <c r="D62" s="1">
        <v>13</v>
      </c>
      <c r="E62" s="1" t="s">
        <v>16</v>
      </c>
      <c r="F62" s="2">
        <f>'2022 Regulation Up'!$C15</f>
        <v>451</v>
      </c>
      <c r="G62" s="2">
        <f>'2023 Regulation Up (wo solar)'!$C15</f>
        <v>335</v>
      </c>
      <c r="H62" s="2">
        <f>'2023 Regulation Up (w solar)'!$C15</f>
        <v>419</v>
      </c>
      <c r="I62" s="2">
        <f t="shared" si="3"/>
        <v>-32</v>
      </c>
      <c r="J62" s="12">
        <f t="shared" si="0"/>
        <v>-7.0953436807095344E-2</v>
      </c>
      <c r="P62" s="1" t="str">
        <f ca="1">"On avg. "&amp;ROUND(R65,0)&amp;" MW "&amp;IF(R65&lt;0,"decrease","increase")&amp;" from prev year."&amp;CHAR(9)&amp;CHAR(10)&amp;"Largest increase is in "&amp;S64&amp;" by "&amp;ROUND(R64,0)&amp;" MW." &amp; IF(ISNA(S63), "", CHAR(9)&amp;CHAR(10)&amp;"Largest decrease is in "&amp;S63&amp;" by "&amp;ABS(ROUND(R63,0))&amp;" MW.")</f>
        <v>On avg. 34 MW increase from prev year.	
Largest increase is in Oct by 66 MW.</v>
      </c>
    </row>
    <row r="63" spans="1:19" x14ac:dyDescent="0.35">
      <c r="A63" s="1" t="str">
        <f t="shared" si="1"/>
        <v>Feb</v>
      </c>
      <c r="B63" s="1">
        <f t="shared" si="2"/>
        <v>2</v>
      </c>
      <c r="C63" s="3">
        <f>DATE(2018, MONTH(DATEVALUE('2022 Regulation Up'!$C$2&amp;" 1")), 1)</f>
        <v>43132</v>
      </c>
      <c r="D63" s="1">
        <v>14</v>
      </c>
      <c r="E63" s="1" t="s">
        <v>16</v>
      </c>
      <c r="F63" s="2">
        <f>'2022 Regulation Up'!$C16</f>
        <v>416</v>
      </c>
      <c r="G63" s="2">
        <f>'2023 Regulation Up (wo solar)'!$C16</f>
        <v>354</v>
      </c>
      <c r="H63" s="2">
        <f>'2023 Regulation Up (w solar)'!$C16</f>
        <v>463</v>
      </c>
      <c r="I63" s="2">
        <f t="shared" si="3"/>
        <v>47</v>
      </c>
      <c r="J63" s="12">
        <f t="shared" si="0"/>
        <v>0.11298076923076923</v>
      </c>
      <c r="L63" s="4" t="s">
        <v>19</v>
      </c>
      <c r="M63" s="1" t="s">
        <v>30</v>
      </c>
      <c r="N63" s="1" t="s">
        <v>36</v>
      </c>
      <c r="Q63" s="1" t="s">
        <v>65</v>
      </c>
      <c r="R63" s="1">
        <f>_xlfn.MINIFS($P$64:$P$75, $P$64:$P$75, "&lt;&gt;#N/A", $P$64:$P$75, "&lt;0")</f>
        <v>0</v>
      </c>
      <c r="S63" s="1" t="e">
        <f ca="1">OFFSET($N$64,MATCH(R63,$P$64:$P$75, 0)-1, -2)</f>
        <v>#N/A</v>
      </c>
    </row>
    <row r="64" spans="1:19" x14ac:dyDescent="0.35">
      <c r="A64" s="1" t="str">
        <f t="shared" si="1"/>
        <v>Feb</v>
      </c>
      <c r="B64" s="1">
        <f t="shared" si="2"/>
        <v>2</v>
      </c>
      <c r="C64" s="3">
        <f>DATE(2018, MONTH(DATEVALUE('2022 Regulation Up'!$C$2&amp;" 1")), 1)</f>
        <v>43132</v>
      </c>
      <c r="D64" s="1">
        <v>15</v>
      </c>
      <c r="E64" s="1" t="s">
        <v>16</v>
      </c>
      <c r="F64" s="2">
        <f>'2022 Regulation Up'!$C17</f>
        <v>424</v>
      </c>
      <c r="G64" s="2">
        <f>'2023 Regulation Up (wo solar)'!$C17</f>
        <v>357</v>
      </c>
      <c r="H64" s="2">
        <f>'2023 Regulation Up (w solar)'!$C17</f>
        <v>462</v>
      </c>
      <c r="I64" s="2">
        <f t="shared" si="3"/>
        <v>38</v>
      </c>
      <c r="J64" s="12">
        <f t="shared" si="0"/>
        <v>8.9622641509433956E-2</v>
      </c>
      <c r="L64" s="5" t="s">
        <v>1</v>
      </c>
      <c r="M64" s="6">
        <v>345.54166666666669</v>
      </c>
      <c r="N64" s="6">
        <v>372.41666666666669</v>
      </c>
      <c r="P64">
        <f>IF(N64=0, NA(),N64-M64)</f>
        <v>26.875</v>
      </c>
      <c r="Q64" s="1" t="s">
        <v>66</v>
      </c>
      <c r="R64" s="1">
        <f>_xlfn.MAXIFS($P$64:$P$75, $P$64:$P$75, "&lt;&gt;#N/A", $P$64:$P$75, "&gt;0")</f>
        <v>65.583333333333314</v>
      </c>
      <c r="S64" s="28" t="str">
        <f ca="1">OFFSET($N$64,MATCH(R64,$P$64:$P$75, 0)-1, -2)</f>
        <v>Oct</v>
      </c>
    </row>
    <row r="65" spans="1:32" x14ac:dyDescent="0.35">
      <c r="A65" s="1" t="str">
        <f t="shared" si="1"/>
        <v>Feb</v>
      </c>
      <c r="B65" s="1">
        <f t="shared" si="2"/>
        <v>2</v>
      </c>
      <c r="C65" s="3">
        <f>DATE(2018, MONTH(DATEVALUE('2022 Regulation Up'!$C$2&amp;" 1")), 1)</f>
        <v>43132</v>
      </c>
      <c r="D65" s="1">
        <v>16</v>
      </c>
      <c r="E65" s="1" t="s">
        <v>16</v>
      </c>
      <c r="F65" s="2">
        <f>'2022 Regulation Up'!$C18</f>
        <v>455</v>
      </c>
      <c r="G65" s="2">
        <f>'2023 Regulation Up (wo solar)'!$C18</f>
        <v>379</v>
      </c>
      <c r="H65" s="2">
        <f>'2023 Regulation Up (w solar)'!$C18</f>
        <v>527</v>
      </c>
      <c r="I65" s="2">
        <f t="shared" si="3"/>
        <v>72</v>
      </c>
      <c r="J65" s="12">
        <f t="shared" si="0"/>
        <v>0.15824175824175823</v>
      </c>
      <c r="L65" s="5" t="s">
        <v>2</v>
      </c>
      <c r="M65" s="6">
        <v>372.41666666666669</v>
      </c>
      <c r="N65" s="6">
        <v>399.91666666666669</v>
      </c>
      <c r="P65" s="1">
        <f t="shared" ref="P65:P75" si="5">IF(N65=0, NA(),N65-M65)</f>
        <v>27.5</v>
      </c>
      <c r="Q65" s="1" t="s">
        <v>67</v>
      </c>
      <c r="R65" s="1">
        <f>AVERAGEIF($P$64:$P$75, "&lt;&gt;#N/A")</f>
        <v>34.406249999999993</v>
      </c>
      <c r="S65" s="1"/>
    </row>
    <row r="66" spans="1:32" x14ac:dyDescent="0.35">
      <c r="A66" s="1" t="str">
        <f t="shared" si="1"/>
        <v>Feb</v>
      </c>
      <c r="B66" s="1">
        <f t="shared" si="2"/>
        <v>2</v>
      </c>
      <c r="C66" s="3">
        <f>DATE(2018, MONTH(DATEVALUE('2022 Regulation Up'!$C$2&amp;" 1")), 1)</f>
        <v>43132</v>
      </c>
      <c r="D66" s="1">
        <v>17</v>
      </c>
      <c r="E66" s="1" t="s">
        <v>16</v>
      </c>
      <c r="F66" s="2">
        <f>'2022 Regulation Up'!$C19</f>
        <v>549</v>
      </c>
      <c r="G66" s="2">
        <f>'2023 Regulation Up (wo solar)'!$C19</f>
        <v>475</v>
      </c>
      <c r="H66" s="2">
        <f>'2023 Regulation Up (w solar)'!$C19</f>
        <v>615</v>
      </c>
      <c r="I66" s="2">
        <f t="shared" si="3"/>
        <v>66</v>
      </c>
      <c r="J66" s="12">
        <f t="shared" ref="J66:J129" si="6">I66/F66</f>
        <v>0.12021857923497267</v>
      </c>
      <c r="L66" s="5" t="s">
        <v>3</v>
      </c>
      <c r="M66" s="6">
        <v>394.29166666666669</v>
      </c>
      <c r="N66" s="6">
        <v>453.83333333333331</v>
      </c>
      <c r="P66" s="1">
        <f t="shared" si="5"/>
        <v>59.541666666666629</v>
      </c>
      <c r="Q66" s="1"/>
      <c r="R66" s="1"/>
      <c r="S66" s="1"/>
    </row>
    <row r="67" spans="1:32" x14ac:dyDescent="0.35">
      <c r="A67" s="1" t="str">
        <f t="shared" ref="A67:A130" si="7">TEXT(C67, "mmm")</f>
        <v>Feb</v>
      </c>
      <c r="B67" s="1">
        <f t="shared" ref="B67:B130" si="8">MONTH(C67)</f>
        <v>2</v>
      </c>
      <c r="C67" s="3">
        <f>DATE(2018, MONTH(DATEVALUE('2022 Regulation Up'!$C$2&amp;" 1")), 1)</f>
        <v>43132</v>
      </c>
      <c r="D67" s="1">
        <v>18</v>
      </c>
      <c r="E67" s="1" t="s">
        <v>16</v>
      </c>
      <c r="F67" s="2">
        <f>'2022 Regulation Up'!$C20</f>
        <v>622</v>
      </c>
      <c r="G67" s="2">
        <f>'2023 Regulation Up (wo solar)'!$C20</f>
        <v>811</v>
      </c>
      <c r="H67" s="2">
        <f>'2023 Regulation Up (w solar)'!$C20</f>
        <v>921</v>
      </c>
      <c r="I67" s="2">
        <f t="shared" ref="I67:I130" si="9">IF(H67=0, 0, (H67-F67))</f>
        <v>299</v>
      </c>
      <c r="J67" s="12">
        <f t="shared" si="6"/>
        <v>0.48070739549839231</v>
      </c>
      <c r="L67" s="5" t="s">
        <v>4</v>
      </c>
      <c r="M67" s="6">
        <v>373.375</v>
      </c>
      <c r="N67" s="6">
        <v>399.625</v>
      </c>
      <c r="P67" s="1">
        <f t="shared" si="5"/>
        <v>26.25</v>
      </c>
      <c r="Q67" s="1"/>
      <c r="R67" s="1"/>
      <c r="S67" s="1"/>
    </row>
    <row r="68" spans="1:32" x14ac:dyDescent="0.35">
      <c r="A68" s="1" t="str">
        <f t="shared" si="7"/>
        <v>Feb</v>
      </c>
      <c r="B68" s="1">
        <f t="shared" si="8"/>
        <v>2</v>
      </c>
      <c r="C68" s="3">
        <f>DATE(2018, MONTH(DATEVALUE('2022 Regulation Up'!$C$2&amp;" 1")), 1)</f>
        <v>43132</v>
      </c>
      <c r="D68" s="1">
        <v>19</v>
      </c>
      <c r="E68" s="1" t="s">
        <v>16</v>
      </c>
      <c r="F68" s="2">
        <f>'2022 Regulation Up'!$C21</f>
        <v>514</v>
      </c>
      <c r="G68" s="2">
        <f>'2023 Regulation Up (wo solar)'!$C21</f>
        <v>635</v>
      </c>
      <c r="H68" s="2">
        <f>'2023 Regulation Up (w solar)'!$C21</f>
        <v>655</v>
      </c>
      <c r="I68" s="2">
        <f t="shared" si="9"/>
        <v>141</v>
      </c>
      <c r="J68" s="12">
        <f t="shared" si="6"/>
        <v>0.27431906614785995</v>
      </c>
      <c r="L68" s="5" t="s">
        <v>5</v>
      </c>
      <c r="M68" s="6">
        <v>399.45833333333331</v>
      </c>
      <c r="N68" s="6">
        <v>427.70833333333331</v>
      </c>
      <c r="P68" s="1">
        <f t="shared" si="5"/>
        <v>28.25</v>
      </c>
      <c r="Q68" s="1"/>
      <c r="R68" s="1"/>
      <c r="S68" s="1"/>
    </row>
    <row r="69" spans="1:32" x14ac:dyDescent="0.35">
      <c r="A69" s="1" t="str">
        <f t="shared" si="7"/>
        <v>Feb</v>
      </c>
      <c r="B69" s="1">
        <f t="shared" si="8"/>
        <v>2</v>
      </c>
      <c r="C69" s="3">
        <f>DATE(2018, MONTH(DATEVALUE('2022 Regulation Up'!$C$2&amp;" 1")), 1)</f>
        <v>43132</v>
      </c>
      <c r="D69" s="1">
        <v>20</v>
      </c>
      <c r="E69" s="1" t="s">
        <v>16</v>
      </c>
      <c r="F69" s="2">
        <f>'2022 Regulation Up'!$C22</f>
        <v>241</v>
      </c>
      <c r="G69" s="2">
        <f>'2023 Regulation Up (wo solar)'!$C22</f>
        <v>238</v>
      </c>
      <c r="H69" s="2">
        <f>'2023 Regulation Up (w solar)'!$C22</f>
        <v>238</v>
      </c>
      <c r="I69" s="2">
        <f t="shared" si="9"/>
        <v>-3</v>
      </c>
      <c r="J69" s="12">
        <f t="shared" si="6"/>
        <v>-1.2448132780082987E-2</v>
      </c>
      <c r="L69" s="5" t="s">
        <v>6</v>
      </c>
      <c r="M69" s="6">
        <v>371.875</v>
      </c>
      <c r="N69" s="6">
        <v>407.875</v>
      </c>
      <c r="P69" s="1">
        <f t="shared" si="5"/>
        <v>36</v>
      </c>
      <c r="Q69" s="1"/>
      <c r="R69" s="1"/>
      <c r="S69" s="1"/>
    </row>
    <row r="70" spans="1:32" x14ac:dyDescent="0.35">
      <c r="A70" s="1" t="str">
        <f t="shared" si="7"/>
        <v>Feb</v>
      </c>
      <c r="B70" s="1">
        <f t="shared" si="8"/>
        <v>2</v>
      </c>
      <c r="C70" s="3">
        <f>DATE(2018, MONTH(DATEVALUE('2022 Regulation Up'!$C$2&amp;" 1")), 1)</f>
        <v>43132</v>
      </c>
      <c r="D70" s="1">
        <v>21</v>
      </c>
      <c r="E70" s="1" t="s">
        <v>16</v>
      </c>
      <c r="F70" s="2">
        <f>'2022 Regulation Up'!$C23</f>
        <v>255</v>
      </c>
      <c r="G70" s="2">
        <f>'2023 Regulation Up (wo solar)'!$C23</f>
        <v>258</v>
      </c>
      <c r="H70" s="2">
        <f>'2023 Regulation Up (w solar)'!$C23</f>
        <v>258</v>
      </c>
      <c r="I70" s="2">
        <f t="shared" si="9"/>
        <v>3</v>
      </c>
      <c r="J70" s="12">
        <f t="shared" si="6"/>
        <v>1.1764705882352941E-2</v>
      </c>
      <c r="L70" s="5" t="s">
        <v>7</v>
      </c>
      <c r="M70" s="6">
        <v>343.375</v>
      </c>
      <c r="N70" s="6">
        <v>379.45833333333331</v>
      </c>
      <c r="P70" s="1">
        <f t="shared" si="5"/>
        <v>36.083333333333314</v>
      </c>
      <c r="Q70" s="1"/>
      <c r="R70" s="1"/>
      <c r="S70" s="1"/>
    </row>
    <row r="71" spans="1:32" x14ac:dyDescent="0.35">
      <c r="A71" s="1" t="str">
        <f t="shared" si="7"/>
        <v>Feb</v>
      </c>
      <c r="B71" s="1">
        <f t="shared" si="8"/>
        <v>2</v>
      </c>
      <c r="C71" s="3">
        <f>DATE(2018, MONTH(DATEVALUE('2022 Regulation Up'!$C$2&amp;" 1")), 1)</f>
        <v>43132</v>
      </c>
      <c r="D71" s="1">
        <v>22</v>
      </c>
      <c r="E71" s="1" t="s">
        <v>16</v>
      </c>
      <c r="F71" s="2">
        <f>'2022 Regulation Up'!$C24</f>
        <v>182</v>
      </c>
      <c r="G71" s="2">
        <f>'2023 Regulation Up (wo solar)'!$C24</f>
        <v>188</v>
      </c>
      <c r="H71" s="2">
        <f>'2023 Regulation Up (w solar)'!$C24</f>
        <v>188</v>
      </c>
      <c r="I71" s="2">
        <f t="shared" si="9"/>
        <v>6</v>
      </c>
      <c r="J71" s="12">
        <f t="shared" si="6"/>
        <v>3.2967032967032968E-2</v>
      </c>
      <c r="L71" s="5" t="s">
        <v>8</v>
      </c>
      <c r="M71" s="6">
        <v>347.79166666666669</v>
      </c>
      <c r="N71" s="6">
        <v>388.625</v>
      </c>
      <c r="P71" s="1">
        <f t="shared" si="5"/>
        <v>40.833333333333314</v>
      </c>
      <c r="Q71" s="1"/>
      <c r="R71" s="1"/>
      <c r="S71" s="1"/>
      <c r="AF71" s="1"/>
    </row>
    <row r="72" spans="1:32" x14ac:dyDescent="0.35">
      <c r="A72" s="1" t="str">
        <f t="shared" si="7"/>
        <v>Feb</v>
      </c>
      <c r="B72" s="1">
        <f t="shared" si="8"/>
        <v>2</v>
      </c>
      <c r="C72" s="3">
        <f>DATE(2018, MONTH(DATEVALUE('2022 Regulation Up'!$C$2&amp;" 1")), 1)</f>
        <v>43132</v>
      </c>
      <c r="D72" s="1">
        <v>23</v>
      </c>
      <c r="E72" s="1" t="s">
        <v>16</v>
      </c>
      <c r="F72" s="2">
        <f>'2022 Regulation Up'!$C25</f>
        <v>244</v>
      </c>
      <c r="G72" s="2">
        <f>'2023 Regulation Up (wo solar)'!$C25</f>
        <v>257</v>
      </c>
      <c r="H72" s="2">
        <f>'2023 Regulation Up (w solar)'!$C25</f>
        <v>257</v>
      </c>
      <c r="I72" s="2">
        <f t="shared" si="9"/>
        <v>13</v>
      </c>
      <c r="J72" s="12">
        <f t="shared" si="6"/>
        <v>5.3278688524590161E-2</v>
      </c>
      <c r="L72" s="5" t="s">
        <v>9</v>
      </c>
      <c r="M72" s="6">
        <v>342.58333333333331</v>
      </c>
      <c r="N72" s="6">
        <v>380.5</v>
      </c>
      <c r="P72" s="1">
        <f t="shared" si="5"/>
        <v>37.916666666666686</v>
      </c>
      <c r="Q72" s="1"/>
      <c r="R72" s="1"/>
      <c r="S72" s="1"/>
      <c r="AF72" s="1"/>
    </row>
    <row r="73" spans="1:32" x14ac:dyDescent="0.35">
      <c r="A73" s="1" t="str">
        <f t="shared" si="7"/>
        <v>Feb</v>
      </c>
      <c r="B73" s="1">
        <f t="shared" si="8"/>
        <v>2</v>
      </c>
      <c r="C73" s="3">
        <f>DATE(2018, MONTH(DATEVALUE('2022 Regulation Up'!$C$2&amp;" 1")), 1)</f>
        <v>43132</v>
      </c>
      <c r="D73" s="1">
        <v>24</v>
      </c>
      <c r="E73" s="1" t="s">
        <v>16</v>
      </c>
      <c r="F73" s="2">
        <f>'2022 Regulation Up'!$C26</f>
        <v>164</v>
      </c>
      <c r="G73" s="2">
        <f>'2023 Regulation Up (wo solar)'!$C26</f>
        <v>183</v>
      </c>
      <c r="H73" s="2">
        <f>'2023 Regulation Up (w solar)'!$C26</f>
        <v>183</v>
      </c>
      <c r="I73" s="2">
        <f t="shared" si="9"/>
        <v>19</v>
      </c>
      <c r="J73" s="12">
        <f t="shared" si="6"/>
        <v>0.11585365853658537</v>
      </c>
      <c r="L73" s="5" t="s">
        <v>20</v>
      </c>
      <c r="M73" s="6">
        <v>342.91666666666669</v>
      </c>
      <c r="N73" s="6">
        <v>408.5</v>
      </c>
      <c r="P73" s="1">
        <f t="shared" si="5"/>
        <v>65.583333333333314</v>
      </c>
      <c r="Q73" s="1"/>
      <c r="R73" s="1"/>
      <c r="S73" s="1"/>
      <c r="AF73" s="1"/>
    </row>
    <row r="74" spans="1:32" x14ac:dyDescent="0.35">
      <c r="A74" s="1" t="str">
        <f t="shared" si="7"/>
        <v>Feb</v>
      </c>
      <c r="B74" s="1">
        <f t="shared" si="8"/>
        <v>2</v>
      </c>
      <c r="C74" s="3">
        <f>DATE(2018, MONTH(DATEVALUE('2022 Regulation Up'!$C$2&amp;" 1")), 1)</f>
        <v>43132</v>
      </c>
      <c r="D74" s="1">
        <v>1</v>
      </c>
      <c r="E74" s="1" t="s">
        <v>17</v>
      </c>
      <c r="F74" s="2">
        <f>'2022 Regulation Down'!$C3</f>
        <v>297</v>
      </c>
      <c r="G74" s="2">
        <f>'2023 Regulation Down (wo solar)'!$C3</f>
        <v>289</v>
      </c>
      <c r="H74" s="2">
        <f>'2023_RegDown(w solar)'!$C3</f>
        <v>289</v>
      </c>
      <c r="I74" s="2">
        <f t="shared" si="9"/>
        <v>-8</v>
      </c>
      <c r="J74" s="12">
        <f t="shared" si="6"/>
        <v>-2.6936026936026935E-2</v>
      </c>
      <c r="L74" s="5" t="s">
        <v>21</v>
      </c>
      <c r="M74" s="6">
        <v>327.25</v>
      </c>
      <c r="N74" s="6">
        <v>345.29166666666669</v>
      </c>
      <c r="P74" s="1">
        <f t="shared" si="5"/>
        <v>18.041666666666686</v>
      </c>
      <c r="Q74" s="1"/>
      <c r="R74" s="1"/>
      <c r="S74" s="1"/>
      <c r="AF74" s="1"/>
    </row>
    <row r="75" spans="1:32" x14ac:dyDescent="0.35">
      <c r="A75" s="1" t="str">
        <f t="shared" si="7"/>
        <v>Feb</v>
      </c>
      <c r="B75" s="1">
        <f t="shared" si="8"/>
        <v>2</v>
      </c>
      <c r="C75" s="3">
        <f>DATE(2018, MONTH(DATEVALUE('2022 Regulation Up'!$C$2&amp;" 1")), 1)</f>
        <v>43132</v>
      </c>
      <c r="D75" s="1">
        <v>2</v>
      </c>
      <c r="E75" s="1" t="s">
        <v>17</v>
      </c>
      <c r="F75" s="2">
        <f>'2022 Regulation Down'!$C4</f>
        <v>259</v>
      </c>
      <c r="G75" s="2">
        <f>'2023 Regulation Down (wo solar)'!$C4</f>
        <v>240</v>
      </c>
      <c r="H75" s="2">
        <f>'2023_RegDown(w solar)'!$C4</f>
        <v>240</v>
      </c>
      <c r="I75" s="2">
        <f t="shared" si="9"/>
        <v>-19</v>
      </c>
      <c r="J75" s="12">
        <f t="shared" si="6"/>
        <v>-7.3359073359073365E-2</v>
      </c>
      <c r="L75" s="5" t="s">
        <v>22</v>
      </c>
      <c r="M75" s="6">
        <v>350.54166666666669</v>
      </c>
      <c r="N75" s="6">
        <v>360.54166666666669</v>
      </c>
      <c r="P75" s="1">
        <f t="shared" si="5"/>
        <v>10</v>
      </c>
      <c r="Q75" s="1"/>
      <c r="R75" s="1"/>
      <c r="S75" s="1"/>
      <c r="AF75" s="1"/>
    </row>
    <row r="76" spans="1:32" x14ac:dyDescent="0.35">
      <c r="A76" s="1" t="str">
        <f t="shared" si="7"/>
        <v>Feb</v>
      </c>
      <c r="B76" s="1">
        <f t="shared" si="8"/>
        <v>2</v>
      </c>
      <c r="C76" s="3">
        <f>DATE(2018, MONTH(DATEVALUE('2022 Regulation Up'!$C$2&amp;" 1")), 1)</f>
        <v>43132</v>
      </c>
      <c r="D76" s="1">
        <v>3</v>
      </c>
      <c r="E76" s="1" t="s">
        <v>17</v>
      </c>
      <c r="F76" s="2">
        <f>'2022 Regulation Down'!$C5</f>
        <v>252</v>
      </c>
      <c r="G76" s="2">
        <f>'2023 Regulation Down (wo solar)'!$C5</f>
        <v>230</v>
      </c>
      <c r="H76" s="2">
        <f>'2023_RegDown(w solar)'!$C5</f>
        <v>230</v>
      </c>
      <c r="I76" s="2">
        <f t="shared" si="9"/>
        <v>-22</v>
      </c>
      <c r="J76" s="12">
        <f t="shared" si="6"/>
        <v>-8.7301587301587297E-2</v>
      </c>
      <c r="AF76" s="1"/>
    </row>
    <row r="77" spans="1:32" x14ac:dyDescent="0.35">
      <c r="A77" s="1" t="str">
        <f t="shared" si="7"/>
        <v>Feb</v>
      </c>
      <c r="B77" s="1">
        <f t="shared" si="8"/>
        <v>2</v>
      </c>
      <c r="C77" s="3">
        <f>DATE(2018, MONTH(DATEVALUE('2022 Regulation Up'!$C$2&amp;" 1")), 1)</f>
        <v>43132</v>
      </c>
      <c r="D77" s="1">
        <v>4</v>
      </c>
      <c r="E77" s="1" t="s">
        <v>17</v>
      </c>
      <c r="F77" s="2">
        <f>'2022 Regulation Down'!$C6</f>
        <v>194</v>
      </c>
      <c r="G77" s="2">
        <f>'2023 Regulation Down (wo solar)'!$C6</f>
        <v>191</v>
      </c>
      <c r="H77" s="2">
        <f>'2023_RegDown(w solar)'!$C6</f>
        <v>191</v>
      </c>
      <c r="I77" s="2">
        <f t="shared" si="9"/>
        <v>-3</v>
      </c>
      <c r="J77" s="12">
        <f t="shared" si="6"/>
        <v>-1.5463917525773196E-2</v>
      </c>
      <c r="AF77" s="1"/>
    </row>
    <row r="78" spans="1:32" x14ac:dyDescent="0.35">
      <c r="A78" s="1" t="str">
        <f t="shared" si="7"/>
        <v>Feb</v>
      </c>
      <c r="B78" s="1">
        <f t="shared" si="8"/>
        <v>2</v>
      </c>
      <c r="C78" s="3">
        <f>DATE(2018, MONTH(DATEVALUE('2022 Regulation Up'!$C$2&amp;" 1")), 1)</f>
        <v>43132</v>
      </c>
      <c r="D78" s="1">
        <v>5</v>
      </c>
      <c r="E78" s="1" t="s">
        <v>17</v>
      </c>
      <c r="F78" s="2">
        <f>'2022 Regulation Down'!$C7</f>
        <v>302</v>
      </c>
      <c r="G78" s="2">
        <f>'2023 Regulation Down (wo solar)'!$C7</f>
        <v>309</v>
      </c>
      <c r="H78" s="2">
        <f>'2023_RegDown(w solar)'!$C7</f>
        <v>309</v>
      </c>
      <c r="I78" s="2">
        <f t="shared" si="9"/>
        <v>7</v>
      </c>
      <c r="J78" s="12">
        <f t="shared" si="6"/>
        <v>2.3178807947019868E-2</v>
      </c>
      <c r="L78" s="4" t="s">
        <v>15</v>
      </c>
      <c r="M78" s="4" t="s">
        <v>18</v>
      </c>
      <c r="N78" s="1" t="s">
        <v>49</v>
      </c>
      <c r="O78" s="1" t="s">
        <v>50</v>
      </c>
      <c r="AF78" s="1"/>
    </row>
    <row r="79" spans="1:32" x14ac:dyDescent="0.35">
      <c r="A79" s="1" t="str">
        <f t="shared" si="7"/>
        <v>Feb</v>
      </c>
      <c r="B79" s="1">
        <f t="shared" si="8"/>
        <v>2</v>
      </c>
      <c r="C79" s="3">
        <f>DATE(2018, MONTH(DATEVALUE('2022 Regulation Up'!$C$2&amp;" 1")), 1)</f>
        <v>43132</v>
      </c>
      <c r="D79" s="1">
        <v>6</v>
      </c>
      <c r="E79" s="1" t="s">
        <v>17</v>
      </c>
      <c r="F79" s="2">
        <f>'2022 Regulation Down'!$C8</f>
        <v>522</v>
      </c>
      <c r="G79" s="2">
        <f>'2023 Regulation Down (wo solar)'!$C8</f>
        <v>526</v>
      </c>
      <c r="H79" s="2">
        <f>'2023_RegDown(w solar)'!$C8</f>
        <v>526</v>
      </c>
      <c r="I79" s="2">
        <f t="shared" si="9"/>
        <v>4</v>
      </c>
      <c r="J79" s="12">
        <f t="shared" si="6"/>
        <v>7.6628352490421452E-3</v>
      </c>
      <c r="L79" s="1" t="s">
        <v>17</v>
      </c>
      <c r="M79" s="1" t="s">
        <v>1</v>
      </c>
      <c r="N79" s="6">
        <v>325.20833333333331</v>
      </c>
      <c r="O79" s="6">
        <v>341.79166666666669</v>
      </c>
      <c r="P79">
        <f t="shared" ref="P79:P103" si="10">IF(O79=0, 0,O79-N79)</f>
        <v>16.583333333333371</v>
      </c>
      <c r="Q79">
        <f t="shared" ref="Q79:Q103" si="11">_xlfn.RANK.EQ(P79,$P$79:$P$103)</f>
        <v>20</v>
      </c>
    </row>
    <row r="80" spans="1:32" x14ac:dyDescent="0.35">
      <c r="A80" s="1" t="str">
        <f t="shared" si="7"/>
        <v>Feb</v>
      </c>
      <c r="B80" s="1">
        <f t="shared" si="8"/>
        <v>2</v>
      </c>
      <c r="C80" s="3">
        <f>DATE(2018, MONTH(DATEVALUE('2022 Regulation Up'!$C$2&amp;" 1")), 1)</f>
        <v>43132</v>
      </c>
      <c r="D80" s="1">
        <v>7</v>
      </c>
      <c r="E80" s="1" t="s">
        <v>17</v>
      </c>
      <c r="F80" s="2">
        <f>'2022 Regulation Down'!$C9</f>
        <v>306</v>
      </c>
      <c r="G80" s="2">
        <f>'2023 Regulation Down (wo solar)'!$C9</f>
        <v>310</v>
      </c>
      <c r="H80" s="2">
        <f>'2023_RegDown(w solar)'!$C9</f>
        <v>310</v>
      </c>
      <c r="I80" s="2">
        <f t="shared" si="9"/>
        <v>4</v>
      </c>
      <c r="J80" s="12">
        <f t="shared" si="6"/>
        <v>1.3071895424836602E-2</v>
      </c>
      <c r="L80" s="1" t="s">
        <v>17</v>
      </c>
      <c r="M80" s="1" t="s">
        <v>2</v>
      </c>
      <c r="N80" s="6">
        <v>388</v>
      </c>
      <c r="O80" s="6">
        <v>419.83333333333331</v>
      </c>
      <c r="P80" s="1">
        <f t="shared" si="10"/>
        <v>31.833333333333314</v>
      </c>
      <c r="Q80" s="1">
        <f t="shared" si="11"/>
        <v>11</v>
      </c>
    </row>
    <row r="81" spans="1:17" x14ac:dyDescent="0.35">
      <c r="A81" s="1" t="str">
        <f t="shared" si="7"/>
        <v>Feb</v>
      </c>
      <c r="B81" s="1">
        <f t="shared" si="8"/>
        <v>2</v>
      </c>
      <c r="C81" s="3">
        <f>DATE(2018, MONTH(DATEVALUE('2022 Regulation Up'!$C$2&amp;" 1")), 1)</f>
        <v>43132</v>
      </c>
      <c r="D81" s="1">
        <v>8</v>
      </c>
      <c r="E81" s="1" t="s">
        <v>17</v>
      </c>
      <c r="F81" s="2">
        <f>'2022 Regulation Down'!$C10</f>
        <v>359</v>
      </c>
      <c r="G81" s="2">
        <f>'2023 Regulation Down (wo solar)'!$C10</f>
        <v>547</v>
      </c>
      <c r="H81" s="2">
        <f>'2023_RegDown(w solar)'!$C10</f>
        <v>573</v>
      </c>
      <c r="I81" s="2">
        <f t="shared" si="9"/>
        <v>214</v>
      </c>
      <c r="J81" s="12">
        <f t="shared" si="6"/>
        <v>0.59610027855153203</v>
      </c>
      <c r="L81" s="1" t="s">
        <v>17</v>
      </c>
      <c r="M81" s="1" t="s">
        <v>3</v>
      </c>
      <c r="N81" s="6">
        <v>386.66666666666669</v>
      </c>
      <c r="O81" s="6">
        <v>432.75</v>
      </c>
      <c r="P81" s="1">
        <f t="shared" si="10"/>
        <v>46.083333333333314</v>
      </c>
      <c r="Q81" s="1">
        <f t="shared" si="11"/>
        <v>4</v>
      </c>
    </row>
    <row r="82" spans="1:17" x14ac:dyDescent="0.35">
      <c r="A82" s="1" t="str">
        <f t="shared" si="7"/>
        <v>Feb</v>
      </c>
      <c r="B82" s="1">
        <f t="shared" si="8"/>
        <v>2</v>
      </c>
      <c r="C82" s="3">
        <f>DATE(2018, MONTH(DATEVALUE('2022 Regulation Up'!$C$2&amp;" 1")), 1)</f>
        <v>43132</v>
      </c>
      <c r="D82" s="1">
        <v>9</v>
      </c>
      <c r="E82" s="1" t="s">
        <v>17</v>
      </c>
      <c r="F82" s="2">
        <f>'2022 Regulation Down'!$C11</f>
        <v>549</v>
      </c>
      <c r="G82" s="2">
        <f>'2023 Regulation Down (wo solar)'!$C11</f>
        <v>771</v>
      </c>
      <c r="H82" s="2">
        <f>'2023_RegDown(w solar)'!$C11</f>
        <v>880</v>
      </c>
      <c r="I82" s="2">
        <f t="shared" si="9"/>
        <v>331</v>
      </c>
      <c r="J82" s="12">
        <f t="shared" si="6"/>
        <v>0.60291438979963574</v>
      </c>
      <c r="L82" s="1" t="s">
        <v>17</v>
      </c>
      <c r="M82" s="1" t="s">
        <v>4</v>
      </c>
      <c r="N82" s="6">
        <v>371.70833333333331</v>
      </c>
      <c r="O82" s="6">
        <v>405.41666666666669</v>
      </c>
      <c r="P82" s="1">
        <f t="shared" si="10"/>
        <v>33.708333333333371</v>
      </c>
      <c r="Q82" s="1">
        <f t="shared" si="11"/>
        <v>10</v>
      </c>
    </row>
    <row r="83" spans="1:17" x14ac:dyDescent="0.35">
      <c r="A83" s="1" t="str">
        <f t="shared" si="7"/>
        <v>Feb</v>
      </c>
      <c r="B83" s="1">
        <f t="shared" si="8"/>
        <v>2</v>
      </c>
      <c r="C83" s="3">
        <f>DATE(2018, MONTH(DATEVALUE('2022 Regulation Up'!$C$2&amp;" 1")), 1)</f>
        <v>43132</v>
      </c>
      <c r="D83" s="1">
        <v>10</v>
      </c>
      <c r="E83" s="1" t="s">
        <v>17</v>
      </c>
      <c r="F83" s="2">
        <f>'2022 Regulation Down'!$C12</f>
        <v>540</v>
      </c>
      <c r="G83" s="2">
        <f>'2023 Regulation Down (wo solar)'!$C12</f>
        <v>511</v>
      </c>
      <c r="H83" s="2">
        <f>'2023_RegDown(w solar)'!$C12</f>
        <v>597</v>
      </c>
      <c r="I83" s="2">
        <f t="shared" si="9"/>
        <v>57</v>
      </c>
      <c r="J83" s="12">
        <f t="shared" si="6"/>
        <v>0.10555555555555556</v>
      </c>
      <c r="L83" s="1" t="s">
        <v>17</v>
      </c>
      <c r="M83" s="1" t="s">
        <v>5</v>
      </c>
      <c r="N83" s="6">
        <v>396.70833333333331</v>
      </c>
      <c r="O83" s="6">
        <v>418.29166666666669</v>
      </c>
      <c r="P83" s="1">
        <f t="shared" si="10"/>
        <v>21.583333333333371</v>
      </c>
      <c r="Q83" s="1">
        <f t="shared" si="11"/>
        <v>18</v>
      </c>
    </row>
    <row r="84" spans="1:17" x14ac:dyDescent="0.35">
      <c r="A84" s="1" t="str">
        <f t="shared" si="7"/>
        <v>Feb</v>
      </c>
      <c r="B84" s="1">
        <f t="shared" si="8"/>
        <v>2</v>
      </c>
      <c r="C84" s="3">
        <f>DATE(2018, MONTH(DATEVALUE('2022 Regulation Up'!$C$2&amp;" 1")), 1)</f>
        <v>43132</v>
      </c>
      <c r="D84" s="1">
        <v>11</v>
      </c>
      <c r="E84" s="1" t="s">
        <v>17</v>
      </c>
      <c r="F84" s="2">
        <f>'2022 Regulation Down'!$C13</f>
        <v>504</v>
      </c>
      <c r="G84" s="2">
        <f>'2023 Regulation Down (wo solar)'!$C13</f>
        <v>448</v>
      </c>
      <c r="H84" s="2">
        <f>'2023_RegDown(w solar)'!$C13</f>
        <v>527</v>
      </c>
      <c r="I84" s="2">
        <f t="shared" si="9"/>
        <v>23</v>
      </c>
      <c r="J84" s="12">
        <f t="shared" si="6"/>
        <v>4.5634920634920632E-2</v>
      </c>
      <c r="L84" s="1" t="s">
        <v>17</v>
      </c>
      <c r="M84" s="1" t="s">
        <v>6</v>
      </c>
      <c r="N84" s="6">
        <v>339.04166666666669</v>
      </c>
      <c r="O84" s="6">
        <v>376</v>
      </c>
      <c r="P84" s="1">
        <f t="shared" si="10"/>
        <v>36.958333333333314</v>
      </c>
      <c r="Q84" s="1">
        <f t="shared" si="11"/>
        <v>7</v>
      </c>
    </row>
    <row r="85" spans="1:17" x14ac:dyDescent="0.35">
      <c r="A85" s="1" t="str">
        <f t="shared" si="7"/>
        <v>Feb</v>
      </c>
      <c r="B85" s="1">
        <f t="shared" si="8"/>
        <v>2</v>
      </c>
      <c r="C85" s="3">
        <f>DATE(2018, MONTH(DATEVALUE('2022 Regulation Up'!$C$2&amp;" 1")), 1)</f>
        <v>43132</v>
      </c>
      <c r="D85" s="1">
        <v>12</v>
      </c>
      <c r="E85" s="1" t="s">
        <v>17</v>
      </c>
      <c r="F85" s="2">
        <f>'2022 Regulation Down'!$C14</f>
        <v>486</v>
      </c>
      <c r="G85" s="2">
        <f>'2023 Regulation Down (wo solar)'!$C14</f>
        <v>433</v>
      </c>
      <c r="H85" s="2">
        <f>'2023_RegDown(w solar)'!$C14</f>
        <v>503</v>
      </c>
      <c r="I85" s="2">
        <f t="shared" si="9"/>
        <v>17</v>
      </c>
      <c r="J85" s="12">
        <f t="shared" si="6"/>
        <v>3.4979423868312758E-2</v>
      </c>
      <c r="L85" s="1" t="s">
        <v>17</v>
      </c>
      <c r="M85" s="1" t="s">
        <v>7</v>
      </c>
      <c r="N85" s="6">
        <v>321.08333333333331</v>
      </c>
      <c r="O85" s="6">
        <v>347.45833333333331</v>
      </c>
      <c r="P85" s="1">
        <f t="shared" si="10"/>
        <v>26.375</v>
      </c>
      <c r="Q85" s="1">
        <f t="shared" si="11"/>
        <v>15</v>
      </c>
    </row>
    <row r="86" spans="1:17" x14ac:dyDescent="0.35">
      <c r="A86" s="1" t="str">
        <f t="shared" si="7"/>
        <v>Feb</v>
      </c>
      <c r="B86" s="1">
        <f t="shared" si="8"/>
        <v>2</v>
      </c>
      <c r="C86" s="3">
        <f>DATE(2018, MONTH(DATEVALUE('2022 Regulation Up'!$C$2&amp;" 1")), 1)</f>
        <v>43132</v>
      </c>
      <c r="D86" s="1">
        <v>13</v>
      </c>
      <c r="E86" s="1" t="s">
        <v>17</v>
      </c>
      <c r="F86" s="2">
        <f>'2022 Regulation Down'!$C15</f>
        <v>503</v>
      </c>
      <c r="G86" s="2">
        <f>'2023 Regulation Down (wo solar)'!$C15</f>
        <v>431</v>
      </c>
      <c r="H86" s="2">
        <f>'2023_RegDown(w solar)'!$C15</f>
        <v>511</v>
      </c>
      <c r="I86" s="2">
        <f t="shared" si="9"/>
        <v>8</v>
      </c>
      <c r="J86" s="12">
        <f t="shared" si="6"/>
        <v>1.5904572564612324E-2</v>
      </c>
      <c r="L86" s="1" t="s">
        <v>17</v>
      </c>
      <c r="M86" s="1" t="s">
        <v>8</v>
      </c>
      <c r="N86" s="6">
        <v>346.83333333333331</v>
      </c>
      <c r="O86" s="6">
        <v>323.08333333333331</v>
      </c>
      <c r="P86" s="1">
        <f t="shared" si="10"/>
        <v>-23.75</v>
      </c>
      <c r="Q86" s="1">
        <f t="shared" si="11"/>
        <v>25</v>
      </c>
    </row>
    <row r="87" spans="1:17" x14ac:dyDescent="0.35">
      <c r="A87" s="1" t="str">
        <f t="shared" si="7"/>
        <v>Feb</v>
      </c>
      <c r="B87" s="1">
        <f t="shared" si="8"/>
        <v>2</v>
      </c>
      <c r="C87" s="3">
        <f>DATE(2018, MONTH(DATEVALUE('2022 Regulation Up'!$C$2&amp;" 1")), 1)</f>
        <v>43132</v>
      </c>
      <c r="D87" s="1">
        <v>14</v>
      </c>
      <c r="E87" s="1" t="s">
        <v>17</v>
      </c>
      <c r="F87" s="2">
        <f>'2022 Regulation Down'!$C16</f>
        <v>498</v>
      </c>
      <c r="G87" s="2">
        <f>'2023 Regulation Down (wo solar)'!$C16</f>
        <v>428</v>
      </c>
      <c r="H87" s="2">
        <f>'2023_RegDown(w solar)'!$C16</f>
        <v>505</v>
      </c>
      <c r="I87" s="2">
        <f t="shared" si="9"/>
        <v>7</v>
      </c>
      <c r="J87" s="12">
        <f t="shared" si="6"/>
        <v>1.4056224899598393E-2</v>
      </c>
      <c r="L87" s="1" t="s">
        <v>17</v>
      </c>
      <c r="M87" s="1" t="s">
        <v>9</v>
      </c>
      <c r="N87" s="6">
        <v>354.66666666666669</v>
      </c>
      <c r="O87" s="6">
        <v>361.66666666666669</v>
      </c>
      <c r="P87" s="1">
        <f t="shared" si="10"/>
        <v>7</v>
      </c>
      <c r="Q87" s="1">
        <f t="shared" si="11"/>
        <v>23</v>
      </c>
    </row>
    <row r="88" spans="1:17" x14ac:dyDescent="0.35">
      <c r="A88" s="1" t="str">
        <f t="shared" si="7"/>
        <v>Feb</v>
      </c>
      <c r="B88" s="1">
        <f t="shared" si="8"/>
        <v>2</v>
      </c>
      <c r="C88" s="3">
        <f>DATE(2018, MONTH(DATEVALUE('2022 Regulation Up'!$C$2&amp;" 1")), 1)</f>
        <v>43132</v>
      </c>
      <c r="D88" s="1">
        <v>15</v>
      </c>
      <c r="E88" s="1" t="s">
        <v>17</v>
      </c>
      <c r="F88" s="2">
        <f>'2022 Regulation Down'!$C17</f>
        <v>466</v>
      </c>
      <c r="G88" s="2">
        <f>'2023 Regulation Down (wo solar)'!$C17</f>
        <v>388</v>
      </c>
      <c r="H88" s="2">
        <f>'2023_RegDown(w solar)'!$C17</f>
        <v>463</v>
      </c>
      <c r="I88" s="2">
        <f t="shared" si="9"/>
        <v>-3</v>
      </c>
      <c r="J88" s="12">
        <f t="shared" si="6"/>
        <v>-6.4377682403433476E-3</v>
      </c>
      <c r="L88" s="1" t="s">
        <v>17</v>
      </c>
      <c r="M88" s="1" t="s">
        <v>20</v>
      </c>
      <c r="N88" s="6">
        <v>326.625</v>
      </c>
      <c r="O88" s="6">
        <v>398.66666666666669</v>
      </c>
      <c r="P88" s="1">
        <f t="shared" si="10"/>
        <v>72.041666666666686</v>
      </c>
      <c r="Q88" s="1">
        <f t="shared" si="11"/>
        <v>1</v>
      </c>
    </row>
    <row r="89" spans="1:17" x14ac:dyDescent="0.35">
      <c r="A89" s="1" t="str">
        <f t="shared" si="7"/>
        <v>Feb</v>
      </c>
      <c r="B89" s="1">
        <f t="shared" si="8"/>
        <v>2</v>
      </c>
      <c r="C89" s="3">
        <f>DATE(2018, MONTH(DATEVALUE('2022 Regulation Up'!$C$2&amp;" 1")), 1)</f>
        <v>43132</v>
      </c>
      <c r="D89" s="1">
        <v>16</v>
      </c>
      <c r="E89" s="1" t="s">
        <v>17</v>
      </c>
      <c r="F89" s="2">
        <f>'2022 Regulation Down'!$C18</f>
        <v>425</v>
      </c>
      <c r="G89" s="2">
        <f>'2023 Regulation Down (wo solar)'!$C18</f>
        <v>399</v>
      </c>
      <c r="H89" s="2">
        <f>'2023_RegDown(w solar)'!$C18</f>
        <v>506</v>
      </c>
      <c r="I89" s="2">
        <f t="shared" si="9"/>
        <v>81</v>
      </c>
      <c r="J89" s="12">
        <f t="shared" si="6"/>
        <v>0.19058823529411764</v>
      </c>
      <c r="L89" s="1" t="s">
        <v>17</v>
      </c>
      <c r="M89" s="1" t="s">
        <v>21</v>
      </c>
      <c r="N89" s="6">
        <v>306.95833333333331</v>
      </c>
      <c r="O89" s="6">
        <v>333.20833333333331</v>
      </c>
      <c r="P89" s="1">
        <f t="shared" si="10"/>
        <v>26.25</v>
      </c>
      <c r="Q89" s="1">
        <f t="shared" si="11"/>
        <v>16</v>
      </c>
    </row>
    <row r="90" spans="1:17" x14ac:dyDescent="0.35">
      <c r="A90" s="1" t="str">
        <f t="shared" si="7"/>
        <v>Feb</v>
      </c>
      <c r="B90" s="1">
        <f t="shared" si="8"/>
        <v>2</v>
      </c>
      <c r="C90" s="3">
        <f>DATE(2018, MONTH(DATEVALUE('2022 Regulation Up'!$C$2&amp;" 1")), 1)</f>
        <v>43132</v>
      </c>
      <c r="D90" s="1">
        <v>17</v>
      </c>
      <c r="E90" s="1" t="s">
        <v>17</v>
      </c>
      <c r="F90" s="2">
        <f>'2022 Regulation Down'!$C19</f>
        <v>409</v>
      </c>
      <c r="G90" s="2">
        <f>'2023 Regulation Down (wo solar)'!$C19</f>
        <v>385</v>
      </c>
      <c r="H90" s="2">
        <f>'2023_RegDown(w solar)'!$C19</f>
        <v>502</v>
      </c>
      <c r="I90" s="2">
        <f t="shared" si="9"/>
        <v>93</v>
      </c>
      <c r="J90" s="12">
        <f t="shared" si="6"/>
        <v>0.22738386308068459</v>
      </c>
      <c r="L90" s="1" t="s">
        <v>17</v>
      </c>
      <c r="M90" s="1" t="s">
        <v>22</v>
      </c>
      <c r="N90" s="6">
        <v>317.83333333333331</v>
      </c>
      <c r="O90" s="6">
        <v>325.41666666666669</v>
      </c>
      <c r="P90" s="1">
        <f t="shared" si="10"/>
        <v>7.5833333333333712</v>
      </c>
      <c r="Q90" s="1">
        <f t="shared" si="11"/>
        <v>22</v>
      </c>
    </row>
    <row r="91" spans="1:17" x14ac:dyDescent="0.35">
      <c r="A91" s="1" t="str">
        <f t="shared" si="7"/>
        <v>Feb</v>
      </c>
      <c r="B91" s="1">
        <f t="shared" si="8"/>
        <v>2</v>
      </c>
      <c r="C91" s="3">
        <f>DATE(2018, MONTH(DATEVALUE('2022 Regulation Up'!$C$2&amp;" 1")), 1)</f>
        <v>43132</v>
      </c>
      <c r="D91" s="1">
        <v>18</v>
      </c>
      <c r="E91" s="1" t="s">
        <v>17</v>
      </c>
      <c r="F91" s="2">
        <f>'2022 Regulation Down'!$C20</f>
        <v>376</v>
      </c>
      <c r="G91" s="2">
        <f>'2023 Regulation Down (wo solar)'!$C20</f>
        <v>346</v>
      </c>
      <c r="H91" s="2">
        <f>'2023_RegDown(w solar)'!$C20</f>
        <v>372</v>
      </c>
      <c r="I91" s="2">
        <f t="shared" si="9"/>
        <v>-4</v>
      </c>
      <c r="J91" s="12">
        <f t="shared" si="6"/>
        <v>-1.0638297872340425E-2</v>
      </c>
      <c r="L91" s="1" t="s">
        <v>16</v>
      </c>
      <c r="M91" s="1" t="s">
        <v>1</v>
      </c>
      <c r="N91" s="6">
        <v>345.54166666666669</v>
      </c>
      <c r="O91" s="6">
        <v>372.41666666666669</v>
      </c>
      <c r="P91" s="1">
        <f t="shared" si="10"/>
        <v>26.875</v>
      </c>
      <c r="Q91" s="1">
        <f t="shared" si="11"/>
        <v>14</v>
      </c>
    </row>
    <row r="92" spans="1:17" x14ac:dyDescent="0.35">
      <c r="A92" s="1" t="str">
        <f t="shared" si="7"/>
        <v>Feb</v>
      </c>
      <c r="B92" s="1">
        <f t="shared" si="8"/>
        <v>2</v>
      </c>
      <c r="C92" s="3">
        <f>DATE(2018, MONTH(DATEVALUE('2022 Regulation Up'!$C$2&amp;" 1")), 1)</f>
        <v>43132</v>
      </c>
      <c r="D92" s="1">
        <v>19</v>
      </c>
      <c r="E92" s="1" t="s">
        <v>17</v>
      </c>
      <c r="F92" s="2">
        <f>'2022 Regulation Down'!$C21</f>
        <v>319</v>
      </c>
      <c r="G92" s="2">
        <f>'2023 Regulation Down (wo solar)'!$C21</f>
        <v>327</v>
      </c>
      <c r="H92" s="2">
        <f>'2023_RegDown(w solar)'!$C21</f>
        <v>327</v>
      </c>
      <c r="I92" s="2">
        <f t="shared" si="9"/>
        <v>8</v>
      </c>
      <c r="J92" s="12">
        <f t="shared" si="6"/>
        <v>2.5078369905956112E-2</v>
      </c>
      <c r="L92" s="1" t="s">
        <v>16</v>
      </c>
      <c r="M92" s="1" t="s">
        <v>2</v>
      </c>
      <c r="N92" s="6">
        <v>372.41666666666669</v>
      </c>
      <c r="O92" s="6">
        <v>399.91666666666669</v>
      </c>
      <c r="P92" s="1">
        <f t="shared" si="10"/>
        <v>27.5</v>
      </c>
      <c r="Q92" s="1">
        <f t="shared" si="11"/>
        <v>13</v>
      </c>
    </row>
    <row r="93" spans="1:17" x14ac:dyDescent="0.35">
      <c r="A93" s="1" t="str">
        <f t="shared" si="7"/>
        <v>Feb</v>
      </c>
      <c r="B93" s="1">
        <f t="shared" si="8"/>
        <v>2</v>
      </c>
      <c r="C93" s="3">
        <f>DATE(2018, MONTH(DATEVALUE('2022 Regulation Up'!$C$2&amp;" 1")), 1)</f>
        <v>43132</v>
      </c>
      <c r="D93" s="1">
        <v>20</v>
      </c>
      <c r="E93" s="1" t="s">
        <v>17</v>
      </c>
      <c r="F93" s="2">
        <f>'2022 Regulation Down'!$C22</f>
        <v>340</v>
      </c>
      <c r="G93" s="2">
        <f>'2023 Regulation Down (wo solar)'!$C22</f>
        <v>346</v>
      </c>
      <c r="H93" s="2">
        <f>'2023_RegDown(w solar)'!$C22</f>
        <v>346</v>
      </c>
      <c r="I93" s="2">
        <f t="shared" si="9"/>
        <v>6</v>
      </c>
      <c r="J93" s="12">
        <f t="shared" si="6"/>
        <v>1.7647058823529412E-2</v>
      </c>
      <c r="L93" s="1" t="s">
        <v>16</v>
      </c>
      <c r="M93" s="1" t="s">
        <v>3</v>
      </c>
      <c r="N93" s="6">
        <v>394.29166666666669</v>
      </c>
      <c r="O93" s="6">
        <v>453.83333333333331</v>
      </c>
      <c r="P93" s="1">
        <f t="shared" si="10"/>
        <v>59.541666666666629</v>
      </c>
      <c r="Q93" s="1">
        <f t="shared" si="11"/>
        <v>3</v>
      </c>
    </row>
    <row r="94" spans="1:17" x14ac:dyDescent="0.35">
      <c r="A94" s="1" t="str">
        <f t="shared" si="7"/>
        <v>Feb</v>
      </c>
      <c r="B94" s="1">
        <f t="shared" si="8"/>
        <v>2</v>
      </c>
      <c r="C94" s="3">
        <f>DATE(2018, MONTH(DATEVALUE('2022 Regulation Up'!$C$2&amp;" 1")), 1)</f>
        <v>43132</v>
      </c>
      <c r="D94" s="1">
        <v>21</v>
      </c>
      <c r="E94" s="1" t="s">
        <v>17</v>
      </c>
      <c r="F94" s="2">
        <f>'2022 Regulation Down'!$C23</f>
        <v>323</v>
      </c>
      <c r="G94" s="2">
        <f>'2023 Regulation Down (wo solar)'!$C23</f>
        <v>335</v>
      </c>
      <c r="H94" s="2">
        <f>'2023_RegDown(w solar)'!$C23</f>
        <v>335</v>
      </c>
      <c r="I94" s="2">
        <f t="shared" si="9"/>
        <v>12</v>
      </c>
      <c r="J94" s="12">
        <f t="shared" si="6"/>
        <v>3.7151702786377708E-2</v>
      </c>
      <c r="L94" s="1" t="s">
        <v>16</v>
      </c>
      <c r="M94" s="1" t="s">
        <v>4</v>
      </c>
      <c r="N94" s="6">
        <v>373.375</v>
      </c>
      <c r="O94" s="6">
        <v>399.625</v>
      </c>
      <c r="P94" s="1">
        <f t="shared" si="10"/>
        <v>26.25</v>
      </c>
      <c r="Q94" s="1">
        <f t="shared" si="11"/>
        <v>16</v>
      </c>
    </row>
    <row r="95" spans="1:17" x14ac:dyDescent="0.35">
      <c r="A95" s="1" t="str">
        <f t="shared" si="7"/>
        <v>Feb</v>
      </c>
      <c r="B95" s="1">
        <f t="shared" si="8"/>
        <v>2</v>
      </c>
      <c r="C95" s="3">
        <f>DATE(2018, MONTH(DATEVALUE('2022 Regulation Up'!$C$2&amp;" 1")), 1)</f>
        <v>43132</v>
      </c>
      <c r="D95" s="1">
        <v>22</v>
      </c>
      <c r="E95" s="1" t="s">
        <v>17</v>
      </c>
      <c r="F95" s="2">
        <f>'2022 Regulation Down'!$C24</f>
        <v>366</v>
      </c>
      <c r="G95" s="2">
        <f>'2023 Regulation Down (wo solar)'!$C24</f>
        <v>323</v>
      </c>
      <c r="H95" s="2">
        <f>'2023_RegDown(w solar)'!$C24</f>
        <v>323</v>
      </c>
      <c r="I95" s="2">
        <f t="shared" si="9"/>
        <v>-43</v>
      </c>
      <c r="J95" s="12">
        <f t="shared" si="6"/>
        <v>-0.11748633879781421</v>
      </c>
      <c r="L95" s="1" t="s">
        <v>16</v>
      </c>
      <c r="M95" s="1" t="s">
        <v>5</v>
      </c>
      <c r="N95" s="6">
        <v>399.45833333333331</v>
      </c>
      <c r="O95" s="6">
        <v>427.70833333333331</v>
      </c>
      <c r="P95" s="1">
        <f t="shared" si="10"/>
        <v>28.25</v>
      </c>
      <c r="Q95" s="1">
        <f t="shared" si="11"/>
        <v>12</v>
      </c>
    </row>
    <row r="96" spans="1:17" x14ac:dyDescent="0.35">
      <c r="A96" s="1" t="str">
        <f t="shared" si="7"/>
        <v>Feb</v>
      </c>
      <c r="B96" s="1">
        <f t="shared" si="8"/>
        <v>2</v>
      </c>
      <c r="C96" s="3">
        <f>DATE(2018, MONTH(DATEVALUE('2022 Regulation Up'!$C$2&amp;" 1")), 1)</f>
        <v>43132</v>
      </c>
      <c r="D96" s="1">
        <v>23</v>
      </c>
      <c r="E96" s="1" t="s">
        <v>17</v>
      </c>
      <c r="F96" s="2">
        <f>'2022 Regulation Down'!$C25</f>
        <v>380</v>
      </c>
      <c r="G96" s="2">
        <f>'2023 Regulation Down (wo solar)'!$C25</f>
        <v>385</v>
      </c>
      <c r="H96" s="2">
        <f>'2023_RegDown(w solar)'!$C25</f>
        <v>385</v>
      </c>
      <c r="I96" s="2">
        <f t="shared" si="9"/>
        <v>5</v>
      </c>
      <c r="J96" s="12">
        <f t="shared" si="6"/>
        <v>1.3157894736842105E-2</v>
      </c>
      <c r="L96" s="1" t="s">
        <v>16</v>
      </c>
      <c r="M96" s="1" t="s">
        <v>6</v>
      </c>
      <c r="N96" s="6">
        <v>371.875</v>
      </c>
      <c r="O96" s="6">
        <v>407.875</v>
      </c>
      <c r="P96" s="1">
        <f t="shared" si="10"/>
        <v>36</v>
      </c>
      <c r="Q96" s="1">
        <f t="shared" si="11"/>
        <v>9</v>
      </c>
    </row>
    <row r="97" spans="1:17" x14ac:dyDescent="0.35">
      <c r="A97" s="1" t="str">
        <f t="shared" si="7"/>
        <v>Feb</v>
      </c>
      <c r="B97" s="1">
        <f t="shared" si="8"/>
        <v>2</v>
      </c>
      <c r="C97" s="3">
        <f>DATE(2018, MONTH(DATEVALUE('2022 Regulation Up'!$C$2&amp;" 1")), 1)</f>
        <v>43132</v>
      </c>
      <c r="D97" s="1">
        <v>24</v>
      </c>
      <c r="E97" s="1" t="s">
        <v>17</v>
      </c>
      <c r="F97" s="2">
        <f>'2022 Regulation Down'!$C26</f>
        <v>337</v>
      </c>
      <c r="G97" s="2">
        <f>'2023 Regulation Down (wo solar)'!$C26</f>
        <v>326</v>
      </c>
      <c r="H97" s="2">
        <f>'2023_RegDown(w solar)'!$C26</f>
        <v>326</v>
      </c>
      <c r="I97" s="2">
        <f t="shared" si="9"/>
        <v>-11</v>
      </c>
      <c r="J97" s="12">
        <f t="shared" si="6"/>
        <v>-3.2640949554896145E-2</v>
      </c>
      <c r="L97" s="1" t="s">
        <v>16</v>
      </c>
      <c r="M97" s="1" t="s">
        <v>7</v>
      </c>
      <c r="N97" s="6">
        <v>343.375</v>
      </c>
      <c r="O97" s="6">
        <v>379.45833333333331</v>
      </c>
      <c r="P97" s="1">
        <f t="shared" si="10"/>
        <v>36.083333333333314</v>
      </c>
      <c r="Q97" s="1">
        <f t="shared" si="11"/>
        <v>8</v>
      </c>
    </row>
    <row r="98" spans="1:17" x14ac:dyDescent="0.35">
      <c r="A98" s="1" t="str">
        <f t="shared" si="7"/>
        <v>Mar</v>
      </c>
      <c r="B98" s="1">
        <f t="shared" si="8"/>
        <v>3</v>
      </c>
      <c r="C98" s="3">
        <f>DATE(2018, MONTH(DATEVALUE('2022 Regulation Up'!$D$2&amp;" 1")), 1)</f>
        <v>43160</v>
      </c>
      <c r="D98" s="1">
        <v>1</v>
      </c>
      <c r="E98" s="1" t="s">
        <v>16</v>
      </c>
      <c r="F98" s="2">
        <f>'2022 Regulation Up'!$D3</f>
        <v>302</v>
      </c>
      <c r="G98" s="2">
        <f>'2023 Regulation Up (wo solar)'!$D3</f>
        <v>320</v>
      </c>
      <c r="H98" s="2">
        <f>'2023 Regulation Up (w solar)'!$D3</f>
        <v>320</v>
      </c>
      <c r="I98" s="2">
        <f t="shared" si="9"/>
        <v>18</v>
      </c>
      <c r="J98" s="12">
        <f t="shared" si="6"/>
        <v>5.9602649006622516E-2</v>
      </c>
      <c r="L98" s="1" t="s">
        <v>16</v>
      </c>
      <c r="M98" s="1" t="s">
        <v>8</v>
      </c>
      <c r="N98" s="6">
        <v>347.79166666666669</v>
      </c>
      <c r="O98" s="6">
        <v>388.625</v>
      </c>
      <c r="P98" s="1">
        <f t="shared" si="10"/>
        <v>40.833333333333314</v>
      </c>
      <c r="Q98" s="1">
        <f t="shared" si="11"/>
        <v>5</v>
      </c>
    </row>
    <row r="99" spans="1:17" x14ac:dyDescent="0.35">
      <c r="A99" s="1" t="str">
        <f t="shared" si="7"/>
        <v>Mar</v>
      </c>
      <c r="B99" s="1">
        <f t="shared" si="8"/>
        <v>3</v>
      </c>
      <c r="C99" s="3">
        <f>DATE(2018, MONTH(DATEVALUE('2022 Regulation Up'!$D$2&amp;" 1")), 1)</f>
        <v>43160</v>
      </c>
      <c r="D99" s="1">
        <v>2</v>
      </c>
      <c r="E99" s="1" t="s">
        <v>16</v>
      </c>
      <c r="F99" s="2">
        <f>'2022 Regulation Up'!$D4</f>
        <v>254</v>
      </c>
      <c r="G99" s="2">
        <f>'2023 Regulation Up (wo solar)'!$D4</f>
        <v>270</v>
      </c>
      <c r="H99" s="2">
        <f>'2023 Regulation Up (w solar)'!$D4</f>
        <v>270</v>
      </c>
      <c r="I99" s="2">
        <f t="shared" si="9"/>
        <v>16</v>
      </c>
      <c r="J99" s="12">
        <f t="shared" si="6"/>
        <v>6.2992125984251968E-2</v>
      </c>
      <c r="L99" s="1" t="s">
        <v>16</v>
      </c>
      <c r="M99" s="1" t="s">
        <v>9</v>
      </c>
      <c r="N99" s="6">
        <v>342.58333333333331</v>
      </c>
      <c r="O99" s="6">
        <v>380.5</v>
      </c>
      <c r="P99" s="1">
        <f t="shared" si="10"/>
        <v>37.916666666666686</v>
      </c>
      <c r="Q99" s="1">
        <f t="shared" si="11"/>
        <v>6</v>
      </c>
    </row>
    <row r="100" spans="1:17" x14ac:dyDescent="0.35">
      <c r="A100" s="1" t="str">
        <f t="shared" si="7"/>
        <v>Mar</v>
      </c>
      <c r="B100" s="1">
        <f t="shared" si="8"/>
        <v>3</v>
      </c>
      <c r="C100" s="3">
        <f>DATE(2018, MONTH(DATEVALUE('2022 Regulation Up'!$D$2&amp;" 1")), 1)</f>
        <v>43160</v>
      </c>
      <c r="D100" s="1">
        <v>3</v>
      </c>
      <c r="E100" s="1" t="s">
        <v>16</v>
      </c>
      <c r="F100" s="2">
        <f>'2022 Regulation Up'!$D5</f>
        <v>233</v>
      </c>
      <c r="G100" s="2">
        <f>'2023 Regulation Up (wo solar)'!$D5</f>
        <v>250</v>
      </c>
      <c r="H100" s="2">
        <f>'2023 Regulation Up (w solar)'!$D5</f>
        <v>250</v>
      </c>
      <c r="I100" s="2">
        <f t="shared" si="9"/>
        <v>17</v>
      </c>
      <c r="J100" s="12">
        <f t="shared" si="6"/>
        <v>7.2961373390557943E-2</v>
      </c>
      <c r="L100" s="1" t="s">
        <v>16</v>
      </c>
      <c r="M100" s="1" t="s">
        <v>20</v>
      </c>
      <c r="N100" s="6">
        <v>342.91666666666669</v>
      </c>
      <c r="O100" s="6">
        <v>408.5</v>
      </c>
      <c r="P100" s="1">
        <f t="shared" si="10"/>
        <v>65.583333333333314</v>
      </c>
      <c r="Q100" s="1">
        <f t="shared" si="11"/>
        <v>2</v>
      </c>
    </row>
    <row r="101" spans="1:17" x14ac:dyDescent="0.35">
      <c r="A101" s="1" t="str">
        <f t="shared" si="7"/>
        <v>Mar</v>
      </c>
      <c r="B101" s="1">
        <f t="shared" si="8"/>
        <v>3</v>
      </c>
      <c r="C101" s="3">
        <f>DATE(2018, MONTH(DATEVALUE('2022 Regulation Up'!$D$2&amp;" 1")), 1)</f>
        <v>43160</v>
      </c>
      <c r="D101" s="1">
        <v>4</v>
      </c>
      <c r="E101" s="1" t="s">
        <v>16</v>
      </c>
      <c r="F101" s="2">
        <f>'2022 Regulation Up'!$D6</f>
        <v>260</v>
      </c>
      <c r="G101" s="2">
        <f>'2023 Regulation Up (wo solar)'!$D6</f>
        <v>284</v>
      </c>
      <c r="H101" s="2">
        <f>'2023 Regulation Up (w solar)'!$D6</f>
        <v>284</v>
      </c>
      <c r="I101" s="2">
        <f t="shared" si="9"/>
        <v>24</v>
      </c>
      <c r="J101" s="12">
        <f t="shared" si="6"/>
        <v>9.2307692307692313E-2</v>
      </c>
      <c r="L101" s="1" t="s">
        <v>16</v>
      </c>
      <c r="M101" s="1" t="s">
        <v>21</v>
      </c>
      <c r="N101" s="6">
        <v>327.25</v>
      </c>
      <c r="O101" s="6">
        <v>345.29166666666669</v>
      </c>
      <c r="P101" s="1">
        <f t="shared" si="10"/>
        <v>18.041666666666686</v>
      </c>
      <c r="Q101" s="1">
        <f t="shared" si="11"/>
        <v>19</v>
      </c>
    </row>
    <row r="102" spans="1:17" x14ac:dyDescent="0.35">
      <c r="A102" s="1" t="str">
        <f t="shared" si="7"/>
        <v>Mar</v>
      </c>
      <c r="B102" s="1">
        <f t="shared" si="8"/>
        <v>3</v>
      </c>
      <c r="C102" s="3">
        <f>DATE(2018, MONTH(DATEVALUE('2022 Regulation Up'!$D$2&amp;" 1")), 1)</f>
        <v>43160</v>
      </c>
      <c r="D102" s="1">
        <v>5</v>
      </c>
      <c r="E102" s="1" t="s">
        <v>16</v>
      </c>
      <c r="F102" s="2">
        <f>'2022 Regulation Up'!$D7</f>
        <v>309</v>
      </c>
      <c r="G102" s="2">
        <f>'2023 Regulation Up (wo solar)'!$D7</f>
        <v>330</v>
      </c>
      <c r="H102" s="2">
        <f>'2023 Regulation Up (w solar)'!$D7</f>
        <v>330</v>
      </c>
      <c r="I102" s="2">
        <f t="shared" si="9"/>
        <v>21</v>
      </c>
      <c r="J102" s="12">
        <f t="shared" si="6"/>
        <v>6.7961165048543687E-2</v>
      </c>
      <c r="L102" s="1" t="s">
        <v>16</v>
      </c>
      <c r="M102" s="1" t="s">
        <v>22</v>
      </c>
      <c r="N102" s="6">
        <v>350.54166666666669</v>
      </c>
      <c r="O102" s="6">
        <v>360.54166666666669</v>
      </c>
      <c r="P102" s="1">
        <f t="shared" si="10"/>
        <v>10</v>
      </c>
      <c r="Q102" s="1">
        <f t="shared" si="11"/>
        <v>21</v>
      </c>
    </row>
    <row r="103" spans="1:17" x14ac:dyDescent="0.35">
      <c r="A103" s="1" t="str">
        <f t="shared" si="7"/>
        <v>Mar</v>
      </c>
      <c r="B103" s="1">
        <f t="shared" si="8"/>
        <v>3</v>
      </c>
      <c r="C103" s="3">
        <f>DATE(2018, MONTH(DATEVALUE('2022 Regulation Up'!$D$2&amp;" 1")), 1)</f>
        <v>43160</v>
      </c>
      <c r="D103" s="1">
        <v>6</v>
      </c>
      <c r="E103" s="1" t="s">
        <v>16</v>
      </c>
      <c r="F103" s="2">
        <f>'2022 Regulation Up'!$D8</f>
        <v>447</v>
      </c>
      <c r="G103" s="2">
        <f>'2023 Regulation Up (wo solar)'!$D8</f>
        <v>491</v>
      </c>
      <c r="H103" s="2">
        <f>'2023 Regulation Up (w solar)'!$D8</f>
        <v>491</v>
      </c>
      <c r="I103" s="2">
        <f t="shared" si="9"/>
        <v>44</v>
      </c>
      <c r="J103" s="12">
        <f t="shared" si="6"/>
        <v>9.8434004474272932E-2</v>
      </c>
      <c r="L103" s="1" t="s">
        <v>48</v>
      </c>
      <c r="M103" s="1" t="s">
        <v>48</v>
      </c>
      <c r="N103" s="6"/>
      <c r="O103" s="6"/>
      <c r="P103" s="1">
        <f t="shared" si="10"/>
        <v>0</v>
      </c>
      <c r="Q103" s="1">
        <f t="shared" si="11"/>
        <v>24</v>
      </c>
    </row>
    <row r="104" spans="1:17" x14ac:dyDescent="0.35">
      <c r="A104" s="1" t="str">
        <f t="shared" si="7"/>
        <v>Mar</v>
      </c>
      <c r="B104" s="1">
        <f t="shared" si="8"/>
        <v>3</v>
      </c>
      <c r="C104" s="3">
        <f>DATE(2018, MONTH(DATEVALUE('2022 Regulation Up'!$D$2&amp;" 1")), 1)</f>
        <v>43160</v>
      </c>
      <c r="D104" s="1">
        <v>7</v>
      </c>
      <c r="E104" s="1" t="s">
        <v>16</v>
      </c>
      <c r="F104" s="2">
        <f>'2022 Regulation Up'!$D9</f>
        <v>533</v>
      </c>
      <c r="G104" s="2">
        <f>'2023 Regulation Up (wo solar)'!$D9</f>
        <v>609</v>
      </c>
      <c r="H104" s="2">
        <f>'2023 Regulation Up (w solar)'!$D9</f>
        <v>609</v>
      </c>
      <c r="I104" s="2">
        <f t="shared" si="9"/>
        <v>76</v>
      </c>
      <c r="J104" s="12">
        <f t="shared" si="6"/>
        <v>0.14258911819887429</v>
      </c>
      <c r="L104" s="18"/>
    </row>
    <row r="105" spans="1:17" x14ac:dyDescent="0.35">
      <c r="A105" s="1" t="str">
        <f t="shared" si="7"/>
        <v>Mar</v>
      </c>
      <c r="B105" s="1">
        <f t="shared" si="8"/>
        <v>3</v>
      </c>
      <c r="C105" s="3">
        <f>DATE(2018, MONTH(DATEVALUE('2022 Regulation Up'!$D$2&amp;" 1")), 1)</f>
        <v>43160</v>
      </c>
      <c r="D105" s="1">
        <v>8</v>
      </c>
      <c r="E105" s="1" t="s">
        <v>16</v>
      </c>
      <c r="F105" s="2">
        <f>'2022 Regulation Up'!$D10</f>
        <v>401</v>
      </c>
      <c r="G105" s="2">
        <f>'2023 Regulation Up (wo solar)'!$D10</f>
        <v>422</v>
      </c>
      <c r="H105" s="2">
        <f>'2023 Regulation Up (w solar)'!$D10</f>
        <v>422</v>
      </c>
      <c r="I105" s="2">
        <f t="shared" si="9"/>
        <v>21</v>
      </c>
      <c r="J105" s="12">
        <f t="shared" si="6"/>
        <v>5.2369077306733167E-2</v>
      </c>
      <c r="L105" s="18"/>
    </row>
    <row r="106" spans="1:17" x14ac:dyDescent="0.35">
      <c r="A106" s="1" t="str">
        <f t="shared" si="7"/>
        <v>Mar</v>
      </c>
      <c r="B106" s="1">
        <f t="shared" si="8"/>
        <v>3</v>
      </c>
      <c r="C106" s="3">
        <f>DATE(2018, MONTH(DATEVALUE('2022 Regulation Up'!$D$2&amp;" 1")), 1)</f>
        <v>43160</v>
      </c>
      <c r="D106" s="1">
        <v>9</v>
      </c>
      <c r="E106" s="1" t="s">
        <v>16</v>
      </c>
      <c r="F106" s="2">
        <f>'2022 Regulation Up'!$D11</f>
        <v>358</v>
      </c>
      <c r="G106" s="2">
        <f>'2023 Regulation Up (wo solar)'!$D11</f>
        <v>366</v>
      </c>
      <c r="H106" s="2">
        <f>'2023 Regulation Up (w solar)'!$D11</f>
        <v>371</v>
      </c>
      <c r="I106" s="2">
        <f t="shared" si="9"/>
        <v>13</v>
      </c>
      <c r="J106" s="12">
        <f t="shared" si="6"/>
        <v>3.6312849162011177E-2</v>
      </c>
    </row>
    <row r="107" spans="1:17" x14ac:dyDescent="0.35">
      <c r="A107" s="1" t="str">
        <f t="shared" si="7"/>
        <v>Mar</v>
      </c>
      <c r="B107" s="1">
        <f t="shared" si="8"/>
        <v>3</v>
      </c>
      <c r="C107" s="3">
        <f>DATE(2018, MONTH(DATEVALUE('2022 Regulation Up'!$D$2&amp;" 1")), 1)</f>
        <v>43160</v>
      </c>
      <c r="D107" s="1">
        <v>10</v>
      </c>
      <c r="E107" s="1" t="s">
        <v>16</v>
      </c>
      <c r="F107" s="2">
        <f>'2022 Regulation Up'!$D12</f>
        <v>450</v>
      </c>
      <c r="G107" s="2">
        <f>'2023 Regulation Up (wo solar)'!$D12</f>
        <v>349</v>
      </c>
      <c r="H107" s="2">
        <f>'2023 Regulation Up (w solar)'!$D12</f>
        <v>414</v>
      </c>
      <c r="I107" s="2">
        <f t="shared" si="9"/>
        <v>-36</v>
      </c>
      <c r="J107" s="12">
        <f t="shared" si="6"/>
        <v>-0.08</v>
      </c>
    </row>
    <row r="108" spans="1:17" x14ac:dyDescent="0.35">
      <c r="A108" s="1" t="str">
        <f t="shared" si="7"/>
        <v>Mar</v>
      </c>
      <c r="B108" s="1">
        <f t="shared" si="8"/>
        <v>3</v>
      </c>
      <c r="C108" s="3">
        <f>DATE(2018, MONTH(DATEVALUE('2022 Regulation Up'!$D$2&amp;" 1")), 1)</f>
        <v>43160</v>
      </c>
      <c r="D108" s="1">
        <v>11</v>
      </c>
      <c r="E108" s="1" t="s">
        <v>16</v>
      </c>
      <c r="F108" s="2">
        <f>'2022 Regulation Up'!$D13</f>
        <v>455</v>
      </c>
      <c r="G108" s="2">
        <f>'2023 Regulation Up (wo solar)'!$D13</f>
        <v>416</v>
      </c>
      <c r="H108" s="2">
        <f>'2023 Regulation Up (w solar)'!$D13</f>
        <v>507</v>
      </c>
      <c r="I108" s="2">
        <f t="shared" si="9"/>
        <v>52</v>
      </c>
      <c r="J108" s="12">
        <f t="shared" si="6"/>
        <v>0.11428571428571428</v>
      </c>
    </row>
    <row r="109" spans="1:17" x14ac:dyDescent="0.35">
      <c r="A109" s="1" t="str">
        <f t="shared" si="7"/>
        <v>Mar</v>
      </c>
      <c r="B109" s="1">
        <f t="shared" si="8"/>
        <v>3</v>
      </c>
      <c r="C109" s="3">
        <f>DATE(2018, MONTH(DATEVALUE('2022 Regulation Up'!$D$2&amp;" 1")), 1)</f>
        <v>43160</v>
      </c>
      <c r="D109" s="1">
        <v>12</v>
      </c>
      <c r="E109" s="1" t="s">
        <v>16</v>
      </c>
      <c r="F109" s="2">
        <f>'2022 Regulation Up'!$D14</f>
        <v>435</v>
      </c>
      <c r="G109" s="2">
        <f>'2023 Regulation Up (wo solar)'!$D14</f>
        <v>415</v>
      </c>
      <c r="H109" s="2">
        <f>'2023 Regulation Up (w solar)'!$D14</f>
        <v>504</v>
      </c>
      <c r="I109" s="2">
        <f t="shared" si="9"/>
        <v>69</v>
      </c>
      <c r="J109" s="12">
        <f t="shared" si="6"/>
        <v>0.15862068965517243</v>
      </c>
    </row>
    <row r="110" spans="1:17" x14ac:dyDescent="0.35">
      <c r="A110" s="1" t="str">
        <f t="shared" si="7"/>
        <v>Mar</v>
      </c>
      <c r="B110" s="1">
        <f t="shared" si="8"/>
        <v>3</v>
      </c>
      <c r="C110" s="3">
        <f>DATE(2018, MONTH(DATEVALUE('2022 Regulation Up'!$D$2&amp;" 1")), 1)</f>
        <v>43160</v>
      </c>
      <c r="D110" s="1">
        <v>13</v>
      </c>
      <c r="E110" s="1" t="s">
        <v>16</v>
      </c>
      <c r="F110" s="2">
        <f>'2022 Regulation Up'!$D15</f>
        <v>482</v>
      </c>
      <c r="G110" s="2">
        <f>'2023 Regulation Up (wo solar)'!$D15</f>
        <v>385</v>
      </c>
      <c r="H110" s="2">
        <f>'2023 Regulation Up (w solar)'!$D15</f>
        <v>503</v>
      </c>
      <c r="I110" s="2">
        <f t="shared" si="9"/>
        <v>21</v>
      </c>
      <c r="J110" s="12">
        <f t="shared" si="6"/>
        <v>4.3568464730290454E-2</v>
      </c>
    </row>
    <row r="111" spans="1:17" x14ac:dyDescent="0.35">
      <c r="A111" s="1" t="str">
        <f t="shared" si="7"/>
        <v>Mar</v>
      </c>
      <c r="B111" s="1">
        <f t="shared" si="8"/>
        <v>3</v>
      </c>
      <c r="C111" s="3">
        <f>DATE(2018, MONTH(DATEVALUE('2022 Regulation Up'!$D$2&amp;" 1")), 1)</f>
        <v>43160</v>
      </c>
      <c r="D111" s="1">
        <v>14</v>
      </c>
      <c r="E111" s="1" t="s">
        <v>16</v>
      </c>
      <c r="F111" s="2">
        <f>'2022 Regulation Up'!$D16</f>
        <v>457</v>
      </c>
      <c r="G111" s="2">
        <f>'2023 Regulation Up (wo solar)'!$D16</f>
        <v>369</v>
      </c>
      <c r="H111" s="2">
        <f>'2023 Regulation Up (w solar)'!$D16</f>
        <v>515</v>
      </c>
      <c r="I111" s="2">
        <f t="shared" si="9"/>
        <v>58</v>
      </c>
      <c r="J111" s="12">
        <f t="shared" si="6"/>
        <v>0.12691466083150985</v>
      </c>
    </row>
    <row r="112" spans="1:17" x14ac:dyDescent="0.35">
      <c r="A112" s="1" t="str">
        <f t="shared" si="7"/>
        <v>Mar</v>
      </c>
      <c r="B112" s="1">
        <f t="shared" si="8"/>
        <v>3</v>
      </c>
      <c r="C112" s="3">
        <f>DATE(2018, MONTH(DATEVALUE('2022 Regulation Up'!$D$2&amp;" 1")), 1)</f>
        <v>43160</v>
      </c>
      <c r="D112" s="1">
        <v>15</v>
      </c>
      <c r="E112" s="1" t="s">
        <v>16</v>
      </c>
      <c r="F112" s="2">
        <f>'2022 Regulation Up'!$D17</f>
        <v>442</v>
      </c>
      <c r="G112" s="2">
        <f>'2023 Regulation Up (wo solar)'!$D17</f>
        <v>376</v>
      </c>
      <c r="H112" s="2">
        <f>'2023 Regulation Up (w solar)'!$D17</f>
        <v>515</v>
      </c>
      <c r="I112" s="2">
        <f t="shared" si="9"/>
        <v>73</v>
      </c>
      <c r="J112" s="12">
        <f t="shared" si="6"/>
        <v>0.16515837104072398</v>
      </c>
    </row>
    <row r="113" spans="1:10" x14ac:dyDescent="0.35">
      <c r="A113" s="1" t="str">
        <f t="shared" si="7"/>
        <v>Mar</v>
      </c>
      <c r="B113" s="1">
        <f t="shared" si="8"/>
        <v>3</v>
      </c>
      <c r="C113" s="3">
        <f>DATE(2018, MONTH(DATEVALUE('2022 Regulation Up'!$D$2&amp;" 1")), 1)</f>
        <v>43160</v>
      </c>
      <c r="D113" s="1">
        <v>16</v>
      </c>
      <c r="E113" s="1" t="s">
        <v>16</v>
      </c>
      <c r="F113" s="2">
        <f>'2022 Regulation Up'!$D18</f>
        <v>453</v>
      </c>
      <c r="G113" s="2">
        <f>'2023 Regulation Up (wo solar)'!$D18</f>
        <v>395</v>
      </c>
      <c r="H113" s="2">
        <f>'2023 Regulation Up (w solar)'!$D18</f>
        <v>541</v>
      </c>
      <c r="I113" s="2">
        <f t="shared" si="9"/>
        <v>88</v>
      </c>
      <c r="J113" s="12">
        <f t="shared" si="6"/>
        <v>0.19426048565121412</v>
      </c>
    </row>
    <row r="114" spans="1:10" x14ac:dyDescent="0.35">
      <c r="A114" s="1" t="str">
        <f t="shared" si="7"/>
        <v>Mar</v>
      </c>
      <c r="B114" s="1">
        <f t="shared" si="8"/>
        <v>3</v>
      </c>
      <c r="C114" s="3">
        <f>DATE(2018, MONTH(DATEVALUE('2022 Regulation Up'!$D$2&amp;" 1")), 1)</f>
        <v>43160</v>
      </c>
      <c r="D114" s="1">
        <v>17</v>
      </c>
      <c r="E114" s="1" t="s">
        <v>16</v>
      </c>
      <c r="F114" s="2">
        <f>'2022 Regulation Up'!$D19</f>
        <v>564</v>
      </c>
      <c r="G114" s="2">
        <f>'2023 Regulation Up (wo solar)'!$D19</f>
        <v>459</v>
      </c>
      <c r="H114" s="2">
        <f>'2023 Regulation Up (w solar)'!$D19</f>
        <v>596</v>
      </c>
      <c r="I114" s="2">
        <f t="shared" si="9"/>
        <v>32</v>
      </c>
      <c r="J114" s="12">
        <f t="shared" si="6"/>
        <v>5.6737588652482268E-2</v>
      </c>
    </row>
    <row r="115" spans="1:10" x14ac:dyDescent="0.35">
      <c r="A115" s="1" t="str">
        <f t="shared" si="7"/>
        <v>Mar</v>
      </c>
      <c r="B115" s="1">
        <f t="shared" si="8"/>
        <v>3</v>
      </c>
      <c r="C115" s="3">
        <f>DATE(2018, MONTH(DATEVALUE('2022 Regulation Up'!$D$2&amp;" 1")), 1)</f>
        <v>43160</v>
      </c>
      <c r="D115" s="1">
        <v>18</v>
      </c>
      <c r="E115" s="1" t="s">
        <v>16</v>
      </c>
      <c r="F115" s="2">
        <f>'2022 Regulation Up'!$D20</f>
        <v>549</v>
      </c>
      <c r="G115" s="2">
        <f>'2023 Regulation Up (wo solar)'!$D20</f>
        <v>616</v>
      </c>
      <c r="H115" s="2">
        <f>'2023 Regulation Up (w solar)'!$D20</f>
        <v>779</v>
      </c>
      <c r="I115" s="2">
        <f t="shared" si="9"/>
        <v>230</v>
      </c>
      <c r="J115" s="12">
        <f t="shared" si="6"/>
        <v>0.41894353369763204</v>
      </c>
    </row>
    <row r="116" spans="1:10" x14ac:dyDescent="0.35">
      <c r="A116" s="1" t="str">
        <f t="shared" si="7"/>
        <v>Mar</v>
      </c>
      <c r="B116" s="1">
        <f t="shared" si="8"/>
        <v>3</v>
      </c>
      <c r="C116" s="3">
        <f>DATE(2018, MONTH(DATEVALUE('2022 Regulation Up'!$D$2&amp;" 1")), 1)</f>
        <v>43160</v>
      </c>
      <c r="D116" s="1">
        <v>19</v>
      </c>
      <c r="E116" s="1" t="s">
        <v>16</v>
      </c>
      <c r="F116" s="2">
        <f>'2022 Regulation Up'!$D21</f>
        <v>590</v>
      </c>
      <c r="G116" s="2">
        <f>'2023 Regulation Up (wo solar)'!$D21</f>
        <v>705</v>
      </c>
      <c r="H116" s="2">
        <f>'2023 Regulation Up (w solar)'!$D21</f>
        <v>851</v>
      </c>
      <c r="I116" s="2">
        <f t="shared" si="9"/>
        <v>261</v>
      </c>
      <c r="J116" s="12">
        <f t="shared" si="6"/>
        <v>0.44237288135593222</v>
      </c>
    </row>
    <row r="117" spans="1:10" x14ac:dyDescent="0.35">
      <c r="A117" s="1" t="str">
        <f t="shared" si="7"/>
        <v>Mar</v>
      </c>
      <c r="B117" s="1">
        <f t="shared" si="8"/>
        <v>3</v>
      </c>
      <c r="C117" s="3">
        <f>DATE(2018, MONTH(DATEVALUE('2022 Regulation Up'!$D$2&amp;" 1")), 1)</f>
        <v>43160</v>
      </c>
      <c r="D117" s="1">
        <v>20</v>
      </c>
      <c r="E117" s="1" t="s">
        <v>16</v>
      </c>
      <c r="F117" s="2">
        <f>'2022 Regulation Up'!$D22</f>
        <v>512</v>
      </c>
      <c r="G117" s="2">
        <f>'2023 Regulation Up (wo solar)'!$D22</f>
        <v>653</v>
      </c>
      <c r="H117" s="2">
        <f>'2023 Regulation Up (w solar)'!$D22</f>
        <v>733</v>
      </c>
      <c r="I117" s="2">
        <f t="shared" si="9"/>
        <v>221</v>
      </c>
      <c r="J117" s="12">
        <f t="shared" si="6"/>
        <v>0.431640625</v>
      </c>
    </row>
    <row r="118" spans="1:10" x14ac:dyDescent="0.35">
      <c r="A118" s="1" t="str">
        <f t="shared" si="7"/>
        <v>Mar</v>
      </c>
      <c r="B118" s="1">
        <f t="shared" si="8"/>
        <v>3</v>
      </c>
      <c r="C118" s="3">
        <f>DATE(2018, MONTH(DATEVALUE('2022 Regulation Up'!$D$2&amp;" 1")), 1)</f>
        <v>43160</v>
      </c>
      <c r="D118" s="1">
        <v>21</v>
      </c>
      <c r="E118" s="1" t="s">
        <v>16</v>
      </c>
      <c r="F118" s="2">
        <f>'2022 Regulation Up'!$D23</f>
        <v>253</v>
      </c>
      <c r="G118" s="2">
        <f>'2023 Regulation Up (wo solar)'!$D23</f>
        <v>317</v>
      </c>
      <c r="H118" s="2">
        <f>'2023 Regulation Up (w solar)'!$D23</f>
        <v>319</v>
      </c>
      <c r="I118" s="2">
        <f t="shared" si="9"/>
        <v>66</v>
      </c>
      <c r="J118" s="12">
        <f t="shared" si="6"/>
        <v>0.2608695652173913</v>
      </c>
    </row>
    <row r="119" spans="1:10" x14ac:dyDescent="0.35">
      <c r="A119" s="1" t="str">
        <f t="shared" si="7"/>
        <v>Mar</v>
      </c>
      <c r="B119" s="1">
        <f t="shared" si="8"/>
        <v>3</v>
      </c>
      <c r="C119" s="3">
        <f>DATE(2018, MONTH(DATEVALUE('2022 Regulation Up'!$D$2&amp;" 1")), 1)</f>
        <v>43160</v>
      </c>
      <c r="D119" s="1">
        <v>22</v>
      </c>
      <c r="E119" s="1" t="s">
        <v>16</v>
      </c>
      <c r="F119" s="2">
        <f>'2022 Regulation Up'!$D24</f>
        <v>211</v>
      </c>
      <c r="G119" s="2">
        <f>'2023 Regulation Up (wo solar)'!$D24</f>
        <v>262</v>
      </c>
      <c r="H119" s="2">
        <f>'2023 Regulation Up (w solar)'!$D24</f>
        <v>262</v>
      </c>
      <c r="I119" s="2">
        <f t="shared" si="9"/>
        <v>51</v>
      </c>
      <c r="J119" s="12">
        <f t="shared" si="6"/>
        <v>0.24170616113744076</v>
      </c>
    </row>
    <row r="120" spans="1:10" x14ac:dyDescent="0.35">
      <c r="A120" s="1" t="str">
        <f t="shared" si="7"/>
        <v>Mar</v>
      </c>
      <c r="B120" s="1">
        <f t="shared" si="8"/>
        <v>3</v>
      </c>
      <c r="C120" s="3">
        <f>DATE(2018, MONTH(DATEVALUE('2022 Regulation Up'!$D$2&amp;" 1")), 1)</f>
        <v>43160</v>
      </c>
      <c r="D120" s="1">
        <v>23</v>
      </c>
      <c r="E120" s="1" t="s">
        <v>16</v>
      </c>
      <c r="F120" s="2">
        <f>'2022 Regulation Up'!$D25</f>
        <v>296</v>
      </c>
      <c r="G120" s="2">
        <f>'2023 Regulation Up (wo solar)'!$D25</f>
        <v>275</v>
      </c>
      <c r="H120" s="2">
        <f>'2023 Regulation Up (w solar)'!$D25</f>
        <v>275</v>
      </c>
      <c r="I120" s="2">
        <f t="shared" si="9"/>
        <v>-21</v>
      </c>
      <c r="J120" s="12">
        <f t="shared" si="6"/>
        <v>-7.0945945945945943E-2</v>
      </c>
    </row>
    <row r="121" spans="1:10" x14ac:dyDescent="0.35">
      <c r="A121" s="1" t="str">
        <f t="shared" si="7"/>
        <v>Mar</v>
      </c>
      <c r="B121" s="1">
        <f t="shared" si="8"/>
        <v>3</v>
      </c>
      <c r="C121" s="3">
        <f>DATE(2018, MONTH(DATEVALUE('2022 Regulation Up'!$D$2&amp;" 1")), 1)</f>
        <v>43160</v>
      </c>
      <c r="D121" s="1">
        <v>24</v>
      </c>
      <c r="E121" s="1" t="s">
        <v>16</v>
      </c>
      <c r="F121" s="2">
        <f>'2022 Regulation Up'!$D26</f>
        <v>217</v>
      </c>
      <c r="G121" s="2">
        <f>'2023 Regulation Up (wo solar)'!$D26</f>
        <v>231</v>
      </c>
      <c r="H121" s="2">
        <f>'2023 Regulation Up (w solar)'!$D26</f>
        <v>231</v>
      </c>
      <c r="I121" s="2">
        <f t="shared" si="9"/>
        <v>14</v>
      </c>
      <c r="J121" s="12">
        <f t="shared" si="6"/>
        <v>6.4516129032258063E-2</v>
      </c>
    </row>
    <row r="122" spans="1:10" x14ac:dyDescent="0.35">
      <c r="A122" s="1" t="str">
        <f t="shared" si="7"/>
        <v>Mar</v>
      </c>
      <c r="B122" s="1">
        <f t="shared" si="8"/>
        <v>3</v>
      </c>
      <c r="C122" s="3">
        <f>DATE(2018, MONTH(DATEVALUE('2022 Regulation Up'!$D$2&amp;" 1")), 1)</f>
        <v>43160</v>
      </c>
      <c r="D122" s="1">
        <v>1</v>
      </c>
      <c r="E122" s="1" t="s">
        <v>17</v>
      </c>
      <c r="F122" s="2">
        <f>'2022 Regulation Down'!$D3</f>
        <v>392</v>
      </c>
      <c r="G122" s="2">
        <f>'2023 Regulation Down (wo solar)'!$D3</f>
        <v>356</v>
      </c>
      <c r="H122" s="2">
        <f>'2023_RegDown(w solar)'!$D3</f>
        <v>356</v>
      </c>
      <c r="I122" s="2">
        <f t="shared" si="9"/>
        <v>-36</v>
      </c>
      <c r="J122" s="12">
        <f t="shared" si="6"/>
        <v>-9.1836734693877556E-2</v>
      </c>
    </row>
    <row r="123" spans="1:10" x14ac:dyDescent="0.35">
      <c r="A123" s="1" t="str">
        <f t="shared" si="7"/>
        <v>Mar</v>
      </c>
      <c r="B123" s="1">
        <f t="shared" si="8"/>
        <v>3</v>
      </c>
      <c r="C123" s="3">
        <f>DATE(2018, MONTH(DATEVALUE('2022 Regulation Up'!$D$2&amp;" 1")), 1)</f>
        <v>43160</v>
      </c>
      <c r="D123" s="1">
        <v>2</v>
      </c>
      <c r="E123" s="1" t="s">
        <v>17</v>
      </c>
      <c r="F123" s="2">
        <f>'2022 Regulation Down'!$D4</f>
        <v>268</v>
      </c>
      <c r="G123" s="2">
        <f>'2023 Regulation Down (wo solar)'!$D4</f>
        <v>257</v>
      </c>
      <c r="H123" s="2">
        <f>'2023_RegDown(w solar)'!$D4</f>
        <v>257</v>
      </c>
      <c r="I123" s="2">
        <f t="shared" si="9"/>
        <v>-11</v>
      </c>
      <c r="J123" s="12">
        <f t="shared" si="6"/>
        <v>-4.1044776119402986E-2</v>
      </c>
    </row>
    <row r="124" spans="1:10" x14ac:dyDescent="0.35">
      <c r="A124" s="1" t="str">
        <f t="shared" si="7"/>
        <v>Mar</v>
      </c>
      <c r="B124" s="1">
        <f t="shared" si="8"/>
        <v>3</v>
      </c>
      <c r="C124" s="3">
        <f>DATE(2018, MONTH(DATEVALUE('2022 Regulation Up'!$D$2&amp;" 1")), 1)</f>
        <v>43160</v>
      </c>
      <c r="D124" s="1">
        <v>3</v>
      </c>
      <c r="E124" s="1" t="s">
        <v>17</v>
      </c>
      <c r="F124" s="2">
        <f>'2022 Regulation Down'!$D5</f>
        <v>262</v>
      </c>
      <c r="G124" s="2">
        <f>'2023 Regulation Down (wo solar)'!$D5</f>
        <v>261</v>
      </c>
      <c r="H124" s="2">
        <f>'2023_RegDown(w solar)'!$D5</f>
        <v>261</v>
      </c>
      <c r="I124" s="2">
        <f t="shared" si="9"/>
        <v>-1</v>
      </c>
      <c r="J124" s="12">
        <f t="shared" si="6"/>
        <v>-3.8167938931297708E-3</v>
      </c>
    </row>
    <row r="125" spans="1:10" x14ac:dyDescent="0.35">
      <c r="A125" s="1" t="str">
        <f t="shared" si="7"/>
        <v>Mar</v>
      </c>
      <c r="B125" s="1">
        <f t="shared" si="8"/>
        <v>3</v>
      </c>
      <c r="C125" s="3">
        <f>DATE(2018, MONTH(DATEVALUE('2022 Regulation Up'!$D$2&amp;" 1")), 1)</f>
        <v>43160</v>
      </c>
      <c r="D125" s="1">
        <v>4</v>
      </c>
      <c r="E125" s="1" t="s">
        <v>17</v>
      </c>
      <c r="F125" s="2">
        <f>'2022 Regulation Down'!$D6</f>
        <v>230</v>
      </c>
      <c r="G125" s="2">
        <f>'2023 Regulation Down (wo solar)'!$D6</f>
        <v>223</v>
      </c>
      <c r="H125" s="2">
        <f>'2023_RegDown(w solar)'!$D6</f>
        <v>223</v>
      </c>
      <c r="I125" s="2">
        <f t="shared" si="9"/>
        <v>-7</v>
      </c>
      <c r="J125" s="12">
        <f t="shared" si="6"/>
        <v>-3.0434782608695653E-2</v>
      </c>
    </row>
    <row r="126" spans="1:10" x14ac:dyDescent="0.35">
      <c r="A126" s="1" t="str">
        <f t="shared" si="7"/>
        <v>Mar</v>
      </c>
      <c r="B126" s="1">
        <f t="shared" si="8"/>
        <v>3</v>
      </c>
      <c r="C126" s="3">
        <f>DATE(2018, MONTH(DATEVALUE('2022 Regulation Up'!$D$2&amp;" 1")), 1)</f>
        <v>43160</v>
      </c>
      <c r="D126" s="1">
        <v>5</v>
      </c>
      <c r="E126" s="1" t="s">
        <v>17</v>
      </c>
      <c r="F126" s="2">
        <f>'2022 Regulation Down'!$D7</f>
        <v>233</v>
      </c>
      <c r="G126" s="2">
        <f>'2023 Regulation Down (wo solar)'!$D7</f>
        <v>233</v>
      </c>
      <c r="H126" s="2">
        <f>'2023_RegDown(w solar)'!$D7</f>
        <v>233</v>
      </c>
      <c r="I126" s="2">
        <f t="shared" si="9"/>
        <v>0</v>
      </c>
      <c r="J126" s="12">
        <f t="shared" si="6"/>
        <v>0</v>
      </c>
    </row>
    <row r="127" spans="1:10" x14ac:dyDescent="0.35">
      <c r="A127" s="1" t="str">
        <f t="shared" si="7"/>
        <v>Mar</v>
      </c>
      <c r="B127" s="1">
        <f t="shared" si="8"/>
        <v>3</v>
      </c>
      <c r="C127" s="3">
        <f>DATE(2018, MONTH(DATEVALUE('2022 Regulation Up'!$D$2&amp;" 1")), 1)</f>
        <v>43160</v>
      </c>
      <c r="D127" s="1">
        <v>6</v>
      </c>
      <c r="E127" s="1" t="s">
        <v>17</v>
      </c>
      <c r="F127" s="2">
        <f>'2022 Regulation Down'!$D8</f>
        <v>303</v>
      </c>
      <c r="G127" s="2">
        <f>'2023 Regulation Down (wo solar)'!$D8</f>
        <v>299</v>
      </c>
      <c r="H127" s="2">
        <f>'2023_RegDown(w solar)'!$D8</f>
        <v>299</v>
      </c>
      <c r="I127" s="2">
        <f t="shared" si="9"/>
        <v>-4</v>
      </c>
      <c r="J127" s="12">
        <f t="shared" si="6"/>
        <v>-1.3201320132013201E-2</v>
      </c>
    </row>
    <row r="128" spans="1:10" x14ac:dyDescent="0.35">
      <c r="A128" s="1" t="str">
        <f t="shared" si="7"/>
        <v>Mar</v>
      </c>
      <c r="B128" s="1">
        <f t="shared" si="8"/>
        <v>3</v>
      </c>
      <c r="C128" s="3">
        <f>DATE(2018, MONTH(DATEVALUE('2022 Regulation Up'!$D$2&amp;" 1")), 1)</f>
        <v>43160</v>
      </c>
      <c r="D128" s="1">
        <v>7</v>
      </c>
      <c r="E128" s="1" t="s">
        <v>17</v>
      </c>
      <c r="F128" s="2">
        <f>'2022 Regulation Down'!$D9</f>
        <v>263</v>
      </c>
      <c r="G128" s="2">
        <f>'2023 Regulation Down (wo solar)'!$D9</f>
        <v>263</v>
      </c>
      <c r="H128" s="2">
        <f>'2023_RegDown(w solar)'!$D9</f>
        <v>263</v>
      </c>
      <c r="I128" s="2">
        <f t="shared" si="9"/>
        <v>0</v>
      </c>
      <c r="J128" s="12">
        <f t="shared" si="6"/>
        <v>0</v>
      </c>
    </row>
    <row r="129" spans="1:10" x14ac:dyDescent="0.35">
      <c r="A129" s="1" t="str">
        <f t="shared" si="7"/>
        <v>Mar</v>
      </c>
      <c r="B129" s="1">
        <f t="shared" si="8"/>
        <v>3</v>
      </c>
      <c r="C129" s="3">
        <f>DATE(2018, MONTH(DATEVALUE('2022 Regulation Up'!$D$2&amp;" 1")), 1)</f>
        <v>43160</v>
      </c>
      <c r="D129" s="1">
        <v>8</v>
      </c>
      <c r="E129" s="1" t="s">
        <v>17</v>
      </c>
      <c r="F129" s="2">
        <f>'2022 Regulation Down'!$D10</f>
        <v>391</v>
      </c>
      <c r="G129" s="2">
        <f>'2023 Regulation Down (wo solar)'!$D10</f>
        <v>582</v>
      </c>
      <c r="H129" s="2">
        <f>'2023_RegDown(w solar)'!$D10</f>
        <v>606</v>
      </c>
      <c r="I129" s="2">
        <f t="shared" si="9"/>
        <v>215</v>
      </c>
      <c r="J129" s="12">
        <f t="shared" si="6"/>
        <v>0.54987212276214836</v>
      </c>
    </row>
    <row r="130" spans="1:10" x14ac:dyDescent="0.35">
      <c r="A130" s="1" t="str">
        <f t="shared" si="7"/>
        <v>Mar</v>
      </c>
      <c r="B130" s="1">
        <f t="shared" si="8"/>
        <v>3</v>
      </c>
      <c r="C130" s="3">
        <f>DATE(2018, MONTH(DATEVALUE('2022 Regulation Up'!$D$2&amp;" 1")), 1)</f>
        <v>43160</v>
      </c>
      <c r="D130" s="1">
        <v>9</v>
      </c>
      <c r="E130" s="1" t="s">
        <v>17</v>
      </c>
      <c r="F130" s="2">
        <f>'2022 Regulation Down'!$D11</f>
        <v>477</v>
      </c>
      <c r="G130" s="2">
        <f>'2023 Regulation Down (wo solar)'!$D11</f>
        <v>655</v>
      </c>
      <c r="H130" s="2">
        <f>'2023_RegDown(w solar)'!$D11</f>
        <v>742</v>
      </c>
      <c r="I130" s="2">
        <f t="shared" si="9"/>
        <v>265</v>
      </c>
      <c r="J130" s="12">
        <f t="shared" ref="J130:J193" si="12">I130/F130</f>
        <v>0.55555555555555558</v>
      </c>
    </row>
    <row r="131" spans="1:10" x14ac:dyDescent="0.35">
      <c r="A131" s="1" t="str">
        <f t="shared" ref="A131:A194" si="13">TEXT(C131, "mmm")</f>
        <v>Mar</v>
      </c>
      <c r="B131" s="1">
        <f t="shared" ref="B131:B194" si="14">MONTH(C131)</f>
        <v>3</v>
      </c>
      <c r="C131" s="3">
        <f>DATE(2018, MONTH(DATEVALUE('2022 Regulation Up'!$D$2&amp;" 1")), 1)</f>
        <v>43160</v>
      </c>
      <c r="D131" s="1">
        <v>10</v>
      </c>
      <c r="E131" s="1" t="s">
        <v>17</v>
      </c>
      <c r="F131" s="2">
        <f>'2022 Regulation Down'!$D12</f>
        <v>596</v>
      </c>
      <c r="G131" s="2">
        <f>'2023 Regulation Down (wo solar)'!$D12</f>
        <v>515</v>
      </c>
      <c r="H131" s="2">
        <f>'2023_RegDown(w solar)'!$D12</f>
        <v>647</v>
      </c>
      <c r="I131" s="2">
        <f t="shared" ref="I131:I194" si="15">IF(H131=0, 0, (H131-F131))</f>
        <v>51</v>
      </c>
      <c r="J131" s="12">
        <f t="shared" si="12"/>
        <v>8.557046979865772E-2</v>
      </c>
    </row>
    <row r="132" spans="1:10" x14ac:dyDescent="0.35">
      <c r="A132" s="1" t="str">
        <f t="shared" si="13"/>
        <v>Mar</v>
      </c>
      <c r="B132" s="1">
        <f t="shared" si="14"/>
        <v>3</v>
      </c>
      <c r="C132" s="3">
        <f>DATE(2018, MONTH(DATEVALUE('2022 Regulation Up'!$D$2&amp;" 1")), 1)</f>
        <v>43160</v>
      </c>
      <c r="D132" s="1">
        <v>11</v>
      </c>
      <c r="E132" s="1" t="s">
        <v>17</v>
      </c>
      <c r="F132" s="2">
        <f>'2022 Regulation Down'!$D13</f>
        <v>505</v>
      </c>
      <c r="G132" s="2">
        <f>'2023 Regulation Down (wo solar)'!$D13</f>
        <v>423</v>
      </c>
      <c r="H132" s="2">
        <f>'2023_RegDown(w solar)'!$D13</f>
        <v>535</v>
      </c>
      <c r="I132" s="2">
        <f t="shared" si="15"/>
        <v>30</v>
      </c>
      <c r="J132" s="12">
        <f t="shared" si="12"/>
        <v>5.9405940594059403E-2</v>
      </c>
    </row>
    <row r="133" spans="1:10" x14ac:dyDescent="0.35">
      <c r="A133" s="1" t="str">
        <f t="shared" si="13"/>
        <v>Mar</v>
      </c>
      <c r="B133" s="1">
        <f t="shared" si="14"/>
        <v>3</v>
      </c>
      <c r="C133" s="3">
        <f>DATE(2018, MONTH(DATEVALUE('2022 Regulation Up'!$D$2&amp;" 1")), 1)</f>
        <v>43160</v>
      </c>
      <c r="D133" s="1">
        <v>12</v>
      </c>
      <c r="E133" s="1" t="s">
        <v>17</v>
      </c>
      <c r="F133" s="2">
        <f>'2022 Regulation Down'!$D14</f>
        <v>442</v>
      </c>
      <c r="G133" s="2">
        <f>'2023 Regulation Down (wo solar)'!$D14</f>
        <v>409</v>
      </c>
      <c r="H133" s="2">
        <f>'2023_RegDown(w solar)'!$D14</f>
        <v>508</v>
      </c>
      <c r="I133" s="2">
        <f t="shared" si="15"/>
        <v>66</v>
      </c>
      <c r="J133" s="12">
        <f t="shared" si="12"/>
        <v>0.14932126696832579</v>
      </c>
    </row>
    <row r="134" spans="1:10" x14ac:dyDescent="0.35">
      <c r="A134" s="1" t="str">
        <f t="shared" si="13"/>
        <v>Mar</v>
      </c>
      <c r="B134" s="1">
        <f t="shared" si="14"/>
        <v>3</v>
      </c>
      <c r="C134" s="3">
        <f>DATE(2018, MONTH(DATEVALUE('2022 Regulation Up'!$D$2&amp;" 1")), 1)</f>
        <v>43160</v>
      </c>
      <c r="D134" s="1">
        <v>13</v>
      </c>
      <c r="E134" s="1" t="s">
        <v>17</v>
      </c>
      <c r="F134" s="2">
        <f>'2022 Regulation Down'!$D15</f>
        <v>456</v>
      </c>
      <c r="G134" s="2">
        <f>'2023 Regulation Down (wo solar)'!$D15</f>
        <v>430</v>
      </c>
      <c r="H134" s="2">
        <f>'2023_RegDown(w solar)'!$D15</f>
        <v>568</v>
      </c>
      <c r="I134" s="2">
        <f t="shared" si="15"/>
        <v>112</v>
      </c>
      <c r="J134" s="12">
        <f t="shared" si="12"/>
        <v>0.24561403508771928</v>
      </c>
    </row>
    <row r="135" spans="1:10" x14ac:dyDescent="0.35">
      <c r="A135" s="1" t="str">
        <f t="shared" si="13"/>
        <v>Mar</v>
      </c>
      <c r="B135" s="1">
        <f t="shared" si="14"/>
        <v>3</v>
      </c>
      <c r="C135" s="3">
        <f>DATE(2018, MONTH(DATEVALUE('2022 Regulation Up'!$D$2&amp;" 1")), 1)</f>
        <v>43160</v>
      </c>
      <c r="D135" s="1">
        <v>14</v>
      </c>
      <c r="E135" s="1" t="s">
        <v>17</v>
      </c>
      <c r="F135" s="2">
        <f>'2022 Regulation Down'!$D16</f>
        <v>449</v>
      </c>
      <c r="G135" s="2">
        <f>'2023 Regulation Down (wo solar)'!$D16</f>
        <v>363</v>
      </c>
      <c r="H135" s="2">
        <f>'2023_RegDown(w solar)'!$D16</f>
        <v>461</v>
      </c>
      <c r="I135" s="2">
        <f t="shared" si="15"/>
        <v>12</v>
      </c>
      <c r="J135" s="12">
        <f t="shared" si="12"/>
        <v>2.6726057906458798E-2</v>
      </c>
    </row>
    <row r="136" spans="1:10" x14ac:dyDescent="0.35">
      <c r="A136" s="1" t="str">
        <f t="shared" si="13"/>
        <v>Mar</v>
      </c>
      <c r="B136" s="1">
        <f t="shared" si="14"/>
        <v>3</v>
      </c>
      <c r="C136" s="3">
        <f>DATE(2018, MONTH(DATEVALUE('2022 Regulation Up'!$D$2&amp;" 1")), 1)</f>
        <v>43160</v>
      </c>
      <c r="D136" s="1">
        <v>15</v>
      </c>
      <c r="E136" s="1" t="s">
        <v>17</v>
      </c>
      <c r="F136" s="2">
        <f>'2022 Regulation Down'!$D17</f>
        <v>447</v>
      </c>
      <c r="G136" s="2">
        <f>'2023 Regulation Down (wo solar)'!$D17</f>
        <v>383</v>
      </c>
      <c r="H136" s="2">
        <f>'2023_RegDown(w solar)'!$D17</f>
        <v>486</v>
      </c>
      <c r="I136" s="2">
        <f t="shared" si="15"/>
        <v>39</v>
      </c>
      <c r="J136" s="12">
        <f t="shared" si="12"/>
        <v>8.7248322147651006E-2</v>
      </c>
    </row>
    <row r="137" spans="1:10" x14ac:dyDescent="0.35">
      <c r="A137" s="1" t="str">
        <f t="shared" si="13"/>
        <v>Mar</v>
      </c>
      <c r="B137" s="1">
        <f t="shared" si="14"/>
        <v>3</v>
      </c>
      <c r="C137" s="3">
        <f>DATE(2018, MONTH(DATEVALUE('2022 Regulation Up'!$D$2&amp;" 1")), 1)</f>
        <v>43160</v>
      </c>
      <c r="D137" s="1">
        <v>16</v>
      </c>
      <c r="E137" s="1" t="s">
        <v>17</v>
      </c>
      <c r="F137" s="2">
        <f>'2022 Regulation Down'!$D18</f>
        <v>427</v>
      </c>
      <c r="G137" s="2">
        <f>'2023 Regulation Down (wo solar)'!$D18</f>
        <v>402</v>
      </c>
      <c r="H137" s="2">
        <f>'2023_RegDown(w solar)'!$D18</f>
        <v>509</v>
      </c>
      <c r="I137" s="2">
        <f t="shared" si="15"/>
        <v>82</v>
      </c>
      <c r="J137" s="12">
        <f t="shared" si="12"/>
        <v>0.19203747072599531</v>
      </c>
    </row>
    <row r="138" spans="1:10" x14ac:dyDescent="0.35">
      <c r="A138" s="1" t="str">
        <f t="shared" si="13"/>
        <v>Mar</v>
      </c>
      <c r="B138" s="1">
        <f t="shared" si="14"/>
        <v>3</v>
      </c>
      <c r="C138" s="3">
        <f>DATE(2018, MONTH(DATEVALUE('2022 Regulation Up'!$D$2&amp;" 1")), 1)</f>
        <v>43160</v>
      </c>
      <c r="D138" s="1">
        <v>17</v>
      </c>
      <c r="E138" s="1" t="s">
        <v>17</v>
      </c>
      <c r="F138" s="2">
        <f>'2022 Regulation Down'!$D19</f>
        <v>437</v>
      </c>
      <c r="G138" s="2">
        <f>'2023 Regulation Down (wo solar)'!$D19</f>
        <v>413</v>
      </c>
      <c r="H138" s="2">
        <f>'2023_RegDown(w solar)'!$D19</f>
        <v>564</v>
      </c>
      <c r="I138" s="2">
        <f t="shared" si="15"/>
        <v>127</v>
      </c>
      <c r="J138" s="12">
        <f t="shared" si="12"/>
        <v>0.29061784897025172</v>
      </c>
    </row>
    <row r="139" spans="1:10" x14ac:dyDescent="0.35">
      <c r="A139" s="1" t="str">
        <f t="shared" si="13"/>
        <v>Mar</v>
      </c>
      <c r="B139" s="1">
        <f t="shared" si="14"/>
        <v>3</v>
      </c>
      <c r="C139" s="3">
        <f>DATE(2018, MONTH(DATEVALUE('2022 Regulation Up'!$D$2&amp;" 1")), 1)</f>
        <v>43160</v>
      </c>
      <c r="D139" s="1">
        <v>18</v>
      </c>
      <c r="E139" s="1" t="s">
        <v>17</v>
      </c>
      <c r="F139" s="2">
        <f>'2022 Regulation Down'!$D20</f>
        <v>399</v>
      </c>
      <c r="G139" s="2">
        <f>'2023 Regulation Down (wo solar)'!$D20</f>
        <v>369</v>
      </c>
      <c r="H139" s="2">
        <f>'2023_RegDown(w solar)'!$D20</f>
        <v>500</v>
      </c>
      <c r="I139" s="2">
        <f t="shared" si="15"/>
        <v>101</v>
      </c>
      <c r="J139" s="12">
        <f t="shared" si="12"/>
        <v>0.25313283208020049</v>
      </c>
    </row>
    <row r="140" spans="1:10" x14ac:dyDescent="0.35">
      <c r="A140" s="1" t="str">
        <f t="shared" si="13"/>
        <v>Mar</v>
      </c>
      <c r="B140" s="1">
        <f t="shared" si="14"/>
        <v>3</v>
      </c>
      <c r="C140" s="3">
        <f>DATE(2018, MONTH(DATEVALUE('2022 Regulation Up'!$D$2&amp;" 1")), 1)</f>
        <v>43160</v>
      </c>
      <c r="D140" s="1">
        <v>19</v>
      </c>
      <c r="E140" s="1" t="s">
        <v>17</v>
      </c>
      <c r="F140" s="2">
        <f>'2022 Regulation Down'!$D21</f>
        <v>339</v>
      </c>
      <c r="G140" s="2">
        <f>'2023 Regulation Down (wo solar)'!$D21</f>
        <v>346</v>
      </c>
      <c r="H140" s="2">
        <f>'2023_RegDown(w solar)'!$D21</f>
        <v>415</v>
      </c>
      <c r="I140" s="2">
        <f t="shared" si="15"/>
        <v>76</v>
      </c>
      <c r="J140" s="12">
        <f t="shared" si="12"/>
        <v>0.22418879056047197</v>
      </c>
    </row>
    <row r="141" spans="1:10" x14ac:dyDescent="0.35">
      <c r="A141" s="1" t="str">
        <f t="shared" si="13"/>
        <v>Mar</v>
      </c>
      <c r="B141" s="1">
        <f t="shared" si="14"/>
        <v>3</v>
      </c>
      <c r="C141" s="3">
        <f>DATE(2018, MONTH(DATEVALUE('2022 Regulation Up'!$D$2&amp;" 1")), 1)</f>
        <v>43160</v>
      </c>
      <c r="D141" s="1">
        <v>20</v>
      </c>
      <c r="E141" s="1" t="s">
        <v>17</v>
      </c>
      <c r="F141" s="2">
        <f>'2022 Regulation Down'!$D22</f>
        <v>328</v>
      </c>
      <c r="G141" s="2">
        <f>'2023 Regulation Down (wo solar)'!$D22</f>
        <v>331</v>
      </c>
      <c r="H141" s="2">
        <f>'2023_RegDown(w solar)'!$D22</f>
        <v>336</v>
      </c>
      <c r="I141" s="2">
        <f t="shared" si="15"/>
        <v>8</v>
      </c>
      <c r="J141" s="12">
        <f t="shared" si="12"/>
        <v>2.4390243902439025E-2</v>
      </c>
    </row>
    <row r="142" spans="1:10" x14ac:dyDescent="0.35">
      <c r="A142" s="1" t="str">
        <f t="shared" si="13"/>
        <v>Mar</v>
      </c>
      <c r="B142" s="1">
        <f t="shared" si="14"/>
        <v>3</v>
      </c>
      <c r="C142" s="3">
        <f>DATE(2018, MONTH(DATEVALUE('2022 Regulation Up'!$D$2&amp;" 1")), 1)</f>
        <v>43160</v>
      </c>
      <c r="D142" s="1">
        <v>21</v>
      </c>
      <c r="E142" s="1" t="s">
        <v>17</v>
      </c>
      <c r="F142" s="2">
        <f>'2022 Regulation Down'!$D23</f>
        <v>390</v>
      </c>
      <c r="G142" s="2">
        <f>'2023 Regulation Down (wo solar)'!$D23</f>
        <v>369</v>
      </c>
      <c r="H142" s="2">
        <f>'2023_RegDown(w solar)'!$D23</f>
        <v>369</v>
      </c>
      <c r="I142" s="2">
        <f t="shared" si="15"/>
        <v>-21</v>
      </c>
      <c r="J142" s="12">
        <f t="shared" si="12"/>
        <v>-5.3846153846153849E-2</v>
      </c>
    </row>
    <row r="143" spans="1:10" x14ac:dyDescent="0.35">
      <c r="A143" s="1" t="str">
        <f t="shared" si="13"/>
        <v>Mar</v>
      </c>
      <c r="B143" s="1">
        <f t="shared" si="14"/>
        <v>3</v>
      </c>
      <c r="C143" s="3">
        <f>DATE(2018, MONTH(DATEVALUE('2022 Regulation Up'!$D$2&amp;" 1")), 1)</f>
        <v>43160</v>
      </c>
      <c r="D143" s="1">
        <v>22</v>
      </c>
      <c r="E143" s="1" t="s">
        <v>17</v>
      </c>
      <c r="F143" s="2">
        <f>'2022 Regulation Down'!$D24</f>
        <v>419</v>
      </c>
      <c r="G143" s="2">
        <f>'2023 Regulation Down (wo solar)'!$D24</f>
        <v>416</v>
      </c>
      <c r="H143" s="2">
        <f>'2023_RegDown(w solar)'!$D24</f>
        <v>416</v>
      </c>
      <c r="I143" s="2">
        <f t="shared" si="15"/>
        <v>-3</v>
      </c>
      <c r="J143" s="12">
        <f t="shared" si="12"/>
        <v>-7.1599045346062056E-3</v>
      </c>
    </row>
    <row r="144" spans="1:10" x14ac:dyDescent="0.35">
      <c r="A144" s="1" t="str">
        <f t="shared" si="13"/>
        <v>Mar</v>
      </c>
      <c r="B144" s="1">
        <f t="shared" si="14"/>
        <v>3</v>
      </c>
      <c r="C144" s="3">
        <f>DATE(2018, MONTH(DATEVALUE('2022 Regulation Up'!$D$2&amp;" 1")), 1)</f>
        <v>43160</v>
      </c>
      <c r="D144" s="1">
        <v>23</v>
      </c>
      <c r="E144" s="1" t="s">
        <v>17</v>
      </c>
      <c r="F144" s="2">
        <f>'2022 Regulation Down'!$D25</f>
        <v>426</v>
      </c>
      <c r="G144" s="2">
        <f>'2023 Regulation Down (wo solar)'!$D25</f>
        <v>414</v>
      </c>
      <c r="H144" s="2">
        <f>'2023_RegDown(w solar)'!$D25</f>
        <v>414</v>
      </c>
      <c r="I144" s="2">
        <f t="shared" si="15"/>
        <v>-12</v>
      </c>
      <c r="J144" s="12">
        <f t="shared" si="12"/>
        <v>-2.8169014084507043E-2</v>
      </c>
    </row>
    <row r="145" spans="1:10" x14ac:dyDescent="0.35">
      <c r="A145" s="1" t="str">
        <f t="shared" si="13"/>
        <v>Mar</v>
      </c>
      <c r="B145" s="1">
        <f t="shared" si="14"/>
        <v>3</v>
      </c>
      <c r="C145" s="3">
        <f>DATE(2018, MONTH(DATEVALUE('2022 Regulation Up'!$D$2&amp;" 1")), 1)</f>
        <v>43160</v>
      </c>
      <c r="D145" s="1">
        <v>24</v>
      </c>
      <c r="E145" s="1" t="s">
        <v>17</v>
      </c>
      <c r="F145" s="2">
        <f>'2022 Regulation Down'!$D26</f>
        <v>401</v>
      </c>
      <c r="G145" s="2">
        <f>'2023 Regulation Down (wo solar)'!$D26</f>
        <v>418</v>
      </c>
      <c r="H145" s="2">
        <f>'2023_RegDown(w solar)'!$D26</f>
        <v>418</v>
      </c>
      <c r="I145" s="2">
        <f t="shared" si="15"/>
        <v>17</v>
      </c>
      <c r="J145" s="12">
        <f t="shared" si="12"/>
        <v>4.2394014962593519E-2</v>
      </c>
    </row>
    <row r="146" spans="1:10" x14ac:dyDescent="0.35">
      <c r="A146" s="1" t="str">
        <f t="shared" si="13"/>
        <v>Apr</v>
      </c>
      <c r="B146" s="1">
        <f t="shared" si="14"/>
        <v>4</v>
      </c>
      <c r="C146" s="3">
        <f>DATE(2018, MONTH(DATEVALUE('2022 Regulation Up'!$E$2&amp;" 1")), 1)</f>
        <v>43191</v>
      </c>
      <c r="D146" s="1">
        <v>1</v>
      </c>
      <c r="E146" s="1" t="s">
        <v>16</v>
      </c>
      <c r="F146" s="2">
        <f>'2022 Regulation Up'!$E3</f>
        <v>215</v>
      </c>
      <c r="G146" s="2">
        <f>'2023 Regulation Up (wo solar)'!$E3</f>
        <v>230</v>
      </c>
      <c r="H146" s="2">
        <f>'2023 Regulation Up (w solar)'!$E3</f>
        <v>230</v>
      </c>
      <c r="I146" s="2">
        <f t="shared" si="15"/>
        <v>15</v>
      </c>
      <c r="J146" s="12">
        <f t="shared" si="12"/>
        <v>6.9767441860465115E-2</v>
      </c>
    </row>
    <row r="147" spans="1:10" x14ac:dyDescent="0.35">
      <c r="A147" s="1" t="str">
        <f t="shared" si="13"/>
        <v>Apr</v>
      </c>
      <c r="B147" s="1">
        <f t="shared" si="14"/>
        <v>4</v>
      </c>
      <c r="C147" s="3">
        <f>DATE(2018, MONTH(DATEVALUE('2022 Regulation Up'!$E$2&amp;" 1")), 1)</f>
        <v>43191</v>
      </c>
      <c r="D147" s="1">
        <v>2</v>
      </c>
      <c r="E147" s="1" t="s">
        <v>16</v>
      </c>
      <c r="F147" s="2">
        <f>'2022 Regulation Up'!$E4</f>
        <v>197</v>
      </c>
      <c r="G147" s="2">
        <f>'2023 Regulation Up (wo solar)'!$E4</f>
        <v>202</v>
      </c>
      <c r="H147" s="2">
        <f>'2023 Regulation Up (w solar)'!$E4</f>
        <v>202</v>
      </c>
      <c r="I147" s="2">
        <f t="shared" si="15"/>
        <v>5</v>
      </c>
      <c r="J147" s="12">
        <f t="shared" si="12"/>
        <v>2.5380710659898477E-2</v>
      </c>
    </row>
    <row r="148" spans="1:10" x14ac:dyDescent="0.35">
      <c r="A148" s="1" t="str">
        <f t="shared" si="13"/>
        <v>Apr</v>
      </c>
      <c r="B148" s="1">
        <f t="shared" si="14"/>
        <v>4</v>
      </c>
      <c r="C148" s="3">
        <f>DATE(2018, MONTH(DATEVALUE('2022 Regulation Up'!$E$2&amp;" 1")), 1)</f>
        <v>43191</v>
      </c>
      <c r="D148" s="1">
        <v>3</v>
      </c>
      <c r="E148" s="1" t="s">
        <v>16</v>
      </c>
      <c r="F148" s="2">
        <f>'2022 Regulation Up'!$E5</f>
        <v>197</v>
      </c>
      <c r="G148" s="2">
        <f>'2023 Regulation Up (wo solar)'!$E5</f>
        <v>212</v>
      </c>
      <c r="H148" s="2">
        <f>'2023 Regulation Up (w solar)'!$E5</f>
        <v>212</v>
      </c>
      <c r="I148" s="2">
        <f t="shared" si="15"/>
        <v>15</v>
      </c>
      <c r="J148" s="12">
        <f t="shared" si="12"/>
        <v>7.6142131979695438E-2</v>
      </c>
    </row>
    <row r="149" spans="1:10" x14ac:dyDescent="0.35">
      <c r="A149" s="1" t="str">
        <f t="shared" si="13"/>
        <v>Apr</v>
      </c>
      <c r="B149" s="1">
        <f t="shared" si="14"/>
        <v>4</v>
      </c>
      <c r="C149" s="3">
        <f>DATE(2018, MONTH(DATEVALUE('2022 Regulation Up'!$E$2&amp;" 1")), 1)</f>
        <v>43191</v>
      </c>
      <c r="D149" s="1">
        <v>4</v>
      </c>
      <c r="E149" s="1" t="s">
        <v>16</v>
      </c>
      <c r="F149" s="2">
        <f>'2022 Regulation Up'!$E6</f>
        <v>261</v>
      </c>
      <c r="G149" s="2">
        <f>'2023 Regulation Up (wo solar)'!$E6</f>
        <v>271</v>
      </c>
      <c r="H149" s="2">
        <f>'2023 Regulation Up (w solar)'!$E6</f>
        <v>271</v>
      </c>
      <c r="I149" s="2">
        <f t="shared" si="15"/>
        <v>10</v>
      </c>
      <c r="J149" s="12">
        <f t="shared" si="12"/>
        <v>3.8314176245210725E-2</v>
      </c>
    </row>
    <row r="150" spans="1:10" x14ac:dyDescent="0.35">
      <c r="A150" s="1" t="str">
        <f t="shared" si="13"/>
        <v>Apr</v>
      </c>
      <c r="B150" s="1">
        <f t="shared" si="14"/>
        <v>4</v>
      </c>
      <c r="C150" s="3">
        <f>DATE(2018, MONTH(DATEVALUE('2022 Regulation Up'!$E$2&amp;" 1")), 1)</f>
        <v>43191</v>
      </c>
      <c r="D150" s="1">
        <v>5</v>
      </c>
      <c r="E150" s="1" t="s">
        <v>16</v>
      </c>
      <c r="F150" s="2">
        <f>'2022 Regulation Up'!$E7</f>
        <v>274</v>
      </c>
      <c r="G150" s="2">
        <f>'2023 Regulation Up (wo solar)'!$E7</f>
        <v>287</v>
      </c>
      <c r="H150" s="2">
        <f>'2023 Regulation Up (w solar)'!$E7</f>
        <v>287</v>
      </c>
      <c r="I150" s="2">
        <f t="shared" si="15"/>
        <v>13</v>
      </c>
      <c r="J150" s="12">
        <f t="shared" si="12"/>
        <v>4.7445255474452552E-2</v>
      </c>
    </row>
    <row r="151" spans="1:10" x14ac:dyDescent="0.35">
      <c r="A151" s="1" t="str">
        <f t="shared" si="13"/>
        <v>Apr</v>
      </c>
      <c r="B151" s="1">
        <f t="shared" si="14"/>
        <v>4</v>
      </c>
      <c r="C151" s="3">
        <f>DATE(2018, MONTH(DATEVALUE('2022 Regulation Up'!$E$2&amp;" 1")), 1)</f>
        <v>43191</v>
      </c>
      <c r="D151" s="1">
        <v>6</v>
      </c>
      <c r="E151" s="1" t="s">
        <v>16</v>
      </c>
      <c r="F151" s="2">
        <f>'2022 Regulation Up'!$E8</f>
        <v>400</v>
      </c>
      <c r="G151" s="2">
        <f>'2023 Regulation Up (wo solar)'!$E8</f>
        <v>412</v>
      </c>
      <c r="H151" s="2">
        <f>'2023 Regulation Up (w solar)'!$E8</f>
        <v>412</v>
      </c>
      <c r="I151" s="2">
        <f t="shared" si="15"/>
        <v>12</v>
      </c>
      <c r="J151" s="12">
        <f t="shared" si="12"/>
        <v>0.03</v>
      </c>
    </row>
    <row r="152" spans="1:10" x14ac:dyDescent="0.35">
      <c r="A152" s="1" t="str">
        <f t="shared" si="13"/>
        <v>Apr</v>
      </c>
      <c r="B152" s="1">
        <f t="shared" si="14"/>
        <v>4</v>
      </c>
      <c r="C152" s="3">
        <f>DATE(2018, MONTH(DATEVALUE('2022 Regulation Up'!$E$2&amp;" 1")), 1)</f>
        <v>43191</v>
      </c>
      <c r="D152" s="1">
        <v>7</v>
      </c>
      <c r="E152" s="1" t="s">
        <v>16</v>
      </c>
      <c r="F152" s="2">
        <f>'2022 Regulation Up'!$E9</f>
        <v>520</v>
      </c>
      <c r="G152" s="2">
        <f>'2023 Regulation Up (wo solar)'!$E9</f>
        <v>540</v>
      </c>
      <c r="H152" s="2">
        <f>'2023 Regulation Up (w solar)'!$E9</f>
        <v>540</v>
      </c>
      <c r="I152" s="2">
        <f t="shared" si="15"/>
        <v>20</v>
      </c>
      <c r="J152" s="12">
        <f t="shared" si="12"/>
        <v>3.8461538461538464E-2</v>
      </c>
    </row>
    <row r="153" spans="1:10" x14ac:dyDescent="0.35">
      <c r="A153" s="1" t="str">
        <f t="shared" si="13"/>
        <v>Apr</v>
      </c>
      <c r="B153" s="1">
        <f t="shared" si="14"/>
        <v>4</v>
      </c>
      <c r="C153" s="3">
        <f>DATE(2018, MONTH(DATEVALUE('2022 Regulation Up'!$E$2&amp;" 1")), 1)</f>
        <v>43191</v>
      </c>
      <c r="D153" s="1">
        <v>8</v>
      </c>
      <c r="E153" s="1" t="s">
        <v>16</v>
      </c>
      <c r="F153" s="2">
        <f>'2022 Regulation Up'!$E10</f>
        <v>317</v>
      </c>
      <c r="G153" s="2">
        <f>'2023 Regulation Up (wo solar)'!$E10</f>
        <v>334</v>
      </c>
      <c r="H153" s="2">
        <f>'2023 Regulation Up (w solar)'!$E10</f>
        <v>334</v>
      </c>
      <c r="I153" s="2">
        <f t="shared" si="15"/>
        <v>17</v>
      </c>
      <c r="J153" s="12">
        <f t="shared" si="12"/>
        <v>5.362776025236593E-2</v>
      </c>
    </row>
    <row r="154" spans="1:10" x14ac:dyDescent="0.35">
      <c r="A154" s="1" t="str">
        <f t="shared" si="13"/>
        <v>Apr</v>
      </c>
      <c r="B154" s="1">
        <f t="shared" si="14"/>
        <v>4</v>
      </c>
      <c r="C154" s="3">
        <f>DATE(2018, MONTH(DATEVALUE('2022 Regulation Up'!$E$2&amp;" 1")), 1)</f>
        <v>43191</v>
      </c>
      <c r="D154" s="1">
        <v>9</v>
      </c>
      <c r="E154" s="1" t="s">
        <v>16</v>
      </c>
      <c r="F154" s="2">
        <f>'2022 Regulation Up'!$E11</f>
        <v>366</v>
      </c>
      <c r="G154" s="2">
        <f>'2023 Regulation Up (wo solar)'!$E11</f>
        <v>313</v>
      </c>
      <c r="H154" s="2">
        <f>'2023 Regulation Up (w solar)'!$E11</f>
        <v>313</v>
      </c>
      <c r="I154" s="2">
        <f t="shared" si="15"/>
        <v>-53</v>
      </c>
      <c r="J154" s="12">
        <f t="shared" si="12"/>
        <v>-0.1448087431693989</v>
      </c>
    </row>
    <row r="155" spans="1:10" x14ac:dyDescent="0.35">
      <c r="A155" s="1" t="str">
        <f t="shared" si="13"/>
        <v>Apr</v>
      </c>
      <c r="B155" s="1">
        <f t="shared" si="14"/>
        <v>4</v>
      </c>
      <c r="C155" s="3">
        <f>DATE(2018, MONTH(DATEVALUE('2022 Regulation Up'!$E$2&amp;" 1")), 1)</f>
        <v>43191</v>
      </c>
      <c r="D155" s="1">
        <v>10</v>
      </c>
      <c r="E155" s="1" t="s">
        <v>16</v>
      </c>
      <c r="F155" s="2">
        <f>'2022 Regulation Up'!$E12</f>
        <v>457</v>
      </c>
      <c r="G155" s="2">
        <f>'2023 Regulation Up (wo solar)'!$E12</f>
        <v>424</v>
      </c>
      <c r="H155" s="2">
        <f>'2023 Regulation Up (w solar)'!$E12</f>
        <v>498</v>
      </c>
      <c r="I155" s="2">
        <f t="shared" si="15"/>
        <v>41</v>
      </c>
      <c r="J155" s="12">
        <f t="shared" si="12"/>
        <v>8.9715536105032828E-2</v>
      </c>
    </row>
    <row r="156" spans="1:10" x14ac:dyDescent="0.35">
      <c r="A156" s="1" t="str">
        <f t="shared" si="13"/>
        <v>Apr</v>
      </c>
      <c r="B156" s="1">
        <f t="shared" si="14"/>
        <v>4</v>
      </c>
      <c r="C156" s="3">
        <f>DATE(2018, MONTH(DATEVALUE('2022 Regulation Up'!$E$2&amp;" 1")), 1)</f>
        <v>43191</v>
      </c>
      <c r="D156" s="1">
        <v>11</v>
      </c>
      <c r="E156" s="1" t="s">
        <v>16</v>
      </c>
      <c r="F156" s="2">
        <f>'2022 Regulation Up'!$E13</f>
        <v>412</v>
      </c>
      <c r="G156" s="2">
        <f>'2023 Regulation Up (wo solar)'!$E13</f>
        <v>347</v>
      </c>
      <c r="H156" s="2">
        <f>'2023 Regulation Up (w solar)'!$E13</f>
        <v>393</v>
      </c>
      <c r="I156" s="2">
        <f t="shared" si="15"/>
        <v>-19</v>
      </c>
      <c r="J156" s="12">
        <f t="shared" si="12"/>
        <v>-4.6116504854368932E-2</v>
      </c>
    </row>
    <row r="157" spans="1:10" x14ac:dyDescent="0.35">
      <c r="A157" s="1" t="str">
        <f t="shared" si="13"/>
        <v>Apr</v>
      </c>
      <c r="B157" s="1">
        <f t="shared" si="14"/>
        <v>4</v>
      </c>
      <c r="C157" s="3">
        <f>DATE(2018, MONTH(DATEVALUE('2022 Regulation Up'!$E$2&amp;" 1")), 1)</f>
        <v>43191</v>
      </c>
      <c r="D157" s="1">
        <v>12</v>
      </c>
      <c r="E157" s="1" t="s">
        <v>16</v>
      </c>
      <c r="F157" s="2">
        <f>'2022 Regulation Up'!$E14</f>
        <v>468</v>
      </c>
      <c r="G157" s="2">
        <f>'2023 Regulation Up (wo solar)'!$E14</f>
        <v>397</v>
      </c>
      <c r="H157" s="2">
        <f>'2023 Regulation Up (w solar)'!$E14</f>
        <v>451</v>
      </c>
      <c r="I157" s="2">
        <f t="shared" si="15"/>
        <v>-17</v>
      </c>
      <c r="J157" s="12">
        <f t="shared" si="12"/>
        <v>-3.6324786324786328E-2</v>
      </c>
    </row>
    <row r="158" spans="1:10" x14ac:dyDescent="0.35">
      <c r="A158" s="1" t="str">
        <f t="shared" si="13"/>
        <v>Apr</v>
      </c>
      <c r="B158" s="1">
        <f t="shared" si="14"/>
        <v>4</v>
      </c>
      <c r="C158" s="3">
        <f>DATE(2018, MONTH(DATEVALUE('2022 Regulation Up'!$E$2&amp;" 1")), 1)</f>
        <v>43191</v>
      </c>
      <c r="D158" s="1">
        <v>13</v>
      </c>
      <c r="E158" s="1" t="s">
        <v>16</v>
      </c>
      <c r="F158" s="2">
        <f>'2022 Regulation Up'!$E15</f>
        <v>467</v>
      </c>
      <c r="G158" s="2">
        <f>'2023 Regulation Up (wo solar)'!$E15</f>
        <v>410</v>
      </c>
      <c r="H158" s="2">
        <f>'2023 Regulation Up (w solar)'!$E15</f>
        <v>486</v>
      </c>
      <c r="I158" s="2">
        <f t="shared" si="15"/>
        <v>19</v>
      </c>
      <c r="J158" s="12">
        <f t="shared" si="12"/>
        <v>4.068522483940043E-2</v>
      </c>
    </row>
    <row r="159" spans="1:10" x14ac:dyDescent="0.35">
      <c r="A159" s="1" t="str">
        <f t="shared" si="13"/>
        <v>Apr</v>
      </c>
      <c r="B159" s="1">
        <f t="shared" si="14"/>
        <v>4</v>
      </c>
      <c r="C159" s="3">
        <f>DATE(2018, MONTH(DATEVALUE('2022 Regulation Up'!$E$2&amp;" 1")), 1)</f>
        <v>43191</v>
      </c>
      <c r="D159" s="1">
        <v>14</v>
      </c>
      <c r="E159" s="1" t="s">
        <v>16</v>
      </c>
      <c r="F159" s="2">
        <f>'2022 Regulation Up'!$E16</f>
        <v>468</v>
      </c>
      <c r="G159" s="2">
        <f>'2023 Regulation Up (wo solar)'!$E16</f>
        <v>452</v>
      </c>
      <c r="H159" s="2">
        <f>'2023 Regulation Up (w solar)'!$E16</f>
        <v>519</v>
      </c>
      <c r="I159" s="2">
        <f t="shared" si="15"/>
        <v>51</v>
      </c>
      <c r="J159" s="12">
        <f t="shared" si="12"/>
        <v>0.10897435897435898</v>
      </c>
    </row>
    <row r="160" spans="1:10" x14ac:dyDescent="0.35">
      <c r="A160" s="1" t="str">
        <f t="shared" si="13"/>
        <v>Apr</v>
      </c>
      <c r="B160" s="1">
        <f t="shared" si="14"/>
        <v>4</v>
      </c>
      <c r="C160" s="3">
        <f>DATE(2018, MONTH(DATEVALUE('2022 Regulation Up'!$E$2&amp;" 1")), 1)</f>
        <v>43191</v>
      </c>
      <c r="D160" s="1">
        <v>15</v>
      </c>
      <c r="E160" s="1" t="s">
        <v>16</v>
      </c>
      <c r="F160" s="2">
        <f>'2022 Regulation Up'!$E17</f>
        <v>473</v>
      </c>
      <c r="G160" s="2">
        <f>'2023 Regulation Up (wo solar)'!$E17</f>
        <v>424</v>
      </c>
      <c r="H160" s="2">
        <f>'2023 Regulation Up (w solar)'!$E17</f>
        <v>469</v>
      </c>
      <c r="I160" s="2">
        <f t="shared" si="15"/>
        <v>-4</v>
      </c>
      <c r="J160" s="12">
        <f t="shared" si="12"/>
        <v>-8.4566596194503175E-3</v>
      </c>
    </row>
    <row r="161" spans="1:10" x14ac:dyDescent="0.35">
      <c r="A161" s="1" t="str">
        <f t="shared" si="13"/>
        <v>Apr</v>
      </c>
      <c r="B161" s="1">
        <f t="shared" si="14"/>
        <v>4</v>
      </c>
      <c r="C161" s="3">
        <f>DATE(2018, MONTH(DATEVALUE('2022 Regulation Up'!$E$2&amp;" 1")), 1)</f>
        <v>43191</v>
      </c>
      <c r="D161" s="1">
        <v>16</v>
      </c>
      <c r="E161" s="1" t="s">
        <v>16</v>
      </c>
      <c r="F161" s="2">
        <f>'2022 Regulation Up'!$E18</f>
        <v>472</v>
      </c>
      <c r="G161" s="2">
        <f>'2023 Regulation Up (wo solar)'!$E18</f>
        <v>413</v>
      </c>
      <c r="H161" s="2">
        <f>'2023 Regulation Up (w solar)'!$E18</f>
        <v>506</v>
      </c>
      <c r="I161" s="2">
        <f t="shared" si="15"/>
        <v>34</v>
      </c>
      <c r="J161" s="12">
        <f t="shared" si="12"/>
        <v>7.2033898305084748E-2</v>
      </c>
    </row>
    <row r="162" spans="1:10" x14ac:dyDescent="0.35">
      <c r="A162" s="1" t="str">
        <f t="shared" si="13"/>
        <v>Apr</v>
      </c>
      <c r="B162" s="1">
        <f t="shared" si="14"/>
        <v>4</v>
      </c>
      <c r="C162" s="3">
        <f>DATE(2018, MONTH(DATEVALUE('2022 Regulation Up'!$E$2&amp;" 1")), 1)</f>
        <v>43191</v>
      </c>
      <c r="D162" s="1">
        <v>17</v>
      </c>
      <c r="E162" s="1" t="s">
        <v>16</v>
      </c>
      <c r="F162" s="2">
        <f>'2022 Regulation Up'!$E19</f>
        <v>481</v>
      </c>
      <c r="G162" s="2">
        <f>'2023 Regulation Up (wo solar)'!$E19</f>
        <v>405</v>
      </c>
      <c r="H162" s="2">
        <f>'2023 Regulation Up (w solar)'!$E19</f>
        <v>538</v>
      </c>
      <c r="I162" s="2">
        <f t="shared" si="15"/>
        <v>57</v>
      </c>
      <c r="J162" s="12">
        <f t="shared" si="12"/>
        <v>0.11850311850311851</v>
      </c>
    </row>
    <row r="163" spans="1:10" x14ac:dyDescent="0.35">
      <c r="A163" s="1" t="str">
        <f t="shared" si="13"/>
        <v>Apr</v>
      </c>
      <c r="B163" s="1">
        <f t="shared" si="14"/>
        <v>4</v>
      </c>
      <c r="C163" s="3">
        <f>DATE(2018, MONTH(DATEVALUE('2022 Regulation Up'!$E$2&amp;" 1")), 1)</f>
        <v>43191</v>
      </c>
      <c r="D163" s="1">
        <v>18</v>
      </c>
      <c r="E163" s="1" t="s">
        <v>16</v>
      </c>
      <c r="F163" s="2">
        <f>'2022 Regulation Up'!$E20</f>
        <v>510</v>
      </c>
      <c r="G163" s="2">
        <f>'2023 Regulation Up (wo solar)'!$E20</f>
        <v>426</v>
      </c>
      <c r="H163" s="2">
        <f>'2023 Regulation Up (w solar)'!$E20</f>
        <v>536</v>
      </c>
      <c r="I163" s="2">
        <f t="shared" si="15"/>
        <v>26</v>
      </c>
      <c r="J163" s="12">
        <f t="shared" si="12"/>
        <v>5.0980392156862744E-2</v>
      </c>
    </row>
    <row r="164" spans="1:10" x14ac:dyDescent="0.35">
      <c r="A164" s="1" t="str">
        <f t="shared" si="13"/>
        <v>Apr</v>
      </c>
      <c r="B164" s="1">
        <f t="shared" si="14"/>
        <v>4</v>
      </c>
      <c r="C164" s="3">
        <f>DATE(2018, MONTH(DATEVALUE('2022 Regulation Up'!$E$2&amp;" 1")), 1)</f>
        <v>43191</v>
      </c>
      <c r="D164" s="1">
        <v>19</v>
      </c>
      <c r="E164" s="1" t="s">
        <v>16</v>
      </c>
      <c r="F164" s="2">
        <f>'2022 Regulation Up'!$E21</f>
        <v>534</v>
      </c>
      <c r="G164" s="2">
        <f>'2023 Regulation Up (wo solar)'!$E21</f>
        <v>552</v>
      </c>
      <c r="H164" s="2">
        <f>'2023 Regulation Up (w solar)'!$E21</f>
        <v>708</v>
      </c>
      <c r="I164" s="2">
        <f t="shared" si="15"/>
        <v>174</v>
      </c>
      <c r="J164" s="12">
        <f t="shared" si="12"/>
        <v>0.3258426966292135</v>
      </c>
    </row>
    <row r="165" spans="1:10" x14ac:dyDescent="0.35">
      <c r="A165" s="1" t="str">
        <f t="shared" si="13"/>
        <v>Apr</v>
      </c>
      <c r="B165" s="1">
        <f t="shared" si="14"/>
        <v>4</v>
      </c>
      <c r="C165" s="3">
        <f>DATE(2018, MONTH(DATEVALUE('2022 Regulation Up'!$E$2&amp;" 1")), 1)</f>
        <v>43191</v>
      </c>
      <c r="D165" s="1">
        <v>20</v>
      </c>
      <c r="E165" s="1" t="s">
        <v>16</v>
      </c>
      <c r="F165" s="2">
        <f>'2022 Regulation Up'!$E22</f>
        <v>481</v>
      </c>
      <c r="G165" s="2">
        <f>'2023 Regulation Up (wo solar)'!$E22</f>
        <v>549</v>
      </c>
      <c r="H165" s="2">
        <f>'2023 Regulation Up (w solar)'!$E22</f>
        <v>648</v>
      </c>
      <c r="I165" s="2">
        <f t="shared" si="15"/>
        <v>167</v>
      </c>
      <c r="J165" s="12">
        <f t="shared" si="12"/>
        <v>0.34719334719334721</v>
      </c>
    </row>
    <row r="166" spans="1:10" x14ac:dyDescent="0.35">
      <c r="A166" s="1" t="str">
        <f t="shared" si="13"/>
        <v>Apr</v>
      </c>
      <c r="B166" s="1">
        <f t="shared" si="14"/>
        <v>4</v>
      </c>
      <c r="C166" s="3">
        <f>DATE(2018, MONTH(DATEVALUE('2022 Regulation Up'!$E$2&amp;" 1")), 1)</f>
        <v>43191</v>
      </c>
      <c r="D166" s="1">
        <v>21</v>
      </c>
      <c r="E166" s="1" t="s">
        <v>16</v>
      </c>
      <c r="F166" s="2">
        <f>'2022 Regulation Up'!$E23</f>
        <v>313</v>
      </c>
      <c r="G166" s="2">
        <f>'2023 Regulation Up (wo solar)'!$E23</f>
        <v>332</v>
      </c>
      <c r="H166" s="2">
        <f>'2023 Regulation Up (w solar)'!$E23</f>
        <v>342</v>
      </c>
      <c r="I166" s="2">
        <f t="shared" si="15"/>
        <v>29</v>
      </c>
      <c r="J166" s="12">
        <f t="shared" si="12"/>
        <v>9.2651757188498399E-2</v>
      </c>
    </row>
    <row r="167" spans="1:10" x14ac:dyDescent="0.35">
      <c r="A167" s="1" t="str">
        <f t="shared" si="13"/>
        <v>Apr</v>
      </c>
      <c r="B167" s="1">
        <f t="shared" si="14"/>
        <v>4</v>
      </c>
      <c r="C167" s="3">
        <f>DATE(2018, MONTH(DATEVALUE('2022 Regulation Up'!$E$2&amp;" 1")), 1)</f>
        <v>43191</v>
      </c>
      <c r="D167" s="1">
        <v>22</v>
      </c>
      <c r="E167" s="1" t="s">
        <v>16</v>
      </c>
      <c r="F167" s="2">
        <f>'2022 Regulation Up'!$E24</f>
        <v>279</v>
      </c>
      <c r="G167" s="2">
        <f>'2023 Regulation Up (wo solar)'!$E24</f>
        <v>292</v>
      </c>
      <c r="H167" s="2">
        <f>'2023 Regulation Up (w solar)'!$E24</f>
        <v>292</v>
      </c>
      <c r="I167" s="2">
        <f t="shared" si="15"/>
        <v>13</v>
      </c>
      <c r="J167" s="12">
        <f t="shared" si="12"/>
        <v>4.6594982078853049E-2</v>
      </c>
    </row>
    <row r="168" spans="1:10" x14ac:dyDescent="0.35">
      <c r="A168" s="1" t="str">
        <f t="shared" si="13"/>
        <v>Apr</v>
      </c>
      <c r="B168" s="1">
        <f t="shared" si="14"/>
        <v>4</v>
      </c>
      <c r="C168" s="3">
        <f>DATE(2018, MONTH(DATEVALUE('2022 Regulation Up'!$E$2&amp;" 1")), 1)</f>
        <v>43191</v>
      </c>
      <c r="D168" s="1">
        <v>23</v>
      </c>
      <c r="E168" s="1" t="s">
        <v>16</v>
      </c>
      <c r="F168" s="2">
        <f>'2022 Regulation Up'!$E25</f>
        <v>174</v>
      </c>
      <c r="G168" s="2">
        <f>'2023 Regulation Up (wo solar)'!$E25</f>
        <v>187</v>
      </c>
      <c r="H168" s="2">
        <f>'2023 Regulation Up (w solar)'!$E25</f>
        <v>187</v>
      </c>
      <c r="I168" s="2">
        <f t="shared" si="15"/>
        <v>13</v>
      </c>
      <c r="J168" s="12">
        <f t="shared" si="12"/>
        <v>7.4712643678160925E-2</v>
      </c>
    </row>
    <row r="169" spans="1:10" x14ac:dyDescent="0.35">
      <c r="A169" s="1" t="str">
        <f t="shared" si="13"/>
        <v>Apr</v>
      </c>
      <c r="B169" s="1">
        <f t="shared" si="14"/>
        <v>4</v>
      </c>
      <c r="C169" s="3">
        <f>DATE(2018, MONTH(DATEVALUE('2022 Regulation Up'!$E$2&amp;" 1")), 1)</f>
        <v>43191</v>
      </c>
      <c r="D169" s="1">
        <v>24</v>
      </c>
      <c r="E169" s="1" t="s">
        <v>16</v>
      </c>
      <c r="F169" s="2">
        <f>'2022 Regulation Up'!$E26</f>
        <v>225</v>
      </c>
      <c r="G169" s="2">
        <f>'2023 Regulation Up (wo solar)'!$E26</f>
        <v>217</v>
      </c>
      <c r="H169" s="2">
        <f>'2023 Regulation Up (w solar)'!$E26</f>
        <v>217</v>
      </c>
      <c r="I169" s="2">
        <f t="shared" si="15"/>
        <v>-8</v>
      </c>
      <c r="J169" s="12">
        <f t="shared" si="12"/>
        <v>-3.5555555555555556E-2</v>
      </c>
    </row>
    <row r="170" spans="1:10" x14ac:dyDescent="0.35">
      <c r="A170" s="1" t="str">
        <f t="shared" si="13"/>
        <v>Apr</v>
      </c>
      <c r="B170" s="1">
        <f t="shared" si="14"/>
        <v>4</v>
      </c>
      <c r="C170" s="3">
        <f>DATE(2018, MONTH(DATEVALUE('2022 Regulation Up'!$E$2&amp;" 1")), 1)</f>
        <v>43191</v>
      </c>
      <c r="D170" s="1">
        <v>1</v>
      </c>
      <c r="E170" s="1" t="s">
        <v>17</v>
      </c>
      <c r="F170" s="2">
        <f>'2022 Regulation Down'!$E3</f>
        <v>363</v>
      </c>
      <c r="G170" s="2">
        <f>'2023 Regulation Down (wo solar)'!$E3</f>
        <v>387</v>
      </c>
      <c r="H170" s="2">
        <f>'2023_RegDown(w solar)'!$E3</f>
        <v>387</v>
      </c>
      <c r="I170" s="2">
        <f t="shared" si="15"/>
        <v>24</v>
      </c>
      <c r="J170" s="12">
        <f t="shared" si="12"/>
        <v>6.6115702479338845E-2</v>
      </c>
    </row>
    <row r="171" spans="1:10" x14ac:dyDescent="0.35">
      <c r="A171" s="1" t="str">
        <f t="shared" si="13"/>
        <v>Apr</v>
      </c>
      <c r="B171" s="1">
        <f t="shared" si="14"/>
        <v>4</v>
      </c>
      <c r="C171" s="3">
        <f>DATE(2018, MONTH(DATEVALUE('2022 Regulation Up'!$E$2&amp;" 1")), 1)</f>
        <v>43191</v>
      </c>
      <c r="D171" s="1">
        <v>2</v>
      </c>
      <c r="E171" s="1" t="s">
        <v>17</v>
      </c>
      <c r="F171" s="2">
        <f>'2022 Regulation Down'!$E4</f>
        <v>295</v>
      </c>
      <c r="G171" s="2">
        <f>'2023 Regulation Down (wo solar)'!$E4</f>
        <v>305</v>
      </c>
      <c r="H171" s="2">
        <f>'2023_RegDown(w solar)'!$E4</f>
        <v>305</v>
      </c>
      <c r="I171" s="2">
        <f t="shared" si="15"/>
        <v>10</v>
      </c>
      <c r="J171" s="12">
        <f t="shared" si="12"/>
        <v>3.3898305084745763E-2</v>
      </c>
    </row>
    <row r="172" spans="1:10" x14ac:dyDescent="0.35">
      <c r="A172" s="1" t="str">
        <f t="shared" si="13"/>
        <v>Apr</v>
      </c>
      <c r="B172" s="1">
        <f t="shared" si="14"/>
        <v>4</v>
      </c>
      <c r="C172" s="3">
        <f>DATE(2018, MONTH(DATEVALUE('2022 Regulation Up'!$E$2&amp;" 1")), 1)</f>
        <v>43191</v>
      </c>
      <c r="D172" s="1">
        <v>3</v>
      </c>
      <c r="E172" s="1" t="s">
        <v>17</v>
      </c>
      <c r="F172" s="2">
        <f>'2022 Regulation Down'!$E5</f>
        <v>241</v>
      </c>
      <c r="G172" s="2">
        <f>'2023 Regulation Down (wo solar)'!$E5</f>
        <v>254</v>
      </c>
      <c r="H172" s="2">
        <f>'2023_RegDown(w solar)'!$E5</f>
        <v>254</v>
      </c>
      <c r="I172" s="2">
        <f t="shared" si="15"/>
        <v>13</v>
      </c>
      <c r="J172" s="12">
        <f t="shared" si="12"/>
        <v>5.3941908713692949E-2</v>
      </c>
    </row>
    <row r="173" spans="1:10" x14ac:dyDescent="0.35">
      <c r="A173" s="1" t="str">
        <f t="shared" si="13"/>
        <v>Apr</v>
      </c>
      <c r="B173" s="1">
        <f t="shared" si="14"/>
        <v>4</v>
      </c>
      <c r="C173" s="3">
        <f>DATE(2018, MONTH(DATEVALUE('2022 Regulation Up'!$E$2&amp;" 1")), 1)</f>
        <v>43191</v>
      </c>
      <c r="D173" s="1">
        <v>4</v>
      </c>
      <c r="E173" s="1" t="s">
        <v>17</v>
      </c>
      <c r="F173" s="2">
        <f>'2022 Regulation Down'!$E6</f>
        <v>229</v>
      </c>
      <c r="G173" s="2">
        <f>'2023 Regulation Down (wo solar)'!$E6</f>
        <v>239</v>
      </c>
      <c r="H173" s="2">
        <f>'2023_RegDown(w solar)'!$E6</f>
        <v>239</v>
      </c>
      <c r="I173" s="2">
        <f t="shared" si="15"/>
        <v>10</v>
      </c>
      <c r="J173" s="12">
        <f t="shared" si="12"/>
        <v>4.3668122270742356E-2</v>
      </c>
    </row>
    <row r="174" spans="1:10" x14ac:dyDescent="0.35">
      <c r="A174" s="1" t="str">
        <f t="shared" si="13"/>
        <v>Apr</v>
      </c>
      <c r="B174" s="1">
        <f t="shared" si="14"/>
        <v>4</v>
      </c>
      <c r="C174" s="3">
        <f>DATE(2018, MONTH(DATEVALUE('2022 Regulation Up'!$E$2&amp;" 1")), 1)</f>
        <v>43191</v>
      </c>
      <c r="D174" s="1">
        <v>5</v>
      </c>
      <c r="E174" s="1" t="s">
        <v>17</v>
      </c>
      <c r="F174" s="2">
        <f>'2022 Regulation Down'!$E7</f>
        <v>210</v>
      </c>
      <c r="G174" s="2">
        <f>'2023 Regulation Down (wo solar)'!$E7</f>
        <v>208</v>
      </c>
      <c r="H174" s="2">
        <f>'2023_RegDown(w solar)'!$E7</f>
        <v>208</v>
      </c>
      <c r="I174" s="2">
        <f t="shared" si="15"/>
        <v>-2</v>
      </c>
      <c r="J174" s="12">
        <f t="shared" si="12"/>
        <v>-9.5238095238095247E-3</v>
      </c>
    </row>
    <row r="175" spans="1:10" x14ac:dyDescent="0.35">
      <c r="A175" s="1" t="str">
        <f t="shared" si="13"/>
        <v>Apr</v>
      </c>
      <c r="B175" s="1">
        <f t="shared" si="14"/>
        <v>4</v>
      </c>
      <c r="C175" s="3">
        <f>DATE(2018, MONTH(DATEVALUE('2022 Regulation Up'!$E$2&amp;" 1")), 1)</f>
        <v>43191</v>
      </c>
      <c r="D175" s="1">
        <v>6</v>
      </c>
      <c r="E175" s="1" t="s">
        <v>17</v>
      </c>
      <c r="F175" s="2">
        <f>'2022 Regulation Down'!$E8</f>
        <v>257</v>
      </c>
      <c r="G175" s="2">
        <f>'2023 Regulation Down (wo solar)'!$E8</f>
        <v>257</v>
      </c>
      <c r="H175" s="2">
        <f>'2023_RegDown(w solar)'!$E8</f>
        <v>257</v>
      </c>
      <c r="I175" s="2">
        <f t="shared" si="15"/>
        <v>0</v>
      </c>
      <c r="J175" s="12">
        <f t="shared" si="12"/>
        <v>0</v>
      </c>
    </row>
    <row r="176" spans="1:10" x14ac:dyDescent="0.35">
      <c r="A176" s="1" t="str">
        <f t="shared" si="13"/>
        <v>Apr</v>
      </c>
      <c r="B176" s="1">
        <f t="shared" si="14"/>
        <v>4</v>
      </c>
      <c r="C176" s="3">
        <f>DATE(2018, MONTH(DATEVALUE('2022 Regulation Up'!$E$2&amp;" 1")), 1)</f>
        <v>43191</v>
      </c>
      <c r="D176" s="1">
        <v>7</v>
      </c>
      <c r="E176" s="1" t="s">
        <v>17</v>
      </c>
      <c r="F176" s="2">
        <f>'2022 Regulation Down'!$E9</f>
        <v>236</v>
      </c>
      <c r="G176" s="2">
        <f>'2023 Regulation Down (wo solar)'!$E9</f>
        <v>239</v>
      </c>
      <c r="H176" s="2">
        <f>'2023_RegDown(w solar)'!$E9</f>
        <v>239</v>
      </c>
      <c r="I176" s="2">
        <f t="shared" si="15"/>
        <v>3</v>
      </c>
      <c r="J176" s="12">
        <f t="shared" si="12"/>
        <v>1.2711864406779662E-2</v>
      </c>
    </row>
    <row r="177" spans="1:10" x14ac:dyDescent="0.35">
      <c r="A177" s="1" t="str">
        <f t="shared" si="13"/>
        <v>Apr</v>
      </c>
      <c r="B177" s="1">
        <f t="shared" si="14"/>
        <v>4</v>
      </c>
      <c r="C177" s="3">
        <f>DATE(2018, MONTH(DATEVALUE('2022 Regulation Up'!$E$2&amp;" 1")), 1)</f>
        <v>43191</v>
      </c>
      <c r="D177" s="1">
        <v>8</v>
      </c>
      <c r="E177" s="1" t="s">
        <v>17</v>
      </c>
      <c r="F177" s="2">
        <f>'2022 Regulation Down'!$E10</f>
        <v>292</v>
      </c>
      <c r="G177" s="2">
        <f>'2023 Regulation Down (wo solar)'!$E10</f>
        <v>307</v>
      </c>
      <c r="H177" s="2">
        <f>'2023_RegDown(w solar)'!$E10</f>
        <v>339</v>
      </c>
      <c r="I177" s="2">
        <f t="shared" si="15"/>
        <v>47</v>
      </c>
      <c r="J177" s="12">
        <f t="shared" si="12"/>
        <v>0.16095890410958905</v>
      </c>
    </row>
    <row r="178" spans="1:10" x14ac:dyDescent="0.35">
      <c r="A178" s="1" t="str">
        <f t="shared" si="13"/>
        <v>Apr</v>
      </c>
      <c r="B178" s="1">
        <f t="shared" si="14"/>
        <v>4</v>
      </c>
      <c r="C178" s="3">
        <f>DATE(2018, MONTH(DATEVALUE('2022 Regulation Up'!$E$2&amp;" 1")), 1)</f>
        <v>43191</v>
      </c>
      <c r="D178" s="1">
        <v>9</v>
      </c>
      <c r="E178" s="1" t="s">
        <v>17</v>
      </c>
      <c r="F178" s="2">
        <f>'2022 Regulation Down'!$E11</f>
        <v>394</v>
      </c>
      <c r="G178" s="2">
        <f>'2023 Regulation Down (wo solar)'!$E11</f>
        <v>438</v>
      </c>
      <c r="H178" s="2">
        <f>'2023_RegDown(w solar)'!$E11</f>
        <v>553</v>
      </c>
      <c r="I178" s="2">
        <f t="shared" si="15"/>
        <v>159</v>
      </c>
      <c r="J178" s="12">
        <f t="shared" si="12"/>
        <v>0.40355329949238578</v>
      </c>
    </row>
    <row r="179" spans="1:10" x14ac:dyDescent="0.35">
      <c r="A179" s="1" t="str">
        <f t="shared" si="13"/>
        <v>Apr</v>
      </c>
      <c r="B179" s="1">
        <f t="shared" si="14"/>
        <v>4</v>
      </c>
      <c r="C179" s="3">
        <f>DATE(2018, MONTH(DATEVALUE('2022 Regulation Up'!$E$2&amp;" 1")), 1)</f>
        <v>43191</v>
      </c>
      <c r="D179" s="1">
        <v>10</v>
      </c>
      <c r="E179" s="1" t="s">
        <v>17</v>
      </c>
      <c r="F179" s="2">
        <f>'2022 Regulation Down'!$E12</f>
        <v>489</v>
      </c>
      <c r="G179" s="2">
        <f>'2023 Regulation Down (wo solar)'!$E12</f>
        <v>465</v>
      </c>
      <c r="H179" s="2">
        <f>'2023_RegDown(w solar)'!$E12</f>
        <v>563</v>
      </c>
      <c r="I179" s="2">
        <f t="shared" si="15"/>
        <v>74</v>
      </c>
      <c r="J179" s="12">
        <f t="shared" si="12"/>
        <v>0.15132924335378323</v>
      </c>
    </row>
    <row r="180" spans="1:10" x14ac:dyDescent="0.35">
      <c r="A180" s="1" t="str">
        <f t="shared" si="13"/>
        <v>Apr</v>
      </c>
      <c r="B180" s="1">
        <f t="shared" si="14"/>
        <v>4</v>
      </c>
      <c r="C180" s="3">
        <f>DATE(2018, MONTH(DATEVALUE('2022 Regulation Up'!$E$2&amp;" 1")), 1)</f>
        <v>43191</v>
      </c>
      <c r="D180" s="1">
        <v>11</v>
      </c>
      <c r="E180" s="1" t="s">
        <v>17</v>
      </c>
      <c r="F180" s="2">
        <f>'2022 Regulation Down'!$E13</f>
        <v>403</v>
      </c>
      <c r="G180" s="2">
        <f>'2023 Regulation Down (wo solar)'!$E13</f>
        <v>347</v>
      </c>
      <c r="H180" s="2">
        <f>'2023_RegDown(w solar)'!$E13</f>
        <v>425</v>
      </c>
      <c r="I180" s="2">
        <f t="shared" si="15"/>
        <v>22</v>
      </c>
      <c r="J180" s="12">
        <f t="shared" si="12"/>
        <v>5.4590570719602979E-2</v>
      </c>
    </row>
    <row r="181" spans="1:10" x14ac:dyDescent="0.35">
      <c r="A181" s="1" t="str">
        <f t="shared" si="13"/>
        <v>Apr</v>
      </c>
      <c r="B181" s="1">
        <f t="shared" si="14"/>
        <v>4</v>
      </c>
      <c r="C181" s="3">
        <f>DATE(2018, MONTH(DATEVALUE('2022 Regulation Up'!$E$2&amp;" 1")), 1)</f>
        <v>43191</v>
      </c>
      <c r="D181" s="1">
        <v>12</v>
      </c>
      <c r="E181" s="1" t="s">
        <v>17</v>
      </c>
      <c r="F181" s="2">
        <f>'2022 Regulation Down'!$E14</f>
        <v>416</v>
      </c>
      <c r="G181" s="2">
        <f>'2023 Regulation Down (wo solar)'!$E14</f>
        <v>352</v>
      </c>
      <c r="H181" s="2">
        <f>'2023_RegDown(w solar)'!$E14</f>
        <v>445</v>
      </c>
      <c r="I181" s="2">
        <f t="shared" si="15"/>
        <v>29</v>
      </c>
      <c r="J181" s="12">
        <f t="shared" si="12"/>
        <v>6.9711538461538464E-2</v>
      </c>
    </row>
    <row r="182" spans="1:10" x14ac:dyDescent="0.35">
      <c r="A182" s="1" t="str">
        <f t="shared" si="13"/>
        <v>Apr</v>
      </c>
      <c r="B182" s="1">
        <f t="shared" si="14"/>
        <v>4</v>
      </c>
      <c r="C182" s="3">
        <f>DATE(2018, MONTH(DATEVALUE('2022 Regulation Up'!$E$2&amp;" 1")), 1)</f>
        <v>43191</v>
      </c>
      <c r="D182" s="1">
        <v>13</v>
      </c>
      <c r="E182" s="1" t="s">
        <v>17</v>
      </c>
      <c r="F182" s="2">
        <f>'2022 Regulation Down'!$E15</f>
        <v>406</v>
      </c>
      <c r="G182" s="2">
        <f>'2023 Regulation Down (wo solar)'!$E15</f>
        <v>372</v>
      </c>
      <c r="H182" s="2">
        <f>'2023_RegDown(w solar)'!$E15</f>
        <v>448</v>
      </c>
      <c r="I182" s="2">
        <f t="shared" si="15"/>
        <v>42</v>
      </c>
      <c r="J182" s="12">
        <f t="shared" si="12"/>
        <v>0.10344827586206896</v>
      </c>
    </row>
    <row r="183" spans="1:10" x14ac:dyDescent="0.35">
      <c r="A183" s="1" t="str">
        <f t="shared" si="13"/>
        <v>Apr</v>
      </c>
      <c r="B183" s="1">
        <f t="shared" si="14"/>
        <v>4</v>
      </c>
      <c r="C183" s="3">
        <f>DATE(2018, MONTH(DATEVALUE('2022 Regulation Up'!$E$2&amp;" 1")), 1)</f>
        <v>43191</v>
      </c>
      <c r="D183" s="1">
        <v>14</v>
      </c>
      <c r="E183" s="1" t="s">
        <v>17</v>
      </c>
      <c r="F183" s="2">
        <f>'2022 Regulation Down'!$E16</f>
        <v>372</v>
      </c>
      <c r="G183" s="2">
        <f>'2023 Regulation Down (wo solar)'!$E16</f>
        <v>319</v>
      </c>
      <c r="H183" s="2">
        <f>'2023_RegDown(w solar)'!$E16</f>
        <v>391</v>
      </c>
      <c r="I183" s="2">
        <f t="shared" si="15"/>
        <v>19</v>
      </c>
      <c r="J183" s="12">
        <f t="shared" si="12"/>
        <v>5.1075268817204304E-2</v>
      </c>
    </row>
    <row r="184" spans="1:10" x14ac:dyDescent="0.35">
      <c r="A184" s="1" t="str">
        <f t="shared" si="13"/>
        <v>Apr</v>
      </c>
      <c r="B184" s="1">
        <f t="shared" si="14"/>
        <v>4</v>
      </c>
      <c r="C184" s="3">
        <f>DATE(2018, MONTH(DATEVALUE('2022 Regulation Up'!$E$2&amp;" 1")), 1)</f>
        <v>43191</v>
      </c>
      <c r="D184" s="1">
        <v>15</v>
      </c>
      <c r="E184" s="1" t="s">
        <v>17</v>
      </c>
      <c r="F184" s="2">
        <f>'2022 Regulation Down'!$E17</f>
        <v>419</v>
      </c>
      <c r="G184" s="2">
        <f>'2023 Regulation Down (wo solar)'!$E17</f>
        <v>382</v>
      </c>
      <c r="H184" s="2">
        <f>'2023_RegDown(w solar)'!$E17</f>
        <v>463</v>
      </c>
      <c r="I184" s="2">
        <f t="shared" si="15"/>
        <v>44</v>
      </c>
      <c r="J184" s="12">
        <f t="shared" si="12"/>
        <v>0.10501193317422435</v>
      </c>
    </row>
    <row r="185" spans="1:10" x14ac:dyDescent="0.35">
      <c r="A185" s="1" t="str">
        <f t="shared" si="13"/>
        <v>Apr</v>
      </c>
      <c r="B185" s="1">
        <f t="shared" si="14"/>
        <v>4</v>
      </c>
      <c r="C185" s="3">
        <f>DATE(2018, MONTH(DATEVALUE('2022 Regulation Up'!$E$2&amp;" 1")), 1)</f>
        <v>43191</v>
      </c>
      <c r="D185" s="1">
        <v>16</v>
      </c>
      <c r="E185" s="1" t="s">
        <v>17</v>
      </c>
      <c r="F185" s="2">
        <f>'2022 Regulation Down'!$E18</f>
        <v>455</v>
      </c>
      <c r="G185" s="2">
        <f>'2023 Regulation Down (wo solar)'!$E18</f>
        <v>415</v>
      </c>
      <c r="H185" s="2">
        <f>'2023_RegDown(w solar)'!$E18</f>
        <v>514</v>
      </c>
      <c r="I185" s="2">
        <f t="shared" si="15"/>
        <v>59</v>
      </c>
      <c r="J185" s="12">
        <f t="shared" si="12"/>
        <v>0.12967032967032968</v>
      </c>
    </row>
    <row r="186" spans="1:10" x14ac:dyDescent="0.35">
      <c r="A186" s="1" t="str">
        <f t="shared" si="13"/>
        <v>Apr</v>
      </c>
      <c r="B186" s="1">
        <f t="shared" si="14"/>
        <v>4</v>
      </c>
      <c r="C186" s="3">
        <f>DATE(2018, MONTH(DATEVALUE('2022 Regulation Up'!$E$2&amp;" 1")), 1)</f>
        <v>43191</v>
      </c>
      <c r="D186" s="1">
        <v>17</v>
      </c>
      <c r="E186" s="1" t="s">
        <v>17</v>
      </c>
      <c r="F186" s="2">
        <f>'2022 Regulation Down'!$E19</f>
        <v>450</v>
      </c>
      <c r="G186" s="2">
        <f>'2023 Regulation Down (wo solar)'!$E19</f>
        <v>398</v>
      </c>
      <c r="H186" s="2">
        <f>'2023_RegDown(w solar)'!$E19</f>
        <v>504</v>
      </c>
      <c r="I186" s="2">
        <f t="shared" si="15"/>
        <v>54</v>
      </c>
      <c r="J186" s="12">
        <f t="shared" si="12"/>
        <v>0.12</v>
      </c>
    </row>
    <row r="187" spans="1:10" x14ac:dyDescent="0.35">
      <c r="A187" s="1" t="str">
        <f t="shared" si="13"/>
        <v>Apr</v>
      </c>
      <c r="B187" s="1">
        <f t="shared" si="14"/>
        <v>4</v>
      </c>
      <c r="C187" s="3">
        <f>DATE(2018, MONTH(DATEVALUE('2022 Regulation Up'!$E$2&amp;" 1")), 1)</f>
        <v>43191</v>
      </c>
      <c r="D187" s="1">
        <v>18</v>
      </c>
      <c r="E187" s="1" t="s">
        <v>17</v>
      </c>
      <c r="F187" s="2">
        <f>'2022 Regulation Down'!$E20</f>
        <v>412</v>
      </c>
      <c r="G187" s="2">
        <f>'2023 Regulation Down (wo solar)'!$E20</f>
        <v>387</v>
      </c>
      <c r="H187" s="2">
        <f>'2023_RegDown(w solar)'!$E20</f>
        <v>477</v>
      </c>
      <c r="I187" s="2">
        <f t="shared" si="15"/>
        <v>65</v>
      </c>
      <c r="J187" s="12">
        <f t="shared" si="12"/>
        <v>0.15776699029126215</v>
      </c>
    </row>
    <row r="188" spans="1:10" x14ac:dyDescent="0.35">
      <c r="A188" s="1" t="str">
        <f t="shared" si="13"/>
        <v>Apr</v>
      </c>
      <c r="B188" s="1">
        <f t="shared" si="14"/>
        <v>4</v>
      </c>
      <c r="C188" s="3">
        <f>DATE(2018, MONTH(DATEVALUE('2022 Regulation Up'!$E$2&amp;" 1")), 1)</f>
        <v>43191</v>
      </c>
      <c r="D188" s="1">
        <v>19</v>
      </c>
      <c r="E188" s="1" t="s">
        <v>17</v>
      </c>
      <c r="F188" s="2">
        <f>'2022 Regulation Down'!$E21</f>
        <v>431</v>
      </c>
      <c r="G188" s="2">
        <f>'2023 Regulation Down (wo solar)'!$E21</f>
        <v>390</v>
      </c>
      <c r="H188" s="2">
        <f>'2023_RegDown(w solar)'!$E21</f>
        <v>496</v>
      </c>
      <c r="I188" s="2">
        <f t="shared" si="15"/>
        <v>65</v>
      </c>
      <c r="J188" s="12">
        <f t="shared" si="12"/>
        <v>0.15081206496519722</v>
      </c>
    </row>
    <row r="189" spans="1:10" x14ac:dyDescent="0.35">
      <c r="A189" s="1" t="str">
        <f t="shared" si="13"/>
        <v>Apr</v>
      </c>
      <c r="B189" s="1">
        <f t="shared" si="14"/>
        <v>4</v>
      </c>
      <c r="C189" s="3">
        <f>DATE(2018, MONTH(DATEVALUE('2022 Regulation Up'!$E$2&amp;" 1")), 1)</f>
        <v>43191</v>
      </c>
      <c r="D189" s="1">
        <v>20</v>
      </c>
      <c r="E189" s="1" t="s">
        <v>17</v>
      </c>
      <c r="F189" s="2">
        <f>'2022 Regulation Down'!$E22</f>
        <v>371</v>
      </c>
      <c r="G189" s="2">
        <f>'2023 Regulation Down (wo solar)'!$E22</f>
        <v>365</v>
      </c>
      <c r="H189" s="2">
        <f>'2023_RegDown(w solar)'!$E22</f>
        <v>365</v>
      </c>
      <c r="I189" s="2">
        <f t="shared" si="15"/>
        <v>-6</v>
      </c>
      <c r="J189" s="12">
        <f t="shared" si="12"/>
        <v>-1.6172506738544475E-2</v>
      </c>
    </row>
    <row r="190" spans="1:10" x14ac:dyDescent="0.35">
      <c r="A190" s="1" t="str">
        <f t="shared" si="13"/>
        <v>Apr</v>
      </c>
      <c r="B190" s="1">
        <f t="shared" si="14"/>
        <v>4</v>
      </c>
      <c r="C190" s="3">
        <f>DATE(2018, MONTH(DATEVALUE('2022 Regulation Up'!$E$2&amp;" 1")), 1)</f>
        <v>43191</v>
      </c>
      <c r="D190" s="1">
        <v>21</v>
      </c>
      <c r="E190" s="1" t="s">
        <v>17</v>
      </c>
      <c r="F190" s="2">
        <f>'2022 Regulation Down'!$E23</f>
        <v>408</v>
      </c>
      <c r="G190" s="2">
        <f>'2023 Regulation Down (wo solar)'!$E23</f>
        <v>414</v>
      </c>
      <c r="H190" s="2">
        <f>'2023_RegDown(w solar)'!$E23</f>
        <v>414</v>
      </c>
      <c r="I190" s="2">
        <f t="shared" si="15"/>
        <v>6</v>
      </c>
      <c r="J190" s="12">
        <f t="shared" si="12"/>
        <v>1.4705882352941176E-2</v>
      </c>
    </row>
    <row r="191" spans="1:10" x14ac:dyDescent="0.35">
      <c r="A191" s="1" t="str">
        <f t="shared" si="13"/>
        <v>Apr</v>
      </c>
      <c r="B191" s="1">
        <f t="shared" si="14"/>
        <v>4</v>
      </c>
      <c r="C191" s="3">
        <f>DATE(2018, MONTH(DATEVALUE('2022 Regulation Up'!$E$2&amp;" 1")), 1)</f>
        <v>43191</v>
      </c>
      <c r="D191" s="1">
        <v>22</v>
      </c>
      <c r="E191" s="1" t="s">
        <v>17</v>
      </c>
      <c r="F191" s="2">
        <f>'2022 Regulation Down'!$E24</f>
        <v>456</v>
      </c>
      <c r="G191" s="2">
        <f>'2023 Regulation Down (wo solar)'!$E24</f>
        <v>483</v>
      </c>
      <c r="H191" s="2">
        <f>'2023_RegDown(w solar)'!$E24</f>
        <v>483</v>
      </c>
      <c r="I191" s="2">
        <f t="shared" si="15"/>
        <v>27</v>
      </c>
      <c r="J191" s="12">
        <f t="shared" si="12"/>
        <v>5.921052631578947E-2</v>
      </c>
    </row>
    <row r="192" spans="1:10" x14ac:dyDescent="0.35">
      <c r="A192" s="1" t="str">
        <f t="shared" si="13"/>
        <v>Apr</v>
      </c>
      <c r="B192" s="1">
        <f t="shared" si="14"/>
        <v>4</v>
      </c>
      <c r="C192" s="3">
        <f>DATE(2018, MONTH(DATEVALUE('2022 Regulation Up'!$E$2&amp;" 1")), 1)</f>
        <v>43191</v>
      </c>
      <c r="D192" s="1">
        <v>23</v>
      </c>
      <c r="E192" s="1" t="s">
        <v>17</v>
      </c>
      <c r="F192" s="2">
        <f>'2022 Regulation Down'!$E25</f>
        <v>470</v>
      </c>
      <c r="G192" s="2">
        <f>'2023 Regulation Down (wo solar)'!$E25</f>
        <v>487</v>
      </c>
      <c r="H192" s="2">
        <f>'2023_RegDown(w solar)'!$E25</f>
        <v>487</v>
      </c>
      <c r="I192" s="2">
        <f t="shared" si="15"/>
        <v>17</v>
      </c>
      <c r="J192" s="12">
        <f t="shared" si="12"/>
        <v>3.6170212765957444E-2</v>
      </c>
    </row>
    <row r="193" spans="1:10" x14ac:dyDescent="0.35">
      <c r="A193" s="1" t="str">
        <f t="shared" si="13"/>
        <v>Apr</v>
      </c>
      <c r="B193" s="1">
        <f t="shared" si="14"/>
        <v>4</v>
      </c>
      <c r="C193" s="3">
        <f>DATE(2018, MONTH(DATEVALUE('2022 Regulation Up'!$E$2&amp;" 1")), 1)</f>
        <v>43191</v>
      </c>
      <c r="D193" s="1">
        <v>24</v>
      </c>
      <c r="E193" s="1" t="s">
        <v>17</v>
      </c>
      <c r="F193" s="2">
        <f>'2022 Regulation Down'!$E26</f>
        <v>446</v>
      </c>
      <c r="G193" s="2">
        <f>'2023 Regulation Down (wo solar)'!$E26</f>
        <v>474</v>
      </c>
      <c r="H193" s="2">
        <f>'2023_RegDown(w solar)'!$E26</f>
        <v>474</v>
      </c>
      <c r="I193" s="2">
        <f t="shared" si="15"/>
        <v>28</v>
      </c>
      <c r="J193" s="12">
        <f t="shared" si="12"/>
        <v>6.2780269058295965E-2</v>
      </c>
    </row>
    <row r="194" spans="1:10" x14ac:dyDescent="0.35">
      <c r="A194" s="1" t="str">
        <f t="shared" si="13"/>
        <v>May</v>
      </c>
      <c r="B194" s="1">
        <f t="shared" si="14"/>
        <v>5</v>
      </c>
      <c r="C194" s="3">
        <f>DATE(2018, MONTH(DATEVALUE('2022 Regulation Up'!$F$2&amp;" 1")), 1)</f>
        <v>43221</v>
      </c>
      <c r="D194" s="1">
        <v>1</v>
      </c>
      <c r="E194" s="1" t="s">
        <v>16</v>
      </c>
      <c r="F194" s="2">
        <f>'2022 Regulation Up'!$F3</f>
        <v>200</v>
      </c>
      <c r="G194" s="2">
        <f>'2023 Regulation Up (wo solar)'!$F3</f>
        <v>220</v>
      </c>
      <c r="H194" s="2">
        <f>'2023 Regulation Up (w solar)'!$F3</f>
        <v>220</v>
      </c>
      <c r="I194" s="2">
        <f t="shared" si="15"/>
        <v>20</v>
      </c>
      <c r="J194" s="12">
        <f t="shared" ref="J194:J257" si="16">I194/F194</f>
        <v>0.1</v>
      </c>
    </row>
    <row r="195" spans="1:10" x14ac:dyDescent="0.35">
      <c r="A195" s="1" t="str">
        <f t="shared" ref="A195:A258" si="17">TEXT(C195, "mmm")</f>
        <v>May</v>
      </c>
      <c r="B195" s="1">
        <f t="shared" ref="B195:B258" si="18">MONTH(C195)</f>
        <v>5</v>
      </c>
      <c r="C195" s="3">
        <f>DATE(2018, MONTH(DATEVALUE('2022 Regulation Up'!$F$2&amp;" 1")), 1)</f>
        <v>43221</v>
      </c>
      <c r="D195" s="1">
        <v>2</v>
      </c>
      <c r="E195" s="1" t="s">
        <v>16</v>
      </c>
      <c r="F195" s="2">
        <f>'2022 Regulation Up'!$F4</f>
        <v>266</v>
      </c>
      <c r="G195" s="2">
        <f>'2023 Regulation Up (wo solar)'!$F4</f>
        <v>233</v>
      </c>
      <c r="H195" s="2">
        <f>'2023 Regulation Up (w solar)'!$F4</f>
        <v>233</v>
      </c>
      <c r="I195" s="2">
        <f t="shared" ref="I195:I258" si="19">IF(H195=0, 0, (H195-F195))</f>
        <v>-33</v>
      </c>
      <c r="J195" s="12">
        <f t="shared" si="16"/>
        <v>-0.12406015037593984</v>
      </c>
    </row>
    <row r="196" spans="1:10" x14ac:dyDescent="0.35">
      <c r="A196" s="1" t="str">
        <f t="shared" si="17"/>
        <v>May</v>
      </c>
      <c r="B196" s="1">
        <f t="shared" si="18"/>
        <v>5</v>
      </c>
      <c r="C196" s="3">
        <f>DATE(2018, MONTH(DATEVALUE('2022 Regulation Up'!$F$2&amp;" 1")), 1)</f>
        <v>43221</v>
      </c>
      <c r="D196" s="1">
        <v>3</v>
      </c>
      <c r="E196" s="1" t="s">
        <v>16</v>
      </c>
      <c r="F196" s="2">
        <f>'2022 Regulation Up'!$F5</f>
        <v>257</v>
      </c>
      <c r="G196" s="2">
        <f>'2023 Regulation Up (wo solar)'!$F5</f>
        <v>268</v>
      </c>
      <c r="H196" s="2">
        <f>'2023 Regulation Up (w solar)'!$F5</f>
        <v>268</v>
      </c>
      <c r="I196" s="2">
        <f t="shared" si="19"/>
        <v>11</v>
      </c>
      <c r="J196" s="12">
        <f t="shared" si="16"/>
        <v>4.2801556420233464E-2</v>
      </c>
    </row>
    <row r="197" spans="1:10" x14ac:dyDescent="0.35">
      <c r="A197" s="1" t="str">
        <f t="shared" si="17"/>
        <v>May</v>
      </c>
      <c r="B197" s="1">
        <f t="shared" si="18"/>
        <v>5</v>
      </c>
      <c r="C197" s="3">
        <f>DATE(2018, MONTH(DATEVALUE('2022 Regulation Up'!$F$2&amp;" 1")), 1)</f>
        <v>43221</v>
      </c>
      <c r="D197" s="1">
        <v>4</v>
      </c>
      <c r="E197" s="1" t="s">
        <v>16</v>
      </c>
      <c r="F197" s="2">
        <f>'2022 Regulation Up'!$F6</f>
        <v>267</v>
      </c>
      <c r="G197" s="2">
        <f>'2023 Regulation Up (wo solar)'!$F6</f>
        <v>280</v>
      </c>
      <c r="H197" s="2">
        <f>'2023 Regulation Up (w solar)'!$F6</f>
        <v>280</v>
      </c>
      <c r="I197" s="2">
        <f t="shared" si="19"/>
        <v>13</v>
      </c>
      <c r="J197" s="12">
        <f t="shared" si="16"/>
        <v>4.8689138576779027E-2</v>
      </c>
    </row>
    <row r="198" spans="1:10" x14ac:dyDescent="0.35">
      <c r="A198" s="1" t="str">
        <f t="shared" si="17"/>
        <v>May</v>
      </c>
      <c r="B198" s="1">
        <f t="shared" si="18"/>
        <v>5</v>
      </c>
      <c r="C198" s="3">
        <f>DATE(2018, MONTH(DATEVALUE('2022 Regulation Up'!$F$2&amp;" 1")), 1)</f>
        <v>43221</v>
      </c>
      <c r="D198" s="1">
        <v>5</v>
      </c>
      <c r="E198" s="1" t="s">
        <v>16</v>
      </c>
      <c r="F198" s="2">
        <f>'2022 Regulation Up'!$F7</f>
        <v>288</v>
      </c>
      <c r="G198" s="2">
        <f>'2023 Regulation Up (wo solar)'!$F7</f>
        <v>301</v>
      </c>
      <c r="H198" s="2">
        <f>'2023 Regulation Up (w solar)'!$F7</f>
        <v>301</v>
      </c>
      <c r="I198" s="2">
        <f t="shared" si="19"/>
        <v>13</v>
      </c>
      <c r="J198" s="12">
        <f t="shared" si="16"/>
        <v>4.5138888888888888E-2</v>
      </c>
    </row>
    <row r="199" spans="1:10" x14ac:dyDescent="0.35">
      <c r="A199" s="1" t="str">
        <f t="shared" si="17"/>
        <v>May</v>
      </c>
      <c r="B199" s="1">
        <f t="shared" si="18"/>
        <v>5</v>
      </c>
      <c r="C199" s="3">
        <f>DATE(2018, MONTH(DATEVALUE('2022 Regulation Up'!$F$2&amp;" 1")), 1)</f>
        <v>43221</v>
      </c>
      <c r="D199" s="1">
        <v>6</v>
      </c>
      <c r="E199" s="1" t="s">
        <v>16</v>
      </c>
      <c r="F199" s="2">
        <f>'2022 Regulation Up'!$F8</f>
        <v>363</v>
      </c>
      <c r="G199" s="2">
        <f>'2023 Regulation Up (wo solar)'!$F8</f>
        <v>420</v>
      </c>
      <c r="H199" s="2">
        <f>'2023 Regulation Up (w solar)'!$F8</f>
        <v>420</v>
      </c>
      <c r="I199" s="2">
        <f t="shared" si="19"/>
        <v>57</v>
      </c>
      <c r="J199" s="12">
        <f t="shared" si="16"/>
        <v>0.15702479338842976</v>
      </c>
    </row>
    <row r="200" spans="1:10" x14ac:dyDescent="0.35">
      <c r="A200" s="1" t="str">
        <f t="shared" si="17"/>
        <v>May</v>
      </c>
      <c r="B200" s="1">
        <f t="shared" si="18"/>
        <v>5</v>
      </c>
      <c r="C200" s="3">
        <f>DATE(2018, MONTH(DATEVALUE('2022 Regulation Up'!$F$2&amp;" 1")), 1)</f>
        <v>43221</v>
      </c>
      <c r="D200" s="1">
        <v>7</v>
      </c>
      <c r="E200" s="1" t="s">
        <v>16</v>
      </c>
      <c r="F200" s="2">
        <f>'2022 Regulation Up'!$F9</f>
        <v>511</v>
      </c>
      <c r="G200" s="2">
        <f>'2023 Regulation Up (wo solar)'!$F9</f>
        <v>529</v>
      </c>
      <c r="H200" s="2">
        <f>'2023 Regulation Up (w solar)'!$F9</f>
        <v>529</v>
      </c>
      <c r="I200" s="2">
        <f t="shared" si="19"/>
        <v>18</v>
      </c>
      <c r="J200" s="12">
        <f t="shared" si="16"/>
        <v>3.5225048923679059E-2</v>
      </c>
    </row>
    <row r="201" spans="1:10" x14ac:dyDescent="0.35">
      <c r="A201" s="1" t="str">
        <f t="shared" si="17"/>
        <v>May</v>
      </c>
      <c r="B201" s="1">
        <f t="shared" si="18"/>
        <v>5</v>
      </c>
      <c r="C201" s="3">
        <f>DATE(2018, MONTH(DATEVALUE('2022 Regulation Up'!$F$2&amp;" 1")), 1)</f>
        <v>43221</v>
      </c>
      <c r="D201" s="1">
        <v>8</v>
      </c>
      <c r="E201" s="1" t="s">
        <v>16</v>
      </c>
      <c r="F201" s="2">
        <f>'2022 Regulation Up'!$F10</f>
        <v>357</v>
      </c>
      <c r="G201" s="2">
        <f>'2023 Regulation Up (wo solar)'!$F10</f>
        <v>332</v>
      </c>
      <c r="H201" s="2">
        <f>'2023 Regulation Up (w solar)'!$F10</f>
        <v>332</v>
      </c>
      <c r="I201" s="2">
        <f t="shared" si="19"/>
        <v>-25</v>
      </c>
      <c r="J201" s="12">
        <f t="shared" si="16"/>
        <v>-7.0028011204481794E-2</v>
      </c>
    </row>
    <row r="202" spans="1:10" x14ac:dyDescent="0.35">
      <c r="A202" s="1" t="str">
        <f t="shared" si="17"/>
        <v>May</v>
      </c>
      <c r="B202" s="1">
        <f t="shared" si="18"/>
        <v>5</v>
      </c>
      <c r="C202" s="3">
        <f>DATE(2018, MONTH(DATEVALUE('2022 Regulation Up'!$F$2&amp;" 1")), 1)</f>
        <v>43221</v>
      </c>
      <c r="D202" s="1">
        <v>9</v>
      </c>
      <c r="E202" s="1" t="s">
        <v>16</v>
      </c>
      <c r="F202" s="2">
        <f>'2022 Regulation Up'!$F11</f>
        <v>404</v>
      </c>
      <c r="G202" s="2">
        <f>'2023 Regulation Up (wo solar)'!$F11</f>
        <v>400</v>
      </c>
      <c r="H202" s="2">
        <f>'2023 Regulation Up (w solar)'!$F11</f>
        <v>400</v>
      </c>
      <c r="I202" s="2">
        <f t="shared" si="19"/>
        <v>-4</v>
      </c>
      <c r="J202" s="12">
        <f t="shared" si="16"/>
        <v>-9.9009900990099011E-3</v>
      </c>
    </row>
    <row r="203" spans="1:10" x14ac:dyDescent="0.35">
      <c r="A203" s="1" t="str">
        <f t="shared" si="17"/>
        <v>May</v>
      </c>
      <c r="B203" s="1">
        <f t="shared" si="18"/>
        <v>5</v>
      </c>
      <c r="C203" s="3">
        <f>DATE(2018, MONTH(DATEVALUE('2022 Regulation Up'!$F$2&amp;" 1")), 1)</f>
        <v>43221</v>
      </c>
      <c r="D203" s="1">
        <v>10</v>
      </c>
      <c r="E203" s="1" t="s">
        <v>16</v>
      </c>
      <c r="F203" s="2">
        <f>'2022 Regulation Up'!$F12</f>
        <v>502</v>
      </c>
      <c r="G203" s="2">
        <f>'2023 Regulation Up (wo solar)'!$F12</f>
        <v>459</v>
      </c>
      <c r="H203" s="2">
        <f>'2023 Regulation Up (w solar)'!$F12</f>
        <v>558</v>
      </c>
      <c r="I203" s="2">
        <f t="shared" si="19"/>
        <v>56</v>
      </c>
      <c r="J203" s="12">
        <f t="shared" si="16"/>
        <v>0.11155378486055777</v>
      </c>
    </row>
    <row r="204" spans="1:10" x14ac:dyDescent="0.35">
      <c r="A204" s="1" t="str">
        <f t="shared" si="17"/>
        <v>May</v>
      </c>
      <c r="B204" s="1">
        <f t="shared" si="18"/>
        <v>5</v>
      </c>
      <c r="C204" s="3">
        <f>DATE(2018, MONTH(DATEVALUE('2022 Regulation Up'!$F$2&amp;" 1")), 1)</f>
        <v>43221</v>
      </c>
      <c r="D204" s="1">
        <v>11</v>
      </c>
      <c r="E204" s="1" t="s">
        <v>16</v>
      </c>
      <c r="F204" s="2">
        <f>'2022 Regulation Up'!$F13</f>
        <v>580</v>
      </c>
      <c r="G204" s="2">
        <f>'2023 Regulation Up (wo solar)'!$F13</f>
        <v>528</v>
      </c>
      <c r="H204" s="2">
        <f>'2023 Regulation Up (w solar)'!$F13</f>
        <v>623</v>
      </c>
      <c r="I204" s="2">
        <f t="shared" si="19"/>
        <v>43</v>
      </c>
      <c r="J204" s="12">
        <f t="shared" si="16"/>
        <v>7.4137931034482754E-2</v>
      </c>
    </row>
    <row r="205" spans="1:10" x14ac:dyDescent="0.35">
      <c r="A205" s="1" t="str">
        <f t="shared" si="17"/>
        <v>May</v>
      </c>
      <c r="B205" s="1">
        <f t="shared" si="18"/>
        <v>5</v>
      </c>
      <c r="C205" s="3">
        <f>DATE(2018, MONTH(DATEVALUE('2022 Regulation Up'!$F$2&amp;" 1")), 1)</f>
        <v>43221</v>
      </c>
      <c r="D205" s="1">
        <v>12</v>
      </c>
      <c r="E205" s="1" t="s">
        <v>16</v>
      </c>
      <c r="F205" s="2">
        <f>'2022 Regulation Up'!$F14</f>
        <v>565</v>
      </c>
      <c r="G205" s="2">
        <f>'2023 Regulation Up (wo solar)'!$F14</f>
        <v>571</v>
      </c>
      <c r="H205" s="2">
        <f>'2023 Regulation Up (w solar)'!$F14</f>
        <v>626</v>
      </c>
      <c r="I205" s="2">
        <f t="shared" si="19"/>
        <v>61</v>
      </c>
      <c r="J205" s="12">
        <f t="shared" si="16"/>
        <v>0.1079646017699115</v>
      </c>
    </row>
    <row r="206" spans="1:10" x14ac:dyDescent="0.35">
      <c r="A206" s="1" t="str">
        <f t="shared" si="17"/>
        <v>May</v>
      </c>
      <c r="B206" s="1">
        <f t="shared" si="18"/>
        <v>5</v>
      </c>
      <c r="C206" s="3">
        <f>DATE(2018, MONTH(DATEVALUE('2022 Regulation Up'!$F$2&amp;" 1")), 1)</f>
        <v>43221</v>
      </c>
      <c r="D206" s="1">
        <v>13</v>
      </c>
      <c r="E206" s="1" t="s">
        <v>16</v>
      </c>
      <c r="F206" s="2">
        <f>'2022 Regulation Up'!$F15</f>
        <v>535</v>
      </c>
      <c r="G206" s="2">
        <f>'2023 Regulation Up (wo solar)'!$F15</f>
        <v>515</v>
      </c>
      <c r="H206" s="2">
        <f>'2023 Regulation Up (w solar)'!$F15</f>
        <v>576</v>
      </c>
      <c r="I206" s="2">
        <f t="shared" si="19"/>
        <v>41</v>
      </c>
      <c r="J206" s="12">
        <f t="shared" si="16"/>
        <v>7.6635514018691592E-2</v>
      </c>
    </row>
    <row r="207" spans="1:10" x14ac:dyDescent="0.35">
      <c r="A207" s="1" t="str">
        <f t="shared" si="17"/>
        <v>May</v>
      </c>
      <c r="B207" s="1">
        <f t="shared" si="18"/>
        <v>5</v>
      </c>
      <c r="C207" s="3">
        <f>DATE(2018, MONTH(DATEVALUE('2022 Regulation Up'!$F$2&amp;" 1")), 1)</f>
        <v>43221</v>
      </c>
      <c r="D207" s="1">
        <v>14</v>
      </c>
      <c r="E207" s="1" t="s">
        <v>16</v>
      </c>
      <c r="F207" s="2">
        <f>'2022 Regulation Up'!$F16</f>
        <v>511</v>
      </c>
      <c r="G207" s="2">
        <f>'2023 Regulation Up (wo solar)'!$F16</f>
        <v>507</v>
      </c>
      <c r="H207" s="2">
        <f>'2023 Regulation Up (w solar)'!$F16</f>
        <v>577</v>
      </c>
      <c r="I207" s="2">
        <f t="shared" si="19"/>
        <v>66</v>
      </c>
      <c r="J207" s="12">
        <f t="shared" si="16"/>
        <v>0.12915851272015655</v>
      </c>
    </row>
    <row r="208" spans="1:10" x14ac:dyDescent="0.35">
      <c r="A208" s="1" t="str">
        <f t="shared" si="17"/>
        <v>May</v>
      </c>
      <c r="B208" s="1">
        <f t="shared" si="18"/>
        <v>5</v>
      </c>
      <c r="C208" s="3">
        <f>DATE(2018, MONTH(DATEVALUE('2022 Regulation Up'!$F$2&amp;" 1")), 1)</f>
        <v>43221</v>
      </c>
      <c r="D208" s="1">
        <v>15</v>
      </c>
      <c r="E208" s="1" t="s">
        <v>16</v>
      </c>
      <c r="F208" s="2">
        <f>'2022 Regulation Up'!$F17</f>
        <v>486</v>
      </c>
      <c r="G208" s="2">
        <f>'2023 Regulation Up (wo solar)'!$F17</f>
        <v>457</v>
      </c>
      <c r="H208" s="2">
        <f>'2023 Regulation Up (w solar)'!$F17</f>
        <v>552</v>
      </c>
      <c r="I208" s="2">
        <f t="shared" si="19"/>
        <v>66</v>
      </c>
      <c r="J208" s="12">
        <f t="shared" si="16"/>
        <v>0.13580246913580246</v>
      </c>
    </row>
    <row r="209" spans="1:10" x14ac:dyDescent="0.35">
      <c r="A209" s="1" t="str">
        <f t="shared" si="17"/>
        <v>May</v>
      </c>
      <c r="B209" s="1">
        <f t="shared" si="18"/>
        <v>5</v>
      </c>
      <c r="C209" s="3">
        <f>DATE(2018, MONTH(DATEVALUE('2022 Regulation Up'!$F$2&amp;" 1")), 1)</f>
        <v>43221</v>
      </c>
      <c r="D209" s="1">
        <v>16</v>
      </c>
      <c r="E209" s="1" t="s">
        <v>16</v>
      </c>
      <c r="F209" s="2">
        <f>'2022 Regulation Up'!$F18</f>
        <v>491</v>
      </c>
      <c r="G209" s="2">
        <f>'2023 Regulation Up (wo solar)'!$F18</f>
        <v>446</v>
      </c>
      <c r="H209" s="2">
        <f>'2023 Regulation Up (w solar)'!$F18</f>
        <v>528</v>
      </c>
      <c r="I209" s="2">
        <f t="shared" si="19"/>
        <v>37</v>
      </c>
      <c r="J209" s="12">
        <f t="shared" si="16"/>
        <v>7.5356415478615074E-2</v>
      </c>
    </row>
    <row r="210" spans="1:10" x14ac:dyDescent="0.35">
      <c r="A210" s="1" t="str">
        <f t="shared" si="17"/>
        <v>May</v>
      </c>
      <c r="B210" s="1">
        <f t="shared" si="18"/>
        <v>5</v>
      </c>
      <c r="C210" s="3">
        <f>DATE(2018, MONTH(DATEVALUE('2022 Regulation Up'!$F$2&amp;" 1")), 1)</f>
        <v>43221</v>
      </c>
      <c r="D210" s="1">
        <v>17</v>
      </c>
      <c r="E210" s="1" t="s">
        <v>16</v>
      </c>
      <c r="F210" s="2">
        <f>'2022 Regulation Up'!$F19</f>
        <v>503</v>
      </c>
      <c r="G210" s="2">
        <f>'2023 Regulation Up (wo solar)'!$F19</f>
        <v>444</v>
      </c>
      <c r="H210" s="2">
        <f>'2023 Regulation Up (w solar)'!$F19</f>
        <v>535</v>
      </c>
      <c r="I210" s="2">
        <f t="shared" si="19"/>
        <v>32</v>
      </c>
      <c r="J210" s="12">
        <f t="shared" si="16"/>
        <v>6.3618290258449298E-2</v>
      </c>
    </row>
    <row r="211" spans="1:10" x14ac:dyDescent="0.35">
      <c r="A211" s="1" t="str">
        <f t="shared" si="17"/>
        <v>May</v>
      </c>
      <c r="B211" s="1">
        <f t="shared" si="18"/>
        <v>5</v>
      </c>
      <c r="C211" s="3">
        <f>DATE(2018, MONTH(DATEVALUE('2022 Regulation Up'!$F$2&amp;" 1")), 1)</f>
        <v>43221</v>
      </c>
      <c r="D211" s="1">
        <v>18</v>
      </c>
      <c r="E211" s="1" t="s">
        <v>16</v>
      </c>
      <c r="F211" s="2">
        <f>'2022 Regulation Up'!$F20</f>
        <v>417</v>
      </c>
      <c r="G211" s="2">
        <f>'2023 Regulation Up (wo solar)'!$F20</f>
        <v>463</v>
      </c>
      <c r="H211" s="2">
        <f>'2023 Regulation Up (w solar)'!$F20</f>
        <v>571</v>
      </c>
      <c r="I211" s="2">
        <f t="shared" si="19"/>
        <v>154</v>
      </c>
      <c r="J211" s="12">
        <f t="shared" si="16"/>
        <v>0.36930455635491605</v>
      </c>
    </row>
    <row r="212" spans="1:10" x14ac:dyDescent="0.35">
      <c r="A212" s="1" t="str">
        <f t="shared" si="17"/>
        <v>May</v>
      </c>
      <c r="B212" s="1">
        <f t="shared" si="18"/>
        <v>5</v>
      </c>
      <c r="C212" s="3">
        <f>DATE(2018, MONTH(DATEVALUE('2022 Regulation Up'!$F$2&amp;" 1")), 1)</f>
        <v>43221</v>
      </c>
      <c r="D212" s="1">
        <v>19</v>
      </c>
      <c r="E212" s="1" t="s">
        <v>16</v>
      </c>
      <c r="F212" s="2">
        <f>'2022 Regulation Up'!$F21</f>
        <v>454</v>
      </c>
      <c r="G212" s="2">
        <f>'2023 Regulation Up (wo solar)'!$F21</f>
        <v>384</v>
      </c>
      <c r="H212" s="2">
        <f>'2023 Regulation Up (w solar)'!$F21</f>
        <v>515</v>
      </c>
      <c r="I212" s="2">
        <f t="shared" si="19"/>
        <v>61</v>
      </c>
      <c r="J212" s="12">
        <f t="shared" si="16"/>
        <v>0.1343612334801762</v>
      </c>
    </row>
    <row r="213" spans="1:10" x14ac:dyDescent="0.35">
      <c r="A213" s="1" t="str">
        <f t="shared" si="17"/>
        <v>May</v>
      </c>
      <c r="B213" s="1">
        <f t="shared" si="18"/>
        <v>5</v>
      </c>
      <c r="C213" s="3">
        <f>DATE(2018, MONTH(DATEVALUE('2022 Regulation Up'!$F$2&amp;" 1")), 1)</f>
        <v>43221</v>
      </c>
      <c r="D213" s="1">
        <v>20</v>
      </c>
      <c r="E213" s="1" t="s">
        <v>16</v>
      </c>
      <c r="F213" s="2">
        <f>'2022 Regulation Up'!$F22</f>
        <v>445</v>
      </c>
      <c r="G213" s="2">
        <f>'2023 Regulation Up (wo solar)'!$F22</f>
        <v>440</v>
      </c>
      <c r="H213" s="2">
        <f>'2023 Regulation Up (w solar)'!$F22</f>
        <v>533</v>
      </c>
      <c r="I213" s="2">
        <f t="shared" si="19"/>
        <v>88</v>
      </c>
      <c r="J213" s="12">
        <f t="shared" si="16"/>
        <v>0.19775280898876405</v>
      </c>
    </row>
    <row r="214" spans="1:10" x14ac:dyDescent="0.35">
      <c r="A214" s="1" t="str">
        <f t="shared" si="17"/>
        <v>May</v>
      </c>
      <c r="B214" s="1">
        <f t="shared" si="18"/>
        <v>5</v>
      </c>
      <c r="C214" s="3">
        <f>DATE(2018, MONTH(DATEVALUE('2022 Regulation Up'!$F$2&amp;" 1")), 1)</f>
        <v>43221</v>
      </c>
      <c r="D214" s="1">
        <v>21</v>
      </c>
      <c r="E214" s="1" t="s">
        <v>16</v>
      </c>
      <c r="F214" s="2">
        <f>'2022 Regulation Up'!$F23</f>
        <v>304</v>
      </c>
      <c r="G214" s="2">
        <f>'2023 Regulation Up (wo solar)'!$F23</f>
        <v>367</v>
      </c>
      <c r="H214" s="2">
        <f>'2023 Regulation Up (w solar)'!$F23</f>
        <v>401</v>
      </c>
      <c r="I214" s="2">
        <f t="shared" si="19"/>
        <v>97</v>
      </c>
      <c r="J214" s="12">
        <f t="shared" si="16"/>
        <v>0.31907894736842107</v>
      </c>
    </row>
    <row r="215" spans="1:10" x14ac:dyDescent="0.35">
      <c r="A215" s="1" t="str">
        <f t="shared" si="17"/>
        <v>May</v>
      </c>
      <c r="B215" s="1">
        <f t="shared" si="18"/>
        <v>5</v>
      </c>
      <c r="C215" s="3">
        <f>DATE(2018, MONTH(DATEVALUE('2022 Regulation Up'!$F$2&amp;" 1")), 1)</f>
        <v>43221</v>
      </c>
      <c r="D215" s="1">
        <v>22</v>
      </c>
      <c r="E215" s="1" t="s">
        <v>16</v>
      </c>
      <c r="F215" s="2">
        <f>'2022 Regulation Up'!$F24</f>
        <v>471</v>
      </c>
      <c r="G215" s="2">
        <f>'2023 Regulation Up (wo solar)'!$F24</f>
        <v>282</v>
      </c>
      <c r="H215" s="2">
        <f>'2023 Regulation Up (w solar)'!$F24</f>
        <v>282</v>
      </c>
      <c r="I215" s="2">
        <f t="shared" si="19"/>
        <v>-189</v>
      </c>
      <c r="J215" s="12">
        <f t="shared" si="16"/>
        <v>-0.40127388535031849</v>
      </c>
    </row>
    <row r="216" spans="1:10" x14ac:dyDescent="0.35">
      <c r="A216" s="1" t="str">
        <f t="shared" si="17"/>
        <v>May</v>
      </c>
      <c r="B216" s="1">
        <f t="shared" si="18"/>
        <v>5</v>
      </c>
      <c r="C216" s="3">
        <f>DATE(2018, MONTH(DATEVALUE('2022 Regulation Up'!$F$2&amp;" 1")), 1)</f>
        <v>43221</v>
      </c>
      <c r="D216" s="1">
        <v>23</v>
      </c>
      <c r="E216" s="1" t="s">
        <v>16</v>
      </c>
      <c r="F216" s="2">
        <f>'2022 Regulation Up'!$F25</f>
        <v>239</v>
      </c>
      <c r="G216" s="2">
        <f>'2023 Regulation Up (wo solar)'!$F25</f>
        <v>216</v>
      </c>
      <c r="H216" s="2">
        <f>'2023 Regulation Up (w solar)'!$F25</f>
        <v>216</v>
      </c>
      <c r="I216" s="2">
        <f t="shared" si="19"/>
        <v>-23</v>
      </c>
      <c r="J216" s="12">
        <f t="shared" si="16"/>
        <v>-9.6234309623430964E-2</v>
      </c>
    </row>
    <row r="217" spans="1:10" x14ac:dyDescent="0.35">
      <c r="A217" s="1" t="str">
        <f t="shared" si="17"/>
        <v>May</v>
      </c>
      <c r="B217" s="1">
        <f t="shared" si="18"/>
        <v>5</v>
      </c>
      <c r="C217" s="3">
        <f>DATE(2018, MONTH(DATEVALUE('2022 Regulation Up'!$F$2&amp;" 1")), 1)</f>
        <v>43221</v>
      </c>
      <c r="D217" s="1">
        <v>24</v>
      </c>
      <c r="E217" s="1" t="s">
        <v>16</v>
      </c>
      <c r="F217" s="2">
        <f>'2022 Regulation Up'!$F26</f>
        <v>171</v>
      </c>
      <c r="G217" s="2">
        <f>'2023 Regulation Up (wo solar)'!$F26</f>
        <v>189</v>
      </c>
      <c r="H217" s="2">
        <f>'2023 Regulation Up (w solar)'!$F26</f>
        <v>189</v>
      </c>
      <c r="I217" s="2">
        <f t="shared" si="19"/>
        <v>18</v>
      </c>
      <c r="J217" s="12">
        <f t="shared" si="16"/>
        <v>0.10526315789473684</v>
      </c>
    </row>
    <row r="218" spans="1:10" x14ac:dyDescent="0.35">
      <c r="A218" s="1" t="str">
        <f t="shared" si="17"/>
        <v>May</v>
      </c>
      <c r="B218" s="1">
        <f t="shared" si="18"/>
        <v>5</v>
      </c>
      <c r="C218" s="3">
        <f>DATE(2018, MONTH(DATEVALUE('2022 Regulation Up'!$F$2&amp;" 1")), 1)</f>
        <v>43221</v>
      </c>
      <c r="D218" s="1">
        <v>1</v>
      </c>
      <c r="E218" s="1" t="s">
        <v>17</v>
      </c>
      <c r="F218" s="2">
        <f>'2022 Regulation Down'!$F3</f>
        <v>425</v>
      </c>
      <c r="G218" s="2">
        <f>'2023 Regulation Down (wo solar)'!$F3</f>
        <v>483</v>
      </c>
      <c r="H218" s="2">
        <f>'2023_RegDown(w solar)'!$F3</f>
        <v>483</v>
      </c>
      <c r="I218" s="2">
        <f t="shared" si="19"/>
        <v>58</v>
      </c>
      <c r="J218" s="12">
        <f t="shared" si="16"/>
        <v>0.13647058823529412</v>
      </c>
    </row>
    <row r="219" spans="1:10" x14ac:dyDescent="0.35">
      <c r="A219" s="1" t="str">
        <f t="shared" si="17"/>
        <v>May</v>
      </c>
      <c r="B219" s="1">
        <f t="shared" si="18"/>
        <v>5</v>
      </c>
      <c r="C219" s="3">
        <f>DATE(2018, MONTH(DATEVALUE('2022 Regulation Up'!$F$2&amp;" 1")), 1)</f>
        <v>43221</v>
      </c>
      <c r="D219" s="1">
        <v>2</v>
      </c>
      <c r="E219" s="1" t="s">
        <v>17</v>
      </c>
      <c r="F219" s="2">
        <f>'2022 Regulation Down'!$F4</f>
        <v>331</v>
      </c>
      <c r="G219" s="2">
        <f>'2023 Regulation Down (wo solar)'!$F4</f>
        <v>366</v>
      </c>
      <c r="H219" s="2">
        <f>'2023_RegDown(w solar)'!$F4</f>
        <v>366</v>
      </c>
      <c r="I219" s="2">
        <f t="shared" si="19"/>
        <v>35</v>
      </c>
      <c r="J219" s="12">
        <f t="shared" si="16"/>
        <v>0.10574018126888217</v>
      </c>
    </row>
    <row r="220" spans="1:10" x14ac:dyDescent="0.35">
      <c r="A220" s="1" t="str">
        <f t="shared" si="17"/>
        <v>May</v>
      </c>
      <c r="B220" s="1">
        <f t="shared" si="18"/>
        <v>5</v>
      </c>
      <c r="C220" s="3">
        <f>DATE(2018, MONTH(DATEVALUE('2022 Regulation Up'!$F$2&amp;" 1")), 1)</f>
        <v>43221</v>
      </c>
      <c r="D220" s="1">
        <v>3</v>
      </c>
      <c r="E220" s="1" t="s">
        <v>17</v>
      </c>
      <c r="F220" s="2">
        <f>'2022 Regulation Down'!$F5</f>
        <v>246</v>
      </c>
      <c r="G220" s="2">
        <f>'2023 Regulation Down (wo solar)'!$F5</f>
        <v>276</v>
      </c>
      <c r="H220" s="2">
        <f>'2023_RegDown(w solar)'!$F5</f>
        <v>276</v>
      </c>
      <c r="I220" s="2">
        <f t="shared" si="19"/>
        <v>30</v>
      </c>
      <c r="J220" s="12">
        <f t="shared" si="16"/>
        <v>0.12195121951219512</v>
      </c>
    </row>
    <row r="221" spans="1:10" x14ac:dyDescent="0.35">
      <c r="A221" s="1" t="str">
        <f t="shared" si="17"/>
        <v>May</v>
      </c>
      <c r="B221" s="1">
        <f t="shared" si="18"/>
        <v>5</v>
      </c>
      <c r="C221" s="3">
        <f>DATE(2018, MONTH(DATEVALUE('2022 Regulation Up'!$F$2&amp;" 1")), 1)</f>
        <v>43221</v>
      </c>
      <c r="D221" s="1">
        <v>4</v>
      </c>
      <c r="E221" s="1" t="s">
        <v>17</v>
      </c>
      <c r="F221" s="2">
        <f>'2022 Regulation Down'!$F6</f>
        <v>227</v>
      </c>
      <c r="G221" s="2">
        <f>'2023 Regulation Down (wo solar)'!$F6</f>
        <v>248</v>
      </c>
      <c r="H221" s="2">
        <f>'2023_RegDown(w solar)'!$F6</f>
        <v>248</v>
      </c>
      <c r="I221" s="2">
        <f t="shared" si="19"/>
        <v>21</v>
      </c>
      <c r="J221" s="12">
        <f t="shared" si="16"/>
        <v>9.2511013215859028E-2</v>
      </c>
    </row>
    <row r="222" spans="1:10" x14ac:dyDescent="0.35">
      <c r="A222" s="1" t="str">
        <f t="shared" si="17"/>
        <v>May</v>
      </c>
      <c r="B222" s="1">
        <f t="shared" si="18"/>
        <v>5</v>
      </c>
      <c r="C222" s="3">
        <f>DATE(2018, MONTH(DATEVALUE('2022 Regulation Up'!$F$2&amp;" 1")), 1)</f>
        <v>43221</v>
      </c>
      <c r="D222" s="1">
        <v>5</v>
      </c>
      <c r="E222" s="1" t="s">
        <v>17</v>
      </c>
      <c r="F222" s="2">
        <f>'2022 Regulation Down'!$F7</f>
        <v>230</v>
      </c>
      <c r="G222" s="2">
        <f>'2023 Regulation Down (wo solar)'!$F7</f>
        <v>217</v>
      </c>
      <c r="H222" s="2">
        <f>'2023_RegDown(w solar)'!$F7</f>
        <v>217</v>
      </c>
      <c r="I222" s="2">
        <f t="shared" si="19"/>
        <v>-13</v>
      </c>
      <c r="J222" s="12">
        <f t="shared" si="16"/>
        <v>-5.6521739130434782E-2</v>
      </c>
    </row>
    <row r="223" spans="1:10" x14ac:dyDescent="0.35">
      <c r="A223" s="1" t="str">
        <f t="shared" si="17"/>
        <v>May</v>
      </c>
      <c r="B223" s="1">
        <f t="shared" si="18"/>
        <v>5</v>
      </c>
      <c r="C223" s="3">
        <f>DATE(2018, MONTH(DATEVALUE('2022 Regulation Up'!$F$2&amp;" 1")), 1)</f>
        <v>43221</v>
      </c>
      <c r="D223" s="1">
        <v>6</v>
      </c>
      <c r="E223" s="1" t="s">
        <v>17</v>
      </c>
      <c r="F223" s="2">
        <f>'2022 Regulation Down'!$F8</f>
        <v>304</v>
      </c>
      <c r="G223" s="2">
        <f>'2023 Regulation Down (wo solar)'!$F8</f>
        <v>283</v>
      </c>
      <c r="H223" s="2">
        <f>'2023_RegDown(w solar)'!$F8</f>
        <v>283</v>
      </c>
      <c r="I223" s="2">
        <f t="shared" si="19"/>
        <v>-21</v>
      </c>
      <c r="J223" s="12">
        <f t="shared" si="16"/>
        <v>-6.9078947368421059E-2</v>
      </c>
    </row>
    <row r="224" spans="1:10" x14ac:dyDescent="0.35">
      <c r="A224" s="1" t="str">
        <f t="shared" si="17"/>
        <v>May</v>
      </c>
      <c r="B224" s="1">
        <f t="shared" si="18"/>
        <v>5</v>
      </c>
      <c r="C224" s="3">
        <f>DATE(2018, MONTH(DATEVALUE('2022 Regulation Up'!$F$2&amp;" 1")), 1)</f>
        <v>43221</v>
      </c>
      <c r="D224" s="1">
        <v>7</v>
      </c>
      <c r="E224" s="1" t="s">
        <v>17</v>
      </c>
      <c r="F224" s="2">
        <f>'2022 Regulation Down'!$F9</f>
        <v>263</v>
      </c>
      <c r="G224" s="2">
        <f>'2023 Regulation Down (wo solar)'!$F9</f>
        <v>242</v>
      </c>
      <c r="H224" s="2">
        <f>'2023_RegDown(w solar)'!$F9</f>
        <v>242</v>
      </c>
      <c r="I224" s="2">
        <f t="shared" si="19"/>
        <v>-21</v>
      </c>
      <c r="J224" s="12">
        <f t="shared" si="16"/>
        <v>-7.9847908745247151E-2</v>
      </c>
    </row>
    <row r="225" spans="1:10" x14ac:dyDescent="0.35">
      <c r="A225" s="1" t="str">
        <f t="shared" si="17"/>
        <v>May</v>
      </c>
      <c r="B225" s="1">
        <f t="shared" si="18"/>
        <v>5</v>
      </c>
      <c r="C225" s="3">
        <f>DATE(2018, MONTH(DATEVALUE('2022 Regulation Up'!$F$2&amp;" 1")), 1)</f>
        <v>43221</v>
      </c>
      <c r="D225" s="1">
        <v>8</v>
      </c>
      <c r="E225" s="1" t="s">
        <v>17</v>
      </c>
      <c r="F225" s="2">
        <f>'2022 Regulation Down'!$F10</f>
        <v>319</v>
      </c>
      <c r="G225" s="2">
        <f>'2023 Regulation Down (wo solar)'!$F10</f>
        <v>325</v>
      </c>
      <c r="H225" s="2">
        <f>'2023_RegDown(w solar)'!$F10</f>
        <v>408</v>
      </c>
      <c r="I225" s="2">
        <f t="shared" si="19"/>
        <v>89</v>
      </c>
      <c r="J225" s="12">
        <f t="shared" si="16"/>
        <v>0.27899686520376177</v>
      </c>
    </row>
    <row r="226" spans="1:10" x14ac:dyDescent="0.35">
      <c r="A226" s="1" t="str">
        <f t="shared" si="17"/>
        <v>May</v>
      </c>
      <c r="B226" s="1">
        <f t="shared" si="18"/>
        <v>5</v>
      </c>
      <c r="C226" s="3">
        <f>DATE(2018, MONTH(DATEVALUE('2022 Regulation Up'!$F$2&amp;" 1")), 1)</f>
        <v>43221</v>
      </c>
      <c r="D226" s="1">
        <v>9</v>
      </c>
      <c r="E226" s="1" t="s">
        <v>17</v>
      </c>
      <c r="F226" s="2">
        <f>'2022 Regulation Down'!$F11</f>
        <v>468</v>
      </c>
      <c r="G226" s="2">
        <f>'2023 Regulation Down (wo solar)'!$F11</f>
        <v>446</v>
      </c>
      <c r="H226" s="2">
        <f>'2023_RegDown(w solar)'!$F11</f>
        <v>563</v>
      </c>
      <c r="I226" s="2">
        <f t="shared" si="19"/>
        <v>95</v>
      </c>
      <c r="J226" s="12">
        <f t="shared" si="16"/>
        <v>0.20299145299145299</v>
      </c>
    </row>
    <row r="227" spans="1:10" x14ac:dyDescent="0.35">
      <c r="A227" s="1" t="str">
        <f t="shared" si="17"/>
        <v>May</v>
      </c>
      <c r="B227" s="1">
        <f t="shared" si="18"/>
        <v>5</v>
      </c>
      <c r="C227" s="3">
        <f>DATE(2018, MONTH(DATEVALUE('2022 Regulation Up'!$F$2&amp;" 1")), 1)</f>
        <v>43221</v>
      </c>
      <c r="D227" s="1">
        <v>10</v>
      </c>
      <c r="E227" s="1" t="s">
        <v>17</v>
      </c>
      <c r="F227" s="2">
        <f>'2022 Regulation Down'!$F12</f>
        <v>442</v>
      </c>
      <c r="G227" s="2">
        <f>'2023 Regulation Down (wo solar)'!$F12</f>
        <v>400</v>
      </c>
      <c r="H227" s="2">
        <f>'2023_RegDown(w solar)'!$F12</f>
        <v>478</v>
      </c>
      <c r="I227" s="2">
        <f t="shared" si="19"/>
        <v>36</v>
      </c>
      <c r="J227" s="12">
        <f t="shared" si="16"/>
        <v>8.1447963800904979E-2</v>
      </c>
    </row>
    <row r="228" spans="1:10" x14ac:dyDescent="0.35">
      <c r="A228" s="1" t="str">
        <f t="shared" si="17"/>
        <v>May</v>
      </c>
      <c r="B228" s="1">
        <f t="shared" si="18"/>
        <v>5</v>
      </c>
      <c r="C228" s="3">
        <f>DATE(2018, MONTH(DATEVALUE('2022 Regulation Up'!$F$2&amp;" 1")), 1)</f>
        <v>43221</v>
      </c>
      <c r="D228" s="1">
        <v>11</v>
      </c>
      <c r="E228" s="1" t="s">
        <v>17</v>
      </c>
      <c r="F228" s="2">
        <f>'2022 Regulation Down'!$F13</f>
        <v>631</v>
      </c>
      <c r="G228" s="2">
        <f>'2023 Regulation Down (wo solar)'!$F13</f>
        <v>392</v>
      </c>
      <c r="H228" s="2">
        <f>'2023_RegDown(w solar)'!$F13</f>
        <v>463</v>
      </c>
      <c r="I228" s="2">
        <f t="shared" si="19"/>
        <v>-168</v>
      </c>
      <c r="J228" s="12">
        <f t="shared" si="16"/>
        <v>-0.26624405705229792</v>
      </c>
    </row>
    <row r="229" spans="1:10" x14ac:dyDescent="0.35">
      <c r="A229" s="1" t="str">
        <f t="shared" si="17"/>
        <v>May</v>
      </c>
      <c r="B229" s="1">
        <f t="shared" si="18"/>
        <v>5</v>
      </c>
      <c r="C229" s="3">
        <f>DATE(2018, MONTH(DATEVALUE('2022 Regulation Up'!$F$2&amp;" 1")), 1)</f>
        <v>43221</v>
      </c>
      <c r="D229" s="1">
        <v>12</v>
      </c>
      <c r="E229" s="1" t="s">
        <v>17</v>
      </c>
      <c r="F229" s="2">
        <f>'2022 Regulation Down'!$F14</f>
        <v>395</v>
      </c>
      <c r="G229" s="2">
        <f>'2023 Regulation Down (wo solar)'!$F14</f>
        <v>371</v>
      </c>
      <c r="H229" s="2">
        <f>'2023_RegDown(w solar)'!$F14</f>
        <v>457</v>
      </c>
      <c r="I229" s="2">
        <f t="shared" si="19"/>
        <v>62</v>
      </c>
      <c r="J229" s="12">
        <f t="shared" si="16"/>
        <v>0.1569620253164557</v>
      </c>
    </row>
    <row r="230" spans="1:10" x14ac:dyDescent="0.35">
      <c r="A230" s="1" t="str">
        <f t="shared" si="17"/>
        <v>May</v>
      </c>
      <c r="B230" s="1">
        <f t="shared" si="18"/>
        <v>5</v>
      </c>
      <c r="C230" s="3">
        <f>DATE(2018, MONTH(DATEVALUE('2022 Regulation Up'!$F$2&amp;" 1")), 1)</f>
        <v>43221</v>
      </c>
      <c r="D230" s="1">
        <v>13</v>
      </c>
      <c r="E230" s="1" t="s">
        <v>17</v>
      </c>
      <c r="F230" s="2">
        <f>'2022 Regulation Down'!$F15</f>
        <v>386</v>
      </c>
      <c r="G230" s="2">
        <f>'2023 Regulation Down (wo solar)'!$F15</f>
        <v>403</v>
      </c>
      <c r="H230" s="2">
        <f>'2023_RegDown(w solar)'!$F15</f>
        <v>496</v>
      </c>
      <c r="I230" s="2">
        <f t="shared" si="19"/>
        <v>110</v>
      </c>
      <c r="J230" s="12">
        <f t="shared" si="16"/>
        <v>0.28497409326424872</v>
      </c>
    </row>
    <row r="231" spans="1:10" x14ac:dyDescent="0.35">
      <c r="A231" s="1" t="str">
        <f t="shared" si="17"/>
        <v>May</v>
      </c>
      <c r="B231" s="1">
        <f t="shared" si="18"/>
        <v>5</v>
      </c>
      <c r="C231" s="3">
        <f>DATE(2018, MONTH(DATEVALUE('2022 Regulation Up'!$F$2&amp;" 1")), 1)</f>
        <v>43221</v>
      </c>
      <c r="D231" s="1">
        <v>14</v>
      </c>
      <c r="E231" s="1" t="s">
        <v>17</v>
      </c>
      <c r="F231" s="2">
        <f>'2022 Regulation Down'!$F16</f>
        <v>361</v>
      </c>
      <c r="G231" s="2">
        <f>'2023 Regulation Down (wo solar)'!$F16</f>
        <v>326</v>
      </c>
      <c r="H231" s="2">
        <f>'2023_RegDown(w solar)'!$F16</f>
        <v>399</v>
      </c>
      <c r="I231" s="2">
        <f t="shared" si="19"/>
        <v>38</v>
      </c>
      <c r="J231" s="12">
        <f t="shared" si="16"/>
        <v>0.10526315789473684</v>
      </c>
    </row>
    <row r="232" spans="1:10" x14ac:dyDescent="0.35">
      <c r="A232" s="1" t="str">
        <f t="shared" si="17"/>
        <v>May</v>
      </c>
      <c r="B232" s="1">
        <f t="shared" si="18"/>
        <v>5</v>
      </c>
      <c r="C232" s="3">
        <f>DATE(2018, MONTH(DATEVALUE('2022 Regulation Up'!$F$2&amp;" 1")), 1)</f>
        <v>43221</v>
      </c>
      <c r="D232" s="1">
        <v>15</v>
      </c>
      <c r="E232" s="1" t="s">
        <v>17</v>
      </c>
      <c r="F232" s="2">
        <f>'2022 Regulation Down'!$F17</f>
        <v>345</v>
      </c>
      <c r="G232" s="2">
        <f>'2023 Regulation Down (wo solar)'!$F17</f>
        <v>315</v>
      </c>
      <c r="H232" s="2">
        <f>'2023_RegDown(w solar)'!$F17</f>
        <v>388</v>
      </c>
      <c r="I232" s="2">
        <f t="shared" si="19"/>
        <v>43</v>
      </c>
      <c r="J232" s="12">
        <f t="shared" si="16"/>
        <v>0.1246376811594203</v>
      </c>
    </row>
    <row r="233" spans="1:10" x14ac:dyDescent="0.35">
      <c r="A233" s="1" t="str">
        <f t="shared" si="17"/>
        <v>May</v>
      </c>
      <c r="B233" s="1">
        <f t="shared" si="18"/>
        <v>5</v>
      </c>
      <c r="C233" s="3">
        <f>DATE(2018, MONTH(DATEVALUE('2022 Regulation Up'!$F$2&amp;" 1")), 1)</f>
        <v>43221</v>
      </c>
      <c r="D233" s="1">
        <v>16</v>
      </c>
      <c r="E233" s="1" t="s">
        <v>17</v>
      </c>
      <c r="F233" s="2">
        <f>'2022 Regulation Down'!$F18</f>
        <v>388</v>
      </c>
      <c r="G233" s="2">
        <f>'2023 Regulation Down (wo solar)'!$F18</f>
        <v>335</v>
      </c>
      <c r="H233" s="2">
        <f>'2023_RegDown(w solar)'!$F18</f>
        <v>396</v>
      </c>
      <c r="I233" s="2">
        <f t="shared" si="19"/>
        <v>8</v>
      </c>
      <c r="J233" s="12">
        <f t="shared" si="16"/>
        <v>2.0618556701030927E-2</v>
      </c>
    </row>
    <row r="234" spans="1:10" x14ac:dyDescent="0.35">
      <c r="A234" s="1" t="str">
        <f t="shared" si="17"/>
        <v>May</v>
      </c>
      <c r="B234" s="1">
        <f t="shared" si="18"/>
        <v>5</v>
      </c>
      <c r="C234" s="3">
        <f>DATE(2018, MONTH(DATEVALUE('2022 Regulation Up'!$F$2&amp;" 1")), 1)</f>
        <v>43221</v>
      </c>
      <c r="D234" s="1">
        <v>17</v>
      </c>
      <c r="E234" s="1" t="s">
        <v>17</v>
      </c>
      <c r="F234" s="2">
        <f>'2022 Regulation Down'!$F19</f>
        <v>415</v>
      </c>
      <c r="G234" s="2">
        <f>'2023 Regulation Down (wo solar)'!$F19</f>
        <v>385</v>
      </c>
      <c r="H234" s="2">
        <f>'2023_RegDown(w solar)'!$F19</f>
        <v>440</v>
      </c>
      <c r="I234" s="2">
        <f t="shared" si="19"/>
        <v>25</v>
      </c>
      <c r="J234" s="12">
        <f t="shared" si="16"/>
        <v>6.0240963855421686E-2</v>
      </c>
    </row>
    <row r="235" spans="1:10" x14ac:dyDescent="0.35">
      <c r="A235" s="1" t="str">
        <f t="shared" si="17"/>
        <v>May</v>
      </c>
      <c r="B235" s="1">
        <f t="shared" si="18"/>
        <v>5</v>
      </c>
      <c r="C235" s="3">
        <f>DATE(2018, MONTH(DATEVALUE('2022 Regulation Up'!$F$2&amp;" 1")), 1)</f>
        <v>43221</v>
      </c>
      <c r="D235" s="1">
        <v>18</v>
      </c>
      <c r="E235" s="1" t="s">
        <v>17</v>
      </c>
      <c r="F235" s="2">
        <f>'2022 Regulation Down'!$F20</f>
        <v>489</v>
      </c>
      <c r="G235" s="2">
        <f>'2023 Regulation Down (wo solar)'!$F20</f>
        <v>450</v>
      </c>
      <c r="H235" s="2">
        <f>'2023_RegDown(w solar)'!$F20</f>
        <v>514</v>
      </c>
      <c r="I235" s="2">
        <f t="shared" si="19"/>
        <v>25</v>
      </c>
      <c r="J235" s="12">
        <f t="shared" si="16"/>
        <v>5.112474437627812E-2</v>
      </c>
    </row>
    <row r="236" spans="1:10" x14ac:dyDescent="0.35">
      <c r="A236" s="1" t="str">
        <f t="shared" si="17"/>
        <v>May</v>
      </c>
      <c r="B236" s="1">
        <f t="shared" si="18"/>
        <v>5</v>
      </c>
      <c r="C236" s="3">
        <f>DATE(2018, MONTH(DATEVALUE('2022 Regulation Up'!$F$2&amp;" 1")), 1)</f>
        <v>43221</v>
      </c>
      <c r="D236" s="1">
        <v>19</v>
      </c>
      <c r="E236" s="1" t="s">
        <v>17</v>
      </c>
      <c r="F236" s="2">
        <f>'2022 Regulation Down'!$F21</f>
        <v>490</v>
      </c>
      <c r="G236" s="2">
        <f>'2023 Regulation Down (wo solar)'!$F21</f>
        <v>445</v>
      </c>
      <c r="H236" s="2">
        <f>'2023_RegDown(w solar)'!$F21</f>
        <v>491</v>
      </c>
      <c r="I236" s="2">
        <f t="shared" si="19"/>
        <v>1</v>
      </c>
      <c r="J236" s="12">
        <f t="shared" si="16"/>
        <v>2.0408163265306124E-3</v>
      </c>
    </row>
    <row r="237" spans="1:10" x14ac:dyDescent="0.35">
      <c r="A237" s="1" t="str">
        <f t="shared" si="17"/>
        <v>May</v>
      </c>
      <c r="B237" s="1">
        <f t="shared" si="18"/>
        <v>5</v>
      </c>
      <c r="C237" s="3">
        <f>DATE(2018, MONTH(DATEVALUE('2022 Regulation Up'!$F$2&amp;" 1")), 1)</f>
        <v>43221</v>
      </c>
      <c r="D237" s="1">
        <v>20</v>
      </c>
      <c r="E237" s="1" t="s">
        <v>17</v>
      </c>
      <c r="F237" s="2">
        <f>'2022 Regulation Down'!$F22</f>
        <v>418</v>
      </c>
      <c r="G237" s="2">
        <f>'2023 Regulation Down (wo solar)'!$F22</f>
        <v>426</v>
      </c>
      <c r="H237" s="2">
        <f>'2023_RegDown(w solar)'!$F22</f>
        <v>426</v>
      </c>
      <c r="I237" s="2">
        <f t="shared" si="19"/>
        <v>8</v>
      </c>
      <c r="J237" s="12">
        <f t="shared" si="16"/>
        <v>1.9138755980861243E-2</v>
      </c>
    </row>
    <row r="238" spans="1:10" x14ac:dyDescent="0.35">
      <c r="A238" s="1" t="str">
        <f t="shared" si="17"/>
        <v>May</v>
      </c>
      <c r="B238" s="1">
        <f t="shared" si="18"/>
        <v>5</v>
      </c>
      <c r="C238" s="3">
        <f>DATE(2018, MONTH(DATEVALUE('2022 Regulation Up'!$F$2&amp;" 1")), 1)</f>
        <v>43221</v>
      </c>
      <c r="D238" s="1">
        <v>21</v>
      </c>
      <c r="E238" s="1" t="s">
        <v>17</v>
      </c>
      <c r="F238" s="2">
        <f>'2022 Regulation Down'!$F23</f>
        <v>402</v>
      </c>
      <c r="G238" s="2">
        <f>'2023 Regulation Down (wo solar)'!$F23</f>
        <v>375</v>
      </c>
      <c r="H238" s="2">
        <f>'2023_RegDown(w solar)'!$F23</f>
        <v>375</v>
      </c>
      <c r="I238" s="2">
        <f t="shared" si="19"/>
        <v>-27</v>
      </c>
      <c r="J238" s="12">
        <f t="shared" si="16"/>
        <v>-6.7164179104477612E-2</v>
      </c>
    </row>
    <row r="239" spans="1:10" x14ac:dyDescent="0.35">
      <c r="A239" s="1" t="str">
        <f t="shared" si="17"/>
        <v>May</v>
      </c>
      <c r="B239" s="1">
        <f t="shared" si="18"/>
        <v>5</v>
      </c>
      <c r="C239" s="3">
        <f>DATE(2018, MONTH(DATEVALUE('2022 Regulation Up'!$F$2&amp;" 1")), 1)</f>
        <v>43221</v>
      </c>
      <c r="D239" s="1">
        <v>22</v>
      </c>
      <c r="E239" s="1" t="s">
        <v>17</v>
      </c>
      <c r="F239" s="2">
        <f>'2022 Regulation Down'!$F24</f>
        <v>526</v>
      </c>
      <c r="G239" s="2">
        <f>'2023 Regulation Down (wo solar)'!$F24</f>
        <v>524</v>
      </c>
      <c r="H239" s="2">
        <f>'2023_RegDown(w solar)'!$F24</f>
        <v>524</v>
      </c>
      <c r="I239" s="2">
        <f t="shared" si="19"/>
        <v>-2</v>
      </c>
      <c r="J239" s="12">
        <f t="shared" si="16"/>
        <v>-3.8022813688212928E-3</v>
      </c>
    </row>
    <row r="240" spans="1:10" x14ac:dyDescent="0.35">
      <c r="A240" s="1" t="str">
        <f t="shared" si="17"/>
        <v>May</v>
      </c>
      <c r="B240" s="1">
        <f t="shared" si="18"/>
        <v>5</v>
      </c>
      <c r="C240" s="3">
        <f>DATE(2018, MONTH(DATEVALUE('2022 Regulation Up'!$F$2&amp;" 1")), 1)</f>
        <v>43221</v>
      </c>
      <c r="D240" s="1">
        <v>23</v>
      </c>
      <c r="E240" s="1" t="s">
        <v>17</v>
      </c>
      <c r="F240" s="2">
        <f>'2022 Regulation Down'!$F25</f>
        <v>547</v>
      </c>
      <c r="G240" s="2">
        <f>'2023 Regulation Down (wo solar)'!$F25</f>
        <v>546</v>
      </c>
      <c r="H240" s="2">
        <f>'2023_RegDown(w solar)'!$F25</f>
        <v>546</v>
      </c>
      <c r="I240" s="2">
        <f t="shared" si="19"/>
        <v>-1</v>
      </c>
      <c r="J240" s="12">
        <f t="shared" si="16"/>
        <v>-1.8281535648994515E-3</v>
      </c>
    </row>
    <row r="241" spans="1:10" x14ac:dyDescent="0.35">
      <c r="A241" s="1" t="str">
        <f t="shared" si="17"/>
        <v>May</v>
      </c>
      <c r="B241" s="1">
        <f t="shared" si="18"/>
        <v>5</v>
      </c>
      <c r="C241" s="3">
        <f>DATE(2018, MONTH(DATEVALUE('2022 Regulation Up'!$F$2&amp;" 1")), 1)</f>
        <v>43221</v>
      </c>
      <c r="D241" s="1">
        <v>24</v>
      </c>
      <c r="E241" s="1" t="s">
        <v>17</v>
      </c>
      <c r="F241" s="2">
        <f>'2022 Regulation Down'!$F26</f>
        <v>473</v>
      </c>
      <c r="G241" s="2">
        <f>'2023 Regulation Down (wo solar)'!$F26</f>
        <v>560</v>
      </c>
      <c r="H241" s="2">
        <f>'2023_RegDown(w solar)'!$F26</f>
        <v>560</v>
      </c>
      <c r="I241" s="2">
        <f t="shared" si="19"/>
        <v>87</v>
      </c>
      <c r="J241" s="12">
        <f t="shared" si="16"/>
        <v>0.1839323467230444</v>
      </c>
    </row>
    <row r="242" spans="1:10" x14ac:dyDescent="0.35">
      <c r="A242" s="1" t="str">
        <f t="shared" si="17"/>
        <v>Jun</v>
      </c>
      <c r="B242" s="1">
        <f t="shared" si="18"/>
        <v>6</v>
      </c>
      <c r="C242" s="3">
        <f>DATE(2018, MONTH(DATEVALUE('2022 Regulation Up'!$G$2&amp;" 1")), 1)</f>
        <v>43252</v>
      </c>
      <c r="D242" s="1">
        <v>1</v>
      </c>
      <c r="E242" s="1" t="s">
        <v>16</v>
      </c>
      <c r="F242" s="2">
        <f>'2022 Regulation Up'!$G3</f>
        <v>251</v>
      </c>
      <c r="G242" s="2">
        <f>'2023 Regulation Up (wo solar)'!$G3</f>
        <v>259</v>
      </c>
      <c r="H242" s="2">
        <f>'2023 Regulation Up (w solar)'!$G3</f>
        <v>259</v>
      </c>
      <c r="I242" s="2">
        <f t="shared" si="19"/>
        <v>8</v>
      </c>
      <c r="J242" s="12">
        <f t="shared" si="16"/>
        <v>3.1872509960159362E-2</v>
      </c>
    </row>
    <row r="243" spans="1:10" x14ac:dyDescent="0.35">
      <c r="A243" s="1" t="str">
        <f t="shared" si="17"/>
        <v>Jun</v>
      </c>
      <c r="B243" s="1">
        <f t="shared" si="18"/>
        <v>6</v>
      </c>
      <c r="C243" s="3">
        <f>DATE(2018, MONTH(DATEVALUE('2022 Regulation Up'!$G$2&amp;" 1")), 1)</f>
        <v>43252</v>
      </c>
      <c r="D243" s="1">
        <v>2</v>
      </c>
      <c r="E243" s="1" t="s">
        <v>16</v>
      </c>
      <c r="F243" s="2">
        <f>'2022 Regulation Up'!$G4</f>
        <v>170</v>
      </c>
      <c r="G243" s="2">
        <f>'2023 Regulation Up (wo solar)'!$G4</f>
        <v>180</v>
      </c>
      <c r="H243" s="2">
        <f>'2023 Regulation Up (w solar)'!$G4</f>
        <v>180</v>
      </c>
      <c r="I243" s="2">
        <f t="shared" si="19"/>
        <v>10</v>
      </c>
      <c r="J243" s="12">
        <f t="shared" si="16"/>
        <v>5.8823529411764705E-2</v>
      </c>
    </row>
    <row r="244" spans="1:10" x14ac:dyDescent="0.35">
      <c r="A244" s="1" t="str">
        <f t="shared" si="17"/>
        <v>Jun</v>
      </c>
      <c r="B244" s="1">
        <f t="shared" si="18"/>
        <v>6</v>
      </c>
      <c r="C244" s="3">
        <f>DATE(2018, MONTH(DATEVALUE('2022 Regulation Up'!$G$2&amp;" 1")), 1)</f>
        <v>43252</v>
      </c>
      <c r="D244" s="1">
        <v>3</v>
      </c>
      <c r="E244" s="1" t="s">
        <v>16</v>
      </c>
      <c r="F244" s="2">
        <f>'2022 Regulation Up'!$G5</f>
        <v>219</v>
      </c>
      <c r="G244" s="2">
        <f>'2023 Regulation Up (wo solar)'!$G5</f>
        <v>219</v>
      </c>
      <c r="H244" s="2">
        <f>'2023 Regulation Up (w solar)'!$G5</f>
        <v>219</v>
      </c>
      <c r="I244" s="2">
        <f t="shared" si="19"/>
        <v>0</v>
      </c>
      <c r="J244" s="12">
        <f t="shared" si="16"/>
        <v>0</v>
      </c>
    </row>
    <row r="245" spans="1:10" x14ac:dyDescent="0.35">
      <c r="A245" s="1" t="str">
        <f t="shared" si="17"/>
        <v>Jun</v>
      </c>
      <c r="B245" s="1">
        <f t="shared" si="18"/>
        <v>6</v>
      </c>
      <c r="C245" s="3">
        <f>DATE(2018, MONTH(DATEVALUE('2022 Regulation Up'!$G$2&amp;" 1")), 1)</f>
        <v>43252</v>
      </c>
      <c r="D245" s="1">
        <v>4</v>
      </c>
      <c r="E245" s="1" t="s">
        <v>16</v>
      </c>
      <c r="F245" s="2">
        <f>'2022 Regulation Up'!$G6</f>
        <v>267</v>
      </c>
      <c r="G245" s="2">
        <f>'2023 Regulation Up (wo solar)'!$G6</f>
        <v>246</v>
      </c>
      <c r="H245" s="2">
        <f>'2023 Regulation Up (w solar)'!$G6</f>
        <v>246</v>
      </c>
      <c r="I245" s="2">
        <f t="shared" si="19"/>
        <v>-21</v>
      </c>
      <c r="J245" s="12">
        <f t="shared" si="16"/>
        <v>-7.8651685393258425E-2</v>
      </c>
    </row>
    <row r="246" spans="1:10" x14ac:dyDescent="0.35">
      <c r="A246" s="1" t="str">
        <f t="shared" si="17"/>
        <v>Jun</v>
      </c>
      <c r="B246" s="1">
        <f t="shared" si="18"/>
        <v>6</v>
      </c>
      <c r="C246" s="3">
        <f>DATE(2018, MONTH(DATEVALUE('2022 Regulation Up'!$G$2&amp;" 1")), 1)</f>
        <v>43252</v>
      </c>
      <c r="D246" s="1">
        <v>5</v>
      </c>
      <c r="E246" s="1" t="s">
        <v>16</v>
      </c>
      <c r="F246" s="2">
        <f>'2022 Regulation Up'!$G7</f>
        <v>277</v>
      </c>
      <c r="G246" s="2">
        <f>'2023 Regulation Up (wo solar)'!$G7</f>
        <v>292</v>
      </c>
      <c r="H246" s="2">
        <f>'2023 Regulation Up (w solar)'!$G7</f>
        <v>292</v>
      </c>
      <c r="I246" s="2">
        <f t="shared" si="19"/>
        <v>15</v>
      </c>
      <c r="J246" s="12">
        <f t="shared" si="16"/>
        <v>5.4151624548736461E-2</v>
      </c>
    </row>
    <row r="247" spans="1:10" x14ac:dyDescent="0.35">
      <c r="A247" s="1" t="str">
        <f t="shared" si="17"/>
        <v>Jun</v>
      </c>
      <c r="B247" s="1">
        <f t="shared" si="18"/>
        <v>6</v>
      </c>
      <c r="C247" s="3">
        <f>DATE(2018, MONTH(DATEVALUE('2022 Regulation Up'!$G$2&amp;" 1")), 1)</f>
        <v>43252</v>
      </c>
      <c r="D247" s="1">
        <v>6</v>
      </c>
      <c r="E247" s="1" t="s">
        <v>16</v>
      </c>
      <c r="F247" s="2">
        <f>'2022 Regulation Up'!$G8</f>
        <v>366</v>
      </c>
      <c r="G247" s="2">
        <f>'2023 Regulation Up (wo solar)'!$G8</f>
        <v>379</v>
      </c>
      <c r="H247" s="2">
        <f>'2023 Regulation Up (w solar)'!$G8</f>
        <v>379</v>
      </c>
      <c r="I247" s="2">
        <f t="shared" si="19"/>
        <v>13</v>
      </c>
      <c r="J247" s="12">
        <f t="shared" si="16"/>
        <v>3.5519125683060107E-2</v>
      </c>
    </row>
    <row r="248" spans="1:10" x14ac:dyDescent="0.35">
      <c r="A248" s="1" t="str">
        <f t="shared" si="17"/>
        <v>Jun</v>
      </c>
      <c r="B248" s="1">
        <f t="shared" si="18"/>
        <v>6</v>
      </c>
      <c r="C248" s="3">
        <f>DATE(2018, MONTH(DATEVALUE('2022 Regulation Up'!$G$2&amp;" 1")), 1)</f>
        <v>43252</v>
      </c>
      <c r="D248" s="1">
        <v>7</v>
      </c>
      <c r="E248" s="1" t="s">
        <v>16</v>
      </c>
      <c r="F248" s="2">
        <f>'2022 Regulation Up'!$G9</f>
        <v>435</v>
      </c>
      <c r="G248" s="2">
        <f>'2023 Regulation Up (wo solar)'!$G9</f>
        <v>451</v>
      </c>
      <c r="H248" s="2">
        <f>'2023 Regulation Up (w solar)'!$G9</f>
        <v>451</v>
      </c>
      <c r="I248" s="2">
        <f t="shared" si="19"/>
        <v>16</v>
      </c>
      <c r="J248" s="12">
        <f t="shared" si="16"/>
        <v>3.6781609195402298E-2</v>
      </c>
    </row>
    <row r="249" spans="1:10" x14ac:dyDescent="0.35">
      <c r="A249" s="1" t="str">
        <f t="shared" si="17"/>
        <v>Jun</v>
      </c>
      <c r="B249" s="1">
        <f t="shared" si="18"/>
        <v>6</v>
      </c>
      <c r="C249" s="3">
        <f>DATE(2018, MONTH(DATEVALUE('2022 Regulation Up'!$G$2&amp;" 1")), 1)</f>
        <v>43252</v>
      </c>
      <c r="D249" s="1">
        <v>8</v>
      </c>
      <c r="E249" s="1" t="s">
        <v>16</v>
      </c>
      <c r="F249" s="2">
        <f>'2022 Regulation Up'!$G10</f>
        <v>408</v>
      </c>
      <c r="G249" s="2">
        <f>'2023 Regulation Up (wo solar)'!$G10</f>
        <v>387</v>
      </c>
      <c r="H249" s="2">
        <f>'2023 Regulation Up (w solar)'!$G10</f>
        <v>387</v>
      </c>
      <c r="I249" s="2">
        <f t="shared" si="19"/>
        <v>-21</v>
      </c>
      <c r="J249" s="12">
        <f t="shared" si="16"/>
        <v>-5.1470588235294115E-2</v>
      </c>
    </row>
    <row r="250" spans="1:10" x14ac:dyDescent="0.35">
      <c r="A250" s="1" t="str">
        <f t="shared" si="17"/>
        <v>Jun</v>
      </c>
      <c r="B250" s="1">
        <f t="shared" si="18"/>
        <v>6</v>
      </c>
      <c r="C250" s="3">
        <f>DATE(2018, MONTH(DATEVALUE('2022 Regulation Up'!$G$2&amp;" 1")), 1)</f>
        <v>43252</v>
      </c>
      <c r="D250" s="1">
        <v>9</v>
      </c>
      <c r="E250" s="1" t="s">
        <v>16</v>
      </c>
      <c r="F250" s="2">
        <f>'2022 Regulation Up'!$G11</f>
        <v>432</v>
      </c>
      <c r="G250" s="2">
        <f>'2023 Regulation Up (wo solar)'!$G11</f>
        <v>429</v>
      </c>
      <c r="H250" s="2">
        <f>'2023 Regulation Up (w solar)'!$G11</f>
        <v>429</v>
      </c>
      <c r="I250" s="2">
        <f t="shared" si="19"/>
        <v>-3</v>
      </c>
      <c r="J250" s="12">
        <f t="shared" si="16"/>
        <v>-6.9444444444444441E-3</v>
      </c>
    </row>
    <row r="251" spans="1:10" x14ac:dyDescent="0.35">
      <c r="A251" s="1" t="str">
        <f t="shared" si="17"/>
        <v>Jun</v>
      </c>
      <c r="B251" s="1">
        <f t="shared" si="18"/>
        <v>6</v>
      </c>
      <c r="C251" s="3">
        <f>DATE(2018, MONTH(DATEVALUE('2022 Regulation Up'!$G$2&amp;" 1")), 1)</f>
        <v>43252</v>
      </c>
      <c r="D251" s="1">
        <v>10</v>
      </c>
      <c r="E251" s="1" t="s">
        <v>16</v>
      </c>
      <c r="F251" s="2">
        <f>'2022 Regulation Up'!$G12</f>
        <v>568</v>
      </c>
      <c r="G251" s="2">
        <f>'2023 Regulation Up (wo solar)'!$G12</f>
        <v>529</v>
      </c>
      <c r="H251" s="2">
        <f>'2023 Regulation Up (w solar)'!$G12</f>
        <v>591</v>
      </c>
      <c r="I251" s="2">
        <f t="shared" si="19"/>
        <v>23</v>
      </c>
      <c r="J251" s="12">
        <f t="shared" si="16"/>
        <v>4.0492957746478875E-2</v>
      </c>
    </row>
    <row r="252" spans="1:10" x14ac:dyDescent="0.35">
      <c r="A252" s="1" t="str">
        <f t="shared" si="17"/>
        <v>Jun</v>
      </c>
      <c r="B252" s="1">
        <f t="shared" si="18"/>
        <v>6</v>
      </c>
      <c r="C252" s="3">
        <f>DATE(2018, MONTH(DATEVALUE('2022 Regulation Up'!$G$2&amp;" 1")), 1)</f>
        <v>43252</v>
      </c>
      <c r="D252" s="1">
        <v>11</v>
      </c>
      <c r="E252" s="1" t="s">
        <v>16</v>
      </c>
      <c r="F252" s="2">
        <f>'2022 Regulation Up'!$G13</f>
        <v>629</v>
      </c>
      <c r="G252" s="2">
        <f>'2023 Regulation Up (wo solar)'!$G13</f>
        <v>568</v>
      </c>
      <c r="H252" s="2">
        <f>'2023 Regulation Up (w solar)'!$G13</f>
        <v>611</v>
      </c>
      <c r="I252" s="2">
        <f t="shared" si="19"/>
        <v>-18</v>
      </c>
      <c r="J252" s="12">
        <f t="shared" si="16"/>
        <v>-2.8616852146263912E-2</v>
      </c>
    </row>
    <row r="253" spans="1:10" x14ac:dyDescent="0.35">
      <c r="A253" s="1" t="str">
        <f t="shared" si="17"/>
        <v>Jun</v>
      </c>
      <c r="B253" s="1">
        <f t="shared" si="18"/>
        <v>6</v>
      </c>
      <c r="C253" s="3">
        <f>DATE(2018, MONTH(DATEVALUE('2022 Regulation Up'!$G$2&amp;" 1")), 1)</f>
        <v>43252</v>
      </c>
      <c r="D253" s="1">
        <v>12</v>
      </c>
      <c r="E253" s="1" t="s">
        <v>16</v>
      </c>
      <c r="F253" s="2">
        <f>'2022 Regulation Up'!$G14</f>
        <v>607</v>
      </c>
      <c r="G253" s="2">
        <f>'2023 Regulation Up (wo solar)'!$G14</f>
        <v>592</v>
      </c>
      <c r="H253" s="2">
        <f>'2023 Regulation Up (w solar)'!$G14</f>
        <v>637</v>
      </c>
      <c r="I253" s="2">
        <f t="shared" si="19"/>
        <v>30</v>
      </c>
      <c r="J253" s="12">
        <f t="shared" si="16"/>
        <v>4.9423393739703461E-2</v>
      </c>
    </row>
    <row r="254" spans="1:10" x14ac:dyDescent="0.35">
      <c r="A254" s="1" t="str">
        <f t="shared" si="17"/>
        <v>Jun</v>
      </c>
      <c r="B254" s="1">
        <f t="shared" si="18"/>
        <v>6</v>
      </c>
      <c r="C254" s="3">
        <f>DATE(2018, MONTH(DATEVALUE('2022 Regulation Up'!$G$2&amp;" 1")), 1)</f>
        <v>43252</v>
      </c>
      <c r="D254" s="1">
        <v>13</v>
      </c>
      <c r="E254" s="1" t="s">
        <v>16</v>
      </c>
      <c r="F254" s="2">
        <f>'2022 Regulation Up'!$G15</f>
        <v>552</v>
      </c>
      <c r="G254" s="2">
        <f>'2023 Regulation Up (wo solar)'!$G15</f>
        <v>562</v>
      </c>
      <c r="H254" s="2">
        <f>'2023 Regulation Up (w solar)'!$G15</f>
        <v>611</v>
      </c>
      <c r="I254" s="2">
        <f t="shared" si="19"/>
        <v>59</v>
      </c>
      <c r="J254" s="12">
        <f t="shared" si="16"/>
        <v>0.1068840579710145</v>
      </c>
    </row>
    <row r="255" spans="1:10" x14ac:dyDescent="0.35">
      <c r="A255" s="1" t="str">
        <f t="shared" si="17"/>
        <v>Jun</v>
      </c>
      <c r="B255" s="1">
        <f t="shared" si="18"/>
        <v>6</v>
      </c>
      <c r="C255" s="3">
        <f>DATE(2018, MONTH(DATEVALUE('2022 Regulation Up'!$G$2&amp;" 1")), 1)</f>
        <v>43252</v>
      </c>
      <c r="D255" s="1">
        <v>14</v>
      </c>
      <c r="E255" s="1" t="s">
        <v>16</v>
      </c>
      <c r="F255" s="2">
        <f>'2022 Regulation Up'!$G16</f>
        <v>492</v>
      </c>
      <c r="G255" s="2">
        <f>'2023 Regulation Up (wo solar)'!$G16</f>
        <v>491</v>
      </c>
      <c r="H255" s="2">
        <f>'2023 Regulation Up (w solar)'!$G16</f>
        <v>550</v>
      </c>
      <c r="I255" s="2">
        <f t="shared" si="19"/>
        <v>58</v>
      </c>
      <c r="J255" s="12">
        <f t="shared" si="16"/>
        <v>0.11788617886178862</v>
      </c>
    </row>
    <row r="256" spans="1:10" x14ac:dyDescent="0.35">
      <c r="A256" s="1" t="str">
        <f t="shared" si="17"/>
        <v>Jun</v>
      </c>
      <c r="B256" s="1">
        <f t="shared" si="18"/>
        <v>6</v>
      </c>
      <c r="C256" s="3">
        <f>DATE(2018, MONTH(DATEVALUE('2022 Regulation Up'!$G$2&amp;" 1")), 1)</f>
        <v>43252</v>
      </c>
      <c r="D256" s="1">
        <v>15</v>
      </c>
      <c r="E256" s="1" t="s">
        <v>16</v>
      </c>
      <c r="F256" s="2">
        <f>'2022 Regulation Up'!$G17</f>
        <v>455</v>
      </c>
      <c r="G256" s="2">
        <f>'2023 Regulation Up (wo solar)'!$G17</f>
        <v>405</v>
      </c>
      <c r="H256" s="2">
        <f>'2023 Regulation Up (w solar)'!$G17</f>
        <v>482</v>
      </c>
      <c r="I256" s="2">
        <f t="shared" si="19"/>
        <v>27</v>
      </c>
      <c r="J256" s="12">
        <f t="shared" si="16"/>
        <v>5.9340659340659338E-2</v>
      </c>
    </row>
    <row r="257" spans="1:10" x14ac:dyDescent="0.35">
      <c r="A257" s="1" t="str">
        <f t="shared" si="17"/>
        <v>Jun</v>
      </c>
      <c r="B257" s="1">
        <f t="shared" si="18"/>
        <v>6</v>
      </c>
      <c r="C257" s="3">
        <f>DATE(2018, MONTH(DATEVALUE('2022 Regulation Up'!$G$2&amp;" 1")), 1)</f>
        <v>43252</v>
      </c>
      <c r="D257" s="1">
        <v>16</v>
      </c>
      <c r="E257" s="1" t="s">
        <v>16</v>
      </c>
      <c r="F257" s="2">
        <f>'2022 Regulation Up'!$G18</f>
        <v>402</v>
      </c>
      <c r="G257" s="2">
        <f>'2023 Regulation Up (wo solar)'!$G18</f>
        <v>458</v>
      </c>
      <c r="H257" s="2">
        <f>'2023 Regulation Up (w solar)'!$G18</f>
        <v>567</v>
      </c>
      <c r="I257" s="2">
        <f t="shared" si="19"/>
        <v>165</v>
      </c>
      <c r="J257" s="12">
        <f t="shared" si="16"/>
        <v>0.41044776119402987</v>
      </c>
    </row>
    <row r="258" spans="1:10" x14ac:dyDescent="0.35">
      <c r="A258" s="1" t="str">
        <f t="shared" si="17"/>
        <v>Jun</v>
      </c>
      <c r="B258" s="1">
        <f t="shared" si="18"/>
        <v>6</v>
      </c>
      <c r="C258" s="3">
        <f>DATE(2018, MONTH(DATEVALUE('2022 Regulation Up'!$G$2&amp;" 1")), 1)</f>
        <v>43252</v>
      </c>
      <c r="D258" s="1">
        <v>17</v>
      </c>
      <c r="E258" s="1" t="s">
        <v>16</v>
      </c>
      <c r="F258" s="2">
        <f>'2022 Regulation Up'!$G19</f>
        <v>378</v>
      </c>
      <c r="G258" s="2">
        <f>'2023 Regulation Up (wo solar)'!$G19</f>
        <v>368</v>
      </c>
      <c r="H258" s="2">
        <f>'2023 Regulation Up (w solar)'!$G19</f>
        <v>493</v>
      </c>
      <c r="I258" s="2">
        <f t="shared" si="19"/>
        <v>115</v>
      </c>
      <c r="J258" s="12">
        <f t="shared" ref="J258:J321" si="20">I258/F258</f>
        <v>0.30423280423280424</v>
      </c>
    </row>
    <row r="259" spans="1:10" x14ac:dyDescent="0.35">
      <c r="A259" s="1" t="str">
        <f t="shared" ref="A259:A322" si="21">TEXT(C259, "mmm")</f>
        <v>Jun</v>
      </c>
      <c r="B259" s="1">
        <f t="shared" ref="B259:B322" si="22">MONTH(C259)</f>
        <v>6</v>
      </c>
      <c r="C259" s="3">
        <f>DATE(2018, MONTH(DATEVALUE('2022 Regulation Up'!$G$2&amp;" 1")), 1)</f>
        <v>43252</v>
      </c>
      <c r="D259" s="1">
        <v>18</v>
      </c>
      <c r="E259" s="1" t="s">
        <v>16</v>
      </c>
      <c r="F259" s="2">
        <f>'2022 Regulation Up'!$G20</f>
        <v>370</v>
      </c>
      <c r="G259" s="2">
        <f>'2023 Regulation Up (wo solar)'!$G20</f>
        <v>338</v>
      </c>
      <c r="H259" s="2">
        <f>'2023 Regulation Up (w solar)'!$G20</f>
        <v>490</v>
      </c>
      <c r="I259" s="2">
        <f t="shared" ref="I259:I322" si="23">IF(H259=0, 0, (H259-F259))</f>
        <v>120</v>
      </c>
      <c r="J259" s="12">
        <f t="shared" si="20"/>
        <v>0.32432432432432434</v>
      </c>
    </row>
    <row r="260" spans="1:10" x14ac:dyDescent="0.35">
      <c r="A260" s="1" t="str">
        <f t="shared" si="21"/>
        <v>Jun</v>
      </c>
      <c r="B260" s="1">
        <f t="shared" si="22"/>
        <v>6</v>
      </c>
      <c r="C260" s="3">
        <f>DATE(2018, MONTH(DATEVALUE('2022 Regulation Up'!$G$2&amp;" 1")), 1)</f>
        <v>43252</v>
      </c>
      <c r="D260" s="1">
        <v>19</v>
      </c>
      <c r="E260" s="1" t="s">
        <v>16</v>
      </c>
      <c r="F260" s="2">
        <f>'2022 Regulation Up'!$G21</f>
        <v>398</v>
      </c>
      <c r="G260" s="2">
        <f>'2023 Regulation Up (wo solar)'!$G21</f>
        <v>369</v>
      </c>
      <c r="H260" s="2">
        <f>'2023 Regulation Up (w solar)'!$G21</f>
        <v>525</v>
      </c>
      <c r="I260" s="2">
        <f t="shared" si="23"/>
        <v>127</v>
      </c>
      <c r="J260" s="12">
        <f t="shared" si="20"/>
        <v>0.31909547738693467</v>
      </c>
    </row>
    <row r="261" spans="1:10" x14ac:dyDescent="0.35">
      <c r="A261" s="1" t="str">
        <f t="shared" si="21"/>
        <v>Jun</v>
      </c>
      <c r="B261" s="1">
        <f t="shared" si="22"/>
        <v>6</v>
      </c>
      <c r="C261" s="3">
        <f>DATE(2018, MONTH(DATEVALUE('2022 Regulation Up'!$G$2&amp;" 1")), 1)</f>
        <v>43252</v>
      </c>
      <c r="D261" s="1">
        <v>20</v>
      </c>
      <c r="E261" s="1" t="s">
        <v>16</v>
      </c>
      <c r="F261" s="2">
        <f>'2022 Regulation Up'!$G22</f>
        <v>348</v>
      </c>
      <c r="G261" s="2">
        <f>'2023 Regulation Up (wo solar)'!$G22</f>
        <v>324</v>
      </c>
      <c r="H261" s="2">
        <f>'2023 Regulation Up (w solar)'!$G22</f>
        <v>460</v>
      </c>
      <c r="I261" s="2">
        <f t="shared" si="23"/>
        <v>112</v>
      </c>
      <c r="J261" s="12">
        <f t="shared" si="20"/>
        <v>0.32183908045977011</v>
      </c>
    </row>
    <row r="262" spans="1:10" x14ac:dyDescent="0.35">
      <c r="A262" s="1" t="str">
        <f t="shared" si="21"/>
        <v>Jun</v>
      </c>
      <c r="B262" s="1">
        <f t="shared" si="22"/>
        <v>6</v>
      </c>
      <c r="C262" s="3">
        <f>DATE(2018, MONTH(DATEVALUE('2022 Regulation Up'!$G$2&amp;" 1")), 1)</f>
        <v>43252</v>
      </c>
      <c r="D262" s="1">
        <v>21</v>
      </c>
      <c r="E262" s="1" t="s">
        <v>16</v>
      </c>
      <c r="F262" s="2">
        <f>'2022 Regulation Up'!$G23</f>
        <v>245</v>
      </c>
      <c r="G262" s="2">
        <f>'2023 Regulation Up (wo solar)'!$G23</f>
        <v>232</v>
      </c>
      <c r="H262" s="2">
        <f>'2023 Regulation Up (w solar)'!$G23</f>
        <v>288</v>
      </c>
      <c r="I262" s="2">
        <f t="shared" si="23"/>
        <v>43</v>
      </c>
      <c r="J262" s="12">
        <f t="shared" si="20"/>
        <v>0.17551020408163265</v>
      </c>
    </row>
    <row r="263" spans="1:10" x14ac:dyDescent="0.35">
      <c r="A263" s="1" t="str">
        <f t="shared" si="21"/>
        <v>Jun</v>
      </c>
      <c r="B263" s="1">
        <f t="shared" si="22"/>
        <v>6</v>
      </c>
      <c r="C263" s="3">
        <f>DATE(2018, MONTH(DATEVALUE('2022 Regulation Up'!$G$2&amp;" 1")), 1)</f>
        <v>43252</v>
      </c>
      <c r="D263" s="1">
        <v>22</v>
      </c>
      <c r="E263" s="1" t="s">
        <v>16</v>
      </c>
      <c r="F263" s="2">
        <f>'2022 Regulation Up'!$G24</f>
        <v>219</v>
      </c>
      <c r="G263" s="2">
        <f>'2023 Regulation Up (wo solar)'!$G24</f>
        <v>251</v>
      </c>
      <c r="H263" s="2">
        <f>'2023 Regulation Up (w solar)'!$G24</f>
        <v>251</v>
      </c>
      <c r="I263" s="2">
        <f t="shared" si="23"/>
        <v>32</v>
      </c>
      <c r="J263" s="12">
        <f t="shared" si="20"/>
        <v>0.14611872146118721</v>
      </c>
    </row>
    <row r="264" spans="1:10" x14ac:dyDescent="0.35">
      <c r="A264" s="1" t="str">
        <f t="shared" si="21"/>
        <v>Jun</v>
      </c>
      <c r="B264" s="1">
        <f t="shared" si="22"/>
        <v>6</v>
      </c>
      <c r="C264" s="3">
        <f>DATE(2018, MONTH(DATEVALUE('2022 Regulation Up'!$G$2&amp;" 1")), 1)</f>
        <v>43252</v>
      </c>
      <c r="D264" s="1">
        <v>23</v>
      </c>
      <c r="E264" s="1" t="s">
        <v>16</v>
      </c>
      <c r="F264" s="2">
        <f>'2022 Regulation Up'!$G25</f>
        <v>259</v>
      </c>
      <c r="G264" s="2">
        <f>'2023 Regulation Up (wo solar)'!$G25</f>
        <v>225</v>
      </c>
      <c r="H264" s="2">
        <f>'2023 Regulation Up (w solar)'!$G25</f>
        <v>225</v>
      </c>
      <c r="I264" s="2">
        <f t="shared" si="23"/>
        <v>-34</v>
      </c>
      <c r="J264" s="12">
        <f t="shared" si="20"/>
        <v>-0.13127413127413126</v>
      </c>
    </row>
    <row r="265" spans="1:10" x14ac:dyDescent="0.35">
      <c r="A265" s="1" t="str">
        <f t="shared" si="21"/>
        <v>Jun</v>
      </c>
      <c r="B265" s="1">
        <f t="shared" si="22"/>
        <v>6</v>
      </c>
      <c r="C265" s="3">
        <f>DATE(2018, MONTH(DATEVALUE('2022 Regulation Up'!$G$2&amp;" 1")), 1)</f>
        <v>43252</v>
      </c>
      <c r="D265" s="1">
        <v>24</v>
      </c>
      <c r="E265" s="1" t="s">
        <v>16</v>
      </c>
      <c r="F265" s="2">
        <f>'2022 Regulation Up'!$G26</f>
        <v>178</v>
      </c>
      <c r="G265" s="2">
        <f>'2023 Regulation Up (wo solar)'!$G26</f>
        <v>166</v>
      </c>
      <c r="H265" s="2">
        <f>'2023 Regulation Up (w solar)'!$G26</f>
        <v>166</v>
      </c>
      <c r="I265" s="2">
        <f t="shared" si="23"/>
        <v>-12</v>
      </c>
      <c r="J265" s="12">
        <f t="shared" si="20"/>
        <v>-6.741573033707865E-2</v>
      </c>
    </row>
    <row r="266" spans="1:10" x14ac:dyDescent="0.35">
      <c r="A266" s="1" t="str">
        <f t="shared" si="21"/>
        <v>Jun</v>
      </c>
      <c r="B266" s="1">
        <f t="shared" si="22"/>
        <v>6</v>
      </c>
      <c r="C266" s="3">
        <f>DATE(2018, MONTH(DATEVALUE('2022 Regulation Up'!$G$2&amp;" 1")), 1)</f>
        <v>43252</v>
      </c>
      <c r="D266" s="1">
        <v>1</v>
      </c>
      <c r="E266" s="1" t="s">
        <v>17</v>
      </c>
      <c r="F266" s="2">
        <f>'2022 Regulation Down'!$G3</f>
        <v>424</v>
      </c>
      <c r="G266" s="2">
        <f>'2023 Regulation Down (wo solar)'!$G3</f>
        <v>475</v>
      </c>
      <c r="H266" s="2">
        <f>'2023_RegDown(w solar)'!$G3</f>
        <v>475</v>
      </c>
      <c r="I266" s="2">
        <f t="shared" si="23"/>
        <v>51</v>
      </c>
      <c r="J266" s="12">
        <f t="shared" si="20"/>
        <v>0.12028301886792453</v>
      </c>
    </row>
    <row r="267" spans="1:10" x14ac:dyDescent="0.35">
      <c r="A267" s="1" t="str">
        <f t="shared" si="21"/>
        <v>Jun</v>
      </c>
      <c r="B267" s="1">
        <f t="shared" si="22"/>
        <v>6</v>
      </c>
      <c r="C267" s="3">
        <f>DATE(2018, MONTH(DATEVALUE('2022 Regulation Up'!$G$2&amp;" 1")), 1)</f>
        <v>43252</v>
      </c>
      <c r="D267" s="1">
        <v>2</v>
      </c>
      <c r="E267" s="1" t="s">
        <v>17</v>
      </c>
      <c r="F267" s="2">
        <f>'2022 Regulation Down'!$G4</f>
        <v>355</v>
      </c>
      <c r="G267" s="2">
        <f>'2023 Regulation Down (wo solar)'!$G4</f>
        <v>396</v>
      </c>
      <c r="H267" s="2">
        <f>'2023_RegDown(w solar)'!$G4</f>
        <v>396</v>
      </c>
      <c r="I267" s="2">
        <f t="shared" si="23"/>
        <v>41</v>
      </c>
      <c r="J267" s="12">
        <f t="shared" si="20"/>
        <v>0.11549295774647887</v>
      </c>
    </row>
    <row r="268" spans="1:10" x14ac:dyDescent="0.35">
      <c r="A268" s="1" t="str">
        <f t="shared" si="21"/>
        <v>Jun</v>
      </c>
      <c r="B268" s="1">
        <f t="shared" si="22"/>
        <v>6</v>
      </c>
      <c r="C268" s="3">
        <f>DATE(2018, MONTH(DATEVALUE('2022 Regulation Up'!$G$2&amp;" 1")), 1)</f>
        <v>43252</v>
      </c>
      <c r="D268" s="1">
        <v>3</v>
      </c>
      <c r="E268" s="1" t="s">
        <v>17</v>
      </c>
      <c r="F268" s="2">
        <f>'2022 Regulation Down'!$G5</f>
        <v>314</v>
      </c>
      <c r="G268" s="2">
        <f>'2023 Regulation Down (wo solar)'!$G5</f>
        <v>318</v>
      </c>
      <c r="H268" s="2">
        <f>'2023_RegDown(w solar)'!$G5</f>
        <v>318</v>
      </c>
      <c r="I268" s="2">
        <f t="shared" si="23"/>
        <v>4</v>
      </c>
      <c r="J268" s="12">
        <f t="shared" si="20"/>
        <v>1.2738853503184714E-2</v>
      </c>
    </row>
    <row r="269" spans="1:10" x14ac:dyDescent="0.35">
      <c r="A269" s="1" t="str">
        <f t="shared" si="21"/>
        <v>Jun</v>
      </c>
      <c r="B269" s="1">
        <f t="shared" si="22"/>
        <v>6</v>
      </c>
      <c r="C269" s="3">
        <f>DATE(2018, MONTH(DATEVALUE('2022 Regulation Up'!$G$2&amp;" 1")), 1)</f>
        <v>43252</v>
      </c>
      <c r="D269" s="1">
        <v>4</v>
      </c>
      <c r="E269" s="1" t="s">
        <v>17</v>
      </c>
      <c r="F269" s="2">
        <f>'2022 Regulation Down'!$G6</f>
        <v>221</v>
      </c>
      <c r="G269" s="2">
        <f>'2023 Regulation Down (wo solar)'!$G6</f>
        <v>254</v>
      </c>
      <c r="H269" s="2">
        <f>'2023_RegDown(w solar)'!$G6</f>
        <v>254</v>
      </c>
      <c r="I269" s="2">
        <f t="shared" si="23"/>
        <v>33</v>
      </c>
      <c r="J269" s="12">
        <f t="shared" si="20"/>
        <v>0.14932126696832579</v>
      </c>
    </row>
    <row r="270" spans="1:10" x14ac:dyDescent="0.35">
      <c r="A270" s="1" t="str">
        <f t="shared" si="21"/>
        <v>Jun</v>
      </c>
      <c r="B270" s="1">
        <f t="shared" si="22"/>
        <v>6</v>
      </c>
      <c r="C270" s="3">
        <f>DATE(2018, MONTH(DATEVALUE('2022 Regulation Up'!$G$2&amp;" 1")), 1)</f>
        <v>43252</v>
      </c>
      <c r="D270" s="1">
        <v>5</v>
      </c>
      <c r="E270" s="1" t="s">
        <v>17</v>
      </c>
      <c r="F270" s="2">
        <f>'2022 Regulation Down'!$G7</f>
        <v>189</v>
      </c>
      <c r="G270" s="2">
        <f>'2023 Regulation Down (wo solar)'!$G7</f>
        <v>247</v>
      </c>
      <c r="H270" s="2">
        <f>'2023_RegDown(w solar)'!$G7</f>
        <v>247</v>
      </c>
      <c r="I270" s="2">
        <f t="shared" si="23"/>
        <v>58</v>
      </c>
      <c r="J270" s="12">
        <f t="shared" si="20"/>
        <v>0.30687830687830686</v>
      </c>
    </row>
    <row r="271" spans="1:10" x14ac:dyDescent="0.35">
      <c r="A271" s="1" t="str">
        <f t="shared" si="21"/>
        <v>Jun</v>
      </c>
      <c r="B271" s="1">
        <f t="shared" si="22"/>
        <v>6</v>
      </c>
      <c r="C271" s="3">
        <f>DATE(2018, MONTH(DATEVALUE('2022 Regulation Up'!$G$2&amp;" 1")), 1)</f>
        <v>43252</v>
      </c>
      <c r="D271" s="1">
        <v>6</v>
      </c>
      <c r="E271" s="1" t="s">
        <v>17</v>
      </c>
      <c r="F271" s="2">
        <f>'2022 Regulation Down'!$G8</f>
        <v>214</v>
      </c>
      <c r="G271" s="2">
        <f>'2023 Regulation Down (wo solar)'!$G8</f>
        <v>214</v>
      </c>
      <c r="H271" s="2">
        <f>'2023_RegDown(w solar)'!$G8</f>
        <v>214</v>
      </c>
      <c r="I271" s="2">
        <f t="shared" si="23"/>
        <v>0</v>
      </c>
      <c r="J271" s="12">
        <f t="shared" si="20"/>
        <v>0</v>
      </c>
    </row>
    <row r="272" spans="1:10" x14ac:dyDescent="0.35">
      <c r="A272" s="1" t="str">
        <f t="shared" si="21"/>
        <v>Jun</v>
      </c>
      <c r="B272" s="1">
        <f t="shared" si="22"/>
        <v>6</v>
      </c>
      <c r="C272" s="3">
        <f>DATE(2018, MONTH(DATEVALUE('2022 Regulation Up'!$G$2&amp;" 1")), 1)</f>
        <v>43252</v>
      </c>
      <c r="D272" s="1">
        <v>7</v>
      </c>
      <c r="E272" s="1" t="s">
        <v>17</v>
      </c>
      <c r="F272" s="2">
        <f>'2022 Regulation Down'!$G9</f>
        <v>245</v>
      </c>
      <c r="G272" s="2">
        <f>'2023 Regulation Down (wo solar)'!$G9</f>
        <v>242</v>
      </c>
      <c r="H272" s="2">
        <f>'2023_RegDown(w solar)'!$G9</f>
        <v>242</v>
      </c>
      <c r="I272" s="2">
        <f t="shared" si="23"/>
        <v>-3</v>
      </c>
      <c r="J272" s="12">
        <f t="shared" si="20"/>
        <v>-1.2244897959183673E-2</v>
      </c>
    </row>
    <row r="273" spans="1:10" x14ac:dyDescent="0.35">
      <c r="A273" s="1" t="str">
        <f t="shared" si="21"/>
        <v>Jun</v>
      </c>
      <c r="B273" s="1">
        <f t="shared" si="22"/>
        <v>6</v>
      </c>
      <c r="C273" s="3">
        <f>DATE(2018, MONTH(DATEVALUE('2022 Regulation Up'!$G$2&amp;" 1")), 1)</f>
        <v>43252</v>
      </c>
      <c r="D273" s="1">
        <v>8</v>
      </c>
      <c r="E273" s="1" t="s">
        <v>17</v>
      </c>
      <c r="F273" s="2">
        <f>'2022 Regulation Down'!$G10</f>
        <v>236</v>
      </c>
      <c r="G273" s="2">
        <f>'2023 Regulation Down (wo solar)'!$G10</f>
        <v>259</v>
      </c>
      <c r="H273" s="2">
        <f>'2023_RegDown(w solar)'!$G10</f>
        <v>371</v>
      </c>
      <c r="I273" s="2">
        <f t="shared" si="23"/>
        <v>135</v>
      </c>
      <c r="J273" s="12">
        <f t="shared" si="20"/>
        <v>0.57203389830508478</v>
      </c>
    </row>
    <row r="274" spans="1:10" x14ac:dyDescent="0.35">
      <c r="A274" s="1" t="str">
        <f t="shared" si="21"/>
        <v>Jun</v>
      </c>
      <c r="B274" s="1">
        <f t="shared" si="22"/>
        <v>6</v>
      </c>
      <c r="C274" s="3">
        <f>DATE(2018, MONTH(DATEVALUE('2022 Regulation Up'!$G$2&amp;" 1")), 1)</f>
        <v>43252</v>
      </c>
      <c r="D274" s="1">
        <v>9</v>
      </c>
      <c r="E274" s="1" t="s">
        <v>17</v>
      </c>
      <c r="F274" s="2">
        <f>'2022 Regulation Down'!$G11</f>
        <v>304</v>
      </c>
      <c r="G274" s="2">
        <f>'2023 Regulation Down (wo solar)'!$G11</f>
        <v>278</v>
      </c>
      <c r="H274" s="2">
        <f>'2023_RegDown(w solar)'!$G11</f>
        <v>423</v>
      </c>
      <c r="I274" s="2">
        <f t="shared" si="23"/>
        <v>119</v>
      </c>
      <c r="J274" s="12">
        <f t="shared" si="20"/>
        <v>0.39144736842105265</v>
      </c>
    </row>
    <row r="275" spans="1:10" x14ac:dyDescent="0.35">
      <c r="A275" s="1" t="str">
        <f t="shared" si="21"/>
        <v>Jun</v>
      </c>
      <c r="B275" s="1">
        <f t="shared" si="22"/>
        <v>6</v>
      </c>
      <c r="C275" s="3">
        <f>DATE(2018, MONTH(DATEVALUE('2022 Regulation Up'!$G$2&amp;" 1")), 1)</f>
        <v>43252</v>
      </c>
      <c r="D275" s="1">
        <v>10</v>
      </c>
      <c r="E275" s="1" t="s">
        <v>17</v>
      </c>
      <c r="F275" s="2">
        <f>'2022 Regulation Down'!$G12</f>
        <v>364</v>
      </c>
      <c r="G275" s="2">
        <f>'2023 Regulation Down (wo solar)'!$G12</f>
        <v>333</v>
      </c>
      <c r="H275" s="2">
        <f>'2023_RegDown(w solar)'!$G12</f>
        <v>432</v>
      </c>
      <c r="I275" s="2">
        <f t="shared" si="23"/>
        <v>68</v>
      </c>
      <c r="J275" s="12">
        <f t="shared" si="20"/>
        <v>0.18681318681318682</v>
      </c>
    </row>
    <row r="276" spans="1:10" x14ac:dyDescent="0.35">
      <c r="A276" s="1" t="str">
        <f t="shared" si="21"/>
        <v>Jun</v>
      </c>
      <c r="B276" s="1">
        <f t="shared" si="22"/>
        <v>6</v>
      </c>
      <c r="C276" s="3">
        <f>DATE(2018, MONTH(DATEVALUE('2022 Regulation Up'!$G$2&amp;" 1")), 1)</f>
        <v>43252</v>
      </c>
      <c r="D276" s="1">
        <v>11</v>
      </c>
      <c r="E276" s="1" t="s">
        <v>17</v>
      </c>
      <c r="F276" s="2">
        <f>'2022 Regulation Down'!$G13</f>
        <v>241</v>
      </c>
      <c r="G276" s="2">
        <f>'2023 Regulation Down (wo solar)'!$G13</f>
        <v>213</v>
      </c>
      <c r="H276" s="2">
        <f>'2023_RegDown(w solar)'!$G13</f>
        <v>292</v>
      </c>
      <c r="I276" s="2">
        <f t="shared" si="23"/>
        <v>51</v>
      </c>
      <c r="J276" s="12">
        <f t="shared" si="20"/>
        <v>0.21161825726141079</v>
      </c>
    </row>
    <row r="277" spans="1:10" x14ac:dyDescent="0.35">
      <c r="A277" s="1" t="str">
        <f t="shared" si="21"/>
        <v>Jun</v>
      </c>
      <c r="B277" s="1">
        <f t="shared" si="22"/>
        <v>6</v>
      </c>
      <c r="C277" s="3">
        <f>DATE(2018, MONTH(DATEVALUE('2022 Regulation Up'!$G$2&amp;" 1")), 1)</f>
        <v>43252</v>
      </c>
      <c r="D277" s="1">
        <v>12</v>
      </c>
      <c r="E277" s="1" t="s">
        <v>17</v>
      </c>
      <c r="F277" s="2">
        <f>'2022 Regulation Down'!$G14</f>
        <v>213</v>
      </c>
      <c r="G277" s="2">
        <f>'2023 Regulation Down (wo solar)'!$G14</f>
        <v>277</v>
      </c>
      <c r="H277" s="2">
        <f>'2023_RegDown(w solar)'!$G14</f>
        <v>348</v>
      </c>
      <c r="I277" s="2">
        <f t="shared" si="23"/>
        <v>135</v>
      </c>
      <c r="J277" s="12">
        <f t="shared" si="20"/>
        <v>0.63380281690140849</v>
      </c>
    </row>
    <row r="278" spans="1:10" x14ac:dyDescent="0.35">
      <c r="A278" s="1" t="str">
        <f t="shared" si="21"/>
        <v>Jun</v>
      </c>
      <c r="B278" s="1">
        <f t="shared" si="22"/>
        <v>6</v>
      </c>
      <c r="C278" s="3">
        <f>DATE(2018, MONTH(DATEVALUE('2022 Regulation Up'!$G$2&amp;" 1")), 1)</f>
        <v>43252</v>
      </c>
      <c r="D278" s="1">
        <v>13</v>
      </c>
      <c r="E278" s="1" t="s">
        <v>17</v>
      </c>
      <c r="F278" s="2">
        <f>'2022 Regulation Down'!$G15</f>
        <v>222</v>
      </c>
      <c r="G278" s="2">
        <f>'2023 Regulation Down (wo solar)'!$G15</f>
        <v>199</v>
      </c>
      <c r="H278" s="2">
        <f>'2023_RegDown(w solar)'!$G15</f>
        <v>282</v>
      </c>
      <c r="I278" s="2">
        <f t="shared" si="23"/>
        <v>60</v>
      </c>
      <c r="J278" s="12">
        <f t="shared" si="20"/>
        <v>0.27027027027027029</v>
      </c>
    </row>
    <row r="279" spans="1:10" x14ac:dyDescent="0.35">
      <c r="A279" s="1" t="str">
        <f t="shared" si="21"/>
        <v>Jun</v>
      </c>
      <c r="B279" s="1">
        <f t="shared" si="22"/>
        <v>6</v>
      </c>
      <c r="C279" s="3">
        <f>DATE(2018, MONTH(DATEVALUE('2022 Regulation Up'!$G$2&amp;" 1")), 1)</f>
        <v>43252</v>
      </c>
      <c r="D279" s="1">
        <v>14</v>
      </c>
      <c r="E279" s="1" t="s">
        <v>17</v>
      </c>
      <c r="F279" s="2">
        <f>'2022 Regulation Down'!$G16</f>
        <v>345</v>
      </c>
      <c r="G279" s="2">
        <f>'2023 Regulation Down (wo solar)'!$G16</f>
        <v>275</v>
      </c>
      <c r="H279" s="2">
        <f>'2023_RegDown(w solar)'!$G16</f>
        <v>347</v>
      </c>
      <c r="I279" s="2">
        <f t="shared" si="23"/>
        <v>2</v>
      </c>
      <c r="J279" s="12">
        <f t="shared" si="20"/>
        <v>5.7971014492753624E-3</v>
      </c>
    </row>
    <row r="280" spans="1:10" x14ac:dyDescent="0.35">
      <c r="A280" s="1" t="str">
        <f t="shared" si="21"/>
        <v>Jun</v>
      </c>
      <c r="B280" s="1">
        <f t="shared" si="22"/>
        <v>6</v>
      </c>
      <c r="C280" s="3">
        <f>DATE(2018, MONTH(DATEVALUE('2022 Regulation Up'!$G$2&amp;" 1")), 1)</f>
        <v>43252</v>
      </c>
      <c r="D280" s="1">
        <v>15</v>
      </c>
      <c r="E280" s="1" t="s">
        <v>17</v>
      </c>
      <c r="F280" s="2">
        <f>'2022 Regulation Down'!$G17</f>
        <v>307</v>
      </c>
      <c r="G280" s="2">
        <f>'2023 Regulation Down (wo solar)'!$G17</f>
        <v>257</v>
      </c>
      <c r="H280" s="2">
        <f>'2023_RegDown(w solar)'!$G17</f>
        <v>314</v>
      </c>
      <c r="I280" s="2">
        <f t="shared" si="23"/>
        <v>7</v>
      </c>
      <c r="J280" s="12">
        <f t="shared" si="20"/>
        <v>2.2801302931596091E-2</v>
      </c>
    </row>
    <row r="281" spans="1:10" x14ac:dyDescent="0.35">
      <c r="A281" s="1" t="str">
        <f t="shared" si="21"/>
        <v>Jun</v>
      </c>
      <c r="B281" s="1">
        <f t="shared" si="22"/>
        <v>6</v>
      </c>
      <c r="C281" s="3">
        <f>DATE(2018, MONTH(DATEVALUE('2022 Regulation Up'!$G$2&amp;" 1")), 1)</f>
        <v>43252</v>
      </c>
      <c r="D281" s="1">
        <v>16</v>
      </c>
      <c r="E281" s="1" t="s">
        <v>17</v>
      </c>
      <c r="F281" s="2">
        <f>'2022 Regulation Down'!$G18</f>
        <v>338</v>
      </c>
      <c r="G281" s="2">
        <f>'2023 Regulation Down (wo solar)'!$G18</f>
        <v>296</v>
      </c>
      <c r="H281" s="2">
        <f>'2023_RegDown(w solar)'!$G18</f>
        <v>371</v>
      </c>
      <c r="I281" s="2">
        <f t="shared" si="23"/>
        <v>33</v>
      </c>
      <c r="J281" s="12">
        <f t="shared" si="20"/>
        <v>9.7633136094674555E-2</v>
      </c>
    </row>
    <row r="282" spans="1:10" x14ac:dyDescent="0.35">
      <c r="A282" s="1" t="str">
        <f t="shared" si="21"/>
        <v>Jun</v>
      </c>
      <c r="B282" s="1">
        <f t="shared" si="22"/>
        <v>6</v>
      </c>
      <c r="C282" s="3">
        <f>DATE(2018, MONTH(DATEVALUE('2022 Regulation Up'!$G$2&amp;" 1")), 1)</f>
        <v>43252</v>
      </c>
      <c r="D282" s="1">
        <v>17</v>
      </c>
      <c r="E282" s="1" t="s">
        <v>17</v>
      </c>
      <c r="F282" s="2">
        <f>'2022 Regulation Down'!$G19</f>
        <v>378</v>
      </c>
      <c r="G282" s="2">
        <f>'2023 Regulation Down (wo solar)'!$G19</f>
        <v>333</v>
      </c>
      <c r="H282" s="2">
        <f>'2023_RegDown(w solar)'!$G19</f>
        <v>431</v>
      </c>
      <c r="I282" s="2">
        <f t="shared" si="23"/>
        <v>53</v>
      </c>
      <c r="J282" s="12">
        <f t="shared" si="20"/>
        <v>0.1402116402116402</v>
      </c>
    </row>
    <row r="283" spans="1:10" x14ac:dyDescent="0.35">
      <c r="A283" s="1" t="str">
        <f t="shared" si="21"/>
        <v>Jun</v>
      </c>
      <c r="B283" s="1">
        <f t="shared" si="22"/>
        <v>6</v>
      </c>
      <c r="C283" s="3">
        <f>DATE(2018, MONTH(DATEVALUE('2022 Regulation Up'!$G$2&amp;" 1")), 1)</f>
        <v>43252</v>
      </c>
      <c r="D283" s="1">
        <v>18</v>
      </c>
      <c r="E283" s="1" t="s">
        <v>17</v>
      </c>
      <c r="F283" s="2">
        <f>'2022 Regulation Down'!$G20</f>
        <v>432</v>
      </c>
      <c r="G283" s="2">
        <f>'2023 Regulation Down (wo solar)'!$G20</f>
        <v>367</v>
      </c>
      <c r="H283" s="2">
        <f>'2023_RegDown(w solar)'!$G20</f>
        <v>461</v>
      </c>
      <c r="I283" s="2">
        <f t="shared" si="23"/>
        <v>29</v>
      </c>
      <c r="J283" s="12">
        <f t="shared" si="20"/>
        <v>6.7129629629629636E-2</v>
      </c>
    </row>
    <row r="284" spans="1:10" x14ac:dyDescent="0.35">
      <c r="A284" s="1" t="str">
        <f t="shared" si="21"/>
        <v>Jun</v>
      </c>
      <c r="B284" s="1">
        <f t="shared" si="22"/>
        <v>6</v>
      </c>
      <c r="C284" s="3">
        <f>DATE(2018, MONTH(DATEVALUE('2022 Regulation Up'!$G$2&amp;" 1")), 1)</f>
        <v>43252</v>
      </c>
      <c r="D284" s="1">
        <v>19</v>
      </c>
      <c r="E284" s="1" t="s">
        <v>17</v>
      </c>
      <c r="F284" s="2">
        <f>'2022 Regulation Down'!$G21</f>
        <v>481</v>
      </c>
      <c r="G284" s="2">
        <f>'2023 Regulation Down (wo solar)'!$G21</f>
        <v>416</v>
      </c>
      <c r="H284" s="2">
        <f>'2023_RegDown(w solar)'!$G21</f>
        <v>508</v>
      </c>
      <c r="I284" s="2">
        <f t="shared" si="23"/>
        <v>27</v>
      </c>
      <c r="J284" s="12">
        <f t="shared" si="20"/>
        <v>5.6133056133056136E-2</v>
      </c>
    </row>
    <row r="285" spans="1:10" x14ac:dyDescent="0.35">
      <c r="A285" s="1" t="str">
        <f t="shared" si="21"/>
        <v>Jun</v>
      </c>
      <c r="B285" s="1">
        <f t="shared" si="22"/>
        <v>6</v>
      </c>
      <c r="C285" s="3">
        <f>DATE(2018, MONTH(DATEVALUE('2022 Regulation Up'!$G$2&amp;" 1")), 1)</f>
        <v>43252</v>
      </c>
      <c r="D285" s="1">
        <v>20</v>
      </c>
      <c r="E285" s="1" t="s">
        <v>17</v>
      </c>
      <c r="F285" s="2">
        <f>'2022 Regulation Down'!$G22</f>
        <v>373</v>
      </c>
      <c r="G285" s="2">
        <f>'2023 Regulation Down (wo solar)'!$G22</f>
        <v>294</v>
      </c>
      <c r="H285" s="2">
        <f>'2023_RegDown(w solar)'!$G22</f>
        <v>294</v>
      </c>
      <c r="I285" s="2">
        <f t="shared" si="23"/>
        <v>-79</v>
      </c>
      <c r="J285" s="12">
        <f t="shared" si="20"/>
        <v>-0.21179624664879357</v>
      </c>
    </row>
    <row r="286" spans="1:10" x14ac:dyDescent="0.35">
      <c r="A286" s="1" t="str">
        <f t="shared" si="21"/>
        <v>Jun</v>
      </c>
      <c r="B286" s="1">
        <f t="shared" si="22"/>
        <v>6</v>
      </c>
      <c r="C286" s="3">
        <f>DATE(2018, MONTH(DATEVALUE('2022 Regulation Up'!$G$2&amp;" 1")), 1)</f>
        <v>43252</v>
      </c>
      <c r="D286" s="1">
        <v>21</v>
      </c>
      <c r="E286" s="1" t="s">
        <v>17</v>
      </c>
      <c r="F286" s="2">
        <f>'2022 Regulation Down'!$G23</f>
        <v>337</v>
      </c>
      <c r="G286" s="2">
        <f>'2023 Regulation Down (wo solar)'!$G23</f>
        <v>338</v>
      </c>
      <c r="H286" s="2">
        <f>'2023_RegDown(w solar)'!$G23</f>
        <v>338</v>
      </c>
      <c r="I286" s="2">
        <f t="shared" si="23"/>
        <v>1</v>
      </c>
      <c r="J286" s="12">
        <f t="shared" si="20"/>
        <v>2.967359050445104E-3</v>
      </c>
    </row>
    <row r="287" spans="1:10" x14ac:dyDescent="0.35">
      <c r="A287" s="1" t="str">
        <f t="shared" si="21"/>
        <v>Jun</v>
      </c>
      <c r="B287" s="1">
        <f t="shared" si="22"/>
        <v>6</v>
      </c>
      <c r="C287" s="3">
        <f>DATE(2018, MONTH(DATEVALUE('2022 Regulation Up'!$G$2&amp;" 1")), 1)</f>
        <v>43252</v>
      </c>
      <c r="D287" s="1">
        <v>22</v>
      </c>
      <c r="E287" s="1" t="s">
        <v>17</v>
      </c>
      <c r="F287" s="2">
        <f>'2022 Regulation Down'!$G24</f>
        <v>528</v>
      </c>
      <c r="G287" s="2">
        <f>'2023 Regulation Down (wo solar)'!$G24</f>
        <v>539</v>
      </c>
      <c r="H287" s="2">
        <f>'2023_RegDown(w solar)'!$G24</f>
        <v>539</v>
      </c>
      <c r="I287" s="2">
        <f t="shared" si="23"/>
        <v>11</v>
      </c>
      <c r="J287" s="12">
        <f t="shared" si="20"/>
        <v>2.0833333333333332E-2</v>
      </c>
    </row>
    <row r="288" spans="1:10" x14ac:dyDescent="0.35">
      <c r="A288" s="1" t="str">
        <f t="shared" si="21"/>
        <v>Jun</v>
      </c>
      <c r="B288" s="1">
        <f t="shared" si="22"/>
        <v>6</v>
      </c>
      <c r="C288" s="3">
        <f>DATE(2018, MONTH(DATEVALUE('2022 Regulation Up'!$G$2&amp;" 1")), 1)</f>
        <v>43252</v>
      </c>
      <c r="D288" s="1">
        <v>23</v>
      </c>
      <c r="E288" s="1" t="s">
        <v>17</v>
      </c>
      <c r="F288" s="2">
        <f>'2022 Regulation Down'!$G25</f>
        <v>557</v>
      </c>
      <c r="G288" s="2">
        <f>'2023 Regulation Down (wo solar)'!$G25</f>
        <v>589</v>
      </c>
      <c r="H288" s="2">
        <f>'2023_RegDown(w solar)'!$G25</f>
        <v>589</v>
      </c>
      <c r="I288" s="2">
        <f t="shared" si="23"/>
        <v>32</v>
      </c>
      <c r="J288" s="12">
        <f t="shared" si="20"/>
        <v>5.7450628366247758E-2</v>
      </c>
    </row>
    <row r="289" spans="1:10" x14ac:dyDescent="0.35">
      <c r="A289" s="1" t="str">
        <f t="shared" si="21"/>
        <v>Jun</v>
      </c>
      <c r="B289" s="1">
        <f t="shared" si="22"/>
        <v>6</v>
      </c>
      <c r="C289" s="3">
        <f>DATE(2018, MONTH(DATEVALUE('2022 Regulation Up'!$G$2&amp;" 1")), 1)</f>
        <v>43252</v>
      </c>
      <c r="D289" s="1">
        <v>24</v>
      </c>
      <c r="E289" s="1" t="s">
        <v>17</v>
      </c>
      <c r="F289" s="2">
        <f>'2022 Regulation Down'!$G26</f>
        <v>519</v>
      </c>
      <c r="G289" s="2">
        <f>'2023 Regulation Down (wo solar)'!$G26</f>
        <v>538</v>
      </c>
      <c r="H289" s="2">
        <f>'2023_RegDown(w solar)'!$G26</f>
        <v>538</v>
      </c>
      <c r="I289" s="2">
        <f t="shared" si="23"/>
        <v>19</v>
      </c>
      <c r="J289" s="12">
        <f t="shared" si="20"/>
        <v>3.6608863198458574E-2</v>
      </c>
    </row>
    <row r="290" spans="1:10" x14ac:dyDescent="0.35">
      <c r="A290" s="1" t="str">
        <f t="shared" si="21"/>
        <v>Jul</v>
      </c>
      <c r="B290" s="1">
        <f t="shared" si="22"/>
        <v>7</v>
      </c>
      <c r="C290" s="3">
        <f>DATE(2018, MONTH(DATEVALUE('2022 Regulation Up'!$H$2&amp;" 1")), 1)</f>
        <v>43282</v>
      </c>
      <c r="D290" s="1">
        <v>1</v>
      </c>
      <c r="E290" s="1" t="s">
        <v>16</v>
      </c>
      <c r="F290" s="2">
        <f>'2022 Regulation Up'!$H3</f>
        <v>191</v>
      </c>
      <c r="G290" s="2">
        <f>'2023 Regulation Up (wo solar)'!$H3</f>
        <v>196</v>
      </c>
      <c r="H290" s="2">
        <f>'2023 Regulation Up (w solar)'!$H3</f>
        <v>196</v>
      </c>
      <c r="I290" s="2">
        <f t="shared" si="23"/>
        <v>5</v>
      </c>
      <c r="J290" s="12">
        <f t="shared" si="20"/>
        <v>2.6178010471204188E-2</v>
      </c>
    </row>
    <row r="291" spans="1:10" x14ac:dyDescent="0.35">
      <c r="A291" s="1" t="str">
        <f t="shared" si="21"/>
        <v>Jul</v>
      </c>
      <c r="B291" s="1">
        <f t="shared" si="22"/>
        <v>7</v>
      </c>
      <c r="C291" s="3">
        <f>DATE(2018, MONTH(DATEVALUE('2022 Regulation Up'!$H$2&amp;" 1")), 1)</f>
        <v>43282</v>
      </c>
      <c r="D291" s="1">
        <v>2</v>
      </c>
      <c r="E291" s="1" t="s">
        <v>16</v>
      </c>
      <c r="F291" s="2">
        <f>'2022 Regulation Up'!$H4</f>
        <v>148</v>
      </c>
      <c r="G291" s="2">
        <f>'2023 Regulation Up (wo solar)'!$H4</f>
        <v>135</v>
      </c>
      <c r="H291" s="2">
        <f>'2023 Regulation Up (w solar)'!$H4</f>
        <v>135</v>
      </c>
      <c r="I291" s="2">
        <f t="shared" si="23"/>
        <v>-13</v>
      </c>
      <c r="J291" s="12">
        <f t="shared" si="20"/>
        <v>-8.7837837837837843E-2</v>
      </c>
    </row>
    <row r="292" spans="1:10" x14ac:dyDescent="0.35">
      <c r="A292" s="1" t="str">
        <f t="shared" si="21"/>
        <v>Jul</v>
      </c>
      <c r="B292" s="1">
        <f t="shared" si="22"/>
        <v>7</v>
      </c>
      <c r="C292" s="3">
        <f>DATE(2018, MONTH(DATEVALUE('2022 Regulation Up'!$H$2&amp;" 1")), 1)</f>
        <v>43282</v>
      </c>
      <c r="D292" s="1">
        <v>3</v>
      </c>
      <c r="E292" s="1" t="s">
        <v>16</v>
      </c>
      <c r="F292" s="2">
        <f>'2022 Regulation Up'!$H5</f>
        <v>171</v>
      </c>
      <c r="G292" s="2">
        <f>'2023 Regulation Up (wo solar)'!$H5</f>
        <v>158</v>
      </c>
      <c r="H292" s="2">
        <f>'2023 Regulation Up (w solar)'!$H5</f>
        <v>158</v>
      </c>
      <c r="I292" s="2">
        <f t="shared" si="23"/>
        <v>-13</v>
      </c>
      <c r="J292" s="12">
        <f t="shared" si="20"/>
        <v>-7.6023391812865493E-2</v>
      </c>
    </row>
    <row r="293" spans="1:10" x14ac:dyDescent="0.35">
      <c r="A293" s="1" t="str">
        <f t="shared" si="21"/>
        <v>Jul</v>
      </c>
      <c r="B293" s="1">
        <f t="shared" si="22"/>
        <v>7</v>
      </c>
      <c r="C293" s="3">
        <f>DATE(2018, MONTH(DATEVALUE('2022 Regulation Up'!$H$2&amp;" 1")), 1)</f>
        <v>43282</v>
      </c>
      <c r="D293" s="1">
        <v>4</v>
      </c>
      <c r="E293" s="1" t="s">
        <v>16</v>
      </c>
      <c r="F293" s="2">
        <f>'2022 Regulation Up'!$H6</f>
        <v>205</v>
      </c>
      <c r="G293" s="2">
        <f>'2023 Regulation Up (wo solar)'!$H6</f>
        <v>212</v>
      </c>
      <c r="H293" s="2">
        <f>'2023 Regulation Up (w solar)'!$H6</f>
        <v>212</v>
      </c>
      <c r="I293" s="2">
        <f t="shared" si="23"/>
        <v>7</v>
      </c>
      <c r="J293" s="12">
        <f t="shared" si="20"/>
        <v>3.4146341463414637E-2</v>
      </c>
    </row>
    <row r="294" spans="1:10" x14ac:dyDescent="0.35">
      <c r="A294" s="1" t="str">
        <f t="shared" si="21"/>
        <v>Jul</v>
      </c>
      <c r="B294" s="1">
        <f t="shared" si="22"/>
        <v>7</v>
      </c>
      <c r="C294" s="3">
        <f>DATE(2018, MONTH(DATEVALUE('2022 Regulation Up'!$H$2&amp;" 1")), 1)</f>
        <v>43282</v>
      </c>
      <c r="D294" s="1">
        <v>5</v>
      </c>
      <c r="E294" s="1" t="s">
        <v>16</v>
      </c>
      <c r="F294" s="2">
        <f>'2022 Regulation Up'!$H7</f>
        <v>249</v>
      </c>
      <c r="G294" s="2">
        <f>'2023 Regulation Up (wo solar)'!$H7</f>
        <v>222</v>
      </c>
      <c r="H294" s="2">
        <f>'2023 Regulation Up (w solar)'!$H7</f>
        <v>222</v>
      </c>
      <c r="I294" s="2">
        <f t="shared" si="23"/>
        <v>-27</v>
      </c>
      <c r="J294" s="12">
        <f t="shared" si="20"/>
        <v>-0.10843373493975904</v>
      </c>
    </row>
    <row r="295" spans="1:10" x14ac:dyDescent="0.35">
      <c r="A295" s="1" t="str">
        <f t="shared" si="21"/>
        <v>Jul</v>
      </c>
      <c r="B295" s="1">
        <f t="shared" si="22"/>
        <v>7</v>
      </c>
      <c r="C295" s="3">
        <f>DATE(2018, MONTH(DATEVALUE('2022 Regulation Up'!$H$2&amp;" 1")), 1)</f>
        <v>43282</v>
      </c>
      <c r="D295" s="1">
        <v>6</v>
      </c>
      <c r="E295" s="1" t="s">
        <v>16</v>
      </c>
      <c r="F295" s="2">
        <f>'2022 Regulation Up'!$H8</f>
        <v>319</v>
      </c>
      <c r="G295" s="2">
        <f>'2023 Regulation Up (wo solar)'!$H8</f>
        <v>315</v>
      </c>
      <c r="H295" s="2">
        <f>'2023 Regulation Up (w solar)'!$H8</f>
        <v>315</v>
      </c>
      <c r="I295" s="2">
        <f t="shared" si="23"/>
        <v>-4</v>
      </c>
      <c r="J295" s="12">
        <f t="shared" si="20"/>
        <v>-1.2539184952978056E-2</v>
      </c>
    </row>
    <row r="296" spans="1:10" x14ac:dyDescent="0.35">
      <c r="A296" s="1" t="str">
        <f t="shared" si="21"/>
        <v>Jul</v>
      </c>
      <c r="B296" s="1">
        <f t="shared" si="22"/>
        <v>7</v>
      </c>
      <c r="C296" s="3">
        <f>DATE(2018, MONTH(DATEVALUE('2022 Regulation Up'!$H$2&amp;" 1")), 1)</f>
        <v>43282</v>
      </c>
      <c r="D296" s="1">
        <v>7</v>
      </c>
      <c r="E296" s="1" t="s">
        <v>16</v>
      </c>
      <c r="F296" s="2">
        <f>'2022 Regulation Up'!$H9</f>
        <v>390</v>
      </c>
      <c r="G296" s="2">
        <f>'2023 Regulation Up (wo solar)'!$H9</f>
        <v>366</v>
      </c>
      <c r="H296" s="2">
        <f>'2023 Regulation Up (w solar)'!$H9</f>
        <v>366</v>
      </c>
      <c r="I296" s="2">
        <f t="shared" si="23"/>
        <v>-24</v>
      </c>
      <c r="J296" s="12">
        <f t="shared" si="20"/>
        <v>-6.1538461538461542E-2</v>
      </c>
    </row>
    <row r="297" spans="1:10" x14ac:dyDescent="0.35">
      <c r="A297" s="1" t="str">
        <f t="shared" si="21"/>
        <v>Jul</v>
      </c>
      <c r="B297" s="1">
        <f t="shared" si="22"/>
        <v>7</v>
      </c>
      <c r="C297" s="3">
        <f>DATE(2018, MONTH(DATEVALUE('2022 Regulation Up'!$H$2&amp;" 1")), 1)</f>
        <v>43282</v>
      </c>
      <c r="D297" s="1">
        <v>8</v>
      </c>
      <c r="E297" s="1" t="s">
        <v>16</v>
      </c>
      <c r="F297" s="2">
        <f>'2022 Regulation Up'!$H10</f>
        <v>350</v>
      </c>
      <c r="G297" s="2">
        <f>'2023 Regulation Up (wo solar)'!$H10</f>
        <v>321</v>
      </c>
      <c r="H297" s="2">
        <f>'2023 Regulation Up (w solar)'!$H10</f>
        <v>321</v>
      </c>
      <c r="I297" s="2">
        <f t="shared" si="23"/>
        <v>-29</v>
      </c>
      <c r="J297" s="12">
        <f t="shared" si="20"/>
        <v>-8.2857142857142851E-2</v>
      </c>
    </row>
    <row r="298" spans="1:10" x14ac:dyDescent="0.35">
      <c r="A298" s="1" t="str">
        <f t="shared" si="21"/>
        <v>Jul</v>
      </c>
      <c r="B298" s="1">
        <f t="shared" si="22"/>
        <v>7</v>
      </c>
      <c r="C298" s="3">
        <f>DATE(2018, MONTH(DATEVALUE('2022 Regulation Up'!$H$2&amp;" 1")), 1)</f>
        <v>43282</v>
      </c>
      <c r="D298" s="1">
        <v>9</v>
      </c>
      <c r="E298" s="1" t="s">
        <v>16</v>
      </c>
      <c r="F298" s="2">
        <f>'2022 Regulation Up'!$H11</f>
        <v>369</v>
      </c>
      <c r="G298" s="2">
        <f>'2023 Regulation Up (wo solar)'!$H11</f>
        <v>324</v>
      </c>
      <c r="H298" s="2">
        <f>'2023 Regulation Up (w solar)'!$H11</f>
        <v>324</v>
      </c>
      <c r="I298" s="2">
        <f t="shared" si="23"/>
        <v>-45</v>
      </c>
      <c r="J298" s="12">
        <f t="shared" si="20"/>
        <v>-0.12195121951219512</v>
      </c>
    </row>
    <row r="299" spans="1:10" x14ac:dyDescent="0.35">
      <c r="A299" s="1" t="str">
        <f t="shared" si="21"/>
        <v>Jul</v>
      </c>
      <c r="B299" s="1">
        <f t="shared" si="22"/>
        <v>7</v>
      </c>
      <c r="C299" s="3">
        <f>DATE(2018, MONTH(DATEVALUE('2022 Regulation Up'!$H$2&amp;" 1")), 1)</f>
        <v>43282</v>
      </c>
      <c r="D299" s="1">
        <v>10</v>
      </c>
      <c r="E299" s="1" t="s">
        <v>16</v>
      </c>
      <c r="F299" s="2">
        <f>'2022 Regulation Up'!$H12</f>
        <v>570</v>
      </c>
      <c r="G299" s="2">
        <f>'2023 Regulation Up (wo solar)'!$H12</f>
        <v>560</v>
      </c>
      <c r="H299" s="2">
        <f>'2023 Regulation Up (w solar)'!$H12</f>
        <v>617</v>
      </c>
      <c r="I299" s="2">
        <f t="shared" si="23"/>
        <v>47</v>
      </c>
      <c r="J299" s="12">
        <f t="shared" si="20"/>
        <v>8.24561403508772E-2</v>
      </c>
    </row>
    <row r="300" spans="1:10" x14ac:dyDescent="0.35">
      <c r="A300" s="1" t="str">
        <f t="shared" si="21"/>
        <v>Jul</v>
      </c>
      <c r="B300" s="1">
        <f t="shared" si="22"/>
        <v>7</v>
      </c>
      <c r="C300" s="3">
        <f>DATE(2018, MONTH(DATEVALUE('2022 Regulation Up'!$H$2&amp;" 1")), 1)</f>
        <v>43282</v>
      </c>
      <c r="D300" s="1">
        <v>11</v>
      </c>
      <c r="E300" s="1" t="s">
        <v>16</v>
      </c>
      <c r="F300" s="2">
        <f>'2022 Regulation Up'!$H13</f>
        <v>618</v>
      </c>
      <c r="G300" s="2">
        <f>'2023 Regulation Up (wo solar)'!$H13</f>
        <v>638</v>
      </c>
      <c r="H300" s="2">
        <f>'2023 Regulation Up (w solar)'!$H13</f>
        <v>684</v>
      </c>
      <c r="I300" s="2">
        <f t="shared" si="23"/>
        <v>66</v>
      </c>
      <c r="J300" s="12">
        <f t="shared" si="20"/>
        <v>0.10679611650485436</v>
      </c>
    </row>
    <row r="301" spans="1:10" x14ac:dyDescent="0.35">
      <c r="A301" s="1" t="str">
        <f t="shared" si="21"/>
        <v>Jul</v>
      </c>
      <c r="B301" s="1">
        <f t="shared" si="22"/>
        <v>7</v>
      </c>
      <c r="C301" s="3">
        <f>DATE(2018, MONTH(DATEVALUE('2022 Regulation Up'!$H$2&amp;" 1")), 1)</f>
        <v>43282</v>
      </c>
      <c r="D301" s="1">
        <v>12</v>
      </c>
      <c r="E301" s="1" t="s">
        <v>16</v>
      </c>
      <c r="F301" s="2">
        <f>'2022 Regulation Up'!$H14</f>
        <v>631</v>
      </c>
      <c r="G301" s="2">
        <f>'2023 Regulation Up (wo solar)'!$H14</f>
        <v>638</v>
      </c>
      <c r="H301" s="2">
        <f>'2023 Regulation Up (w solar)'!$H14</f>
        <v>687</v>
      </c>
      <c r="I301" s="2">
        <f t="shared" si="23"/>
        <v>56</v>
      </c>
      <c r="J301" s="12">
        <f t="shared" si="20"/>
        <v>8.874801901743265E-2</v>
      </c>
    </row>
    <row r="302" spans="1:10" x14ac:dyDescent="0.35">
      <c r="A302" s="1" t="str">
        <f t="shared" si="21"/>
        <v>Jul</v>
      </c>
      <c r="B302" s="1">
        <f t="shared" si="22"/>
        <v>7</v>
      </c>
      <c r="C302" s="3">
        <f>DATE(2018, MONTH(DATEVALUE('2022 Regulation Up'!$H$2&amp;" 1")), 1)</f>
        <v>43282</v>
      </c>
      <c r="D302" s="1">
        <v>13</v>
      </c>
      <c r="E302" s="1" t="s">
        <v>16</v>
      </c>
      <c r="F302" s="2">
        <f>'2022 Regulation Up'!$H15</f>
        <v>546</v>
      </c>
      <c r="G302" s="2">
        <f>'2023 Regulation Up (wo solar)'!$H15</f>
        <v>580</v>
      </c>
      <c r="H302" s="2">
        <f>'2023 Regulation Up (w solar)'!$H15</f>
        <v>657</v>
      </c>
      <c r="I302" s="2">
        <f t="shared" si="23"/>
        <v>111</v>
      </c>
      <c r="J302" s="12">
        <f t="shared" si="20"/>
        <v>0.2032967032967033</v>
      </c>
    </row>
    <row r="303" spans="1:10" x14ac:dyDescent="0.35">
      <c r="A303" s="1" t="str">
        <f t="shared" si="21"/>
        <v>Jul</v>
      </c>
      <c r="B303" s="1">
        <f t="shared" si="22"/>
        <v>7</v>
      </c>
      <c r="C303" s="3">
        <f>DATE(2018, MONTH(DATEVALUE('2022 Regulation Up'!$H$2&amp;" 1")), 1)</f>
        <v>43282</v>
      </c>
      <c r="D303" s="1">
        <v>14</v>
      </c>
      <c r="E303" s="1" t="s">
        <v>16</v>
      </c>
      <c r="F303" s="2">
        <f>'2022 Regulation Up'!$H16</f>
        <v>498</v>
      </c>
      <c r="G303" s="2">
        <f>'2023 Regulation Up (wo solar)'!$H16</f>
        <v>519</v>
      </c>
      <c r="H303" s="2">
        <f>'2023 Regulation Up (w solar)'!$H16</f>
        <v>590</v>
      </c>
      <c r="I303" s="2">
        <f t="shared" si="23"/>
        <v>92</v>
      </c>
      <c r="J303" s="12">
        <f t="shared" si="20"/>
        <v>0.18473895582329317</v>
      </c>
    </row>
    <row r="304" spans="1:10" x14ac:dyDescent="0.35">
      <c r="A304" s="1" t="str">
        <f t="shared" si="21"/>
        <v>Jul</v>
      </c>
      <c r="B304" s="1">
        <f t="shared" si="22"/>
        <v>7</v>
      </c>
      <c r="C304" s="3">
        <f>DATE(2018, MONTH(DATEVALUE('2022 Regulation Up'!$H$2&amp;" 1")), 1)</f>
        <v>43282</v>
      </c>
      <c r="D304" s="1">
        <v>15</v>
      </c>
      <c r="E304" s="1" t="s">
        <v>16</v>
      </c>
      <c r="F304" s="2">
        <f>'2022 Regulation Up'!$H17</f>
        <v>437</v>
      </c>
      <c r="G304" s="2">
        <f>'2023 Regulation Up (wo solar)'!$H17</f>
        <v>435</v>
      </c>
      <c r="H304" s="2">
        <f>'2023 Regulation Up (w solar)'!$H17</f>
        <v>502</v>
      </c>
      <c r="I304" s="2">
        <f t="shared" si="23"/>
        <v>65</v>
      </c>
      <c r="J304" s="12">
        <f t="shared" si="20"/>
        <v>0.14874141876430205</v>
      </c>
    </row>
    <row r="305" spans="1:10" x14ac:dyDescent="0.35">
      <c r="A305" s="1" t="str">
        <f t="shared" si="21"/>
        <v>Jul</v>
      </c>
      <c r="B305" s="1">
        <f t="shared" si="22"/>
        <v>7</v>
      </c>
      <c r="C305" s="3">
        <f>DATE(2018, MONTH(DATEVALUE('2022 Regulation Up'!$H$2&amp;" 1")), 1)</f>
        <v>43282</v>
      </c>
      <c r="D305" s="1">
        <v>16</v>
      </c>
      <c r="E305" s="1" t="s">
        <v>16</v>
      </c>
      <c r="F305" s="2">
        <f>'2022 Regulation Up'!$H18</f>
        <v>410</v>
      </c>
      <c r="G305" s="2">
        <f>'2023 Regulation Up (wo solar)'!$H18</f>
        <v>406</v>
      </c>
      <c r="H305" s="2">
        <f>'2023 Regulation Up (w solar)'!$H18</f>
        <v>494</v>
      </c>
      <c r="I305" s="2">
        <f t="shared" si="23"/>
        <v>84</v>
      </c>
      <c r="J305" s="12">
        <f t="shared" si="20"/>
        <v>0.20487804878048779</v>
      </c>
    </row>
    <row r="306" spans="1:10" x14ac:dyDescent="0.35">
      <c r="A306" s="1" t="str">
        <f t="shared" si="21"/>
        <v>Jul</v>
      </c>
      <c r="B306" s="1">
        <f t="shared" si="22"/>
        <v>7</v>
      </c>
      <c r="C306" s="3">
        <f>DATE(2018, MONTH(DATEVALUE('2022 Regulation Up'!$H$2&amp;" 1")), 1)</f>
        <v>43282</v>
      </c>
      <c r="D306" s="1">
        <v>17</v>
      </c>
      <c r="E306" s="1" t="s">
        <v>16</v>
      </c>
      <c r="F306" s="2">
        <f>'2022 Regulation Up'!$H19</f>
        <v>389</v>
      </c>
      <c r="G306" s="2">
        <f>'2023 Regulation Up (wo solar)'!$H19</f>
        <v>385</v>
      </c>
      <c r="H306" s="2">
        <f>'2023 Regulation Up (w solar)'!$H19</f>
        <v>480</v>
      </c>
      <c r="I306" s="2">
        <f t="shared" si="23"/>
        <v>91</v>
      </c>
      <c r="J306" s="12">
        <f t="shared" si="20"/>
        <v>0.23393316195372751</v>
      </c>
    </row>
    <row r="307" spans="1:10" x14ac:dyDescent="0.35">
      <c r="A307" s="1" t="str">
        <f t="shared" si="21"/>
        <v>Jul</v>
      </c>
      <c r="B307" s="1">
        <f t="shared" si="22"/>
        <v>7</v>
      </c>
      <c r="C307" s="3">
        <f>DATE(2018, MONTH(DATEVALUE('2022 Regulation Up'!$H$2&amp;" 1")), 1)</f>
        <v>43282</v>
      </c>
      <c r="D307" s="1">
        <v>18</v>
      </c>
      <c r="E307" s="1" t="s">
        <v>16</v>
      </c>
      <c r="F307" s="2">
        <f>'2022 Regulation Up'!$H20</f>
        <v>382</v>
      </c>
      <c r="G307" s="2">
        <f>'2023 Regulation Up (wo solar)'!$H20</f>
        <v>361</v>
      </c>
      <c r="H307" s="2">
        <f>'2023 Regulation Up (w solar)'!$H20</f>
        <v>470</v>
      </c>
      <c r="I307" s="2">
        <f t="shared" si="23"/>
        <v>88</v>
      </c>
      <c r="J307" s="12">
        <f t="shared" si="20"/>
        <v>0.23036649214659685</v>
      </c>
    </row>
    <row r="308" spans="1:10" x14ac:dyDescent="0.35">
      <c r="A308" s="1" t="str">
        <f t="shared" si="21"/>
        <v>Jul</v>
      </c>
      <c r="B308" s="1">
        <f t="shared" si="22"/>
        <v>7</v>
      </c>
      <c r="C308" s="3">
        <f>DATE(2018, MONTH(DATEVALUE('2022 Regulation Up'!$H$2&amp;" 1")), 1)</f>
        <v>43282</v>
      </c>
      <c r="D308" s="1">
        <v>19</v>
      </c>
      <c r="E308" s="1" t="s">
        <v>16</v>
      </c>
      <c r="F308" s="2">
        <f>'2022 Regulation Up'!$H21</f>
        <v>310</v>
      </c>
      <c r="G308" s="2">
        <f>'2023 Regulation Up (wo solar)'!$H21</f>
        <v>324</v>
      </c>
      <c r="H308" s="2">
        <f>'2023 Regulation Up (w solar)'!$H21</f>
        <v>437</v>
      </c>
      <c r="I308" s="2">
        <f t="shared" si="23"/>
        <v>127</v>
      </c>
      <c r="J308" s="12">
        <f t="shared" si="20"/>
        <v>0.4096774193548387</v>
      </c>
    </row>
    <row r="309" spans="1:10" x14ac:dyDescent="0.35">
      <c r="A309" s="1" t="str">
        <f t="shared" si="21"/>
        <v>Jul</v>
      </c>
      <c r="B309" s="1">
        <f t="shared" si="22"/>
        <v>7</v>
      </c>
      <c r="C309" s="3">
        <f>DATE(2018, MONTH(DATEVALUE('2022 Regulation Up'!$H$2&amp;" 1")), 1)</f>
        <v>43282</v>
      </c>
      <c r="D309" s="1">
        <v>20</v>
      </c>
      <c r="E309" s="1" t="s">
        <v>16</v>
      </c>
      <c r="F309" s="2">
        <f>'2022 Regulation Up'!$H22</f>
        <v>367</v>
      </c>
      <c r="G309" s="2">
        <f>'2023 Regulation Up (wo solar)'!$H22</f>
        <v>374</v>
      </c>
      <c r="H309" s="2">
        <f>'2023 Regulation Up (w solar)'!$H22</f>
        <v>512</v>
      </c>
      <c r="I309" s="2">
        <f t="shared" si="23"/>
        <v>145</v>
      </c>
      <c r="J309" s="12">
        <f t="shared" si="20"/>
        <v>0.39509536784741145</v>
      </c>
    </row>
    <row r="310" spans="1:10" x14ac:dyDescent="0.35">
      <c r="A310" s="1" t="str">
        <f t="shared" si="21"/>
        <v>Jul</v>
      </c>
      <c r="B310" s="1">
        <f t="shared" si="22"/>
        <v>7</v>
      </c>
      <c r="C310" s="3">
        <f>DATE(2018, MONTH(DATEVALUE('2022 Regulation Up'!$H$2&amp;" 1")), 1)</f>
        <v>43282</v>
      </c>
      <c r="D310" s="1">
        <v>21</v>
      </c>
      <c r="E310" s="1" t="s">
        <v>16</v>
      </c>
      <c r="F310" s="2">
        <f>'2022 Regulation Up'!$H23</f>
        <v>304</v>
      </c>
      <c r="G310" s="2">
        <f>'2023 Regulation Up (wo solar)'!$H23</f>
        <v>296</v>
      </c>
      <c r="H310" s="2">
        <f>'2023 Regulation Up (w solar)'!$H23</f>
        <v>368</v>
      </c>
      <c r="I310" s="2">
        <f t="shared" si="23"/>
        <v>64</v>
      </c>
      <c r="J310" s="12">
        <f t="shared" si="20"/>
        <v>0.21052631578947367</v>
      </c>
    </row>
    <row r="311" spans="1:10" x14ac:dyDescent="0.35">
      <c r="A311" s="1" t="str">
        <f t="shared" si="21"/>
        <v>Jul</v>
      </c>
      <c r="B311" s="1">
        <f t="shared" si="22"/>
        <v>7</v>
      </c>
      <c r="C311" s="3">
        <f>DATE(2018, MONTH(DATEVALUE('2022 Regulation Up'!$H$2&amp;" 1")), 1)</f>
        <v>43282</v>
      </c>
      <c r="D311" s="1">
        <v>22</v>
      </c>
      <c r="E311" s="1" t="s">
        <v>16</v>
      </c>
      <c r="F311" s="2">
        <f>'2022 Regulation Up'!$H24</f>
        <v>117</v>
      </c>
      <c r="G311" s="2">
        <f>'2023 Regulation Up (wo solar)'!$H24</f>
        <v>108</v>
      </c>
      <c r="H311" s="2">
        <f>'2023 Regulation Up (w solar)'!$H24</f>
        <v>108</v>
      </c>
      <c r="I311" s="2">
        <f t="shared" si="23"/>
        <v>-9</v>
      </c>
      <c r="J311" s="12">
        <f t="shared" si="20"/>
        <v>-7.6923076923076927E-2</v>
      </c>
    </row>
    <row r="312" spans="1:10" x14ac:dyDescent="0.35">
      <c r="A312" s="1" t="str">
        <f t="shared" si="21"/>
        <v>Jul</v>
      </c>
      <c r="B312" s="1">
        <f t="shared" si="22"/>
        <v>7</v>
      </c>
      <c r="C312" s="3">
        <f>DATE(2018, MONTH(DATEVALUE('2022 Regulation Up'!$H$2&amp;" 1")), 1)</f>
        <v>43282</v>
      </c>
      <c r="D312" s="1">
        <v>23</v>
      </c>
      <c r="E312" s="1" t="s">
        <v>16</v>
      </c>
      <c r="F312" s="2">
        <f>'2022 Regulation Up'!$H25</f>
        <v>177</v>
      </c>
      <c r="G312" s="2">
        <f>'2023 Regulation Up (wo solar)'!$H25</f>
        <v>181</v>
      </c>
      <c r="H312" s="2">
        <f>'2023 Regulation Up (w solar)'!$H25</f>
        <v>181</v>
      </c>
      <c r="I312" s="2">
        <f t="shared" si="23"/>
        <v>4</v>
      </c>
      <c r="J312" s="12">
        <f t="shared" si="20"/>
        <v>2.2598870056497175E-2</v>
      </c>
    </row>
    <row r="313" spans="1:10" x14ac:dyDescent="0.35">
      <c r="A313" s="1" t="str">
        <f t="shared" si="21"/>
        <v>Jul</v>
      </c>
      <c r="B313" s="1">
        <f t="shared" si="22"/>
        <v>7</v>
      </c>
      <c r="C313" s="3">
        <f>DATE(2018, MONTH(DATEVALUE('2022 Regulation Up'!$H$2&amp;" 1")), 1)</f>
        <v>43282</v>
      </c>
      <c r="D313" s="1">
        <v>24</v>
      </c>
      <c r="E313" s="1" t="s">
        <v>16</v>
      </c>
      <c r="F313" s="2">
        <f>'2022 Regulation Up'!$H26</f>
        <v>93</v>
      </c>
      <c r="G313" s="2">
        <f>'2023 Regulation Up (wo solar)'!$H26</f>
        <v>71</v>
      </c>
      <c r="H313" s="2">
        <f>'2023 Regulation Up (w solar)'!$H26</f>
        <v>71</v>
      </c>
      <c r="I313" s="2">
        <f t="shared" si="23"/>
        <v>-22</v>
      </c>
      <c r="J313" s="12">
        <f t="shared" si="20"/>
        <v>-0.23655913978494625</v>
      </c>
    </row>
    <row r="314" spans="1:10" x14ac:dyDescent="0.35">
      <c r="A314" s="1" t="str">
        <f t="shared" si="21"/>
        <v>Jul</v>
      </c>
      <c r="B314" s="1">
        <f t="shared" si="22"/>
        <v>7</v>
      </c>
      <c r="C314" s="3">
        <f>DATE(2018, MONTH(DATEVALUE('2022 Regulation Up'!$H$2&amp;" 1")), 1)</f>
        <v>43282</v>
      </c>
      <c r="D314" s="1">
        <v>1</v>
      </c>
      <c r="E314" s="1" t="s">
        <v>17</v>
      </c>
      <c r="F314" s="2">
        <f>'2022 Regulation Down'!$H3</f>
        <v>443</v>
      </c>
      <c r="G314" s="2">
        <f>'2023 Regulation Down (wo solar)'!$H3</f>
        <v>431</v>
      </c>
      <c r="H314" s="2">
        <f>'2023_RegDown(w solar)'!$H3</f>
        <v>431</v>
      </c>
      <c r="I314" s="2">
        <f t="shared" si="23"/>
        <v>-12</v>
      </c>
      <c r="J314" s="12">
        <f t="shared" si="20"/>
        <v>-2.7088036117381489E-2</v>
      </c>
    </row>
    <row r="315" spans="1:10" x14ac:dyDescent="0.35">
      <c r="A315" s="1" t="str">
        <f t="shared" si="21"/>
        <v>Jul</v>
      </c>
      <c r="B315" s="1">
        <f t="shared" si="22"/>
        <v>7</v>
      </c>
      <c r="C315" s="3">
        <f>DATE(2018, MONTH(DATEVALUE('2022 Regulation Up'!$H$2&amp;" 1")), 1)</f>
        <v>43282</v>
      </c>
      <c r="D315" s="1">
        <v>2</v>
      </c>
      <c r="E315" s="1" t="s">
        <v>17</v>
      </c>
      <c r="F315" s="2">
        <f>'2022 Regulation Down'!$H4</f>
        <v>348</v>
      </c>
      <c r="G315" s="2">
        <f>'2023 Regulation Down (wo solar)'!$H4</f>
        <v>352</v>
      </c>
      <c r="H315" s="2">
        <f>'2023_RegDown(w solar)'!$H4</f>
        <v>352</v>
      </c>
      <c r="I315" s="2">
        <f t="shared" si="23"/>
        <v>4</v>
      </c>
      <c r="J315" s="12">
        <f t="shared" si="20"/>
        <v>1.1494252873563218E-2</v>
      </c>
    </row>
    <row r="316" spans="1:10" x14ac:dyDescent="0.35">
      <c r="A316" s="1" t="str">
        <f t="shared" si="21"/>
        <v>Jul</v>
      </c>
      <c r="B316" s="1">
        <f t="shared" si="22"/>
        <v>7</v>
      </c>
      <c r="C316" s="3">
        <f>DATE(2018, MONTH(DATEVALUE('2022 Regulation Up'!$H$2&amp;" 1")), 1)</f>
        <v>43282</v>
      </c>
      <c r="D316" s="1">
        <v>3</v>
      </c>
      <c r="E316" s="1" t="s">
        <v>17</v>
      </c>
      <c r="F316" s="2">
        <f>'2022 Regulation Down'!$H5</f>
        <v>264</v>
      </c>
      <c r="G316" s="2">
        <f>'2023 Regulation Down (wo solar)'!$H5</f>
        <v>295</v>
      </c>
      <c r="H316" s="2">
        <f>'2023_RegDown(w solar)'!$H5</f>
        <v>295</v>
      </c>
      <c r="I316" s="2">
        <f t="shared" si="23"/>
        <v>31</v>
      </c>
      <c r="J316" s="12">
        <f t="shared" si="20"/>
        <v>0.11742424242424243</v>
      </c>
    </row>
    <row r="317" spans="1:10" x14ac:dyDescent="0.35">
      <c r="A317" s="1" t="str">
        <f t="shared" si="21"/>
        <v>Jul</v>
      </c>
      <c r="B317" s="1">
        <f t="shared" si="22"/>
        <v>7</v>
      </c>
      <c r="C317" s="3">
        <f>DATE(2018, MONTH(DATEVALUE('2022 Regulation Up'!$H$2&amp;" 1")), 1)</f>
        <v>43282</v>
      </c>
      <c r="D317" s="1">
        <v>4</v>
      </c>
      <c r="E317" s="1" t="s">
        <v>17</v>
      </c>
      <c r="F317" s="2">
        <f>'2022 Regulation Down'!$H6</f>
        <v>226</v>
      </c>
      <c r="G317" s="2">
        <f>'2023 Regulation Down (wo solar)'!$H6</f>
        <v>216</v>
      </c>
      <c r="H317" s="2">
        <f>'2023_RegDown(w solar)'!$H6</f>
        <v>216</v>
      </c>
      <c r="I317" s="2">
        <f t="shared" si="23"/>
        <v>-10</v>
      </c>
      <c r="J317" s="12">
        <f t="shared" si="20"/>
        <v>-4.4247787610619468E-2</v>
      </c>
    </row>
    <row r="318" spans="1:10" x14ac:dyDescent="0.35">
      <c r="A318" s="1" t="str">
        <f t="shared" si="21"/>
        <v>Jul</v>
      </c>
      <c r="B318" s="1">
        <f t="shared" si="22"/>
        <v>7</v>
      </c>
      <c r="C318" s="3">
        <f>DATE(2018, MONTH(DATEVALUE('2022 Regulation Up'!$H$2&amp;" 1")), 1)</f>
        <v>43282</v>
      </c>
      <c r="D318" s="1">
        <v>5</v>
      </c>
      <c r="E318" s="1" t="s">
        <v>17</v>
      </c>
      <c r="F318" s="2">
        <f>'2022 Regulation Down'!$H7</f>
        <v>183</v>
      </c>
      <c r="G318" s="2">
        <f>'2023 Regulation Down (wo solar)'!$H7</f>
        <v>210</v>
      </c>
      <c r="H318" s="2">
        <f>'2023_RegDown(w solar)'!$H7</f>
        <v>210</v>
      </c>
      <c r="I318" s="2">
        <f t="shared" si="23"/>
        <v>27</v>
      </c>
      <c r="J318" s="12">
        <f t="shared" si="20"/>
        <v>0.14754098360655737</v>
      </c>
    </row>
    <row r="319" spans="1:10" x14ac:dyDescent="0.35">
      <c r="A319" s="1" t="str">
        <f t="shared" si="21"/>
        <v>Jul</v>
      </c>
      <c r="B319" s="1">
        <f t="shared" si="22"/>
        <v>7</v>
      </c>
      <c r="C319" s="3">
        <f>DATE(2018, MONTH(DATEVALUE('2022 Regulation Up'!$H$2&amp;" 1")), 1)</f>
        <v>43282</v>
      </c>
      <c r="D319" s="1">
        <v>6</v>
      </c>
      <c r="E319" s="1" t="s">
        <v>17</v>
      </c>
      <c r="F319" s="2">
        <f>'2022 Regulation Down'!$H8</f>
        <v>192</v>
      </c>
      <c r="G319" s="2">
        <f>'2023 Regulation Down (wo solar)'!$H8</f>
        <v>171</v>
      </c>
      <c r="H319" s="2">
        <f>'2023_RegDown(w solar)'!$H8</f>
        <v>171</v>
      </c>
      <c r="I319" s="2">
        <f t="shared" si="23"/>
        <v>-21</v>
      </c>
      <c r="J319" s="12">
        <f t="shared" si="20"/>
        <v>-0.109375</v>
      </c>
    </row>
    <row r="320" spans="1:10" x14ac:dyDescent="0.35">
      <c r="A320" s="1" t="str">
        <f t="shared" si="21"/>
        <v>Jul</v>
      </c>
      <c r="B320" s="1">
        <f t="shared" si="22"/>
        <v>7</v>
      </c>
      <c r="C320" s="3">
        <f>DATE(2018, MONTH(DATEVALUE('2022 Regulation Up'!$H$2&amp;" 1")), 1)</f>
        <v>43282</v>
      </c>
      <c r="D320" s="1">
        <v>7</v>
      </c>
      <c r="E320" s="1" t="s">
        <v>17</v>
      </c>
      <c r="F320" s="2">
        <f>'2022 Regulation Down'!$H9</f>
        <v>262</v>
      </c>
      <c r="G320" s="2">
        <f>'2023 Regulation Down (wo solar)'!$H9</f>
        <v>262</v>
      </c>
      <c r="H320" s="2">
        <f>'2023_RegDown(w solar)'!$H9</f>
        <v>262</v>
      </c>
      <c r="I320" s="2">
        <f t="shared" si="23"/>
        <v>0</v>
      </c>
      <c r="J320" s="12">
        <f t="shared" si="20"/>
        <v>0</v>
      </c>
    </row>
    <row r="321" spans="1:10" x14ac:dyDescent="0.35">
      <c r="A321" s="1" t="str">
        <f t="shared" si="21"/>
        <v>Jul</v>
      </c>
      <c r="B321" s="1">
        <f t="shared" si="22"/>
        <v>7</v>
      </c>
      <c r="C321" s="3">
        <f>DATE(2018, MONTH(DATEVALUE('2022 Regulation Up'!$H$2&amp;" 1")), 1)</f>
        <v>43282</v>
      </c>
      <c r="D321" s="1">
        <v>8</v>
      </c>
      <c r="E321" s="1" t="s">
        <v>17</v>
      </c>
      <c r="F321" s="2">
        <f>'2022 Regulation Down'!$H10</f>
        <v>164</v>
      </c>
      <c r="G321" s="2">
        <f>'2023 Regulation Down (wo solar)'!$H10</f>
        <v>245</v>
      </c>
      <c r="H321" s="2">
        <f>'2023_RegDown(w solar)'!$H10</f>
        <v>307</v>
      </c>
      <c r="I321" s="2">
        <f t="shared" si="23"/>
        <v>143</v>
      </c>
      <c r="J321" s="12">
        <f t="shared" si="20"/>
        <v>0.87195121951219512</v>
      </c>
    </row>
    <row r="322" spans="1:10" x14ac:dyDescent="0.35">
      <c r="A322" s="1" t="str">
        <f t="shared" si="21"/>
        <v>Jul</v>
      </c>
      <c r="B322" s="1">
        <f t="shared" si="22"/>
        <v>7</v>
      </c>
      <c r="C322" s="3">
        <f>DATE(2018, MONTH(DATEVALUE('2022 Regulation Up'!$H$2&amp;" 1")), 1)</f>
        <v>43282</v>
      </c>
      <c r="D322" s="1">
        <v>9</v>
      </c>
      <c r="E322" s="1" t="s">
        <v>17</v>
      </c>
      <c r="F322" s="2">
        <f>'2022 Regulation Down'!$H11</f>
        <v>283</v>
      </c>
      <c r="G322" s="2">
        <f>'2023 Regulation Down (wo solar)'!$H11</f>
        <v>257</v>
      </c>
      <c r="H322" s="2">
        <f>'2023_RegDown(w solar)'!$H11</f>
        <v>394</v>
      </c>
      <c r="I322" s="2">
        <f t="shared" si="23"/>
        <v>111</v>
      </c>
      <c r="J322" s="12">
        <f t="shared" ref="J322:J385" si="24">I322/F322</f>
        <v>0.392226148409894</v>
      </c>
    </row>
    <row r="323" spans="1:10" x14ac:dyDescent="0.35">
      <c r="A323" s="1" t="str">
        <f t="shared" ref="A323:A386" si="25">TEXT(C323, "mmm")</f>
        <v>Jul</v>
      </c>
      <c r="B323" s="1">
        <f t="shared" ref="B323:B386" si="26">MONTH(C323)</f>
        <v>7</v>
      </c>
      <c r="C323" s="3">
        <f>DATE(2018, MONTH(DATEVALUE('2022 Regulation Up'!$H$2&amp;" 1")), 1)</f>
        <v>43282</v>
      </c>
      <c r="D323" s="1">
        <v>10</v>
      </c>
      <c r="E323" s="1" t="s">
        <v>17</v>
      </c>
      <c r="F323" s="2">
        <f>'2022 Regulation Down'!$H12</f>
        <v>250</v>
      </c>
      <c r="G323" s="2">
        <f>'2023 Regulation Down (wo solar)'!$H12</f>
        <v>251</v>
      </c>
      <c r="H323" s="2">
        <f>'2023_RegDown(w solar)'!$H12</f>
        <v>360</v>
      </c>
      <c r="I323" s="2">
        <f t="shared" ref="I323:I386" si="27">IF(H323=0, 0, (H323-F323))</f>
        <v>110</v>
      </c>
      <c r="J323" s="12">
        <f t="shared" si="24"/>
        <v>0.44</v>
      </c>
    </row>
    <row r="324" spans="1:10" x14ac:dyDescent="0.35">
      <c r="A324" s="1" t="str">
        <f t="shared" si="25"/>
        <v>Jul</v>
      </c>
      <c r="B324" s="1">
        <f t="shared" si="26"/>
        <v>7</v>
      </c>
      <c r="C324" s="3">
        <f>DATE(2018, MONTH(DATEVALUE('2022 Regulation Up'!$H$2&amp;" 1")), 1)</f>
        <v>43282</v>
      </c>
      <c r="D324" s="1">
        <v>11</v>
      </c>
      <c r="E324" s="1" t="s">
        <v>17</v>
      </c>
      <c r="F324" s="2">
        <f>'2022 Regulation Down'!$H13</f>
        <v>158</v>
      </c>
      <c r="G324" s="2">
        <f>'2023 Regulation Down (wo solar)'!$H13</f>
        <v>130</v>
      </c>
      <c r="H324" s="2">
        <f>'2023_RegDown(w solar)'!$H13</f>
        <v>183</v>
      </c>
      <c r="I324" s="2">
        <f t="shared" si="27"/>
        <v>25</v>
      </c>
      <c r="J324" s="12">
        <f t="shared" si="24"/>
        <v>0.15822784810126583</v>
      </c>
    </row>
    <row r="325" spans="1:10" x14ac:dyDescent="0.35">
      <c r="A325" s="1" t="str">
        <f t="shared" si="25"/>
        <v>Jul</v>
      </c>
      <c r="B325" s="1">
        <f t="shared" si="26"/>
        <v>7</v>
      </c>
      <c r="C325" s="3">
        <f>DATE(2018, MONTH(DATEVALUE('2022 Regulation Up'!$H$2&amp;" 1")), 1)</f>
        <v>43282</v>
      </c>
      <c r="D325" s="1">
        <v>12</v>
      </c>
      <c r="E325" s="1" t="s">
        <v>17</v>
      </c>
      <c r="F325" s="2">
        <f>'2022 Regulation Down'!$H14</f>
        <v>245</v>
      </c>
      <c r="G325" s="2">
        <f>'2023 Regulation Down (wo solar)'!$H14</f>
        <v>215</v>
      </c>
      <c r="H325" s="2">
        <f>'2023_RegDown(w solar)'!$H14</f>
        <v>263</v>
      </c>
      <c r="I325" s="2">
        <f t="shared" si="27"/>
        <v>18</v>
      </c>
      <c r="J325" s="12">
        <f t="shared" si="24"/>
        <v>7.3469387755102047E-2</v>
      </c>
    </row>
    <row r="326" spans="1:10" x14ac:dyDescent="0.35">
      <c r="A326" s="1" t="str">
        <f t="shared" si="25"/>
        <v>Jul</v>
      </c>
      <c r="B326" s="1">
        <f t="shared" si="26"/>
        <v>7</v>
      </c>
      <c r="C326" s="3">
        <f>DATE(2018, MONTH(DATEVALUE('2022 Regulation Up'!$H$2&amp;" 1")), 1)</f>
        <v>43282</v>
      </c>
      <c r="D326" s="1">
        <v>13</v>
      </c>
      <c r="E326" s="1" t="s">
        <v>17</v>
      </c>
      <c r="F326" s="2">
        <f>'2022 Regulation Down'!$H15</f>
        <v>179</v>
      </c>
      <c r="G326" s="2">
        <f>'2023 Regulation Down (wo solar)'!$H15</f>
        <v>148</v>
      </c>
      <c r="H326" s="2">
        <f>'2023_RegDown(w solar)'!$H15</f>
        <v>194</v>
      </c>
      <c r="I326" s="2">
        <f t="shared" si="27"/>
        <v>15</v>
      </c>
      <c r="J326" s="12">
        <f t="shared" si="24"/>
        <v>8.3798882681564241E-2</v>
      </c>
    </row>
    <row r="327" spans="1:10" x14ac:dyDescent="0.35">
      <c r="A327" s="1" t="str">
        <f t="shared" si="25"/>
        <v>Jul</v>
      </c>
      <c r="B327" s="1">
        <f t="shared" si="26"/>
        <v>7</v>
      </c>
      <c r="C327" s="3">
        <f>DATE(2018, MONTH(DATEVALUE('2022 Regulation Up'!$H$2&amp;" 1")), 1)</f>
        <v>43282</v>
      </c>
      <c r="D327" s="1">
        <v>14</v>
      </c>
      <c r="E327" s="1" t="s">
        <v>17</v>
      </c>
      <c r="F327" s="2">
        <f>'2022 Regulation Down'!$H16</f>
        <v>233</v>
      </c>
      <c r="G327" s="2">
        <f>'2023 Regulation Down (wo solar)'!$H16</f>
        <v>201</v>
      </c>
      <c r="H327" s="2">
        <f>'2023_RegDown(w solar)'!$H16</f>
        <v>273</v>
      </c>
      <c r="I327" s="2">
        <f t="shared" si="27"/>
        <v>40</v>
      </c>
      <c r="J327" s="12">
        <f t="shared" si="24"/>
        <v>0.17167381974248927</v>
      </c>
    </row>
    <row r="328" spans="1:10" x14ac:dyDescent="0.35">
      <c r="A328" s="1" t="str">
        <f t="shared" si="25"/>
        <v>Jul</v>
      </c>
      <c r="B328" s="1">
        <f t="shared" si="26"/>
        <v>7</v>
      </c>
      <c r="C328" s="3">
        <f>DATE(2018, MONTH(DATEVALUE('2022 Regulation Up'!$H$2&amp;" 1")), 1)</f>
        <v>43282</v>
      </c>
      <c r="D328" s="1">
        <v>15</v>
      </c>
      <c r="E328" s="1" t="s">
        <v>17</v>
      </c>
      <c r="F328" s="2">
        <f>'2022 Regulation Down'!$H17</f>
        <v>260</v>
      </c>
      <c r="G328" s="2">
        <f>'2023 Regulation Down (wo solar)'!$H17</f>
        <v>261</v>
      </c>
      <c r="H328" s="2">
        <f>'2023_RegDown(w solar)'!$H17</f>
        <v>329</v>
      </c>
      <c r="I328" s="2">
        <f t="shared" si="27"/>
        <v>69</v>
      </c>
      <c r="J328" s="12">
        <f t="shared" si="24"/>
        <v>0.26538461538461539</v>
      </c>
    </row>
    <row r="329" spans="1:10" x14ac:dyDescent="0.35">
      <c r="A329" s="1" t="str">
        <f t="shared" si="25"/>
        <v>Jul</v>
      </c>
      <c r="B329" s="1">
        <f t="shared" si="26"/>
        <v>7</v>
      </c>
      <c r="C329" s="3">
        <f>DATE(2018, MONTH(DATEVALUE('2022 Regulation Up'!$H$2&amp;" 1")), 1)</f>
        <v>43282</v>
      </c>
      <c r="D329" s="1">
        <v>16</v>
      </c>
      <c r="E329" s="1" t="s">
        <v>17</v>
      </c>
      <c r="F329" s="2">
        <f>'2022 Regulation Down'!$H18</f>
        <v>341</v>
      </c>
      <c r="G329" s="2">
        <f>'2023 Regulation Down (wo solar)'!$H18</f>
        <v>305</v>
      </c>
      <c r="H329" s="2">
        <f>'2023_RegDown(w solar)'!$H18</f>
        <v>400</v>
      </c>
      <c r="I329" s="2">
        <f t="shared" si="27"/>
        <v>59</v>
      </c>
      <c r="J329" s="12">
        <f t="shared" si="24"/>
        <v>0.17302052785923755</v>
      </c>
    </row>
    <row r="330" spans="1:10" x14ac:dyDescent="0.35">
      <c r="A330" s="1" t="str">
        <f t="shared" si="25"/>
        <v>Jul</v>
      </c>
      <c r="B330" s="1">
        <f t="shared" si="26"/>
        <v>7</v>
      </c>
      <c r="C330" s="3">
        <f>DATE(2018, MONTH(DATEVALUE('2022 Regulation Up'!$H$2&amp;" 1")), 1)</f>
        <v>43282</v>
      </c>
      <c r="D330" s="1">
        <v>17</v>
      </c>
      <c r="E330" s="1" t="s">
        <v>17</v>
      </c>
      <c r="F330" s="2">
        <f>'2022 Regulation Down'!$H19</f>
        <v>371</v>
      </c>
      <c r="G330" s="2">
        <f>'2023 Regulation Down (wo solar)'!$H19</f>
        <v>324</v>
      </c>
      <c r="H330" s="2">
        <f>'2023_RegDown(w solar)'!$H19</f>
        <v>400</v>
      </c>
      <c r="I330" s="2">
        <f t="shared" si="27"/>
        <v>29</v>
      </c>
      <c r="J330" s="12">
        <f t="shared" si="24"/>
        <v>7.8167115902964962E-2</v>
      </c>
    </row>
    <row r="331" spans="1:10" x14ac:dyDescent="0.35">
      <c r="A331" s="1" t="str">
        <f t="shared" si="25"/>
        <v>Jul</v>
      </c>
      <c r="B331" s="1">
        <f t="shared" si="26"/>
        <v>7</v>
      </c>
      <c r="C331" s="3">
        <f>DATE(2018, MONTH(DATEVALUE('2022 Regulation Up'!$H$2&amp;" 1")), 1)</f>
        <v>43282</v>
      </c>
      <c r="D331" s="1">
        <v>18</v>
      </c>
      <c r="E331" s="1" t="s">
        <v>17</v>
      </c>
      <c r="F331" s="2">
        <f>'2022 Regulation Down'!$H20</f>
        <v>458</v>
      </c>
      <c r="G331" s="2">
        <f>'2023 Regulation Down (wo solar)'!$H20</f>
        <v>387</v>
      </c>
      <c r="H331" s="2">
        <f>'2023_RegDown(w solar)'!$H20</f>
        <v>506</v>
      </c>
      <c r="I331" s="2">
        <f t="shared" si="27"/>
        <v>48</v>
      </c>
      <c r="J331" s="12">
        <f t="shared" si="24"/>
        <v>0.10480349344978165</v>
      </c>
    </row>
    <row r="332" spans="1:10" x14ac:dyDescent="0.35">
      <c r="A332" s="1" t="str">
        <f t="shared" si="25"/>
        <v>Jul</v>
      </c>
      <c r="B332" s="1">
        <f t="shared" si="26"/>
        <v>7</v>
      </c>
      <c r="C332" s="3">
        <f>DATE(2018, MONTH(DATEVALUE('2022 Regulation Up'!$H$2&amp;" 1")), 1)</f>
        <v>43282</v>
      </c>
      <c r="D332" s="1">
        <v>19</v>
      </c>
      <c r="E332" s="1" t="s">
        <v>17</v>
      </c>
      <c r="F332" s="2">
        <f>'2022 Regulation Down'!$H21</f>
        <v>510</v>
      </c>
      <c r="G332" s="2">
        <f>'2023 Regulation Down (wo solar)'!$H21</f>
        <v>428</v>
      </c>
      <c r="H332" s="2">
        <f>'2023_RegDown(w solar)'!$H21</f>
        <v>484</v>
      </c>
      <c r="I332" s="2">
        <f t="shared" si="27"/>
        <v>-26</v>
      </c>
      <c r="J332" s="12">
        <f t="shared" si="24"/>
        <v>-5.0980392156862744E-2</v>
      </c>
    </row>
    <row r="333" spans="1:10" x14ac:dyDescent="0.35">
      <c r="A333" s="1" t="str">
        <f t="shared" si="25"/>
        <v>Jul</v>
      </c>
      <c r="B333" s="1">
        <f t="shared" si="26"/>
        <v>7</v>
      </c>
      <c r="C333" s="3">
        <f>DATE(2018, MONTH(DATEVALUE('2022 Regulation Up'!$H$2&amp;" 1")), 1)</f>
        <v>43282</v>
      </c>
      <c r="D333" s="1">
        <v>20</v>
      </c>
      <c r="E333" s="1" t="s">
        <v>17</v>
      </c>
      <c r="F333" s="2">
        <f>'2022 Regulation Down'!$H22</f>
        <v>383</v>
      </c>
      <c r="G333" s="2">
        <f>'2023 Regulation Down (wo solar)'!$H22</f>
        <v>299</v>
      </c>
      <c r="H333" s="2">
        <f>'2023_RegDown(w solar)'!$H22</f>
        <v>299</v>
      </c>
      <c r="I333" s="2">
        <f t="shared" si="27"/>
        <v>-84</v>
      </c>
      <c r="J333" s="12">
        <f t="shared" si="24"/>
        <v>-0.21932114882506529</v>
      </c>
    </row>
    <row r="334" spans="1:10" x14ac:dyDescent="0.35">
      <c r="A334" s="1" t="str">
        <f t="shared" si="25"/>
        <v>Jul</v>
      </c>
      <c r="B334" s="1">
        <f t="shared" si="26"/>
        <v>7</v>
      </c>
      <c r="C334" s="3">
        <f>DATE(2018, MONTH(DATEVALUE('2022 Regulation Up'!$H$2&amp;" 1")), 1)</f>
        <v>43282</v>
      </c>
      <c r="D334" s="1">
        <v>21</v>
      </c>
      <c r="E334" s="1" t="s">
        <v>17</v>
      </c>
      <c r="F334" s="2">
        <f>'2022 Regulation Down'!$H23</f>
        <v>375</v>
      </c>
      <c r="G334" s="2">
        <f>'2023 Regulation Down (wo solar)'!$H23</f>
        <v>363</v>
      </c>
      <c r="H334" s="2">
        <f>'2023_RegDown(w solar)'!$H23</f>
        <v>363</v>
      </c>
      <c r="I334" s="2">
        <f t="shared" si="27"/>
        <v>-12</v>
      </c>
      <c r="J334" s="12">
        <f t="shared" si="24"/>
        <v>-3.2000000000000001E-2</v>
      </c>
    </row>
    <row r="335" spans="1:10" x14ac:dyDescent="0.35">
      <c r="A335" s="1" t="str">
        <f t="shared" si="25"/>
        <v>Jul</v>
      </c>
      <c r="B335" s="1">
        <f t="shared" si="26"/>
        <v>7</v>
      </c>
      <c r="C335" s="3">
        <f>DATE(2018, MONTH(DATEVALUE('2022 Regulation Up'!$H$2&amp;" 1")), 1)</f>
        <v>43282</v>
      </c>
      <c r="D335" s="1">
        <v>22</v>
      </c>
      <c r="E335" s="1" t="s">
        <v>17</v>
      </c>
      <c r="F335" s="2">
        <f>'2022 Regulation Down'!$H24</f>
        <v>508</v>
      </c>
      <c r="G335" s="2">
        <f>'2023 Regulation Down (wo solar)'!$H24</f>
        <v>543</v>
      </c>
      <c r="H335" s="2">
        <f>'2023_RegDown(w solar)'!$H24</f>
        <v>543</v>
      </c>
      <c r="I335" s="2">
        <f t="shared" si="27"/>
        <v>35</v>
      </c>
      <c r="J335" s="12">
        <f t="shared" si="24"/>
        <v>6.8897637795275593E-2</v>
      </c>
    </row>
    <row r="336" spans="1:10" x14ac:dyDescent="0.35">
      <c r="A336" s="1" t="str">
        <f t="shared" si="25"/>
        <v>Jul</v>
      </c>
      <c r="B336" s="1">
        <f t="shared" si="26"/>
        <v>7</v>
      </c>
      <c r="C336" s="3">
        <f>DATE(2018, MONTH(DATEVALUE('2022 Regulation Up'!$H$2&amp;" 1")), 1)</f>
        <v>43282</v>
      </c>
      <c r="D336" s="1">
        <v>23</v>
      </c>
      <c r="E336" s="1" t="s">
        <v>17</v>
      </c>
      <c r="F336" s="2">
        <f>'2022 Regulation Down'!$H25</f>
        <v>564</v>
      </c>
      <c r="G336" s="2">
        <f>'2023 Regulation Down (wo solar)'!$H25</f>
        <v>582</v>
      </c>
      <c r="H336" s="2">
        <f>'2023_RegDown(w solar)'!$H25</f>
        <v>582</v>
      </c>
      <c r="I336" s="2">
        <f t="shared" si="27"/>
        <v>18</v>
      </c>
      <c r="J336" s="12">
        <f t="shared" si="24"/>
        <v>3.1914893617021274E-2</v>
      </c>
    </row>
    <row r="337" spans="1:10" x14ac:dyDescent="0.35">
      <c r="A337" s="1" t="str">
        <f t="shared" si="25"/>
        <v>Jul</v>
      </c>
      <c r="B337" s="1">
        <f t="shared" si="26"/>
        <v>7</v>
      </c>
      <c r="C337" s="3">
        <f>DATE(2018, MONTH(DATEVALUE('2022 Regulation Up'!$H$2&amp;" 1")), 1)</f>
        <v>43282</v>
      </c>
      <c r="D337" s="1">
        <v>24</v>
      </c>
      <c r="E337" s="1" t="s">
        <v>17</v>
      </c>
      <c r="F337" s="2">
        <f>'2022 Regulation Down'!$H26</f>
        <v>506</v>
      </c>
      <c r="G337" s="2">
        <f>'2023 Regulation Down (wo solar)'!$H26</f>
        <v>522</v>
      </c>
      <c r="H337" s="2">
        <f>'2023_RegDown(w solar)'!$H26</f>
        <v>522</v>
      </c>
      <c r="I337" s="2">
        <f t="shared" si="27"/>
        <v>16</v>
      </c>
      <c r="J337" s="12">
        <f t="shared" si="24"/>
        <v>3.1620553359683792E-2</v>
      </c>
    </row>
    <row r="338" spans="1:10" x14ac:dyDescent="0.35">
      <c r="A338" s="1" t="str">
        <f t="shared" si="25"/>
        <v>Aug</v>
      </c>
      <c r="B338" s="1">
        <f t="shared" si="26"/>
        <v>8</v>
      </c>
      <c r="C338" s="3">
        <f>DATE(2018, MONTH(DATEVALUE('2022 Regulation Up'!$I$2&amp;" 1")), 1)</f>
        <v>43313</v>
      </c>
      <c r="D338" s="1">
        <v>1</v>
      </c>
      <c r="E338" s="1" t="s">
        <v>16</v>
      </c>
      <c r="F338" s="2">
        <f>'2022 Regulation Up'!$I3</f>
        <v>202</v>
      </c>
      <c r="G338" s="2">
        <f>'2023 Regulation Up (wo solar)'!$I3</f>
        <v>198</v>
      </c>
      <c r="H338" s="2">
        <f>'2023 Regulation Up (w solar)'!$I3</f>
        <v>198</v>
      </c>
      <c r="I338" s="2">
        <f t="shared" si="27"/>
        <v>-4</v>
      </c>
      <c r="J338" s="12">
        <f t="shared" si="24"/>
        <v>-1.9801980198019802E-2</v>
      </c>
    </row>
    <row r="339" spans="1:10" x14ac:dyDescent="0.35">
      <c r="A339" s="1" t="str">
        <f t="shared" si="25"/>
        <v>Aug</v>
      </c>
      <c r="B339" s="1">
        <f t="shared" si="26"/>
        <v>8</v>
      </c>
      <c r="C339" s="3">
        <f>DATE(2018, MONTH(DATEVALUE('2022 Regulation Up'!$I$2&amp;" 1")), 1)</f>
        <v>43313</v>
      </c>
      <c r="D339" s="1">
        <v>2</v>
      </c>
      <c r="E339" s="1" t="s">
        <v>16</v>
      </c>
      <c r="F339" s="2">
        <f>'2022 Regulation Up'!$I4</f>
        <v>131</v>
      </c>
      <c r="G339" s="2">
        <f>'2023 Regulation Up (wo solar)'!$I4</f>
        <v>124</v>
      </c>
      <c r="H339" s="2">
        <f>'2023 Regulation Up (w solar)'!$I4</f>
        <v>124</v>
      </c>
      <c r="I339" s="2">
        <f t="shared" si="27"/>
        <v>-7</v>
      </c>
      <c r="J339" s="12">
        <f t="shared" si="24"/>
        <v>-5.3435114503816793E-2</v>
      </c>
    </row>
    <row r="340" spans="1:10" x14ac:dyDescent="0.35">
      <c r="A340" s="1" t="str">
        <f t="shared" si="25"/>
        <v>Aug</v>
      </c>
      <c r="B340" s="1">
        <f t="shared" si="26"/>
        <v>8</v>
      </c>
      <c r="C340" s="3">
        <f>DATE(2018, MONTH(DATEVALUE('2022 Regulation Up'!$I$2&amp;" 1")), 1)</f>
        <v>43313</v>
      </c>
      <c r="D340" s="1">
        <v>3</v>
      </c>
      <c r="E340" s="1" t="s">
        <v>16</v>
      </c>
      <c r="F340" s="2">
        <f>'2022 Regulation Up'!$I5</f>
        <v>155</v>
      </c>
      <c r="G340" s="2">
        <f>'2023 Regulation Up (wo solar)'!$I5</f>
        <v>148</v>
      </c>
      <c r="H340" s="2">
        <f>'2023 Regulation Up (w solar)'!$I5</f>
        <v>148</v>
      </c>
      <c r="I340" s="2">
        <f t="shared" si="27"/>
        <v>-7</v>
      </c>
      <c r="J340" s="12">
        <f t="shared" si="24"/>
        <v>-4.5161290322580643E-2</v>
      </c>
    </row>
    <row r="341" spans="1:10" x14ac:dyDescent="0.35">
      <c r="A341" s="1" t="str">
        <f t="shared" si="25"/>
        <v>Aug</v>
      </c>
      <c r="B341" s="1">
        <f t="shared" si="26"/>
        <v>8</v>
      </c>
      <c r="C341" s="3">
        <f>DATE(2018, MONTH(DATEVALUE('2022 Regulation Up'!$I$2&amp;" 1")), 1)</f>
        <v>43313</v>
      </c>
      <c r="D341" s="1">
        <v>4</v>
      </c>
      <c r="E341" s="1" t="s">
        <v>16</v>
      </c>
      <c r="F341" s="2">
        <f>'2022 Regulation Up'!$I6</f>
        <v>191</v>
      </c>
      <c r="G341" s="2">
        <f>'2023 Regulation Up (wo solar)'!$I6</f>
        <v>195</v>
      </c>
      <c r="H341" s="2">
        <f>'2023 Regulation Up (w solar)'!$I6</f>
        <v>195</v>
      </c>
      <c r="I341" s="2">
        <f t="shared" si="27"/>
        <v>4</v>
      </c>
      <c r="J341" s="12">
        <f t="shared" si="24"/>
        <v>2.0942408376963352E-2</v>
      </c>
    </row>
    <row r="342" spans="1:10" x14ac:dyDescent="0.35">
      <c r="A342" s="1" t="str">
        <f t="shared" si="25"/>
        <v>Aug</v>
      </c>
      <c r="B342" s="1">
        <f t="shared" si="26"/>
        <v>8</v>
      </c>
      <c r="C342" s="3">
        <f>DATE(2018, MONTH(DATEVALUE('2022 Regulation Up'!$I$2&amp;" 1")), 1)</f>
        <v>43313</v>
      </c>
      <c r="D342" s="1">
        <v>5</v>
      </c>
      <c r="E342" s="1" t="s">
        <v>16</v>
      </c>
      <c r="F342" s="2">
        <f>'2022 Regulation Up'!$I7</f>
        <v>259</v>
      </c>
      <c r="G342" s="2">
        <f>'2023 Regulation Up (wo solar)'!$I7</f>
        <v>236</v>
      </c>
      <c r="H342" s="2">
        <f>'2023 Regulation Up (w solar)'!$I7</f>
        <v>236</v>
      </c>
      <c r="I342" s="2">
        <f t="shared" si="27"/>
        <v>-23</v>
      </c>
      <c r="J342" s="12">
        <f t="shared" si="24"/>
        <v>-8.8803088803088806E-2</v>
      </c>
    </row>
    <row r="343" spans="1:10" x14ac:dyDescent="0.35">
      <c r="A343" s="1" t="str">
        <f t="shared" si="25"/>
        <v>Aug</v>
      </c>
      <c r="B343" s="1">
        <f t="shared" si="26"/>
        <v>8</v>
      </c>
      <c r="C343" s="3">
        <f>DATE(2018, MONTH(DATEVALUE('2022 Regulation Up'!$I$2&amp;" 1")), 1)</f>
        <v>43313</v>
      </c>
      <c r="D343" s="1">
        <v>6</v>
      </c>
      <c r="E343" s="1" t="s">
        <v>16</v>
      </c>
      <c r="F343" s="2">
        <f>'2022 Regulation Up'!$I8</f>
        <v>322</v>
      </c>
      <c r="G343" s="2">
        <f>'2023 Regulation Up (wo solar)'!$I8</f>
        <v>332</v>
      </c>
      <c r="H343" s="2">
        <f>'2023 Regulation Up (w solar)'!$I8</f>
        <v>332</v>
      </c>
      <c r="I343" s="2">
        <f t="shared" si="27"/>
        <v>10</v>
      </c>
      <c r="J343" s="12">
        <f t="shared" si="24"/>
        <v>3.1055900621118012E-2</v>
      </c>
    </row>
    <row r="344" spans="1:10" x14ac:dyDescent="0.35">
      <c r="A344" s="1" t="str">
        <f t="shared" si="25"/>
        <v>Aug</v>
      </c>
      <c r="B344" s="1">
        <f t="shared" si="26"/>
        <v>8</v>
      </c>
      <c r="C344" s="3">
        <f>DATE(2018, MONTH(DATEVALUE('2022 Regulation Up'!$I$2&amp;" 1")), 1)</f>
        <v>43313</v>
      </c>
      <c r="D344" s="1">
        <v>7</v>
      </c>
      <c r="E344" s="1" t="s">
        <v>16</v>
      </c>
      <c r="F344" s="2">
        <f>'2022 Regulation Up'!$I9</f>
        <v>427</v>
      </c>
      <c r="G344" s="2">
        <f>'2023 Regulation Up (wo solar)'!$I9</f>
        <v>427</v>
      </c>
      <c r="H344" s="2">
        <f>'2023 Regulation Up (w solar)'!$I9</f>
        <v>427</v>
      </c>
      <c r="I344" s="2">
        <f t="shared" si="27"/>
        <v>0</v>
      </c>
      <c r="J344" s="12">
        <f t="shared" si="24"/>
        <v>0</v>
      </c>
    </row>
    <row r="345" spans="1:10" x14ac:dyDescent="0.35">
      <c r="A345" s="1" t="str">
        <f t="shared" si="25"/>
        <v>Aug</v>
      </c>
      <c r="B345" s="1">
        <f t="shared" si="26"/>
        <v>8</v>
      </c>
      <c r="C345" s="3">
        <f>DATE(2018, MONTH(DATEVALUE('2022 Regulation Up'!$I$2&amp;" 1")), 1)</f>
        <v>43313</v>
      </c>
      <c r="D345" s="1">
        <v>8</v>
      </c>
      <c r="E345" s="1" t="s">
        <v>16</v>
      </c>
      <c r="F345" s="2">
        <f>'2022 Regulation Up'!$I10</f>
        <v>307</v>
      </c>
      <c r="G345" s="2">
        <f>'2023 Regulation Up (wo solar)'!$I10</f>
        <v>289</v>
      </c>
      <c r="H345" s="2">
        <f>'2023 Regulation Up (w solar)'!$I10</f>
        <v>289</v>
      </c>
      <c r="I345" s="2">
        <f t="shared" si="27"/>
        <v>-18</v>
      </c>
      <c r="J345" s="12">
        <f t="shared" si="24"/>
        <v>-5.8631921824104233E-2</v>
      </c>
    </row>
    <row r="346" spans="1:10" x14ac:dyDescent="0.35">
      <c r="A346" s="1" t="str">
        <f t="shared" si="25"/>
        <v>Aug</v>
      </c>
      <c r="B346" s="1">
        <f t="shared" si="26"/>
        <v>8</v>
      </c>
      <c r="C346" s="3">
        <f>DATE(2018, MONTH(DATEVALUE('2022 Regulation Up'!$I$2&amp;" 1")), 1)</f>
        <v>43313</v>
      </c>
      <c r="D346" s="1">
        <v>9</v>
      </c>
      <c r="E346" s="1" t="s">
        <v>16</v>
      </c>
      <c r="F346" s="2">
        <f>'2022 Regulation Up'!$I11</f>
        <v>437</v>
      </c>
      <c r="G346" s="2">
        <f>'2023 Regulation Up (wo solar)'!$I11</f>
        <v>329</v>
      </c>
      <c r="H346" s="2">
        <f>'2023 Regulation Up (w solar)'!$I11</f>
        <v>329</v>
      </c>
      <c r="I346" s="2">
        <f t="shared" si="27"/>
        <v>-108</v>
      </c>
      <c r="J346" s="12">
        <f t="shared" si="24"/>
        <v>-0.24713958810068651</v>
      </c>
    </row>
    <row r="347" spans="1:10" x14ac:dyDescent="0.35">
      <c r="A347" s="1" t="str">
        <f t="shared" si="25"/>
        <v>Aug</v>
      </c>
      <c r="B347" s="1">
        <f t="shared" si="26"/>
        <v>8</v>
      </c>
      <c r="C347" s="3">
        <f>DATE(2018, MONTH(DATEVALUE('2022 Regulation Up'!$I$2&amp;" 1")), 1)</f>
        <v>43313</v>
      </c>
      <c r="D347" s="1">
        <v>10</v>
      </c>
      <c r="E347" s="1" t="s">
        <v>16</v>
      </c>
      <c r="F347" s="2">
        <f>'2022 Regulation Up'!$I12</f>
        <v>542</v>
      </c>
      <c r="G347" s="2">
        <f>'2023 Regulation Up (wo solar)'!$I12</f>
        <v>506</v>
      </c>
      <c r="H347" s="2">
        <f>'2023 Regulation Up (w solar)'!$I12</f>
        <v>556</v>
      </c>
      <c r="I347" s="2">
        <f t="shared" si="27"/>
        <v>14</v>
      </c>
      <c r="J347" s="12">
        <f t="shared" si="24"/>
        <v>2.5830258302583026E-2</v>
      </c>
    </row>
    <row r="348" spans="1:10" x14ac:dyDescent="0.35">
      <c r="A348" s="1" t="str">
        <f t="shared" si="25"/>
        <v>Aug</v>
      </c>
      <c r="B348" s="1">
        <f t="shared" si="26"/>
        <v>8</v>
      </c>
      <c r="C348" s="3">
        <f>DATE(2018, MONTH(DATEVALUE('2022 Regulation Up'!$I$2&amp;" 1")), 1)</f>
        <v>43313</v>
      </c>
      <c r="D348" s="1">
        <v>11</v>
      </c>
      <c r="E348" s="1" t="s">
        <v>16</v>
      </c>
      <c r="F348" s="2">
        <f>'2022 Regulation Up'!$I13</f>
        <v>675</v>
      </c>
      <c r="G348" s="2">
        <f>'2023 Regulation Up (wo solar)'!$I13</f>
        <v>583</v>
      </c>
      <c r="H348" s="2">
        <f>'2023 Regulation Up (w solar)'!$I13</f>
        <v>641</v>
      </c>
      <c r="I348" s="2">
        <f t="shared" si="27"/>
        <v>-34</v>
      </c>
      <c r="J348" s="12">
        <f t="shared" si="24"/>
        <v>-5.0370370370370371E-2</v>
      </c>
    </row>
    <row r="349" spans="1:10" x14ac:dyDescent="0.35">
      <c r="A349" s="1" t="str">
        <f t="shared" si="25"/>
        <v>Aug</v>
      </c>
      <c r="B349" s="1">
        <f t="shared" si="26"/>
        <v>8</v>
      </c>
      <c r="C349" s="3">
        <f>DATE(2018, MONTH(DATEVALUE('2022 Regulation Up'!$I$2&amp;" 1")), 1)</f>
        <v>43313</v>
      </c>
      <c r="D349" s="1">
        <v>12</v>
      </c>
      <c r="E349" s="1" t="s">
        <v>16</v>
      </c>
      <c r="F349" s="2">
        <f>'2022 Regulation Up'!$I14</f>
        <v>667</v>
      </c>
      <c r="G349" s="2">
        <f>'2023 Regulation Up (wo solar)'!$I14</f>
        <v>612</v>
      </c>
      <c r="H349" s="2">
        <f>'2023 Regulation Up (w solar)'!$I14</f>
        <v>690</v>
      </c>
      <c r="I349" s="2">
        <f t="shared" si="27"/>
        <v>23</v>
      </c>
      <c r="J349" s="12">
        <f t="shared" si="24"/>
        <v>3.4482758620689655E-2</v>
      </c>
    </row>
    <row r="350" spans="1:10" x14ac:dyDescent="0.35">
      <c r="A350" s="1" t="str">
        <f t="shared" si="25"/>
        <v>Aug</v>
      </c>
      <c r="B350" s="1">
        <f t="shared" si="26"/>
        <v>8</v>
      </c>
      <c r="C350" s="3">
        <f>DATE(2018, MONTH(DATEVALUE('2022 Regulation Up'!$I$2&amp;" 1")), 1)</f>
        <v>43313</v>
      </c>
      <c r="D350" s="1">
        <v>13</v>
      </c>
      <c r="E350" s="1" t="s">
        <v>16</v>
      </c>
      <c r="F350" s="2">
        <f>'2022 Regulation Up'!$I15</f>
        <v>599</v>
      </c>
      <c r="G350" s="2">
        <f>'2023 Regulation Up (wo solar)'!$I15</f>
        <v>558</v>
      </c>
      <c r="H350" s="2">
        <f>'2023 Regulation Up (w solar)'!$I15</f>
        <v>654</v>
      </c>
      <c r="I350" s="2">
        <f t="shared" si="27"/>
        <v>55</v>
      </c>
      <c r="J350" s="12">
        <f t="shared" si="24"/>
        <v>9.1819699499165269E-2</v>
      </c>
    </row>
    <row r="351" spans="1:10" x14ac:dyDescent="0.35">
      <c r="A351" s="1" t="str">
        <f t="shared" si="25"/>
        <v>Aug</v>
      </c>
      <c r="B351" s="1">
        <f t="shared" si="26"/>
        <v>8</v>
      </c>
      <c r="C351" s="3">
        <f>DATE(2018, MONTH(DATEVALUE('2022 Regulation Up'!$I$2&amp;" 1")), 1)</f>
        <v>43313</v>
      </c>
      <c r="D351" s="1">
        <v>14</v>
      </c>
      <c r="E351" s="1" t="s">
        <v>16</v>
      </c>
      <c r="F351" s="2">
        <f>'2022 Regulation Up'!$I16</f>
        <v>539</v>
      </c>
      <c r="G351" s="2">
        <f>'2023 Regulation Up (wo solar)'!$I16</f>
        <v>512</v>
      </c>
      <c r="H351" s="2">
        <f>'2023 Regulation Up (w solar)'!$I16</f>
        <v>623</v>
      </c>
      <c r="I351" s="2">
        <f t="shared" si="27"/>
        <v>84</v>
      </c>
      <c r="J351" s="12">
        <f t="shared" si="24"/>
        <v>0.15584415584415584</v>
      </c>
    </row>
    <row r="352" spans="1:10" x14ac:dyDescent="0.35">
      <c r="A352" s="1" t="str">
        <f t="shared" si="25"/>
        <v>Aug</v>
      </c>
      <c r="B352" s="1">
        <f t="shared" si="26"/>
        <v>8</v>
      </c>
      <c r="C352" s="3">
        <f>DATE(2018, MONTH(DATEVALUE('2022 Regulation Up'!$I$2&amp;" 1")), 1)</f>
        <v>43313</v>
      </c>
      <c r="D352" s="1">
        <v>15</v>
      </c>
      <c r="E352" s="1" t="s">
        <v>16</v>
      </c>
      <c r="F352" s="2">
        <f>'2022 Regulation Up'!$I17</f>
        <v>481</v>
      </c>
      <c r="G352" s="2">
        <f>'2023 Regulation Up (wo solar)'!$I17</f>
        <v>469</v>
      </c>
      <c r="H352" s="2">
        <f>'2023 Regulation Up (w solar)'!$I17</f>
        <v>589</v>
      </c>
      <c r="I352" s="2">
        <f t="shared" si="27"/>
        <v>108</v>
      </c>
      <c r="J352" s="12">
        <f t="shared" si="24"/>
        <v>0.22453222453222454</v>
      </c>
    </row>
    <row r="353" spans="1:10" x14ac:dyDescent="0.35">
      <c r="A353" s="1" t="str">
        <f t="shared" si="25"/>
        <v>Aug</v>
      </c>
      <c r="B353" s="1">
        <f t="shared" si="26"/>
        <v>8</v>
      </c>
      <c r="C353" s="3">
        <f>DATE(2018, MONTH(DATEVALUE('2022 Regulation Up'!$I$2&amp;" 1")), 1)</f>
        <v>43313</v>
      </c>
      <c r="D353" s="1">
        <v>16</v>
      </c>
      <c r="E353" s="1" t="s">
        <v>16</v>
      </c>
      <c r="F353" s="2">
        <f>'2022 Regulation Up'!$I18</f>
        <v>436</v>
      </c>
      <c r="G353" s="2">
        <f>'2023 Regulation Up (wo solar)'!$I18</f>
        <v>414</v>
      </c>
      <c r="H353" s="2">
        <f>'2023 Regulation Up (w solar)'!$I18</f>
        <v>537</v>
      </c>
      <c r="I353" s="2">
        <f t="shared" si="27"/>
        <v>101</v>
      </c>
      <c r="J353" s="12">
        <f t="shared" si="24"/>
        <v>0.23165137614678899</v>
      </c>
    </row>
    <row r="354" spans="1:10" x14ac:dyDescent="0.35">
      <c r="A354" s="1" t="str">
        <f t="shared" si="25"/>
        <v>Aug</v>
      </c>
      <c r="B354" s="1">
        <f t="shared" si="26"/>
        <v>8</v>
      </c>
      <c r="C354" s="3">
        <f>DATE(2018, MONTH(DATEVALUE('2022 Regulation Up'!$I$2&amp;" 1")), 1)</f>
        <v>43313</v>
      </c>
      <c r="D354" s="1">
        <v>17</v>
      </c>
      <c r="E354" s="1" t="s">
        <v>16</v>
      </c>
      <c r="F354" s="2">
        <f>'2022 Regulation Up'!$I19</f>
        <v>399</v>
      </c>
      <c r="G354" s="2">
        <f>'2023 Regulation Up (wo solar)'!$I19</f>
        <v>439</v>
      </c>
      <c r="H354" s="2">
        <f>'2023 Regulation Up (w solar)'!$I19</f>
        <v>552</v>
      </c>
      <c r="I354" s="2">
        <f t="shared" si="27"/>
        <v>153</v>
      </c>
      <c r="J354" s="12">
        <f t="shared" si="24"/>
        <v>0.38345864661654133</v>
      </c>
    </row>
    <row r="355" spans="1:10" x14ac:dyDescent="0.35">
      <c r="A355" s="1" t="str">
        <f t="shared" si="25"/>
        <v>Aug</v>
      </c>
      <c r="B355" s="1">
        <f t="shared" si="26"/>
        <v>8</v>
      </c>
      <c r="C355" s="3">
        <f>DATE(2018, MONTH(DATEVALUE('2022 Regulation Up'!$I$2&amp;" 1")), 1)</f>
        <v>43313</v>
      </c>
      <c r="D355" s="1">
        <v>18</v>
      </c>
      <c r="E355" s="1" t="s">
        <v>16</v>
      </c>
      <c r="F355" s="2">
        <f>'2022 Regulation Up'!$I20</f>
        <v>379</v>
      </c>
      <c r="G355" s="2">
        <f>'2023 Regulation Up (wo solar)'!$I20</f>
        <v>416</v>
      </c>
      <c r="H355" s="2">
        <f>'2023 Regulation Up (w solar)'!$I20</f>
        <v>574</v>
      </c>
      <c r="I355" s="2">
        <f t="shared" si="27"/>
        <v>195</v>
      </c>
      <c r="J355" s="12">
        <f t="shared" si="24"/>
        <v>0.51451187335092352</v>
      </c>
    </row>
    <row r="356" spans="1:10" x14ac:dyDescent="0.35">
      <c r="A356" s="1" t="str">
        <f t="shared" si="25"/>
        <v>Aug</v>
      </c>
      <c r="B356" s="1">
        <f t="shared" si="26"/>
        <v>8</v>
      </c>
      <c r="C356" s="3">
        <f>DATE(2018, MONTH(DATEVALUE('2022 Regulation Up'!$I$2&amp;" 1")), 1)</f>
        <v>43313</v>
      </c>
      <c r="D356" s="1">
        <v>19</v>
      </c>
      <c r="E356" s="1" t="s">
        <v>16</v>
      </c>
      <c r="F356" s="2">
        <f>'2022 Regulation Up'!$I21</f>
        <v>346</v>
      </c>
      <c r="G356" s="2">
        <f>'2023 Regulation Up (wo solar)'!$I21</f>
        <v>359</v>
      </c>
      <c r="H356" s="2">
        <f>'2023 Regulation Up (w solar)'!$I21</f>
        <v>510</v>
      </c>
      <c r="I356" s="2">
        <f t="shared" si="27"/>
        <v>164</v>
      </c>
      <c r="J356" s="12">
        <f t="shared" si="24"/>
        <v>0.47398843930635837</v>
      </c>
    </row>
    <row r="357" spans="1:10" x14ac:dyDescent="0.35">
      <c r="A357" s="1" t="str">
        <f t="shared" si="25"/>
        <v>Aug</v>
      </c>
      <c r="B357" s="1">
        <f t="shared" si="26"/>
        <v>8</v>
      </c>
      <c r="C357" s="3">
        <f>DATE(2018, MONTH(DATEVALUE('2022 Regulation Up'!$I$2&amp;" 1")), 1)</f>
        <v>43313</v>
      </c>
      <c r="D357" s="1">
        <v>20</v>
      </c>
      <c r="E357" s="1" t="s">
        <v>16</v>
      </c>
      <c r="F357" s="2">
        <f>'2022 Regulation Up'!$I22</f>
        <v>290</v>
      </c>
      <c r="G357" s="2">
        <f>'2023 Regulation Up (wo solar)'!$I22</f>
        <v>342</v>
      </c>
      <c r="H357" s="2">
        <f>'2023 Regulation Up (w solar)'!$I22</f>
        <v>485</v>
      </c>
      <c r="I357" s="2">
        <f t="shared" si="27"/>
        <v>195</v>
      </c>
      <c r="J357" s="12">
        <f t="shared" si="24"/>
        <v>0.67241379310344829</v>
      </c>
    </row>
    <row r="358" spans="1:10" x14ac:dyDescent="0.35">
      <c r="A358" s="1" t="str">
        <f t="shared" si="25"/>
        <v>Aug</v>
      </c>
      <c r="B358" s="1">
        <f t="shared" si="26"/>
        <v>8</v>
      </c>
      <c r="C358" s="3">
        <f>DATE(2018, MONTH(DATEVALUE('2022 Regulation Up'!$I$2&amp;" 1")), 1)</f>
        <v>43313</v>
      </c>
      <c r="D358" s="1">
        <v>21</v>
      </c>
      <c r="E358" s="1" t="s">
        <v>16</v>
      </c>
      <c r="F358" s="2">
        <f>'2022 Regulation Up'!$I23</f>
        <v>257</v>
      </c>
      <c r="G358" s="2">
        <f>'2023 Regulation Up (wo solar)'!$I23</f>
        <v>303</v>
      </c>
      <c r="H358" s="2">
        <f>'2023 Regulation Up (w solar)'!$I23</f>
        <v>335</v>
      </c>
      <c r="I358" s="2">
        <f t="shared" si="27"/>
        <v>78</v>
      </c>
      <c r="J358" s="12">
        <f t="shared" si="24"/>
        <v>0.30350194552529181</v>
      </c>
    </row>
    <row r="359" spans="1:10" x14ac:dyDescent="0.35">
      <c r="A359" s="1" t="str">
        <f t="shared" si="25"/>
        <v>Aug</v>
      </c>
      <c r="B359" s="1">
        <f t="shared" si="26"/>
        <v>8</v>
      </c>
      <c r="C359" s="3">
        <f>DATE(2018, MONTH(DATEVALUE('2022 Regulation Up'!$I$2&amp;" 1")), 1)</f>
        <v>43313</v>
      </c>
      <c r="D359" s="1">
        <v>22</v>
      </c>
      <c r="E359" s="1" t="s">
        <v>16</v>
      </c>
      <c r="F359" s="2">
        <f>'2022 Regulation Up'!$I24</f>
        <v>73</v>
      </c>
      <c r="G359" s="2">
        <f>'2023 Regulation Up (wo solar)'!$I24</f>
        <v>67</v>
      </c>
      <c r="H359" s="2">
        <f>'2023 Regulation Up (w solar)'!$I24</f>
        <v>67</v>
      </c>
      <c r="I359" s="2">
        <f t="shared" si="27"/>
        <v>-6</v>
      </c>
      <c r="J359" s="12">
        <f t="shared" si="24"/>
        <v>-8.2191780821917804E-2</v>
      </c>
    </row>
    <row r="360" spans="1:10" x14ac:dyDescent="0.35">
      <c r="A360" s="1" t="str">
        <f t="shared" si="25"/>
        <v>Aug</v>
      </c>
      <c r="B360" s="1">
        <f t="shared" si="26"/>
        <v>8</v>
      </c>
      <c r="C360" s="3">
        <f>DATE(2018, MONTH(DATEVALUE('2022 Regulation Up'!$I$2&amp;" 1")), 1)</f>
        <v>43313</v>
      </c>
      <c r="D360" s="1">
        <v>23</v>
      </c>
      <c r="E360" s="1" t="s">
        <v>16</v>
      </c>
      <c r="F360" s="2">
        <f>'2022 Regulation Up'!$I25</f>
        <v>121</v>
      </c>
      <c r="G360" s="2">
        <f>'2023 Regulation Up (wo solar)'!$I25</f>
        <v>115</v>
      </c>
      <c r="H360" s="2">
        <f>'2023 Regulation Up (w solar)'!$I25</f>
        <v>115</v>
      </c>
      <c r="I360" s="2">
        <f t="shared" si="27"/>
        <v>-6</v>
      </c>
      <c r="J360" s="12">
        <f t="shared" si="24"/>
        <v>-4.9586776859504134E-2</v>
      </c>
    </row>
    <row r="361" spans="1:10" x14ac:dyDescent="0.35">
      <c r="A361" s="1" t="str">
        <f t="shared" si="25"/>
        <v>Aug</v>
      </c>
      <c r="B361" s="1">
        <f t="shared" si="26"/>
        <v>8</v>
      </c>
      <c r="C361" s="3">
        <f>DATE(2018, MONTH(DATEVALUE('2022 Regulation Up'!$I$2&amp;" 1")), 1)</f>
        <v>43313</v>
      </c>
      <c r="D361" s="1">
        <v>24</v>
      </c>
      <c r="E361" s="1" t="s">
        <v>16</v>
      </c>
      <c r="F361" s="2">
        <f>'2022 Regulation Up'!$I26</f>
        <v>112</v>
      </c>
      <c r="G361" s="2">
        <f>'2023 Regulation Up (wo solar)'!$I26</f>
        <v>121</v>
      </c>
      <c r="H361" s="2">
        <f>'2023 Regulation Up (w solar)'!$I26</f>
        <v>121</v>
      </c>
      <c r="I361" s="2">
        <f t="shared" si="27"/>
        <v>9</v>
      </c>
      <c r="J361" s="12">
        <f t="shared" si="24"/>
        <v>8.0357142857142863E-2</v>
      </c>
    </row>
    <row r="362" spans="1:10" x14ac:dyDescent="0.35">
      <c r="A362" s="1" t="str">
        <f t="shared" si="25"/>
        <v>Aug</v>
      </c>
      <c r="B362" s="1">
        <f t="shared" si="26"/>
        <v>8</v>
      </c>
      <c r="C362" s="3">
        <f>DATE(2018, MONTH(DATEVALUE('2022 Regulation Up'!$I$2&amp;" 1")), 1)</f>
        <v>43313</v>
      </c>
      <c r="D362" s="1">
        <v>1</v>
      </c>
      <c r="E362" s="1" t="s">
        <v>17</v>
      </c>
      <c r="F362" s="2">
        <f>'2022 Regulation Down'!$I3</f>
        <v>421</v>
      </c>
      <c r="G362" s="2">
        <f>'2023 Regulation Down (wo solar)'!$I3</f>
        <v>387</v>
      </c>
      <c r="H362" s="2">
        <f>'2023_RegDown(w solar)'!$I3</f>
        <v>387</v>
      </c>
      <c r="I362" s="2">
        <f t="shared" si="27"/>
        <v>-34</v>
      </c>
      <c r="J362" s="12">
        <f t="shared" si="24"/>
        <v>-8.076009501187649E-2</v>
      </c>
    </row>
    <row r="363" spans="1:10" x14ac:dyDescent="0.35">
      <c r="A363" s="1" t="str">
        <f t="shared" si="25"/>
        <v>Aug</v>
      </c>
      <c r="B363" s="1">
        <f t="shared" si="26"/>
        <v>8</v>
      </c>
      <c r="C363" s="3">
        <f>DATE(2018, MONTH(DATEVALUE('2022 Regulation Up'!$I$2&amp;" 1")), 1)</f>
        <v>43313</v>
      </c>
      <c r="D363" s="1">
        <v>2</v>
      </c>
      <c r="E363" s="1" t="s">
        <v>17</v>
      </c>
      <c r="F363" s="2">
        <f>'2022 Regulation Down'!$I4</f>
        <v>308</v>
      </c>
      <c r="G363" s="2">
        <f>'2023 Regulation Down (wo solar)'!$I4</f>
        <v>304</v>
      </c>
      <c r="H363" s="2">
        <f>'2023_RegDown(w solar)'!$I4</f>
        <v>304</v>
      </c>
      <c r="I363" s="2">
        <f t="shared" si="27"/>
        <v>-4</v>
      </c>
      <c r="J363" s="12">
        <f t="shared" si="24"/>
        <v>-1.2987012987012988E-2</v>
      </c>
    </row>
    <row r="364" spans="1:10" x14ac:dyDescent="0.35">
      <c r="A364" s="1" t="str">
        <f t="shared" si="25"/>
        <v>Aug</v>
      </c>
      <c r="B364" s="1">
        <f t="shared" si="26"/>
        <v>8</v>
      </c>
      <c r="C364" s="3">
        <f>DATE(2018, MONTH(DATEVALUE('2022 Regulation Up'!$I$2&amp;" 1")), 1)</f>
        <v>43313</v>
      </c>
      <c r="D364" s="1">
        <v>3</v>
      </c>
      <c r="E364" s="1" t="s">
        <v>17</v>
      </c>
      <c r="F364" s="2">
        <f>'2022 Regulation Down'!$I5</f>
        <v>268</v>
      </c>
      <c r="G364" s="2">
        <f>'2023 Regulation Down (wo solar)'!$I5</f>
        <v>265</v>
      </c>
      <c r="H364" s="2">
        <f>'2023_RegDown(w solar)'!$I5</f>
        <v>265</v>
      </c>
      <c r="I364" s="2">
        <f t="shared" si="27"/>
        <v>-3</v>
      </c>
      <c r="J364" s="12">
        <f t="shared" si="24"/>
        <v>-1.1194029850746268E-2</v>
      </c>
    </row>
    <row r="365" spans="1:10" x14ac:dyDescent="0.35">
      <c r="A365" s="1" t="str">
        <f t="shared" si="25"/>
        <v>Aug</v>
      </c>
      <c r="B365" s="1">
        <f t="shared" si="26"/>
        <v>8</v>
      </c>
      <c r="C365" s="3">
        <f>DATE(2018, MONTH(DATEVALUE('2022 Regulation Up'!$I$2&amp;" 1")), 1)</f>
        <v>43313</v>
      </c>
      <c r="D365" s="1">
        <v>4</v>
      </c>
      <c r="E365" s="1" t="s">
        <v>17</v>
      </c>
      <c r="F365" s="2">
        <f>'2022 Regulation Down'!$I6</f>
        <v>224</v>
      </c>
      <c r="G365" s="2">
        <f>'2023 Regulation Down (wo solar)'!$I6</f>
        <v>247</v>
      </c>
      <c r="H365" s="2">
        <f>'2023_RegDown(w solar)'!$I6</f>
        <v>247</v>
      </c>
      <c r="I365" s="2">
        <f t="shared" si="27"/>
        <v>23</v>
      </c>
      <c r="J365" s="12">
        <f t="shared" si="24"/>
        <v>0.10267857142857142</v>
      </c>
    </row>
    <row r="366" spans="1:10" x14ac:dyDescent="0.35">
      <c r="A366" s="1" t="str">
        <f t="shared" si="25"/>
        <v>Aug</v>
      </c>
      <c r="B366" s="1">
        <f t="shared" si="26"/>
        <v>8</v>
      </c>
      <c r="C366" s="3">
        <f>DATE(2018, MONTH(DATEVALUE('2022 Regulation Up'!$I$2&amp;" 1")), 1)</f>
        <v>43313</v>
      </c>
      <c r="D366" s="1">
        <v>5</v>
      </c>
      <c r="E366" s="1" t="s">
        <v>17</v>
      </c>
      <c r="F366" s="2">
        <f>'2022 Regulation Down'!$I7</f>
        <v>173</v>
      </c>
      <c r="G366" s="2">
        <f>'2023 Regulation Down (wo solar)'!$I7</f>
        <v>195</v>
      </c>
      <c r="H366" s="2">
        <f>'2023_RegDown(w solar)'!$I7</f>
        <v>195</v>
      </c>
      <c r="I366" s="2">
        <f t="shared" si="27"/>
        <v>22</v>
      </c>
      <c r="J366" s="12">
        <f t="shared" si="24"/>
        <v>0.12716763005780346</v>
      </c>
    </row>
    <row r="367" spans="1:10" x14ac:dyDescent="0.35">
      <c r="A367" s="1" t="str">
        <f t="shared" si="25"/>
        <v>Aug</v>
      </c>
      <c r="B367" s="1">
        <f t="shared" si="26"/>
        <v>8</v>
      </c>
      <c r="C367" s="3">
        <f>DATE(2018, MONTH(DATEVALUE('2022 Regulation Up'!$I$2&amp;" 1")), 1)</f>
        <v>43313</v>
      </c>
      <c r="D367" s="1">
        <v>6</v>
      </c>
      <c r="E367" s="1" t="s">
        <v>17</v>
      </c>
      <c r="F367" s="2">
        <f>'2022 Regulation Down'!$I8</f>
        <v>151</v>
      </c>
      <c r="G367" s="2">
        <f>'2023 Regulation Down (wo solar)'!$I8</f>
        <v>152</v>
      </c>
      <c r="H367" s="2">
        <f>'2023_RegDown(w solar)'!$I8</f>
        <v>152</v>
      </c>
      <c r="I367" s="2">
        <f t="shared" si="27"/>
        <v>1</v>
      </c>
      <c r="J367" s="12">
        <f t="shared" si="24"/>
        <v>6.6225165562913907E-3</v>
      </c>
    </row>
    <row r="368" spans="1:10" x14ac:dyDescent="0.35">
      <c r="A368" s="1" t="str">
        <f t="shared" si="25"/>
        <v>Aug</v>
      </c>
      <c r="B368" s="1">
        <f t="shared" si="26"/>
        <v>8</v>
      </c>
      <c r="C368" s="3">
        <f>DATE(2018, MONTH(DATEVALUE('2022 Regulation Up'!$I$2&amp;" 1")), 1)</f>
        <v>43313</v>
      </c>
      <c r="D368" s="1">
        <v>7</v>
      </c>
      <c r="E368" s="1" t="s">
        <v>17</v>
      </c>
      <c r="F368" s="2">
        <f>'2022 Regulation Down'!$I9</f>
        <v>171</v>
      </c>
      <c r="G368" s="2">
        <f>'2023 Regulation Down (wo solar)'!$I9</f>
        <v>196</v>
      </c>
      <c r="H368" s="2">
        <f>'2023_RegDown(w solar)'!$I9</f>
        <v>196</v>
      </c>
      <c r="I368" s="2">
        <f t="shared" si="27"/>
        <v>25</v>
      </c>
      <c r="J368" s="12">
        <f t="shared" si="24"/>
        <v>0.14619883040935672</v>
      </c>
    </row>
    <row r="369" spans="1:10" x14ac:dyDescent="0.35">
      <c r="A369" s="1" t="str">
        <f t="shared" si="25"/>
        <v>Aug</v>
      </c>
      <c r="B369" s="1">
        <f t="shared" si="26"/>
        <v>8</v>
      </c>
      <c r="C369" s="3">
        <f>DATE(2018, MONTH(DATEVALUE('2022 Regulation Up'!$I$2&amp;" 1")), 1)</f>
        <v>43313</v>
      </c>
      <c r="D369" s="1">
        <v>8</v>
      </c>
      <c r="E369" s="1" t="s">
        <v>17</v>
      </c>
      <c r="F369" s="2">
        <f>'2022 Regulation Down'!$I10</f>
        <v>188</v>
      </c>
      <c r="G369" s="2">
        <f>'2023 Regulation Down (wo solar)'!$I10</f>
        <v>237</v>
      </c>
      <c r="H369" s="2">
        <f>'2023_RegDown(w solar)'!$I10</f>
        <v>237</v>
      </c>
      <c r="I369" s="2">
        <f t="shared" si="27"/>
        <v>49</v>
      </c>
      <c r="J369" s="12">
        <f t="shared" si="24"/>
        <v>0.26063829787234044</v>
      </c>
    </row>
    <row r="370" spans="1:10" x14ac:dyDescent="0.35">
      <c r="A370" s="1" t="str">
        <f t="shared" si="25"/>
        <v>Aug</v>
      </c>
      <c r="B370" s="1">
        <f t="shared" si="26"/>
        <v>8</v>
      </c>
      <c r="C370" s="3">
        <f>DATE(2018, MONTH(DATEVALUE('2022 Regulation Up'!$I$2&amp;" 1")), 1)</f>
        <v>43313</v>
      </c>
      <c r="D370" s="1">
        <v>9</v>
      </c>
      <c r="E370" s="1" t="s">
        <v>17</v>
      </c>
      <c r="F370" s="2">
        <f>'2022 Regulation Down'!$I11</f>
        <v>267</v>
      </c>
      <c r="G370" s="2">
        <f>'2023 Regulation Down (wo solar)'!$I11</f>
        <v>262</v>
      </c>
      <c r="H370" s="2">
        <f>'2023_RegDown(w solar)'!$I11</f>
        <v>262</v>
      </c>
      <c r="I370" s="2">
        <f t="shared" si="27"/>
        <v>-5</v>
      </c>
      <c r="J370" s="12">
        <f t="shared" si="24"/>
        <v>-1.8726591760299626E-2</v>
      </c>
    </row>
    <row r="371" spans="1:10" x14ac:dyDescent="0.35">
      <c r="A371" s="1" t="str">
        <f t="shared" si="25"/>
        <v>Aug</v>
      </c>
      <c r="B371" s="1">
        <f t="shared" si="26"/>
        <v>8</v>
      </c>
      <c r="C371" s="3">
        <f>DATE(2018, MONTH(DATEVALUE('2022 Regulation Up'!$I$2&amp;" 1")), 1)</f>
        <v>43313</v>
      </c>
      <c r="D371" s="1">
        <v>10</v>
      </c>
      <c r="E371" s="1" t="s">
        <v>17</v>
      </c>
      <c r="F371" s="2">
        <f>'2022 Regulation Down'!$I12</f>
        <v>294</v>
      </c>
      <c r="G371" s="2">
        <f>'2023 Regulation Down (wo solar)'!$I12</f>
        <v>262</v>
      </c>
      <c r="H371" s="2">
        <f>'2023_RegDown(w solar)'!$I12</f>
        <v>262</v>
      </c>
      <c r="I371" s="2">
        <f t="shared" si="27"/>
        <v>-32</v>
      </c>
      <c r="J371" s="12">
        <f t="shared" si="24"/>
        <v>-0.10884353741496598</v>
      </c>
    </row>
    <row r="372" spans="1:10" x14ac:dyDescent="0.35">
      <c r="A372" s="1" t="str">
        <f t="shared" si="25"/>
        <v>Aug</v>
      </c>
      <c r="B372" s="1">
        <f t="shared" si="26"/>
        <v>8</v>
      </c>
      <c r="C372" s="3">
        <f>DATE(2018, MONTH(DATEVALUE('2022 Regulation Up'!$I$2&amp;" 1")), 1)</f>
        <v>43313</v>
      </c>
      <c r="D372" s="1">
        <v>11</v>
      </c>
      <c r="E372" s="1" t="s">
        <v>17</v>
      </c>
      <c r="F372" s="2">
        <f>'2022 Regulation Down'!$I13</f>
        <v>543</v>
      </c>
      <c r="G372" s="2">
        <f>'2023 Regulation Down (wo solar)'!$I13</f>
        <v>486</v>
      </c>
      <c r="H372" s="2">
        <f>'2023_RegDown(w solar)'!$I13</f>
        <v>486</v>
      </c>
      <c r="I372" s="2">
        <f t="shared" si="27"/>
        <v>-57</v>
      </c>
      <c r="J372" s="12">
        <f t="shared" si="24"/>
        <v>-0.10497237569060773</v>
      </c>
    </row>
    <row r="373" spans="1:10" x14ac:dyDescent="0.35">
      <c r="A373" s="1" t="str">
        <f t="shared" si="25"/>
        <v>Aug</v>
      </c>
      <c r="B373" s="1">
        <f t="shared" si="26"/>
        <v>8</v>
      </c>
      <c r="C373" s="3">
        <f>DATE(2018, MONTH(DATEVALUE('2022 Regulation Up'!$I$2&amp;" 1")), 1)</f>
        <v>43313</v>
      </c>
      <c r="D373" s="1">
        <v>12</v>
      </c>
      <c r="E373" s="1" t="s">
        <v>17</v>
      </c>
      <c r="F373" s="2">
        <f>'2022 Regulation Down'!$I14</f>
        <v>234</v>
      </c>
      <c r="G373" s="2">
        <f>'2023 Regulation Down (wo solar)'!$I14</f>
        <v>202</v>
      </c>
      <c r="H373" s="2">
        <f>'2023_RegDown(w solar)'!$I14</f>
        <v>202</v>
      </c>
      <c r="I373" s="2">
        <f t="shared" si="27"/>
        <v>-32</v>
      </c>
      <c r="J373" s="12">
        <f t="shared" si="24"/>
        <v>-0.13675213675213677</v>
      </c>
    </row>
    <row r="374" spans="1:10" x14ac:dyDescent="0.35">
      <c r="A374" s="1" t="str">
        <f t="shared" si="25"/>
        <v>Aug</v>
      </c>
      <c r="B374" s="1">
        <f t="shared" si="26"/>
        <v>8</v>
      </c>
      <c r="C374" s="3">
        <f>DATE(2018, MONTH(DATEVALUE('2022 Regulation Up'!$I$2&amp;" 1")), 1)</f>
        <v>43313</v>
      </c>
      <c r="D374" s="1">
        <v>13</v>
      </c>
      <c r="E374" s="1" t="s">
        <v>17</v>
      </c>
      <c r="F374" s="2">
        <f>'2022 Regulation Down'!$I15</f>
        <v>278</v>
      </c>
      <c r="G374" s="2">
        <f>'2023 Regulation Down (wo solar)'!$I15</f>
        <v>246</v>
      </c>
      <c r="H374" s="2">
        <f>'2023_RegDown(w solar)'!$I15</f>
        <v>246</v>
      </c>
      <c r="I374" s="2">
        <f t="shared" si="27"/>
        <v>-32</v>
      </c>
      <c r="J374" s="12">
        <f t="shared" si="24"/>
        <v>-0.11510791366906475</v>
      </c>
    </row>
    <row r="375" spans="1:10" x14ac:dyDescent="0.35">
      <c r="A375" s="1" t="str">
        <f t="shared" si="25"/>
        <v>Aug</v>
      </c>
      <c r="B375" s="1">
        <f t="shared" si="26"/>
        <v>8</v>
      </c>
      <c r="C375" s="3">
        <f>DATE(2018, MONTH(DATEVALUE('2022 Regulation Up'!$I$2&amp;" 1")), 1)</f>
        <v>43313</v>
      </c>
      <c r="D375" s="1">
        <v>14</v>
      </c>
      <c r="E375" s="1" t="s">
        <v>17</v>
      </c>
      <c r="F375" s="2">
        <f>'2022 Regulation Down'!$I16</f>
        <v>299</v>
      </c>
      <c r="G375" s="2">
        <f>'2023 Regulation Down (wo solar)'!$I16</f>
        <v>267</v>
      </c>
      <c r="H375" s="2">
        <f>'2023_RegDown(w solar)'!$I16</f>
        <v>267</v>
      </c>
      <c r="I375" s="2">
        <f t="shared" si="27"/>
        <v>-32</v>
      </c>
      <c r="J375" s="12">
        <f t="shared" si="24"/>
        <v>-0.10702341137123746</v>
      </c>
    </row>
    <row r="376" spans="1:10" x14ac:dyDescent="0.35">
      <c r="A376" s="1" t="str">
        <f t="shared" si="25"/>
        <v>Aug</v>
      </c>
      <c r="B376" s="1">
        <f t="shared" si="26"/>
        <v>8</v>
      </c>
      <c r="C376" s="3">
        <f>DATE(2018, MONTH(DATEVALUE('2022 Regulation Up'!$I$2&amp;" 1")), 1)</f>
        <v>43313</v>
      </c>
      <c r="D376" s="1">
        <v>15</v>
      </c>
      <c r="E376" s="1" t="s">
        <v>17</v>
      </c>
      <c r="F376" s="2">
        <f>'2022 Regulation Down'!$I17</f>
        <v>327</v>
      </c>
      <c r="G376" s="2">
        <f>'2023 Regulation Down (wo solar)'!$I17</f>
        <v>292</v>
      </c>
      <c r="H376" s="2">
        <f>'2023_RegDown(w solar)'!$I17</f>
        <v>292</v>
      </c>
      <c r="I376" s="2">
        <f t="shared" si="27"/>
        <v>-35</v>
      </c>
      <c r="J376" s="12">
        <f t="shared" si="24"/>
        <v>-0.10703363914373089</v>
      </c>
    </row>
    <row r="377" spans="1:10" x14ac:dyDescent="0.35">
      <c r="A377" s="1" t="str">
        <f t="shared" si="25"/>
        <v>Aug</v>
      </c>
      <c r="B377" s="1">
        <f t="shared" si="26"/>
        <v>8</v>
      </c>
      <c r="C377" s="3">
        <f>DATE(2018, MONTH(DATEVALUE('2022 Regulation Up'!$I$2&amp;" 1")), 1)</f>
        <v>43313</v>
      </c>
      <c r="D377" s="1">
        <v>16</v>
      </c>
      <c r="E377" s="1" t="s">
        <v>17</v>
      </c>
      <c r="F377" s="2">
        <f>'2022 Regulation Down'!$I18</f>
        <v>301</v>
      </c>
      <c r="G377" s="2">
        <f>'2023 Regulation Down (wo solar)'!$I18</f>
        <v>273</v>
      </c>
      <c r="H377" s="2">
        <f>'2023_RegDown(w solar)'!$I18</f>
        <v>273</v>
      </c>
      <c r="I377" s="2">
        <f t="shared" si="27"/>
        <v>-28</v>
      </c>
      <c r="J377" s="12">
        <f t="shared" si="24"/>
        <v>-9.3023255813953487E-2</v>
      </c>
    </row>
    <row r="378" spans="1:10" x14ac:dyDescent="0.35">
      <c r="A378" s="1" t="str">
        <f t="shared" si="25"/>
        <v>Aug</v>
      </c>
      <c r="B378" s="1">
        <f t="shared" si="26"/>
        <v>8</v>
      </c>
      <c r="C378" s="3">
        <f>DATE(2018, MONTH(DATEVALUE('2022 Regulation Up'!$I$2&amp;" 1")), 1)</f>
        <v>43313</v>
      </c>
      <c r="D378" s="1">
        <v>17</v>
      </c>
      <c r="E378" s="1" t="s">
        <v>17</v>
      </c>
      <c r="F378" s="2">
        <f>'2022 Regulation Down'!$I19</f>
        <v>408</v>
      </c>
      <c r="G378" s="2">
        <f>'2023 Regulation Down (wo solar)'!$I19</f>
        <v>371</v>
      </c>
      <c r="H378" s="2">
        <f>'2023_RegDown(w solar)'!$I19</f>
        <v>371</v>
      </c>
      <c r="I378" s="2">
        <f t="shared" si="27"/>
        <v>-37</v>
      </c>
      <c r="J378" s="12">
        <f t="shared" si="24"/>
        <v>-9.0686274509803919E-2</v>
      </c>
    </row>
    <row r="379" spans="1:10" x14ac:dyDescent="0.35">
      <c r="A379" s="1" t="str">
        <f t="shared" si="25"/>
        <v>Aug</v>
      </c>
      <c r="B379" s="1">
        <f t="shared" si="26"/>
        <v>8</v>
      </c>
      <c r="C379" s="3">
        <f>DATE(2018, MONTH(DATEVALUE('2022 Regulation Up'!$I$2&amp;" 1")), 1)</f>
        <v>43313</v>
      </c>
      <c r="D379" s="1">
        <v>18</v>
      </c>
      <c r="E379" s="1" t="s">
        <v>17</v>
      </c>
      <c r="F379" s="2">
        <f>'2022 Regulation Down'!$I20</f>
        <v>442</v>
      </c>
      <c r="G379" s="2">
        <f>'2023 Regulation Down (wo solar)'!$I20</f>
        <v>408</v>
      </c>
      <c r="H379" s="2">
        <f>'2023_RegDown(w solar)'!$I20</f>
        <v>408</v>
      </c>
      <c r="I379" s="2">
        <f t="shared" si="27"/>
        <v>-34</v>
      </c>
      <c r="J379" s="12">
        <f t="shared" si="24"/>
        <v>-7.6923076923076927E-2</v>
      </c>
    </row>
    <row r="380" spans="1:10" x14ac:dyDescent="0.35">
      <c r="A380" s="1" t="str">
        <f t="shared" si="25"/>
        <v>Aug</v>
      </c>
      <c r="B380" s="1">
        <f t="shared" si="26"/>
        <v>8</v>
      </c>
      <c r="C380" s="3">
        <f>DATE(2018, MONTH(DATEVALUE('2022 Regulation Up'!$I$2&amp;" 1")), 1)</f>
        <v>43313</v>
      </c>
      <c r="D380" s="1">
        <v>19</v>
      </c>
      <c r="E380" s="1" t="s">
        <v>17</v>
      </c>
      <c r="F380" s="2">
        <f>'2022 Regulation Down'!$I21</f>
        <v>484</v>
      </c>
      <c r="G380" s="2">
        <f>'2023 Regulation Down (wo solar)'!$I21</f>
        <v>447</v>
      </c>
      <c r="H380" s="2">
        <f>'2023_RegDown(w solar)'!$I21</f>
        <v>447</v>
      </c>
      <c r="I380" s="2">
        <f t="shared" si="27"/>
        <v>-37</v>
      </c>
      <c r="J380" s="12">
        <f t="shared" si="24"/>
        <v>-7.6446280991735532E-2</v>
      </c>
    </row>
    <row r="381" spans="1:10" x14ac:dyDescent="0.35">
      <c r="A381" s="1" t="str">
        <f t="shared" si="25"/>
        <v>Aug</v>
      </c>
      <c r="B381" s="1">
        <f t="shared" si="26"/>
        <v>8</v>
      </c>
      <c r="C381" s="3">
        <f>DATE(2018, MONTH(DATEVALUE('2022 Regulation Up'!$I$2&amp;" 1")), 1)</f>
        <v>43313</v>
      </c>
      <c r="D381" s="1">
        <v>20</v>
      </c>
      <c r="E381" s="1" t="s">
        <v>17</v>
      </c>
      <c r="F381" s="2">
        <f>'2022 Regulation Down'!$I22</f>
        <v>389</v>
      </c>
      <c r="G381" s="2">
        <f>'2023 Regulation Down (wo solar)'!$I22</f>
        <v>283</v>
      </c>
      <c r="H381" s="2">
        <f>'2023_RegDown(w solar)'!$I22</f>
        <v>283</v>
      </c>
      <c r="I381" s="2">
        <f t="shared" si="27"/>
        <v>-106</v>
      </c>
      <c r="J381" s="12">
        <f t="shared" si="24"/>
        <v>-0.27249357326478146</v>
      </c>
    </row>
    <row r="382" spans="1:10" x14ac:dyDescent="0.35">
      <c r="A382" s="1" t="str">
        <f t="shared" si="25"/>
        <v>Aug</v>
      </c>
      <c r="B382" s="1">
        <f t="shared" si="26"/>
        <v>8</v>
      </c>
      <c r="C382" s="3">
        <f>DATE(2018, MONTH(DATEVALUE('2022 Regulation Up'!$I$2&amp;" 1")), 1)</f>
        <v>43313</v>
      </c>
      <c r="D382" s="1">
        <v>21</v>
      </c>
      <c r="E382" s="1" t="s">
        <v>17</v>
      </c>
      <c r="F382" s="2">
        <f>'2022 Regulation Down'!$I23</f>
        <v>471</v>
      </c>
      <c r="G382" s="2">
        <f>'2023 Regulation Down (wo solar)'!$I23</f>
        <v>434</v>
      </c>
      <c r="H382" s="2">
        <f>'2023_RegDown(w solar)'!$I23</f>
        <v>434</v>
      </c>
      <c r="I382" s="2">
        <f t="shared" si="27"/>
        <v>-37</v>
      </c>
      <c r="J382" s="12">
        <f t="shared" si="24"/>
        <v>-7.8556263269639062E-2</v>
      </c>
    </row>
    <row r="383" spans="1:10" x14ac:dyDescent="0.35">
      <c r="A383" s="1" t="str">
        <f t="shared" si="25"/>
        <v>Aug</v>
      </c>
      <c r="B383" s="1">
        <f t="shared" si="26"/>
        <v>8</v>
      </c>
      <c r="C383" s="3">
        <f>DATE(2018, MONTH(DATEVALUE('2022 Regulation Up'!$I$2&amp;" 1")), 1)</f>
        <v>43313</v>
      </c>
      <c r="D383" s="1">
        <v>22</v>
      </c>
      <c r="E383" s="1" t="s">
        <v>17</v>
      </c>
      <c r="F383" s="2">
        <f>'2022 Regulation Down'!$I24</f>
        <v>589</v>
      </c>
      <c r="G383" s="2">
        <f>'2023 Regulation Down (wo solar)'!$I24</f>
        <v>505</v>
      </c>
      <c r="H383" s="2">
        <f>'2023_RegDown(w solar)'!$I24</f>
        <v>505</v>
      </c>
      <c r="I383" s="2">
        <f t="shared" si="27"/>
        <v>-84</v>
      </c>
      <c r="J383" s="12">
        <f t="shared" si="24"/>
        <v>-0.14261460101867574</v>
      </c>
    </row>
    <row r="384" spans="1:10" x14ac:dyDescent="0.35">
      <c r="A384" s="1" t="str">
        <f t="shared" si="25"/>
        <v>Aug</v>
      </c>
      <c r="B384" s="1">
        <f t="shared" si="26"/>
        <v>8</v>
      </c>
      <c r="C384" s="3">
        <f>DATE(2018, MONTH(DATEVALUE('2022 Regulation Up'!$I$2&amp;" 1")), 1)</f>
        <v>43313</v>
      </c>
      <c r="D384" s="1">
        <v>23</v>
      </c>
      <c r="E384" s="1" t="s">
        <v>17</v>
      </c>
      <c r="F384" s="2">
        <f>'2022 Regulation Down'!$I25</f>
        <v>579</v>
      </c>
      <c r="G384" s="2">
        <f>'2023 Regulation Down (wo solar)'!$I25</f>
        <v>554</v>
      </c>
      <c r="H384" s="2">
        <f>'2023_RegDown(w solar)'!$I25</f>
        <v>554</v>
      </c>
      <c r="I384" s="2">
        <f t="shared" si="27"/>
        <v>-25</v>
      </c>
      <c r="J384" s="12">
        <f t="shared" si="24"/>
        <v>-4.317789291882556E-2</v>
      </c>
    </row>
    <row r="385" spans="1:10" x14ac:dyDescent="0.35">
      <c r="A385" s="1" t="str">
        <f t="shared" si="25"/>
        <v>Aug</v>
      </c>
      <c r="B385" s="1">
        <f t="shared" si="26"/>
        <v>8</v>
      </c>
      <c r="C385" s="3">
        <f>DATE(2018, MONTH(DATEVALUE('2022 Regulation Up'!$I$2&amp;" 1")), 1)</f>
        <v>43313</v>
      </c>
      <c r="D385" s="1">
        <v>24</v>
      </c>
      <c r="E385" s="1" t="s">
        <v>17</v>
      </c>
      <c r="F385" s="2">
        <f>'2022 Regulation Down'!$I26</f>
        <v>515</v>
      </c>
      <c r="G385" s="2">
        <f>'2023 Regulation Down (wo solar)'!$I26</f>
        <v>479</v>
      </c>
      <c r="H385" s="2">
        <f>'2023_RegDown(w solar)'!$I26</f>
        <v>479</v>
      </c>
      <c r="I385" s="2">
        <f t="shared" si="27"/>
        <v>-36</v>
      </c>
      <c r="J385" s="12">
        <f t="shared" si="24"/>
        <v>-6.9902912621359226E-2</v>
      </c>
    </row>
    <row r="386" spans="1:10" x14ac:dyDescent="0.35">
      <c r="A386" s="1" t="str">
        <f t="shared" si="25"/>
        <v>Sep</v>
      </c>
      <c r="B386" s="1">
        <f t="shared" si="26"/>
        <v>9</v>
      </c>
      <c r="C386" s="3">
        <f>DATE(2018, MONTH(DATEVALUE('2022 Regulation Up'!$J$2&amp;" 1")), 1)</f>
        <v>43344</v>
      </c>
      <c r="D386" s="1">
        <v>1</v>
      </c>
      <c r="E386" s="1" t="s">
        <v>16</v>
      </c>
      <c r="F386" s="2">
        <f>'2022 Regulation Up'!$J3</f>
        <v>212</v>
      </c>
      <c r="G386" s="2">
        <f>'2023 Regulation Up (wo solar)'!$J3</f>
        <v>210</v>
      </c>
      <c r="H386" s="2">
        <f>'2023 Regulation Up (w solar)'!$J3</f>
        <v>210</v>
      </c>
      <c r="I386" s="2">
        <f t="shared" si="27"/>
        <v>-2</v>
      </c>
      <c r="J386" s="12">
        <f t="shared" ref="J386:J449" si="28">I386/F386</f>
        <v>-9.433962264150943E-3</v>
      </c>
    </row>
    <row r="387" spans="1:10" x14ac:dyDescent="0.35">
      <c r="A387" s="1" t="str">
        <f t="shared" ref="A387:A450" si="29">TEXT(C387, "mmm")</f>
        <v>Sep</v>
      </c>
      <c r="B387" s="1">
        <f t="shared" ref="B387:B450" si="30">MONTH(C387)</f>
        <v>9</v>
      </c>
      <c r="C387" s="3">
        <f>DATE(2018, MONTH(DATEVALUE('2022 Regulation Up'!$J$2&amp;" 1")), 1)</f>
        <v>43344</v>
      </c>
      <c r="D387" s="1">
        <v>2</v>
      </c>
      <c r="E387" s="1" t="s">
        <v>16</v>
      </c>
      <c r="F387" s="2">
        <f>'2022 Regulation Up'!$J4</f>
        <v>168</v>
      </c>
      <c r="G387" s="2">
        <f>'2023 Regulation Up (wo solar)'!$J4</f>
        <v>126</v>
      </c>
      <c r="H387" s="2">
        <f>'2023 Regulation Up (w solar)'!$J4</f>
        <v>126</v>
      </c>
      <c r="I387" s="2">
        <f t="shared" ref="I387:I450" si="31">IF(H387=0, 0, (H387-F387))</f>
        <v>-42</v>
      </c>
      <c r="J387" s="12">
        <f t="shared" si="28"/>
        <v>-0.25</v>
      </c>
    </row>
    <row r="388" spans="1:10" x14ac:dyDescent="0.35">
      <c r="A388" s="1" t="str">
        <f t="shared" si="29"/>
        <v>Sep</v>
      </c>
      <c r="B388" s="1">
        <f t="shared" si="30"/>
        <v>9</v>
      </c>
      <c r="C388" s="3">
        <f>DATE(2018, MONTH(DATEVALUE('2022 Regulation Up'!$J$2&amp;" 1")), 1)</f>
        <v>43344</v>
      </c>
      <c r="D388" s="1">
        <v>3</v>
      </c>
      <c r="E388" s="1" t="s">
        <v>16</v>
      </c>
      <c r="F388" s="2">
        <f>'2022 Regulation Up'!$J5</f>
        <v>185</v>
      </c>
      <c r="G388" s="2">
        <f>'2023 Regulation Up (wo solar)'!$J5</f>
        <v>176</v>
      </c>
      <c r="H388" s="2">
        <f>'2023 Regulation Up (w solar)'!$J5</f>
        <v>176</v>
      </c>
      <c r="I388" s="2">
        <f t="shared" si="31"/>
        <v>-9</v>
      </c>
      <c r="J388" s="12">
        <f t="shared" si="28"/>
        <v>-4.8648648648648651E-2</v>
      </c>
    </row>
    <row r="389" spans="1:10" x14ac:dyDescent="0.35">
      <c r="A389" s="1" t="str">
        <f t="shared" si="29"/>
        <v>Sep</v>
      </c>
      <c r="B389" s="1">
        <f t="shared" si="30"/>
        <v>9</v>
      </c>
      <c r="C389" s="3">
        <f>DATE(2018, MONTH(DATEVALUE('2022 Regulation Up'!$J$2&amp;" 1")), 1)</f>
        <v>43344</v>
      </c>
      <c r="D389" s="1">
        <v>4</v>
      </c>
      <c r="E389" s="1" t="s">
        <v>16</v>
      </c>
      <c r="F389" s="2">
        <f>'2022 Regulation Up'!$J6</f>
        <v>186</v>
      </c>
      <c r="G389" s="2">
        <f>'2023 Regulation Up (wo solar)'!$J6</f>
        <v>198</v>
      </c>
      <c r="H389" s="2">
        <f>'2023 Regulation Up (w solar)'!$J6</f>
        <v>198</v>
      </c>
      <c r="I389" s="2">
        <f t="shared" si="31"/>
        <v>12</v>
      </c>
      <c r="J389" s="12">
        <f t="shared" si="28"/>
        <v>6.4516129032258063E-2</v>
      </c>
    </row>
    <row r="390" spans="1:10" x14ac:dyDescent="0.35">
      <c r="A390" s="1" t="str">
        <f t="shared" si="29"/>
        <v>Sep</v>
      </c>
      <c r="B390" s="1">
        <f t="shared" si="30"/>
        <v>9</v>
      </c>
      <c r="C390" s="3">
        <f>DATE(2018, MONTH(DATEVALUE('2022 Regulation Up'!$J$2&amp;" 1")), 1)</f>
        <v>43344</v>
      </c>
      <c r="D390" s="1">
        <v>5</v>
      </c>
      <c r="E390" s="1" t="s">
        <v>16</v>
      </c>
      <c r="F390" s="2">
        <f>'2022 Regulation Up'!$J7</f>
        <v>244</v>
      </c>
      <c r="G390" s="2">
        <f>'2023 Regulation Up (wo solar)'!$J7</f>
        <v>247</v>
      </c>
      <c r="H390" s="2">
        <f>'2023 Regulation Up (w solar)'!$J7</f>
        <v>247</v>
      </c>
      <c r="I390" s="2">
        <f t="shared" si="31"/>
        <v>3</v>
      </c>
      <c r="J390" s="12">
        <f t="shared" si="28"/>
        <v>1.2295081967213115E-2</v>
      </c>
    </row>
    <row r="391" spans="1:10" x14ac:dyDescent="0.35">
      <c r="A391" s="1" t="str">
        <f t="shared" si="29"/>
        <v>Sep</v>
      </c>
      <c r="B391" s="1">
        <f t="shared" si="30"/>
        <v>9</v>
      </c>
      <c r="C391" s="3">
        <f>DATE(2018, MONTH(DATEVALUE('2022 Regulation Up'!$J$2&amp;" 1")), 1)</f>
        <v>43344</v>
      </c>
      <c r="D391" s="1">
        <v>6</v>
      </c>
      <c r="E391" s="1" t="s">
        <v>16</v>
      </c>
      <c r="F391" s="2">
        <f>'2022 Regulation Up'!$J8</f>
        <v>368</v>
      </c>
      <c r="G391" s="2">
        <f>'2023 Regulation Up (wo solar)'!$J8</f>
        <v>414</v>
      </c>
      <c r="H391" s="2">
        <f>'2023 Regulation Up (w solar)'!$J8</f>
        <v>414</v>
      </c>
      <c r="I391" s="2">
        <f t="shared" si="31"/>
        <v>46</v>
      </c>
      <c r="J391" s="12">
        <f t="shared" si="28"/>
        <v>0.125</v>
      </c>
    </row>
    <row r="392" spans="1:10" x14ac:dyDescent="0.35">
      <c r="A392" s="1" t="str">
        <f t="shared" si="29"/>
        <v>Sep</v>
      </c>
      <c r="B392" s="1">
        <f t="shared" si="30"/>
        <v>9</v>
      </c>
      <c r="C392" s="3">
        <f>DATE(2018, MONTH(DATEVALUE('2022 Regulation Up'!$J$2&amp;" 1")), 1)</f>
        <v>43344</v>
      </c>
      <c r="D392" s="1">
        <v>7</v>
      </c>
      <c r="E392" s="1" t="s">
        <v>16</v>
      </c>
      <c r="F392" s="2">
        <f>'2022 Regulation Up'!$J9</f>
        <v>472</v>
      </c>
      <c r="G392" s="2">
        <f>'2023 Regulation Up (wo solar)'!$J9</f>
        <v>459</v>
      </c>
      <c r="H392" s="2">
        <f>'2023 Regulation Up (w solar)'!$J9</f>
        <v>459</v>
      </c>
      <c r="I392" s="2">
        <f t="shared" si="31"/>
        <v>-13</v>
      </c>
      <c r="J392" s="12">
        <f t="shared" si="28"/>
        <v>-2.7542372881355932E-2</v>
      </c>
    </row>
    <row r="393" spans="1:10" x14ac:dyDescent="0.35">
      <c r="A393" s="1" t="str">
        <f t="shared" si="29"/>
        <v>Sep</v>
      </c>
      <c r="B393" s="1">
        <f t="shared" si="30"/>
        <v>9</v>
      </c>
      <c r="C393" s="3">
        <f>DATE(2018, MONTH(DATEVALUE('2022 Regulation Up'!$J$2&amp;" 1")), 1)</f>
        <v>43344</v>
      </c>
      <c r="D393" s="1">
        <v>8</v>
      </c>
      <c r="E393" s="1" t="s">
        <v>16</v>
      </c>
      <c r="F393" s="2">
        <f>'2022 Regulation Up'!$J10</f>
        <v>288</v>
      </c>
      <c r="G393" s="2">
        <f>'2023 Regulation Up (wo solar)'!$J10</f>
        <v>298</v>
      </c>
      <c r="H393" s="2">
        <f>'2023 Regulation Up (w solar)'!$J10</f>
        <v>298</v>
      </c>
      <c r="I393" s="2">
        <f t="shared" si="31"/>
        <v>10</v>
      </c>
      <c r="J393" s="12">
        <f t="shared" si="28"/>
        <v>3.4722222222222224E-2</v>
      </c>
    </row>
    <row r="394" spans="1:10" x14ac:dyDescent="0.35">
      <c r="A394" s="1" t="str">
        <f t="shared" si="29"/>
        <v>Sep</v>
      </c>
      <c r="B394" s="1">
        <f t="shared" si="30"/>
        <v>9</v>
      </c>
      <c r="C394" s="3">
        <f>DATE(2018, MONTH(DATEVALUE('2022 Regulation Up'!$J$2&amp;" 1")), 1)</f>
        <v>43344</v>
      </c>
      <c r="D394" s="1">
        <v>9</v>
      </c>
      <c r="E394" s="1" t="s">
        <v>16</v>
      </c>
      <c r="F394" s="2">
        <f>'2022 Regulation Up'!$J11</f>
        <v>314</v>
      </c>
      <c r="G394" s="2">
        <f>'2023 Regulation Up (wo solar)'!$J11</f>
        <v>319</v>
      </c>
      <c r="H394" s="2">
        <f>'2023 Regulation Up (w solar)'!$J11</f>
        <v>319</v>
      </c>
      <c r="I394" s="2">
        <f t="shared" si="31"/>
        <v>5</v>
      </c>
      <c r="J394" s="12">
        <f t="shared" si="28"/>
        <v>1.5923566878980892E-2</v>
      </c>
    </row>
    <row r="395" spans="1:10" x14ac:dyDescent="0.35">
      <c r="A395" s="1" t="str">
        <f t="shared" si="29"/>
        <v>Sep</v>
      </c>
      <c r="B395" s="1">
        <f t="shared" si="30"/>
        <v>9</v>
      </c>
      <c r="C395" s="3">
        <f>DATE(2018, MONTH(DATEVALUE('2022 Regulation Up'!$J$2&amp;" 1")), 1)</f>
        <v>43344</v>
      </c>
      <c r="D395" s="1">
        <v>10</v>
      </c>
      <c r="E395" s="1" t="s">
        <v>16</v>
      </c>
      <c r="F395" s="2">
        <f>'2022 Regulation Up'!$J12</f>
        <v>425</v>
      </c>
      <c r="G395" s="2">
        <f>'2023 Regulation Up (wo solar)'!$J12</f>
        <v>445</v>
      </c>
      <c r="H395" s="2">
        <f>'2023 Regulation Up (w solar)'!$J12</f>
        <v>481</v>
      </c>
      <c r="I395" s="2">
        <f t="shared" si="31"/>
        <v>56</v>
      </c>
      <c r="J395" s="12">
        <f t="shared" si="28"/>
        <v>0.13176470588235295</v>
      </c>
    </row>
    <row r="396" spans="1:10" x14ac:dyDescent="0.35">
      <c r="A396" s="1" t="str">
        <f t="shared" si="29"/>
        <v>Sep</v>
      </c>
      <c r="B396" s="1">
        <f t="shared" si="30"/>
        <v>9</v>
      </c>
      <c r="C396" s="3">
        <f>DATE(2018, MONTH(DATEVALUE('2022 Regulation Up'!$J$2&amp;" 1")), 1)</f>
        <v>43344</v>
      </c>
      <c r="D396" s="1">
        <v>11</v>
      </c>
      <c r="E396" s="1" t="s">
        <v>16</v>
      </c>
      <c r="F396" s="2">
        <f>'2022 Regulation Up'!$J13</f>
        <v>552</v>
      </c>
      <c r="G396" s="2">
        <f>'2023 Regulation Up (wo solar)'!$J13</f>
        <v>523</v>
      </c>
      <c r="H396" s="2">
        <f>'2023 Regulation Up (w solar)'!$J13</f>
        <v>580</v>
      </c>
      <c r="I396" s="2">
        <f t="shared" si="31"/>
        <v>28</v>
      </c>
      <c r="J396" s="12">
        <f t="shared" si="28"/>
        <v>5.0724637681159424E-2</v>
      </c>
    </row>
    <row r="397" spans="1:10" x14ac:dyDescent="0.35">
      <c r="A397" s="1" t="str">
        <f t="shared" si="29"/>
        <v>Sep</v>
      </c>
      <c r="B397" s="1">
        <f t="shared" si="30"/>
        <v>9</v>
      </c>
      <c r="C397" s="3">
        <f>DATE(2018, MONTH(DATEVALUE('2022 Regulation Up'!$J$2&amp;" 1")), 1)</f>
        <v>43344</v>
      </c>
      <c r="D397" s="1">
        <v>12</v>
      </c>
      <c r="E397" s="1" t="s">
        <v>16</v>
      </c>
      <c r="F397" s="2">
        <f>'2022 Regulation Up'!$J14</f>
        <v>597</v>
      </c>
      <c r="G397" s="2">
        <f>'2023 Regulation Up (wo solar)'!$J14</f>
        <v>554</v>
      </c>
      <c r="H397" s="2">
        <f>'2023 Regulation Up (w solar)'!$J14</f>
        <v>644</v>
      </c>
      <c r="I397" s="2">
        <f t="shared" si="31"/>
        <v>47</v>
      </c>
      <c r="J397" s="12">
        <f t="shared" si="28"/>
        <v>7.8726968174204354E-2</v>
      </c>
    </row>
    <row r="398" spans="1:10" x14ac:dyDescent="0.35">
      <c r="A398" s="1" t="str">
        <f t="shared" si="29"/>
        <v>Sep</v>
      </c>
      <c r="B398" s="1">
        <f t="shared" si="30"/>
        <v>9</v>
      </c>
      <c r="C398" s="3">
        <f>DATE(2018, MONTH(DATEVALUE('2022 Regulation Up'!$J$2&amp;" 1")), 1)</f>
        <v>43344</v>
      </c>
      <c r="D398" s="1">
        <v>13</v>
      </c>
      <c r="E398" s="1" t="s">
        <v>16</v>
      </c>
      <c r="F398" s="2">
        <f>'2022 Regulation Up'!$J15</f>
        <v>575</v>
      </c>
      <c r="G398" s="2">
        <f>'2023 Regulation Up (wo solar)'!$J15</f>
        <v>533</v>
      </c>
      <c r="H398" s="2">
        <f>'2023 Regulation Up (w solar)'!$J15</f>
        <v>632</v>
      </c>
      <c r="I398" s="2">
        <f t="shared" si="31"/>
        <v>57</v>
      </c>
      <c r="J398" s="12">
        <f t="shared" si="28"/>
        <v>9.913043478260869E-2</v>
      </c>
    </row>
    <row r="399" spans="1:10" x14ac:dyDescent="0.35">
      <c r="A399" s="1" t="str">
        <f t="shared" si="29"/>
        <v>Sep</v>
      </c>
      <c r="B399" s="1">
        <f t="shared" si="30"/>
        <v>9</v>
      </c>
      <c r="C399" s="3">
        <f>DATE(2018, MONTH(DATEVALUE('2022 Regulation Up'!$J$2&amp;" 1")), 1)</f>
        <v>43344</v>
      </c>
      <c r="D399" s="1">
        <v>14</v>
      </c>
      <c r="E399" s="1" t="s">
        <v>16</v>
      </c>
      <c r="F399" s="2">
        <f>'2022 Regulation Up'!$J16</f>
        <v>526</v>
      </c>
      <c r="G399" s="2">
        <f>'2023 Regulation Up (wo solar)'!$J16</f>
        <v>471</v>
      </c>
      <c r="H399" s="2">
        <f>'2023 Regulation Up (w solar)'!$J16</f>
        <v>594</v>
      </c>
      <c r="I399" s="2">
        <f t="shared" si="31"/>
        <v>68</v>
      </c>
      <c r="J399" s="12">
        <f t="shared" si="28"/>
        <v>0.12927756653992395</v>
      </c>
    </row>
    <row r="400" spans="1:10" x14ac:dyDescent="0.35">
      <c r="A400" s="1" t="str">
        <f t="shared" si="29"/>
        <v>Sep</v>
      </c>
      <c r="B400" s="1">
        <f t="shared" si="30"/>
        <v>9</v>
      </c>
      <c r="C400" s="3">
        <f>DATE(2018, MONTH(DATEVALUE('2022 Regulation Up'!$J$2&amp;" 1")), 1)</f>
        <v>43344</v>
      </c>
      <c r="D400" s="1">
        <v>15</v>
      </c>
      <c r="E400" s="1" t="s">
        <v>16</v>
      </c>
      <c r="F400" s="2">
        <f>'2022 Regulation Up'!$J17</f>
        <v>465</v>
      </c>
      <c r="G400" s="2">
        <f>'2023 Regulation Up (wo solar)'!$J17</f>
        <v>432</v>
      </c>
      <c r="H400" s="2">
        <f>'2023 Regulation Up (w solar)'!$J17</f>
        <v>561</v>
      </c>
      <c r="I400" s="2">
        <f t="shared" si="31"/>
        <v>96</v>
      </c>
      <c r="J400" s="12">
        <f t="shared" si="28"/>
        <v>0.20645161290322581</v>
      </c>
    </row>
    <row r="401" spans="1:10" x14ac:dyDescent="0.35">
      <c r="A401" s="1" t="str">
        <f t="shared" si="29"/>
        <v>Sep</v>
      </c>
      <c r="B401" s="1">
        <f t="shared" si="30"/>
        <v>9</v>
      </c>
      <c r="C401" s="3">
        <f>DATE(2018, MONTH(DATEVALUE('2022 Regulation Up'!$J$2&amp;" 1")), 1)</f>
        <v>43344</v>
      </c>
      <c r="D401" s="1">
        <v>16</v>
      </c>
      <c r="E401" s="1" t="s">
        <v>16</v>
      </c>
      <c r="F401" s="2">
        <f>'2022 Regulation Up'!$J18</f>
        <v>469</v>
      </c>
      <c r="G401" s="2">
        <f>'2023 Regulation Up (wo solar)'!$J18</f>
        <v>392</v>
      </c>
      <c r="H401" s="2">
        <f>'2023 Regulation Up (w solar)'!$J18</f>
        <v>523</v>
      </c>
      <c r="I401" s="2">
        <f t="shared" si="31"/>
        <v>54</v>
      </c>
      <c r="J401" s="12">
        <f t="shared" si="28"/>
        <v>0.11513859275053305</v>
      </c>
    </row>
    <row r="402" spans="1:10" x14ac:dyDescent="0.35">
      <c r="A402" s="1" t="str">
        <f t="shared" si="29"/>
        <v>Sep</v>
      </c>
      <c r="B402" s="1">
        <f t="shared" si="30"/>
        <v>9</v>
      </c>
      <c r="C402" s="3">
        <f>DATE(2018, MONTH(DATEVALUE('2022 Regulation Up'!$J$2&amp;" 1")), 1)</f>
        <v>43344</v>
      </c>
      <c r="D402" s="1">
        <v>17</v>
      </c>
      <c r="E402" s="1" t="s">
        <v>16</v>
      </c>
      <c r="F402" s="2">
        <f>'2022 Regulation Up'!$J19</f>
        <v>443</v>
      </c>
      <c r="G402" s="2">
        <f>'2023 Regulation Up (wo solar)'!$J19</f>
        <v>372</v>
      </c>
      <c r="H402" s="2">
        <f>'2023 Regulation Up (w solar)'!$J19</f>
        <v>486</v>
      </c>
      <c r="I402" s="2">
        <f t="shared" si="31"/>
        <v>43</v>
      </c>
      <c r="J402" s="12">
        <f t="shared" si="28"/>
        <v>9.7065462753950338E-2</v>
      </c>
    </row>
    <row r="403" spans="1:10" x14ac:dyDescent="0.35">
      <c r="A403" s="1" t="str">
        <f t="shared" si="29"/>
        <v>Sep</v>
      </c>
      <c r="B403" s="1">
        <f t="shared" si="30"/>
        <v>9</v>
      </c>
      <c r="C403" s="3">
        <f>DATE(2018, MONTH(DATEVALUE('2022 Regulation Up'!$J$2&amp;" 1")), 1)</f>
        <v>43344</v>
      </c>
      <c r="D403" s="1">
        <v>18</v>
      </c>
      <c r="E403" s="1" t="s">
        <v>16</v>
      </c>
      <c r="F403" s="2">
        <f>'2022 Regulation Up'!$J20</f>
        <v>397</v>
      </c>
      <c r="G403" s="2">
        <f>'2023 Regulation Up (wo solar)'!$J20</f>
        <v>395</v>
      </c>
      <c r="H403" s="2">
        <f>'2023 Regulation Up (w solar)'!$J20</f>
        <v>561</v>
      </c>
      <c r="I403" s="2">
        <f t="shared" si="31"/>
        <v>164</v>
      </c>
      <c r="J403" s="12">
        <f t="shared" si="28"/>
        <v>0.41309823677581864</v>
      </c>
    </row>
    <row r="404" spans="1:10" x14ac:dyDescent="0.35">
      <c r="A404" s="1" t="str">
        <f t="shared" si="29"/>
        <v>Sep</v>
      </c>
      <c r="B404" s="1">
        <f t="shared" si="30"/>
        <v>9</v>
      </c>
      <c r="C404" s="3">
        <f>DATE(2018, MONTH(DATEVALUE('2022 Regulation Up'!$J$2&amp;" 1")), 1)</f>
        <v>43344</v>
      </c>
      <c r="D404" s="1">
        <v>19</v>
      </c>
      <c r="E404" s="1" t="s">
        <v>16</v>
      </c>
      <c r="F404" s="2">
        <f>'2022 Regulation Up'!$J21</f>
        <v>385</v>
      </c>
      <c r="G404" s="2">
        <f>'2023 Regulation Up (wo solar)'!$J21</f>
        <v>452</v>
      </c>
      <c r="H404" s="2">
        <f>'2023 Regulation Up (w solar)'!$J21</f>
        <v>616</v>
      </c>
      <c r="I404" s="2">
        <f t="shared" si="31"/>
        <v>231</v>
      </c>
      <c r="J404" s="12">
        <f t="shared" si="28"/>
        <v>0.6</v>
      </c>
    </row>
    <row r="405" spans="1:10" x14ac:dyDescent="0.35">
      <c r="A405" s="1" t="str">
        <f t="shared" si="29"/>
        <v>Sep</v>
      </c>
      <c r="B405" s="1">
        <f t="shared" si="30"/>
        <v>9</v>
      </c>
      <c r="C405" s="3">
        <f>DATE(2018, MONTH(DATEVALUE('2022 Regulation Up'!$J$2&amp;" 1")), 1)</f>
        <v>43344</v>
      </c>
      <c r="D405" s="1">
        <v>20</v>
      </c>
      <c r="E405" s="1" t="s">
        <v>16</v>
      </c>
      <c r="F405" s="2">
        <f>'2022 Regulation Up'!$J22</f>
        <v>273</v>
      </c>
      <c r="G405" s="2">
        <f>'2023 Regulation Up (wo solar)'!$J22</f>
        <v>292</v>
      </c>
      <c r="H405" s="2">
        <f>'2023 Regulation Up (w solar)'!$J22</f>
        <v>378</v>
      </c>
      <c r="I405" s="2">
        <f t="shared" si="31"/>
        <v>105</v>
      </c>
      <c r="J405" s="12">
        <f t="shared" si="28"/>
        <v>0.38461538461538464</v>
      </c>
    </row>
    <row r="406" spans="1:10" x14ac:dyDescent="0.35">
      <c r="A406" s="1" t="str">
        <f t="shared" si="29"/>
        <v>Sep</v>
      </c>
      <c r="B406" s="1">
        <f t="shared" si="30"/>
        <v>9</v>
      </c>
      <c r="C406" s="3">
        <f>DATE(2018, MONTH(DATEVALUE('2022 Regulation Up'!$J$2&amp;" 1")), 1)</f>
        <v>43344</v>
      </c>
      <c r="D406" s="1">
        <v>21</v>
      </c>
      <c r="E406" s="1" t="s">
        <v>16</v>
      </c>
      <c r="F406" s="2">
        <f>'2022 Regulation Up'!$J23</f>
        <v>149</v>
      </c>
      <c r="G406" s="2">
        <f>'2023 Regulation Up (wo solar)'!$J23</f>
        <v>132</v>
      </c>
      <c r="H406" s="2">
        <f>'2023 Regulation Up (w solar)'!$J23</f>
        <v>135</v>
      </c>
      <c r="I406" s="2">
        <f t="shared" si="31"/>
        <v>-14</v>
      </c>
      <c r="J406" s="12">
        <f t="shared" si="28"/>
        <v>-9.3959731543624164E-2</v>
      </c>
    </row>
    <row r="407" spans="1:10" x14ac:dyDescent="0.35">
      <c r="A407" s="1" t="str">
        <f t="shared" si="29"/>
        <v>Sep</v>
      </c>
      <c r="B407" s="1">
        <f t="shared" si="30"/>
        <v>9</v>
      </c>
      <c r="C407" s="3">
        <f>DATE(2018, MONTH(DATEVALUE('2022 Regulation Up'!$J$2&amp;" 1")), 1)</f>
        <v>43344</v>
      </c>
      <c r="D407" s="1">
        <v>22</v>
      </c>
      <c r="E407" s="1" t="s">
        <v>16</v>
      </c>
      <c r="F407" s="2">
        <f>'2022 Regulation Up'!$J24</f>
        <v>154</v>
      </c>
      <c r="G407" s="2">
        <f>'2023 Regulation Up (wo solar)'!$J24</f>
        <v>200</v>
      </c>
      <c r="H407" s="2">
        <f>'2023 Regulation Up (w solar)'!$J24</f>
        <v>200</v>
      </c>
      <c r="I407" s="2">
        <f t="shared" si="31"/>
        <v>46</v>
      </c>
      <c r="J407" s="12">
        <f t="shared" si="28"/>
        <v>0.29870129870129869</v>
      </c>
    </row>
    <row r="408" spans="1:10" x14ac:dyDescent="0.35">
      <c r="A408" s="1" t="str">
        <f t="shared" si="29"/>
        <v>Sep</v>
      </c>
      <c r="B408" s="1">
        <f t="shared" si="30"/>
        <v>9</v>
      </c>
      <c r="C408" s="3">
        <f>DATE(2018, MONTH(DATEVALUE('2022 Regulation Up'!$J$2&amp;" 1")), 1)</f>
        <v>43344</v>
      </c>
      <c r="D408" s="1">
        <v>23</v>
      </c>
      <c r="E408" s="1" t="s">
        <v>16</v>
      </c>
      <c r="F408" s="2">
        <f>'2022 Regulation Up'!$J25</f>
        <v>185</v>
      </c>
      <c r="G408" s="2">
        <f>'2023 Regulation Up (wo solar)'!$J25</f>
        <v>146</v>
      </c>
      <c r="H408" s="2">
        <f>'2023 Regulation Up (w solar)'!$J25</f>
        <v>146</v>
      </c>
      <c r="I408" s="2">
        <f t="shared" si="31"/>
        <v>-39</v>
      </c>
      <c r="J408" s="12">
        <f t="shared" si="28"/>
        <v>-0.21081081081081082</v>
      </c>
    </row>
    <row r="409" spans="1:10" x14ac:dyDescent="0.35">
      <c r="A409" s="1" t="str">
        <f t="shared" si="29"/>
        <v>Sep</v>
      </c>
      <c r="B409" s="1">
        <f t="shared" si="30"/>
        <v>9</v>
      </c>
      <c r="C409" s="3">
        <f>DATE(2018, MONTH(DATEVALUE('2022 Regulation Up'!$J$2&amp;" 1")), 1)</f>
        <v>43344</v>
      </c>
      <c r="D409" s="1">
        <v>24</v>
      </c>
      <c r="E409" s="1" t="s">
        <v>16</v>
      </c>
      <c r="F409" s="2">
        <f>'2022 Regulation Up'!$J26</f>
        <v>190</v>
      </c>
      <c r="G409" s="2">
        <f>'2023 Regulation Up (wo solar)'!$J26</f>
        <v>148</v>
      </c>
      <c r="H409" s="2">
        <f>'2023 Regulation Up (w solar)'!$J26</f>
        <v>148</v>
      </c>
      <c r="I409" s="2">
        <f t="shared" si="31"/>
        <v>-42</v>
      </c>
      <c r="J409" s="12">
        <f t="shared" si="28"/>
        <v>-0.22105263157894736</v>
      </c>
    </row>
    <row r="410" spans="1:10" x14ac:dyDescent="0.35">
      <c r="A410" s="1" t="str">
        <f t="shared" si="29"/>
        <v>Sep</v>
      </c>
      <c r="B410" s="1">
        <f t="shared" si="30"/>
        <v>9</v>
      </c>
      <c r="C410" s="3">
        <f>DATE(2018, MONTH(DATEVALUE('2022 Regulation Up'!$J$2&amp;" 1")), 1)</f>
        <v>43344</v>
      </c>
      <c r="D410" s="1">
        <v>1</v>
      </c>
      <c r="E410" s="1" t="s">
        <v>17</v>
      </c>
      <c r="F410" s="2">
        <f>'2022 Regulation Down'!$J3</f>
        <v>390</v>
      </c>
      <c r="G410" s="2">
        <f>'2023 Regulation Down (wo solar)'!$J3</f>
        <v>386</v>
      </c>
      <c r="H410" s="2">
        <f>'2023_RegDown(w solar)'!$J3</f>
        <v>386</v>
      </c>
      <c r="I410" s="2">
        <f t="shared" si="31"/>
        <v>-4</v>
      </c>
      <c r="J410" s="12">
        <f t="shared" si="28"/>
        <v>-1.0256410256410256E-2</v>
      </c>
    </row>
    <row r="411" spans="1:10" x14ac:dyDescent="0.35">
      <c r="A411" s="1" t="str">
        <f t="shared" si="29"/>
        <v>Sep</v>
      </c>
      <c r="B411" s="1">
        <f t="shared" si="30"/>
        <v>9</v>
      </c>
      <c r="C411" s="3">
        <f>DATE(2018, MONTH(DATEVALUE('2022 Regulation Up'!$J$2&amp;" 1")), 1)</f>
        <v>43344</v>
      </c>
      <c r="D411" s="1">
        <v>2</v>
      </c>
      <c r="E411" s="1" t="s">
        <v>17</v>
      </c>
      <c r="F411" s="2">
        <f>'2022 Regulation Down'!$J4</f>
        <v>298</v>
      </c>
      <c r="G411" s="2">
        <f>'2023 Regulation Down (wo solar)'!$J4</f>
        <v>289</v>
      </c>
      <c r="H411" s="2">
        <f>'2023_RegDown(w solar)'!$J4</f>
        <v>289</v>
      </c>
      <c r="I411" s="2">
        <f t="shared" si="31"/>
        <v>-9</v>
      </c>
      <c r="J411" s="12">
        <f t="shared" si="28"/>
        <v>-3.0201342281879196E-2</v>
      </c>
    </row>
    <row r="412" spans="1:10" x14ac:dyDescent="0.35">
      <c r="A412" s="1" t="str">
        <f t="shared" si="29"/>
        <v>Sep</v>
      </c>
      <c r="B412" s="1">
        <f t="shared" si="30"/>
        <v>9</v>
      </c>
      <c r="C412" s="3">
        <f>DATE(2018, MONTH(DATEVALUE('2022 Regulation Up'!$J$2&amp;" 1")), 1)</f>
        <v>43344</v>
      </c>
      <c r="D412" s="1">
        <v>3</v>
      </c>
      <c r="E412" s="1" t="s">
        <v>17</v>
      </c>
      <c r="F412" s="2">
        <f>'2022 Regulation Down'!$J5</f>
        <v>253</v>
      </c>
      <c r="G412" s="2">
        <f>'2023 Regulation Down (wo solar)'!$J5</f>
        <v>248</v>
      </c>
      <c r="H412" s="2">
        <f>'2023_RegDown(w solar)'!$J5</f>
        <v>248</v>
      </c>
      <c r="I412" s="2">
        <f t="shared" si="31"/>
        <v>-5</v>
      </c>
      <c r="J412" s="12">
        <f t="shared" si="28"/>
        <v>-1.9762845849802372E-2</v>
      </c>
    </row>
    <row r="413" spans="1:10" x14ac:dyDescent="0.35">
      <c r="A413" s="1" t="str">
        <f t="shared" si="29"/>
        <v>Sep</v>
      </c>
      <c r="B413" s="1">
        <f t="shared" si="30"/>
        <v>9</v>
      </c>
      <c r="C413" s="3">
        <f>DATE(2018, MONTH(DATEVALUE('2022 Regulation Up'!$J$2&amp;" 1")), 1)</f>
        <v>43344</v>
      </c>
      <c r="D413" s="1">
        <v>4</v>
      </c>
      <c r="E413" s="1" t="s">
        <v>17</v>
      </c>
      <c r="F413" s="2">
        <f>'2022 Regulation Down'!$J6</f>
        <v>188</v>
      </c>
      <c r="G413" s="2">
        <f>'2023 Regulation Down (wo solar)'!$J6</f>
        <v>224</v>
      </c>
      <c r="H413" s="2">
        <f>'2023_RegDown(w solar)'!$J6</f>
        <v>224</v>
      </c>
      <c r="I413" s="2">
        <f t="shared" si="31"/>
        <v>36</v>
      </c>
      <c r="J413" s="12">
        <f t="shared" si="28"/>
        <v>0.19148936170212766</v>
      </c>
    </row>
    <row r="414" spans="1:10" x14ac:dyDescent="0.35">
      <c r="A414" s="1" t="str">
        <f t="shared" si="29"/>
        <v>Sep</v>
      </c>
      <c r="B414" s="1">
        <f t="shared" si="30"/>
        <v>9</v>
      </c>
      <c r="C414" s="3">
        <f>DATE(2018, MONTH(DATEVALUE('2022 Regulation Up'!$J$2&amp;" 1")), 1)</f>
        <v>43344</v>
      </c>
      <c r="D414" s="1">
        <v>5</v>
      </c>
      <c r="E414" s="1" t="s">
        <v>17</v>
      </c>
      <c r="F414" s="2">
        <f>'2022 Regulation Down'!$J7</f>
        <v>196</v>
      </c>
      <c r="G414" s="2">
        <f>'2023 Regulation Down (wo solar)'!$J7</f>
        <v>199</v>
      </c>
      <c r="H414" s="2">
        <f>'2023_RegDown(w solar)'!$J7</f>
        <v>199</v>
      </c>
      <c r="I414" s="2">
        <f t="shared" si="31"/>
        <v>3</v>
      </c>
      <c r="J414" s="12">
        <f t="shared" si="28"/>
        <v>1.5306122448979591E-2</v>
      </c>
    </row>
    <row r="415" spans="1:10" x14ac:dyDescent="0.35">
      <c r="A415" s="1" t="str">
        <f t="shared" si="29"/>
        <v>Sep</v>
      </c>
      <c r="B415" s="1">
        <f t="shared" si="30"/>
        <v>9</v>
      </c>
      <c r="C415" s="3">
        <f>DATE(2018, MONTH(DATEVALUE('2022 Regulation Up'!$J$2&amp;" 1")), 1)</f>
        <v>43344</v>
      </c>
      <c r="D415" s="1">
        <v>6</v>
      </c>
      <c r="E415" s="1" t="s">
        <v>17</v>
      </c>
      <c r="F415" s="2">
        <f>'2022 Regulation Down'!$J8</f>
        <v>214</v>
      </c>
      <c r="G415" s="2">
        <f>'2023 Regulation Down (wo solar)'!$J8</f>
        <v>208</v>
      </c>
      <c r="H415" s="2">
        <f>'2023_RegDown(w solar)'!$J8</f>
        <v>208</v>
      </c>
      <c r="I415" s="2">
        <f t="shared" si="31"/>
        <v>-6</v>
      </c>
      <c r="J415" s="12">
        <f t="shared" si="28"/>
        <v>-2.8037383177570093E-2</v>
      </c>
    </row>
    <row r="416" spans="1:10" x14ac:dyDescent="0.35">
      <c r="A416" s="1" t="str">
        <f t="shared" si="29"/>
        <v>Sep</v>
      </c>
      <c r="B416" s="1">
        <f t="shared" si="30"/>
        <v>9</v>
      </c>
      <c r="C416" s="3">
        <f>DATE(2018, MONTH(DATEVALUE('2022 Regulation Up'!$J$2&amp;" 1")), 1)</f>
        <v>43344</v>
      </c>
      <c r="D416" s="1">
        <v>7</v>
      </c>
      <c r="E416" s="1" t="s">
        <v>17</v>
      </c>
      <c r="F416" s="2">
        <f>'2022 Regulation Down'!$J9</f>
        <v>163</v>
      </c>
      <c r="G416" s="2">
        <f>'2023 Regulation Down (wo solar)'!$J9</f>
        <v>158</v>
      </c>
      <c r="H416" s="2">
        <f>'2023_RegDown(w solar)'!$J9</f>
        <v>158</v>
      </c>
      <c r="I416" s="2">
        <f t="shared" si="31"/>
        <v>-5</v>
      </c>
      <c r="J416" s="12">
        <f t="shared" si="28"/>
        <v>-3.0674846625766871E-2</v>
      </c>
    </row>
    <row r="417" spans="1:10" x14ac:dyDescent="0.35">
      <c r="A417" s="1" t="str">
        <f t="shared" si="29"/>
        <v>Sep</v>
      </c>
      <c r="B417" s="1">
        <f t="shared" si="30"/>
        <v>9</v>
      </c>
      <c r="C417" s="3">
        <f>DATE(2018, MONTH(DATEVALUE('2022 Regulation Up'!$J$2&amp;" 1")), 1)</f>
        <v>43344</v>
      </c>
      <c r="D417" s="1">
        <v>8</v>
      </c>
      <c r="E417" s="1" t="s">
        <v>17</v>
      </c>
      <c r="F417" s="2">
        <f>'2022 Regulation Down'!$J10</f>
        <v>208</v>
      </c>
      <c r="G417" s="2">
        <f>'2023 Regulation Down (wo solar)'!$J10</f>
        <v>232</v>
      </c>
      <c r="H417" s="2">
        <f>'2023_RegDown(w solar)'!$J10</f>
        <v>245</v>
      </c>
      <c r="I417" s="2">
        <f t="shared" si="31"/>
        <v>37</v>
      </c>
      <c r="J417" s="12">
        <f t="shared" si="28"/>
        <v>0.17788461538461539</v>
      </c>
    </row>
    <row r="418" spans="1:10" x14ac:dyDescent="0.35">
      <c r="A418" s="1" t="str">
        <f t="shared" si="29"/>
        <v>Sep</v>
      </c>
      <c r="B418" s="1">
        <f t="shared" si="30"/>
        <v>9</v>
      </c>
      <c r="C418" s="3">
        <f>DATE(2018, MONTH(DATEVALUE('2022 Regulation Up'!$J$2&amp;" 1")), 1)</f>
        <v>43344</v>
      </c>
      <c r="D418" s="1">
        <v>9</v>
      </c>
      <c r="E418" s="1" t="s">
        <v>17</v>
      </c>
      <c r="F418" s="2">
        <f>'2022 Regulation Down'!$J11</f>
        <v>295</v>
      </c>
      <c r="G418" s="2">
        <f>'2023 Regulation Down (wo solar)'!$J11</f>
        <v>377</v>
      </c>
      <c r="H418" s="2">
        <f>'2023_RegDown(w solar)'!$J11</f>
        <v>517</v>
      </c>
      <c r="I418" s="2">
        <f t="shared" si="31"/>
        <v>222</v>
      </c>
      <c r="J418" s="12">
        <f t="shared" si="28"/>
        <v>0.75254237288135595</v>
      </c>
    </row>
    <row r="419" spans="1:10" x14ac:dyDescent="0.35">
      <c r="A419" s="1" t="str">
        <f t="shared" si="29"/>
        <v>Sep</v>
      </c>
      <c r="B419" s="1">
        <f t="shared" si="30"/>
        <v>9</v>
      </c>
      <c r="C419" s="3">
        <f>DATE(2018, MONTH(DATEVALUE('2022 Regulation Up'!$J$2&amp;" 1")), 1)</f>
        <v>43344</v>
      </c>
      <c r="D419" s="1">
        <v>10</v>
      </c>
      <c r="E419" s="1" t="s">
        <v>17</v>
      </c>
      <c r="F419" s="2">
        <f>'2022 Regulation Down'!$J12</f>
        <v>324</v>
      </c>
      <c r="G419" s="2">
        <f>'2023 Regulation Down (wo solar)'!$J12</f>
        <v>287</v>
      </c>
      <c r="H419" s="2">
        <f>'2023_RegDown(w solar)'!$J12</f>
        <v>402</v>
      </c>
      <c r="I419" s="2">
        <f t="shared" si="31"/>
        <v>78</v>
      </c>
      <c r="J419" s="12">
        <f t="shared" si="28"/>
        <v>0.24074074074074073</v>
      </c>
    </row>
    <row r="420" spans="1:10" x14ac:dyDescent="0.35">
      <c r="A420" s="1" t="str">
        <f t="shared" si="29"/>
        <v>Sep</v>
      </c>
      <c r="B420" s="1">
        <f t="shared" si="30"/>
        <v>9</v>
      </c>
      <c r="C420" s="3">
        <f>DATE(2018, MONTH(DATEVALUE('2022 Regulation Up'!$J$2&amp;" 1")), 1)</f>
        <v>43344</v>
      </c>
      <c r="D420" s="1">
        <v>11</v>
      </c>
      <c r="E420" s="1" t="s">
        <v>17</v>
      </c>
      <c r="F420" s="2">
        <f>'2022 Regulation Down'!$J13</f>
        <v>583</v>
      </c>
      <c r="G420" s="2">
        <f>'2023 Regulation Down (wo solar)'!$J13</f>
        <v>250</v>
      </c>
      <c r="H420" s="2">
        <f>'2023_RegDown(w solar)'!$J13</f>
        <v>363</v>
      </c>
      <c r="I420" s="2">
        <f t="shared" si="31"/>
        <v>-220</v>
      </c>
      <c r="J420" s="12">
        <f t="shared" si="28"/>
        <v>-0.37735849056603776</v>
      </c>
    </row>
    <row r="421" spans="1:10" x14ac:dyDescent="0.35">
      <c r="A421" s="1" t="str">
        <f t="shared" si="29"/>
        <v>Sep</v>
      </c>
      <c r="B421" s="1">
        <f t="shared" si="30"/>
        <v>9</v>
      </c>
      <c r="C421" s="3">
        <f>DATE(2018, MONTH(DATEVALUE('2022 Regulation Up'!$J$2&amp;" 1")), 1)</f>
        <v>43344</v>
      </c>
      <c r="D421" s="1">
        <v>12</v>
      </c>
      <c r="E421" s="1" t="s">
        <v>17</v>
      </c>
      <c r="F421" s="2">
        <f>'2022 Regulation Down'!$J14</f>
        <v>592</v>
      </c>
      <c r="G421" s="2">
        <f>'2023 Regulation Down (wo solar)'!$J14</f>
        <v>247</v>
      </c>
      <c r="H421" s="2">
        <f>'2023_RegDown(w solar)'!$J14</f>
        <v>336</v>
      </c>
      <c r="I421" s="2">
        <f t="shared" si="31"/>
        <v>-256</v>
      </c>
      <c r="J421" s="12">
        <f t="shared" si="28"/>
        <v>-0.43243243243243246</v>
      </c>
    </row>
    <row r="422" spans="1:10" x14ac:dyDescent="0.35">
      <c r="A422" s="1" t="str">
        <f t="shared" si="29"/>
        <v>Sep</v>
      </c>
      <c r="B422" s="1">
        <f t="shared" si="30"/>
        <v>9</v>
      </c>
      <c r="C422" s="3">
        <f>DATE(2018, MONTH(DATEVALUE('2022 Regulation Up'!$J$2&amp;" 1")), 1)</f>
        <v>43344</v>
      </c>
      <c r="D422" s="1">
        <v>13</v>
      </c>
      <c r="E422" s="1" t="s">
        <v>17</v>
      </c>
      <c r="F422" s="2">
        <f>'2022 Regulation Down'!$J15</f>
        <v>270</v>
      </c>
      <c r="G422" s="2">
        <f>'2023 Regulation Down (wo solar)'!$J15</f>
        <v>209</v>
      </c>
      <c r="H422" s="2">
        <f>'2023_RegDown(w solar)'!$J15</f>
        <v>302</v>
      </c>
      <c r="I422" s="2">
        <f t="shared" si="31"/>
        <v>32</v>
      </c>
      <c r="J422" s="12">
        <f t="shared" si="28"/>
        <v>0.11851851851851852</v>
      </c>
    </row>
    <row r="423" spans="1:10" x14ac:dyDescent="0.35">
      <c r="A423" s="1" t="str">
        <f t="shared" si="29"/>
        <v>Sep</v>
      </c>
      <c r="B423" s="1">
        <f t="shared" si="30"/>
        <v>9</v>
      </c>
      <c r="C423" s="3">
        <f>DATE(2018, MONTH(DATEVALUE('2022 Regulation Up'!$J$2&amp;" 1")), 1)</f>
        <v>43344</v>
      </c>
      <c r="D423" s="1">
        <v>14</v>
      </c>
      <c r="E423" s="1" t="s">
        <v>17</v>
      </c>
      <c r="F423" s="2">
        <f>'2022 Regulation Down'!$J16</f>
        <v>255</v>
      </c>
      <c r="G423" s="2">
        <f>'2023 Regulation Down (wo solar)'!$J16</f>
        <v>209</v>
      </c>
      <c r="H423" s="2">
        <f>'2023_RegDown(w solar)'!$J16</f>
        <v>299</v>
      </c>
      <c r="I423" s="2">
        <f t="shared" si="31"/>
        <v>44</v>
      </c>
      <c r="J423" s="12">
        <f t="shared" si="28"/>
        <v>0.17254901960784313</v>
      </c>
    </row>
    <row r="424" spans="1:10" x14ac:dyDescent="0.35">
      <c r="A424" s="1" t="str">
        <f t="shared" si="29"/>
        <v>Sep</v>
      </c>
      <c r="B424" s="1">
        <f t="shared" si="30"/>
        <v>9</v>
      </c>
      <c r="C424" s="3">
        <f>DATE(2018, MONTH(DATEVALUE('2022 Regulation Up'!$J$2&amp;" 1")), 1)</f>
        <v>43344</v>
      </c>
      <c r="D424" s="1">
        <v>15</v>
      </c>
      <c r="E424" s="1" t="s">
        <v>17</v>
      </c>
      <c r="F424" s="2">
        <f>'2022 Regulation Down'!$J17</f>
        <v>300</v>
      </c>
      <c r="G424" s="2">
        <f>'2023 Regulation Down (wo solar)'!$J17</f>
        <v>275</v>
      </c>
      <c r="H424" s="2">
        <f>'2023_RegDown(w solar)'!$J17</f>
        <v>367</v>
      </c>
      <c r="I424" s="2">
        <f t="shared" si="31"/>
        <v>67</v>
      </c>
      <c r="J424" s="12">
        <f t="shared" si="28"/>
        <v>0.22333333333333333</v>
      </c>
    </row>
    <row r="425" spans="1:10" x14ac:dyDescent="0.35">
      <c r="A425" s="1" t="str">
        <f t="shared" si="29"/>
        <v>Sep</v>
      </c>
      <c r="B425" s="1">
        <f t="shared" si="30"/>
        <v>9</v>
      </c>
      <c r="C425" s="3">
        <f>DATE(2018, MONTH(DATEVALUE('2022 Regulation Up'!$J$2&amp;" 1")), 1)</f>
        <v>43344</v>
      </c>
      <c r="D425" s="1">
        <v>16</v>
      </c>
      <c r="E425" s="1" t="s">
        <v>17</v>
      </c>
      <c r="F425" s="2">
        <f>'2022 Regulation Down'!$J18</f>
        <v>423</v>
      </c>
      <c r="G425" s="2">
        <f>'2023 Regulation Down (wo solar)'!$J18</f>
        <v>358</v>
      </c>
      <c r="H425" s="2">
        <f>'2023_RegDown(w solar)'!$J18</f>
        <v>468</v>
      </c>
      <c r="I425" s="2">
        <f t="shared" si="31"/>
        <v>45</v>
      </c>
      <c r="J425" s="12">
        <f t="shared" si="28"/>
        <v>0.10638297872340426</v>
      </c>
    </row>
    <row r="426" spans="1:10" x14ac:dyDescent="0.35">
      <c r="A426" s="1" t="str">
        <f t="shared" si="29"/>
        <v>Sep</v>
      </c>
      <c r="B426" s="1">
        <f t="shared" si="30"/>
        <v>9</v>
      </c>
      <c r="C426" s="3">
        <f>DATE(2018, MONTH(DATEVALUE('2022 Regulation Up'!$J$2&amp;" 1")), 1)</f>
        <v>43344</v>
      </c>
      <c r="D426" s="1">
        <v>17</v>
      </c>
      <c r="E426" s="1" t="s">
        <v>17</v>
      </c>
      <c r="F426" s="2">
        <f>'2022 Regulation Down'!$J19</f>
        <v>362</v>
      </c>
      <c r="G426" s="2">
        <f>'2023 Regulation Down (wo solar)'!$J19</f>
        <v>320</v>
      </c>
      <c r="H426" s="2">
        <f>'2023_RegDown(w solar)'!$J19</f>
        <v>400</v>
      </c>
      <c r="I426" s="2">
        <f t="shared" si="31"/>
        <v>38</v>
      </c>
      <c r="J426" s="12">
        <f t="shared" si="28"/>
        <v>0.10497237569060773</v>
      </c>
    </row>
    <row r="427" spans="1:10" x14ac:dyDescent="0.35">
      <c r="A427" s="1" t="str">
        <f t="shared" si="29"/>
        <v>Sep</v>
      </c>
      <c r="B427" s="1">
        <f t="shared" si="30"/>
        <v>9</v>
      </c>
      <c r="C427" s="3">
        <f>DATE(2018, MONTH(DATEVALUE('2022 Regulation Up'!$J$2&amp;" 1")), 1)</f>
        <v>43344</v>
      </c>
      <c r="D427" s="1">
        <v>18</v>
      </c>
      <c r="E427" s="1" t="s">
        <v>17</v>
      </c>
      <c r="F427" s="2">
        <f>'2022 Regulation Down'!$J20</f>
        <v>419</v>
      </c>
      <c r="G427" s="2">
        <f>'2023 Regulation Down (wo solar)'!$J20</f>
        <v>365</v>
      </c>
      <c r="H427" s="2">
        <f>'2023_RegDown(w solar)'!$J20</f>
        <v>461</v>
      </c>
      <c r="I427" s="2">
        <f t="shared" si="31"/>
        <v>42</v>
      </c>
      <c r="J427" s="12">
        <f t="shared" si="28"/>
        <v>0.10023866348448687</v>
      </c>
    </row>
    <row r="428" spans="1:10" x14ac:dyDescent="0.35">
      <c r="A428" s="1" t="str">
        <f t="shared" si="29"/>
        <v>Sep</v>
      </c>
      <c r="B428" s="1">
        <f t="shared" si="30"/>
        <v>9</v>
      </c>
      <c r="C428" s="3">
        <f>DATE(2018, MONTH(DATEVALUE('2022 Regulation Up'!$J$2&amp;" 1")), 1)</f>
        <v>43344</v>
      </c>
      <c r="D428" s="1">
        <v>19</v>
      </c>
      <c r="E428" s="1" t="s">
        <v>17</v>
      </c>
      <c r="F428" s="2">
        <f>'2022 Regulation Down'!$J21</f>
        <v>400</v>
      </c>
      <c r="G428" s="2">
        <f>'2023 Regulation Down (wo solar)'!$J21</f>
        <v>382</v>
      </c>
      <c r="H428" s="2">
        <f>'2023_RegDown(w solar)'!$J21</f>
        <v>394</v>
      </c>
      <c r="I428" s="2">
        <f t="shared" si="31"/>
        <v>-6</v>
      </c>
      <c r="J428" s="12">
        <f t="shared" si="28"/>
        <v>-1.4999999999999999E-2</v>
      </c>
    </row>
    <row r="429" spans="1:10" x14ac:dyDescent="0.35">
      <c r="A429" s="1" t="str">
        <f t="shared" si="29"/>
        <v>Sep</v>
      </c>
      <c r="B429" s="1">
        <f t="shared" si="30"/>
        <v>9</v>
      </c>
      <c r="C429" s="3">
        <f>DATE(2018, MONTH(DATEVALUE('2022 Regulation Up'!$J$2&amp;" 1")), 1)</f>
        <v>43344</v>
      </c>
      <c r="D429" s="1">
        <v>20</v>
      </c>
      <c r="E429" s="1" t="s">
        <v>17</v>
      </c>
      <c r="F429" s="2">
        <f>'2022 Regulation Down'!$J22</f>
        <v>361</v>
      </c>
      <c r="G429" s="2">
        <f>'2023 Regulation Down (wo solar)'!$J22</f>
        <v>374</v>
      </c>
      <c r="H429" s="2">
        <f>'2023_RegDown(w solar)'!$J22</f>
        <v>362</v>
      </c>
      <c r="I429" s="2">
        <f t="shared" si="31"/>
        <v>1</v>
      </c>
      <c r="J429" s="12">
        <f t="shared" si="28"/>
        <v>2.7700831024930748E-3</v>
      </c>
    </row>
    <row r="430" spans="1:10" x14ac:dyDescent="0.35">
      <c r="A430" s="1" t="str">
        <f t="shared" si="29"/>
        <v>Sep</v>
      </c>
      <c r="B430" s="1">
        <f t="shared" si="30"/>
        <v>9</v>
      </c>
      <c r="C430" s="3">
        <f>DATE(2018, MONTH(DATEVALUE('2022 Regulation Up'!$J$2&amp;" 1")), 1)</f>
        <v>43344</v>
      </c>
      <c r="D430" s="1">
        <v>21</v>
      </c>
      <c r="E430" s="1" t="s">
        <v>17</v>
      </c>
      <c r="F430" s="2">
        <f>'2022 Regulation Down'!$J23</f>
        <v>500</v>
      </c>
      <c r="G430" s="2">
        <f>'2023 Regulation Down (wo solar)'!$J23</f>
        <v>519</v>
      </c>
      <c r="H430" s="2">
        <f>'2023_RegDown(w solar)'!$J23</f>
        <v>519</v>
      </c>
      <c r="I430" s="2">
        <f t="shared" si="31"/>
        <v>19</v>
      </c>
      <c r="J430" s="12">
        <f t="shared" si="28"/>
        <v>3.7999999999999999E-2</v>
      </c>
    </row>
    <row r="431" spans="1:10" x14ac:dyDescent="0.35">
      <c r="A431" s="1" t="str">
        <f t="shared" si="29"/>
        <v>Sep</v>
      </c>
      <c r="B431" s="1">
        <f t="shared" si="30"/>
        <v>9</v>
      </c>
      <c r="C431" s="3">
        <f>DATE(2018, MONTH(DATEVALUE('2022 Regulation Up'!$J$2&amp;" 1")), 1)</f>
        <v>43344</v>
      </c>
      <c r="D431" s="1">
        <v>22</v>
      </c>
      <c r="E431" s="1" t="s">
        <v>17</v>
      </c>
      <c r="F431" s="2">
        <f>'2022 Regulation Down'!$J24</f>
        <v>522</v>
      </c>
      <c r="G431" s="2">
        <f>'2023 Regulation Down (wo solar)'!$J24</f>
        <v>532</v>
      </c>
      <c r="H431" s="2">
        <f>'2023_RegDown(w solar)'!$J24</f>
        <v>532</v>
      </c>
      <c r="I431" s="2">
        <f t="shared" si="31"/>
        <v>10</v>
      </c>
      <c r="J431" s="12">
        <f t="shared" si="28"/>
        <v>1.9157088122605363E-2</v>
      </c>
    </row>
    <row r="432" spans="1:10" x14ac:dyDescent="0.35">
      <c r="A432" s="1" t="str">
        <f t="shared" si="29"/>
        <v>Sep</v>
      </c>
      <c r="B432" s="1">
        <f t="shared" si="30"/>
        <v>9</v>
      </c>
      <c r="C432" s="3">
        <f>DATE(2018, MONTH(DATEVALUE('2022 Regulation Up'!$J$2&amp;" 1")), 1)</f>
        <v>43344</v>
      </c>
      <c r="D432" s="1">
        <v>23</v>
      </c>
      <c r="E432" s="1" t="s">
        <v>17</v>
      </c>
      <c r="F432" s="2">
        <f>'2022 Regulation Down'!$J25</f>
        <v>517</v>
      </c>
      <c r="G432" s="2">
        <f>'2023 Regulation Down (wo solar)'!$J25</f>
        <v>523</v>
      </c>
      <c r="H432" s="2">
        <f>'2023_RegDown(w solar)'!$J25</f>
        <v>523</v>
      </c>
      <c r="I432" s="2">
        <f t="shared" si="31"/>
        <v>6</v>
      </c>
      <c r="J432" s="12">
        <f t="shared" si="28"/>
        <v>1.160541586073501E-2</v>
      </c>
    </row>
    <row r="433" spans="1:10" x14ac:dyDescent="0.35">
      <c r="A433" s="1" t="str">
        <f t="shared" si="29"/>
        <v>Sep</v>
      </c>
      <c r="B433" s="1">
        <f t="shared" si="30"/>
        <v>9</v>
      </c>
      <c r="C433" s="3">
        <f>DATE(2018, MONTH(DATEVALUE('2022 Regulation Up'!$J$2&amp;" 1")), 1)</f>
        <v>43344</v>
      </c>
      <c r="D433" s="1">
        <v>24</v>
      </c>
      <c r="E433" s="1" t="s">
        <v>17</v>
      </c>
      <c r="F433" s="2">
        <f>'2022 Regulation Down'!$J26</f>
        <v>479</v>
      </c>
      <c r="G433" s="2">
        <f>'2023 Regulation Down (wo solar)'!$J26</f>
        <v>478</v>
      </c>
      <c r="H433" s="2">
        <f>'2023_RegDown(w solar)'!$J26</f>
        <v>478</v>
      </c>
      <c r="I433" s="2">
        <f t="shared" si="31"/>
        <v>-1</v>
      </c>
      <c r="J433" s="12">
        <f t="shared" si="28"/>
        <v>-2.0876826722338203E-3</v>
      </c>
    </row>
    <row r="434" spans="1:10" x14ac:dyDescent="0.35">
      <c r="A434" s="1" t="str">
        <f t="shared" si="29"/>
        <v>Oct</v>
      </c>
      <c r="B434" s="1">
        <f t="shared" si="30"/>
        <v>10</v>
      </c>
      <c r="C434" s="3">
        <f>DATE(2018, MONTH(DATEVALUE('2022 Regulation Up'!$K$2&amp;" 1")), 1)</f>
        <v>43374</v>
      </c>
      <c r="D434" s="1">
        <v>1</v>
      </c>
      <c r="E434" s="1" t="s">
        <v>16</v>
      </c>
      <c r="F434" s="2">
        <f>'2022 Regulation Up'!$K3</f>
        <v>203</v>
      </c>
      <c r="G434" s="2">
        <f>'2023 Regulation Up (wo solar)'!$K3</f>
        <v>207</v>
      </c>
      <c r="H434" s="2">
        <f>'2023 Regulation Up (w solar)'!$K3</f>
        <v>207</v>
      </c>
      <c r="I434" s="2">
        <f t="shared" si="31"/>
        <v>4</v>
      </c>
      <c r="J434" s="12">
        <f t="shared" si="28"/>
        <v>1.9704433497536946E-2</v>
      </c>
    </row>
    <row r="435" spans="1:10" x14ac:dyDescent="0.35">
      <c r="A435" s="1" t="str">
        <f t="shared" si="29"/>
        <v>Oct</v>
      </c>
      <c r="B435" s="1">
        <f t="shared" si="30"/>
        <v>10</v>
      </c>
      <c r="C435" s="3">
        <f>DATE(2018, MONTH(DATEVALUE('2022 Regulation Up'!$K$2&amp;" 1")), 1)</f>
        <v>43374</v>
      </c>
      <c r="D435" s="1">
        <v>2</v>
      </c>
      <c r="E435" s="1" t="s">
        <v>16</v>
      </c>
      <c r="F435" s="2">
        <f>'2022 Regulation Up'!$K4</f>
        <v>168</v>
      </c>
      <c r="G435" s="2">
        <f>'2023 Regulation Up (wo solar)'!$K4</f>
        <v>153</v>
      </c>
      <c r="H435" s="2">
        <f>'2023 Regulation Up (w solar)'!$K4</f>
        <v>153</v>
      </c>
      <c r="I435" s="2">
        <f t="shared" si="31"/>
        <v>-15</v>
      </c>
      <c r="J435" s="12">
        <f t="shared" si="28"/>
        <v>-8.9285714285714288E-2</v>
      </c>
    </row>
    <row r="436" spans="1:10" x14ac:dyDescent="0.35">
      <c r="A436" s="1" t="str">
        <f t="shared" si="29"/>
        <v>Oct</v>
      </c>
      <c r="B436" s="1">
        <f t="shared" si="30"/>
        <v>10</v>
      </c>
      <c r="C436" s="3">
        <f>DATE(2018, MONTH(DATEVALUE('2022 Regulation Up'!$K$2&amp;" 1")), 1)</f>
        <v>43374</v>
      </c>
      <c r="D436" s="1">
        <v>3</v>
      </c>
      <c r="E436" s="1" t="s">
        <v>16</v>
      </c>
      <c r="F436" s="2">
        <f>'2022 Regulation Up'!$K5</f>
        <v>163</v>
      </c>
      <c r="G436" s="2">
        <f>'2023 Regulation Up (wo solar)'!$K5</f>
        <v>238</v>
      </c>
      <c r="H436" s="2">
        <f>'2023 Regulation Up (w solar)'!$K5</f>
        <v>238</v>
      </c>
      <c r="I436" s="2">
        <f t="shared" si="31"/>
        <v>75</v>
      </c>
      <c r="J436" s="12">
        <f t="shared" si="28"/>
        <v>0.46012269938650308</v>
      </c>
    </row>
    <row r="437" spans="1:10" x14ac:dyDescent="0.35">
      <c r="A437" s="1" t="str">
        <f t="shared" si="29"/>
        <v>Oct</v>
      </c>
      <c r="B437" s="1">
        <f t="shared" si="30"/>
        <v>10</v>
      </c>
      <c r="C437" s="3">
        <f>DATE(2018, MONTH(DATEVALUE('2022 Regulation Up'!$K$2&amp;" 1")), 1)</f>
        <v>43374</v>
      </c>
      <c r="D437" s="1">
        <v>4</v>
      </c>
      <c r="E437" s="1" t="s">
        <v>16</v>
      </c>
      <c r="F437" s="2">
        <f>'2022 Regulation Up'!$K6</f>
        <v>212</v>
      </c>
      <c r="G437" s="2">
        <f>'2023 Regulation Up (wo solar)'!$K6</f>
        <v>187</v>
      </c>
      <c r="H437" s="2">
        <f>'2023 Regulation Up (w solar)'!$K6</f>
        <v>187</v>
      </c>
      <c r="I437" s="2">
        <f t="shared" si="31"/>
        <v>-25</v>
      </c>
      <c r="J437" s="12">
        <f t="shared" si="28"/>
        <v>-0.11792452830188679</v>
      </c>
    </row>
    <row r="438" spans="1:10" x14ac:dyDescent="0.35">
      <c r="A438" s="1" t="str">
        <f t="shared" si="29"/>
        <v>Oct</v>
      </c>
      <c r="B438" s="1">
        <f t="shared" si="30"/>
        <v>10</v>
      </c>
      <c r="C438" s="3">
        <f>DATE(2018, MONTH(DATEVALUE('2022 Regulation Up'!$K$2&amp;" 1")), 1)</f>
        <v>43374</v>
      </c>
      <c r="D438" s="1">
        <v>5</v>
      </c>
      <c r="E438" s="1" t="s">
        <v>16</v>
      </c>
      <c r="F438" s="2">
        <f>'2022 Regulation Up'!$K7</f>
        <v>258</v>
      </c>
      <c r="G438" s="2">
        <f>'2023 Regulation Up (wo solar)'!$K7</f>
        <v>261</v>
      </c>
      <c r="H438" s="2">
        <f>'2023 Regulation Up (w solar)'!$K7</f>
        <v>261</v>
      </c>
      <c r="I438" s="2">
        <f t="shared" si="31"/>
        <v>3</v>
      </c>
      <c r="J438" s="12">
        <f t="shared" si="28"/>
        <v>1.1627906976744186E-2</v>
      </c>
    </row>
    <row r="439" spans="1:10" x14ac:dyDescent="0.35">
      <c r="A439" s="1" t="str">
        <f t="shared" si="29"/>
        <v>Oct</v>
      </c>
      <c r="B439" s="1">
        <f t="shared" si="30"/>
        <v>10</v>
      </c>
      <c r="C439" s="3">
        <f>DATE(2018, MONTH(DATEVALUE('2022 Regulation Up'!$K$2&amp;" 1")), 1)</f>
        <v>43374</v>
      </c>
      <c r="D439" s="1">
        <v>6</v>
      </c>
      <c r="E439" s="1" t="s">
        <v>16</v>
      </c>
      <c r="F439" s="2">
        <f>'2022 Regulation Up'!$K8</f>
        <v>374</v>
      </c>
      <c r="G439" s="2">
        <f>'2023 Regulation Up (wo solar)'!$K8</f>
        <v>389</v>
      </c>
      <c r="H439" s="2">
        <f>'2023 Regulation Up (w solar)'!$K8</f>
        <v>389</v>
      </c>
      <c r="I439" s="2">
        <f t="shared" si="31"/>
        <v>15</v>
      </c>
      <c r="J439" s="12">
        <f t="shared" si="28"/>
        <v>4.0106951871657755E-2</v>
      </c>
    </row>
    <row r="440" spans="1:10" x14ac:dyDescent="0.35">
      <c r="A440" s="1" t="str">
        <f t="shared" si="29"/>
        <v>Oct</v>
      </c>
      <c r="B440" s="1">
        <f t="shared" si="30"/>
        <v>10</v>
      </c>
      <c r="C440" s="3">
        <f>DATE(2018, MONTH(DATEVALUE('2022 Regulation Up'!$K$2&amp;" 1")), 1)</f>
        <v>43374</v>
      </c>
      <c r="D440" s="1">
        <v>7</v>
      </c>
      <c r="E440" s="1" t="s">
        <v>16</v>
      </c>
      <c r="F440" s="2">
        <f>'2022 Regulation Up'!$K9</f>
        <v>526</v>
      </c>
      <c r="G440" s="2">
        <f>'2023 Regulation Up (wo solar)'!$K9</f>
        <v>477</v>
      </c>
      <c r="H440" s="2">
        <f>'2023 Regulation Up (w solar)'!$K9</f>
        <v>477</v>
      </c>
      <c r="I440" s="2">
        <f t="shared" si="31"/>
        <v>-49</v>
      </c>
      <c r="J440" s="12">
        <f t="shared" si="28"/>
        <v>-9.3155893536121678E-2</v>
      </c>
    </row>
    <row r="441" spans="1:10" x14ac:dyDescent="0.35">
      <c r="A441" s="1" t="str">
        <f t="shared" si="29"/>
        <v>Oct</v>
      </c>
      <c r="B441" s="1">
        <f t="shared" si="30"/>
        <v>10</v>
      </c>
      <c r="C441" s="3">
        <f>DATE(2018, MONTH(DATEVALUE('2022 Regulation Up'!$K$2&amp;" 1")), 1)</f>
        <v>43374</v>
      </c>
      <c r="D441" s="1">
        <v>8</v>
      </c>
      <c r="E441" s="1" t="s">
        <v>16</v>
      </c>
      <c r="F441" s="2">
        <f>'2022 Regulation Up'!$K10</f>
        <v>356</v>
      </c>
      <c r="G441" s="2">
        <f>'2023 Regulation Up (wo solar)'!$K10</f>
        <v>347</v>
      </c>
      <c r="H441" s="2">
        <f>'2023 Regulation Up (w solar)'!$K10</f>
        <v>347</v>
      </c>
      <c r="I441" s="2">
        <f t="shared" si="31"/>
        <v>-9</v>
      </c>
      <c r="J441" s="12">
        <f t="shared" si="28"/>
        <v>-2.5280898876404494E-2</v>
      </c>
    </row>
    <row r="442" spans="1:10" x14ac:dyDescent="0.35">
      <c r="A442" s="1" t="str">
        <f t="shared" si="29"/>
        <v>Oct</v>
      </c>
      <c r="B442" s="1">
        <f t="shared" si="30"/>
        <v>10</v>
      </c>
      <c r="C442" s="3">
        <f>DATE(2018, MONTH(DATEVALUE('2022 Regulation Up'!$K$2&amp;" 1")), 1)</f>
        <v>43374</v>
      </c>
      <c r="D442" s="1">
        <v>9</v>
      </c>
      <c r="E442" s="1" t="s">
        <v>16</v>
      </c>
      <c r="F442" s="2">
        <f>'2022 Regulation Up'!$K11</f>
        <v>333</v>
      </c>
      <c r="G442" s="2">
        <f>'2023 Regulation Up (wo solar)'!$K11</f>
        <v>307</v>
      </c>
      <c r="H442" s="2">
        <f>'2023 Regulation Up (w solar)'!$K11</f>
        <v>307</v>
      </c>
      <c r="I442" s="2">
        <f t="shared" si="31"/>
        <v>-26</v>
      </c>
      <c r="J442" s="12">
        <f t="shared" si="28"/>
        <v>-7.8078078078078081E-2</v>
      </c>
    </row>
    <row r="443" spans="1:10" x14ac:dyDescent="0.35">
      <c r="A443" s="1" t="str">
        <f t="shared" si="29"/>
        <v>Oct</v>
      </c>
      <c r="B443" s="1">
        <f t="shared" si="30"/>
        <v>10</v>
      </c>
      <c r="C443" s="3">
        <f>DATE(2018, MONTH(DATEVALUE('2022 Regulation Up'!$K$2&amp;" 1")), 1)</f>
        <v>43374</v>
      </c>
      <c r="D443" s="1">
        <v>10</v>
      </c>
      <c r="E443" s="1" t="s">
        <v>16</v>
      </c>
      <c r="F443" s="2">
        <f>'2022 Regulation Up'!$K12</f>
        <v>450</v>
      </c>
      <c r="G443" s="2">
        <f>'2023 Regulation Up (wo solar)'!$K12</f>
        <v>422</v>
      </c>
      <c r="H443" s="2">
        <f>'2023 Regulation Up (w solar)'!$K12</f>
        <v>461</v>
      </c>
      <c r="I443" s="2">
        <f t="shared" si="31"/>
        <v>11</v>
      </c>
      <c r="J443" s="12">
        <f t="shared" si="28"/>
        <v>2.4444444444444446E-2</v>
      </c>
    </row>
    <row r="444" spans="1:10" x14ac:dyDescent="0.35">
      <c r="A444" s="1" t="str">
        <f t="shared" si="29"/>
        <v>Oct</v>
      </c>
      <c r="B444" s="1">
        <f t="shared" si="30"/>
        <v>10</v>
      </c>
      <c r="C444" s="3">
        <f>DATE(2018, MONTH(DATEVALUE('2022 Regulation Up'!$K$2&amp;" 1")), 1)</f>
        <v>43374</v>
      </c>
      <c r="D444" s="1">
        <v>11</v>
      </c>
      <c r="E444" s="1" t="s">
        <v>16</v>
      </c>
      <c r="F444" s="2">
        <f>'2022 Regulation Up'!$K13</f>
        <v>476</v>
      </c>
      <c r="G444" s="2">
        <f>'2023 Regulation Up (wo solar)'!$K13</f>
        <v>554</v>
      </c>
      <c r="H444" s="2">
        <f>'2023 Regulation Up (w solar)'!$K13</f>
        <v>627</v>
      </c>
      <c r="I444" s="2">
        <f t="shared" si="31"/>
        <v>151</v>
      </c>
      <c r="J444" s="12">
        <f t="shared" si="28"/>
        <v>0.3172268907563025</v>
      </c>
    </row>
    <row r="445" spans="1:10" x14ac:dyDescent="0.35">
      <c r="A445" s="1" t="str">
        <f t="shared" si="29"/>
        <v>Oct</v>
      </c>
      <c r="B445" s="1">
        <f t="shared" si="30"/>
        <v>10</v>
      </c>
      <c r="C445" s="3">
        <f>DATE(2018, MONTH(DATEVALUE('2022 Regulation Up'!$K$2&amp;" 1")), 1)</f>
        <v>43374</v>
      </c>
      <c r="D445" s="1">
        <v>12</v>
      </c>
      <c r="E445" s="1" t="s">
        <v>16</v>
      </c>
      <c r="F445" s="2">
        <f>'2022 Regulation Up'!$K14</f>
        <v>518</v>
      </c>
      <c r="G445" s="2">
        <f>'2023 Regulation Up (wo solar)'!$K14</f>
        <v>507</v>
      </c>
      <c r="H445" s="2">
        <f>'2023 Regulation Up (w solar)'!$K14</f>
        <v>583</v>
      </c>
      <c r="I445" s="2">
        <f t="shared" si="31"/>
        <v>65</v>
      </c>
      <c r="J445" s="12">
        <f t="shared" si="28"/>
        <v>0.12548262548262548</v>
      </c>
    </row>
    <row r="446" spans="1:10" x14ac:dyDescent="0.35">
      <c r="A446" s="1" t="str">
        <f t="shared" si="29"/>
        <v>Oct</v>
      </c>
      <c r="B446" s="1">
        <f t="shared" si="30"/>
        <v>10</v>
      </c>
      <c r="C446" s="3">
        <f>DATE(2018, MONTH(DATEVALUE('2022 Regulation Up'!$K$2&amp;" 1")), 1)</f>
        <v>43374</v>
      </c>
      <c r="D446" s="1">
        <v>13</v>
      </c>
      <c r="E446" s="1" t="s">
        <v>16</v>
      </c>
      <c r="F446" s="2">
        <f>'2022 Regulation Up'!$K15</f>
        <v>489</v>
      </c>
      <c r="G446" s="2">
        <f>'2023 Regulation Up (wo solar)'!$K15</f>
        <v>534</v>
      </c>
      <c r="H446" s="2">
        <f>'2023 Regulation Up (w solar)'!$K15</f>
        <v>597</v>
      </c>
      <c r="I446" s="2">
        <f t="shared" si="31"/>
        <v>108</v>
      </c>
      <c r="J446" s="12">
        <f t="shared" si="28"/>
        <v>0.22085889570552147</v>
      </c>
    </row>
    <row r="447" spans="1:10" x14ac:dyDescent="0.35">
      <c r="A447" s="1" t="str">
        <f t="shared" si="29"/>
        <v>Oct</v>
      </c>
      <c r="B447" s="1">
        <f t="shared" si="30"/>
        <v>10</v>
      </c>
      <c r="C447" s="3">
        <f>DATE(2018, MONTH(DATEVALUE('2022 Regulation Up'!$K$2&amp;" 1")), 1)</f>
        <v>43374</v>
      </c>
      <c r="D447" s="1">
        <v>14</v>
      </c>
      <c r="E447" s="1" t="s">
        <v>16</v>
      </c>
      <c r="F447" s="2">
        <f>'2022 Regulation Up'!$K16</f>
        <v>447</v>
      </c>
      <c r="G447" s="2">
        <f>'2023 Regulation Up (wo solar)'!$K16</f>
        <v>503</v>
      </c>
      <c r="H447" s="2">
        <f>'2023 Regulation Up (w solar)'!$K16</f>
        <v>568</v>
      </c>
      <c r="I447" s="2">
        <f t="shared" si="31"/>
        <v>121</v>
      </c>
      <c r="J447" s="12">
        <f t="shared" si="28"/>
        <v>0.27069351230425054</v>
      </c>
    </row>
    <row r="448" spans="1:10" x14ac:dyDescent="0.35">
      <c r="A448" s="1" t="str">
        <f t="shared" si="29"/>
        <v>Oct</v>
      </c>
      <c r="B448" s="1">
        <f t="shared" si="30"/>
        <v>10</v>
      </c>
      <c r="C448" s="3">
        <f>DATE(2018, MONTH(DATEVALUE('2022 Regulation Up'!$K$2&amp;" 1")), 1)</f>
        <v>43374</v>
      </c>
      <c r="D448" s="1">
        <v>15</v>
      </c>
      <c r="E448" s="1" t="s">
        <v>16</v>
      </c>
      <c r="F448" s="2">
        <f>'2022 Regulation Up'!$K17</f>
        <v>414</v>
      </c>
      <c r="G448" s="2">
        <f>'2023 Regulation Up (wo solar)'!$K17</f>
        <v>532</v>
      </c>
      <c r="H448" s="2">
        <f>'2023 Regulation Up (w solar)'!$K17</f>
        <v>606</v>
      </c>
      <c r="I448" s="2">
        <f t="shared" si="31"/>
        <v>192</v>
      </c>
      <c r="J448" s="12">
        <f t="shared" si="28"/>
        <v>0.46376811594202899</v>
      </c>
    </row>
    <row r="449" spans="1:10" x14ac:dyDescent="0.35">
      <c r="A449" s="1" t="str">
        <f t="shared" si="29"/>
        <v>Oct</v>
      </c>
      <c r="B449" s="1">
        <f t="shared" si="30"/>
        <v>10</v>
      </c>
      <c r="C449" s="3">
        <f>DATE(2018, MONTH(DATEVALUE('2022 Regulation Up'!$K$2&amp;" 1")), 1)</f>
        <v>43374</v>
      </c>
      <c r="D449" s="1">
        <v>16</v>
      </c>
      <c r="E449" s="1" t="s">
        <v>16</v>
      </c>
      <c r="F449" s="2">
        <f>'2022 Regulation Up'!$K18</f>
        <v>435</v>
      </c>
      <c r="G449" s="2">
        <f>'2023 Regulation Up (wo solar)'!$K18</f>
        <v>516</v>
      </c>
      <c r="H449" s="2">
        <f>'2023 Regulation Up (w solar)'!$K18</f>
        <v>644</v>
      </c>
      <c r="I449" s="2">
        <f t="shared" si="31"/>
        <v>209</v>
      </c>
      <c r="J449" s="12">
        <f t="shared" si="28"/>
        <v>0.48045977011494251</v>
      </c>
    </row>
    <row r="450" spans="1:10" x14ac:dyDescent="0.35">
      <c r="A450" s="1" t="str">
        <f t="shared" si="29"/>
        <v>Oct</v>
      </c>
      <c r="B450" s="1">
        <f t="shared" si="30"/>
        <v>10</v>
      </c>
      <c r="C450" s="3">
        <f>DATE(2018, MONTH(DATEVALUE('2022 Regulation Up'!$K$2&amp;" 1")), 1)</f>
        <v>43374</v>
      </c>
      <c r="D450" s="1">
        <v>17</v>
      </c>
      <c r="E450" s="1" t="s">
        <v>16</v>
      </c>
      <c r="F450" s="2">
        <f>'2022 Regulation Up'!$K19</f>
        <v>396</v>
      </c>
      <c r="G450" s="2">
        <f>'2023 Regulation Up (wo solar)'!$K19</f>
        <v>504</v>
      </c>
      <c r="H450" s="2">
        <f>'2023 Regulation Up (w solar)'!$K19</f>
        <v>640</v>
      </c>
      <c r="I450" s="2">
        <f t="shared" si="31"/>
        <v>244</v>
      </c>
      <c r="J450" s="12">
        <f t="shared" ref="J450:J513" si="32">I450/F450</f>
        <v>0.61616161616161613</v>
      </c>
    </row>
    <row r="451" spans="1:10" x14ac:dyDescent="0.35">
      <c r="A451" s="1" t="str">
        <f t="shared" ref="A451:A514" si="33">TEXT(C451, "mmm")</f>
        <v>Oct</v>
      </c>
      <c r="B451" s="1">
        <f t="shared" ref="B451:B514" si="34">MONTH(C451)</f>
        <v>10</v>
      </c>
      <c r="C451" s="3">
        <f>DATE(2018, MONTH(DATEVALUE('2022 Regulation Up'!$K$2&amp;" 1")), 1)</f>
        <v>43374</v>
      </c>
      <c r="D451" s="1">
        <v>18</v>
      </c>
      <c r="E451" s="1" t="s">
        <v>16</v>
      </c>
      <c r="F451" s="2">
        <f>'2022 Regulation Up'!$K20</f>
        <v>516</v>
      </c>
      <c r="G451" s="2">
        <f>'2023 Regulation Up (wo solar)'!$K20</f>
        <v>632</v>
      </c>
      <c r="H451" s="2">
        <f>'2023 Regulation Up (w solar)'!$K20</f>
        <v>789</v>
      </c>
      <c r="I451" s="2">
        <f t="shared" ref="I451:I514" si="35">IF(H451=0, 0, (H451-F451))</f>
        <v>273</v>
      </c>
      <c r="J451" s="12">
        <f t="shared" si="32"/>
        <v>0.52906976744186052</v>
      </c>
    </row>
    <row r="452" spans="1:10" x14ac:dyDescent="0.35">
      <c r="A452" s="1" t="str">
        <f t="shared" si="33"/>
        <v>Oct</v>
      </c>
      <c r="B452" s="1">
        <f t="shared" si="34"/>
        <v>10</v>
      </c>
      <c r="C452" s="3">
        <f>DATE(2018, MONTH(DATEVALUE('2022 Regulation Up'!$K$2&amp;" 1")), 1)</f>
        <v>43374</v>
      </c>
      <c r="D452" s="1">
        <v>19</v>
      </c>
      <c r="E452" s="1" t="s">
        <v>16</v>
      </c>
      <c r="F452" s="2">
        <f>'2022 Regulation Up'!$K21</f>
        <v>544</v>
      </c>
      <c r="G452" s="2">
        <f>'2023 Regulation Up (wo solar)'!$K21</f>
        <v>590</v>
      </c>
      <c r="H452" s="2">
        <f>'2023 Regulation Up (w solar)'!$K21</f>
        <v>724</v>
      </c>
      <c r="I452" s="2">
        <f t="shared" si="35"/>
        <v>180</v>
      </c>
      <c r="J452" s="12">
        <f t="shared" si="32"/>
        <v>0.33088235294117646</v>
      </c>
    </row>
    <row r="453" spans="1:10" x14ac:dyDescent="0.35">
      <c r="A453" s="1" t="str">
        <f t="shared" si="33"/>
        <v>Oct</v>
      </c>
      <c r="B453" s="1">
        <f t="shared" si="34"/>
        <v>10</v>
      </c>
      <c r="C453" s="3">
        <f>DATE(2018, MONTH(DATEVALUE('2022 Regulation Up'!$K$2&amp;" 1")), 1)</f>
        <v>43374</v>
      </c>
      <c r="D453" s="1">
        <v>20</v>
      </c>
      <c r="E453" s="1" t="s">
        <v>16</v>
      </c>
      <c r="F453" s="2">
        <f>'2022 Regulation Up'!$K22</f>
        <v>262</v>
      </c>
      <c r="G453" s="2">
        <f>'2023 Regulation Up (wo solar)'!$K22</f>
        <v>260</v>
      </c>
      <c r="H453" s="2">
        <f>'2023 Regulation Up (w solar)'!$K22</f>
        <v>280</v>
      </c>
      <c r="I453" s="2">
        <f t="shared" si="35"/>
        <v>18</v>
      </c>
      <c r="J453" s="12">
        <f t="shared" si="32"/>
        <v>6.8702290076335881E-2</v>
      </c>
    </row>
    <row r="454" spans="1:10" x14ac:dyDescent="0.35">
      <c r="A454" s="1" t="str">
        <f t="shared" si="33"/>
        <v>Oct</v>
      </c>
      <c r="B454" s="1">
        <f t="shared" si="34"/>
        <v>10</v>
      </c>
      <c r="C454" s="3">
        <f>DATE(2018, MONTH(DATEVALUE('2022 Regulation Up'!$K$2&amp;" 1")), 1)</f>
        <v>43374</v>
      </c>
      <c r="D454" s="1">
        <v>21</v>
      </c>
      <c r="E454" s="1" t="s">
        <v>16</v>
      </c>
      <c r="F454" s="2">
        <f>'2022 Regulation Up'!$K23</f>
        <v>216</v>
      </c>
      <c r="G454" s="2">
        <f>'2023 Regulation Up (wo solar)'!$K23</f>
        <v>210</v>
      </c>
      <c r="H454" s="2">
        <f>'2023 Regulation Up (w solar)'!$K23</f>
        <v>210</v>
      </c>
      <c r="I454" s="2">
        <f t="shared" si="35"/>
        <v>-6</v>
      </c>
      <c r="J454" s="12">
        <f t="shared" si="32"/>
        <v>-2.7777777777777776E-2</v>
      </c>
    </row>
    <row r="455" spans="1:10" x14ac:dyDescent="0.35">
      <c r="A455" s="1" t="str">
        <f t="shared" si="33"/>
        <v>Oct</v>
      </c>
      <c r="B455" s="1">
        <f t="shared" si="34"/>
        <v>10</v>
      </c>
      <c r="C455" s="3">
        <f>DATE(2018, MONTH(DATEVALUE('2022 Regulation Up'!$K$2&amp;" 1")), 1)</f>
        <v>43374</v>
      </c>
      <c r="D455" s="1">
        <v>22</v>
      </c>
      <c r="E455" s="1" t="s">
        <v>16</v>
      </c>
      <c r="F455" s="2">
        <f>'2022 Regulation Up'!$K24</f>
        <v>152</v>
      </c>
      <c r="G455" s="2">
        <f>'2023 Regulation Up (wo solar)'!$K24</f>
        <v>223</v>
      </c>
      <c r="H455" s="2">
        <f>'2023 Regulation Up (w solar)'!$K24</f>
        <v>223</v>
      </c>
      <c r="I455" s="2">
        <f t="shared" si="35"/>
        <v>71</v>
      </c>
      <c r="J455" s="12">
        <f t="shared" si="32"/>
        <v>0.46710526315789475</v>
      </c>
    </row>
    <row r="456" spans="1:10" x14ac:dyDescent="0.35">
      <c r="A456" s="1" t="str">
        <f t="shared" si="33"/>
        <v>Oct</v>
      </c>
      <c r="B456" s="1">
        <f t="shared" si="34"/>
        <v>10</v>
      </c>
      <c r="C456" s="3">
        <f>DATE(2018, MONTH(DATEVALUE('2022 Regulation Up'!$K$2&amp;" 1")), 1)</f>
        <v>43374</v>
      </c>
      <c r="D456" s="1">
        <v>23</v>
      </c>
      <c r="E456" s="1" t="s">
        <v>16</v>
      </c>
      <c r="F456" s="2">
        <f>'2022 Regulation Up'!$K25</f>
        <v>150</v>
      </c>
      <c r="G456" s="2">
        <f>'2023 Regulation Up (wo solar)'!$K25</f>
        <v>149</v>
      </c>
      <c r="H456" s="2">
        <f>'2023 Regulation Up (w solar)'!$K25</f>
        <v>149</v>
      </c>
      <c r="I456" s="2">
        <f t="shared" si="35"/>
        <v>-1</v>
      </c>
      <c r="J456" s="12">
        <f t="shared" si="32"/>
        <v>-6.6666666666666671E-3</v>
      </c>
    </row>
    <row r="457" spans="1:10" x14ac:dyDescent="0.35">
      <c r="A457" s="1" t="str">
        <f t="shared" si="33"/>
        <v>Oct</v>
      </c>
      <c r="B457" s="1">
        <f t="shared" si="34"/>
        <v>10</v>
      </c>
      <c r="C457" s="3">
        <f>DATE(2018, MONTH(DATEVALUE('2022 Regulation Up'!$K$2&amp;" 1")), 1)</f>
        <v>43374</v>
      </c>
      <c r="D457" s="1">
        <v>24</v>
      </c>
      <c r="E457" s="1" t="s">
        <v>16</v>
      </c>
      <c r="F457" s="2">
        <f>'2022 Regulation Up'!$K26</f>
        <v>172</v>
      </c>
      <c r="G457" s="2">
        <f>'2023 Regulation Up (wo solar)'!$K26</f>
        <v>137</v>
      </c>
      <c r="H457" s="2">
        <f>'2023 Regulation Up (w solar)'!$K26</f>
        <v>137</v>
      </c>
      <c r="I457" s="2">
        <f t="shared" si="35"/>
        <v>-35</v>
      </c>
      <c r="J457" s="12">
        <f t="shared" si="32"/>
        <v>-0.20348837209302326</v>
      </c>
    </row>
    <row r="458" spans="1:10" x14ac:dyDescent="0.35">
      <c r="A458" s="1" t="str">
        <f t="shared" si="33"/>
        <v>Oct</v>
      </c>
      <c r="B458" s="1">
        <f t="shared" si="34"/>
        <v>10</v>
      </c>
      <c r="C458" s="3">
        <f>DATE(2018, MONTH(DATEVALUE('2022 Regulation Up'!$K$2&amp;" 1")), 1)</f>
        <v>43374</v>
      </c>
      <c r="D458" s="1">
        <v>1</v>
      </c>
      <c r="E458" s="1" t="s">
        <v>17</v>
      </c>
      <c r="F458" s="2">
        <f>'2022 Regulation Down'!$K3</f>
        <v>357</v>
      </c>
      <c r="G458" s="2">
        <f>'2023 Regulation Down (wo solar)'!$K3</f>
        <v>377</v>
      </c>
      <c r="H458" s="2">
        <f>'2023_RegDown(w solar)'!$K3</f>
        <v>377</v>
      </c>
      <c r="I458" s="2">
        <f t="shared" si="35"/>
        <v>20</v>
      </c>
      <c r="J458" s="12">
        <f t="shared" si="32"/>
        <v>5.6022408963585436E-2</v>
      </c>
    </row>
    <row r="459" spans="1:10" x14ac:dyDescent="0.35">
      <c r="A459" s="1" t="str">
        <f t="shared" si="33"/>
        <v>Oct</v>
      </c>
      <c r="B459" s="1">
        <f t="shared" si="34"/>
        <v>10</v>
      </c>
      <c r="C459" s="3">
        <f>DATE(2018, MONTH(DATEVALUE('2022 Regulation Up'!$K$2&amp;" 1")), 1)</f>
        <v>43374</v>
      </c>
      <c r="D459" s="1">
        <v>2</v>
      </c>
      <c r="E459" s="1" t="s">
        <v>17</v>
      </c>
      <c r="F459" s="2">
        <f>'2022 Regulation Down'!$K4</f>
        <v>275</v>
      </c>
      <c r="G459" s="2">
        <f>'2023 Regulation Down (wo solar)'!$K4</f>
        <v>276</v>
      </c>
      <c r="H459" s="2">
        <f>'2023_RegDown(w solar)'!$K4</f>
        <v>276</v>
      </c>
      <c r="I459" s="2">
        <f t="shared" si="35"/>
        <v>1</v>
      </c>
      <c r="J459" s="12">
        <f t="shared" si="32"/>
        <v>3.6363636363636364E-3</v>
      </c>
    </row>
    <row r="460" spans="1:10" x14ac:dyDescent="0.35">
      <c r="A460" s="1" t="str">
        <f t="shared" si="33"/>
        <v>Oct</v>
      </c>
      <c r="B460" s="1">
        <f t="shared" si="34"/>
        <v>10</v>
      </c>
      <c r="C460" s="3">
        <f>DATE(2018, MONTH(DATEVALUE('2022 Regulation Up'!$K$2&amp;" 1")), 1)</f>
        <v>43374</v>
      </c>
      <c r="D460" s="1">
        <v>3</v>
      </c>
      <c r="E460" s="1" t="s">
        <v>17</v>
      </c>
      <c r="F460" s="2">
        <f>'2022 Regulation Down'!$K5</f>
        <v>219</v>
      </c>
      <c r="G460" s="2">
        <f>'2023 Regulation Down (wo solar)'!$K5</f>
        <v>215</v>
      </c>
      <c r="H460" s="2">
        <f>'2023_RegDown(w solar)'!$K5</f>
        <v>215</v>
      </c>
      <c r="I460" s="2">
        <f t="shared" si="35"/>
        <v>-4</v>
      </c>
      <c r="J460" s="12">
        <f t="shared" si="32"/>
        <v>-1.8264840182648401E-2</v>
      </c>
    </row>
    <row r="461" spans="1:10" x14ac:dyDescent="0.35">
      <c r="A461" s="1" t="str">
        <f t="shared" si="33"/>
        <v>Oct</v>
      </c>
      <c r="B461" s="1">
        <f t="shared" si="34"/>
        <v>10</v>
      </c>
      <c r="C461" s="3">
        <f>DATE(2018, MONTH(DATEVALUE('2022 Regulation Up'!$K$2&amp;" 1")), 1)</f>
        <v>43374</v>
      </c>
      <c r="D461" s="1">
        <v>4</v>
      </c>
      <c r="E461" s="1" t="s">
        <v>17</v>
      </c>
      <c r="F461" s="2">
        <f>'2022 Regulation Down'!$K6</f>
        <v>209</v>
      </c>
      <c r="G461" s="2">
        <f>'2023 Regulation Down (wo solar)'!$K6</f>
        <v>211</v>
      </c>
      <c r="H461" s="2">
        <f>'2023_RegDown(w solar)'!$K6</f>
        <v>211</v>
      </c>
      <c r="I461" s="2">
        <f t="shared" si="35"/>
        <v>2</v>
      </c>
      <c r="J461" s="12">
        <f t="shared" si="32"/>
        <v>9.5693779904306216E-3</v>
      </c>
    </row>
    <row r="462" spans="1:10" x14ac:dyDescent="0.35">
      <c r="A462" s="1" t="str">
        <f t="shared" si="33"/>
        <v>Oct</v>
      </c>
      <c r="B462" s="1">
        <f t="shared" si="34"/>
        <v>10</v>
      </c>
      <c r="C462" s="3">
        <f>DATE(2018, MONTH(DATEVALUE('2022 Regulation Up'!$K$2&amp;" 1")), 1)</f>
        <v>43374</v>
      </c>
      <c r="D462" s="1">
        <v>5</v>
      </c>
      <c r="E462" s="1" t="s">
        <v>17</v>
      </c>
      <c r="F462" s="2">
        <f>'2022 Regulation Down'!$K7</f>
        <v>192</v>
      </c>
      <c r="G462" s="2">
        <f>'2023 Regulation Down (wo solar)'!$K7</f>
        <v>210</v>
      </c>
      <c r="H462" s="2">
        <f>'2023_RegDown(w solar)'!$K7</f>
        <v>210</v>
      </c>
      <c r="I462" s="2">
        <f t="shared" si="35"/>
        <v>18</v>
      </c>
      <c r="J462" s="12">
        <f t="shared" si="32"/>
        <v>9.375E-2</v>
      </c>
    </row>
    <row r="463" spans="1:10" x14ac:dyDescent="0.35">
      <c r="A463" s="1" t="str">
        <f t="shared" si="33"/>
        <v>Oct</v>
      </c>
      <c r="B463" s="1">
        <f t="shared" si="34"/>
        <v>10</v>
      </c>
      <c r="C463" s="3">
        <f>DATE(2018, MONTH(DATEVALUE('2022 Regulation Up'!$K$2&amp;" 1")), 1)</f>
        <v>43374</v>
      </c>
      <c r="D463" s="1">
        <v>6</v>
      </c>
      <c r="E463" s="1" t="s">
        <v>17</v>
      </c>
      <c r="F463" s="2">
        <f>'2022 Regulation Down'!$K8</f>
        <v>264</v>
      </c>
      <c r="G463" s="2">
        <f>'2023 Regulation Down (wo solar)'!$K8</f>
        <v>238</v>
      </c>
      <c r="H463" s="2">
        <f>'2023_RegDown(w solar)'!$K8</f>
        <v>238</v>
      </c>
      <c r="I463" s="2">
        <f t="shared" si="35"/>
        <v>-26</v>
      </c>
      <c r="J463" s="12">
        <f t="shared" si="32"/>
        <v>-9.8484848484848481E-2</v>
      </c>
    </row>
    <row r="464" spans="1:10" x14ac:dyDescent="0.35">
      <c r="A464" s="1" t="str">
        <f t="shared" si="33"/>
        <v>Oct</v>
      </c>
      <c r="B464" s="1">
        <f t="shared" si="34"/>
        <v>10</v>
      </c>
      <c r="C464" s="3">
        <f>DATE(2018, MONTH(DATEVALUE('2022 Regulation Up'!$K$2&amp;" 1")), 1)</f>
        <v>43374</v>
      </c>
      <c r="D464" s="1">
        <v>7</v>
      </c>
      <c r="E464" s="1" t="s">
        <v>17</v>
      </c>
      <c r="F464" s="2">
        <f>'2022 Regulation Down'!$K9</f>
        <v>174</v>
      </c>
      <c r="G464" s="2">
        <f>'2023 Regulation Down (wo solar)'!$K9</f>
        <v>192</v>
      </c>
      <c r="H464" s="2">
        <f>'2023_RegDown(w solar)'!$K9</f>
        <v>192</v>
      </c>
      <c r="I464" s="2">
        <f t="shared" si="35"/>
        <v>18</v>
      </c>
      <c r="J464" s="12">
        <f t="shared" si="32"/>
        <v>0.10344827586206896</v>
      </c>
    </row>
    <row r="465" spans="1:10" x14ac:dyDescent="0.35">
      <c r="A465" s="1" t="str">
        <f t="shared" si="33"/>
        <v>Oct</v>
      </c>
      <c r="B465" s="1">
        <f t="shared" si="34"/>
        <v>10</v>
      </c>
      <c r="C465" s="3">
        <f>DATE(2018, MONTH(DATEVALUE('2022 Regulation Up'!$K$2&amp;" 1")), 1)</f>
        <v>43374</v>
      </c>
      <c r="D465" s="1">
        <v>8</v>
      </c>
      <c r="E465" s="1" t="s">
        <v>17</v>
      </c>
      <c r="F465" s="2">
        <f>'2022 Regulation Down'!$K10</f>
        <v>211</v>
      </c>
      <c r="G465" s="2">
        <f>'2023 Regulation Down (wo solar)'!$K10</f>
        <v>229</v>
      </c>
      <c r="H465" s="2">
        <f>'2023_RegDown(w solar)'!$K10</f>
        <v>231</v>
      </c>
      <c r="I465" s="2">
        <f t="shared" si="35"/>
        <v>20</v>
      </c>
      <c r="J465" s="12">
        <f t="shared" si="32"/>
        <v>9.4786729857819899E-2</v>
      </c>
    </row>
    <row r="466" spans="1:10" x14ac:dyDescent="0.35">
      <c r="A466" s="1" t="str">
        <f t="shared" si="33"/>
        <v>Oct</v>
      </c>
      <c r="B466" s="1">
        <f t="shared" si="34"/>
        <v>10</v>
      </c>
      <c r="C466" s="3">
        <f>DATE(2018, MONTH(DATEVALUE('2022 Regulation Up'!$K$2&amp;" 1")), 1)</f>
        <v>43374</v>
      </c>
      <c r="D466" s="1">
        <v>9</v>
      </c>
      <c r="E466" s="1" t="s">
        <v>17</v>
      </c>
      <c r="F466" s="2">
        <f>'2022 Regulation Down'!$K11</f>
        <v>366</v>
      </c>
      <c r="G466" s="2">
        <f>'2023 Regulation Down (wo solar)'!$K11</f>
        <v>576</v>
      </c>
      <c r="H466" s="2">
        <f>'2023_RegDown(w solar)'!$K11</f>
        <v>712</v>
      </c>
      <c r="I466" s="2">
        <f t="shared" si="35"/>
        <v>346</v>
      </c>
      <c r="J466" s="12">
        <f t="shared" si="32"/>
        <v>0.94535519125683065</v>
      </c>
    </row>
    <row r="467" spans="1:10" x14ac:dyDescent="0.35">
      <c r="A467" s="1" t="str">
        <f t="shared" si="33"/>
        <v>Oct</v>
      </c>
      <c r="B467" s="1">
        <f t="shared" si="34"/>
        <v>10</v>
      </c>
      <c r="C467" s="3">
        <f>DATE(2018, MONTH(DATEVALUE('2022 Regulation Up'!$K$2&amp;" 1")), 1)</f>
        <v>43374</v>
      </c>
      <c r="D467" s="1">
        <v>10</v>
      </c>
      <c r="E467" s="1" t="s">
        <v>17</v>
      </c>
      <c r="F467" s="2">
        <f>'2022 Regulation Down'!$K12</f>
        <v>392</v>
      </c>
      <c r="G467" s="2">
        <f>'2023 Regulation Down (wo solar)'!$K12</f>
        <v>509</v>
      </c>
      <c r="H467" s="2">
        <f>'2023_RegDown(w solar)'!$K12</f>
        <v>652</v>
      </c>
      <c r="I467" s="2">
        <f t="shared" si="35"/>
        <v>260</v>
      </c>
      <c r="J467" s="12">
        <f t="shared" si="32"/>
        <v>0.66326530612244894</v>
      </c>
    </row>
    <row r="468" spans="1:10" x14ac:dyDescent="0.35">
      <c r="A468" s="1" t="str">
        <f t="shared" si="33"/>
        <v>Oct</v>
      </c>
      <c r="B468" s="1">
        <f t="shared" si="34"/>
        <v>10</v>
      </c>
      <c r="C468" s="3">
        <f>DATE(2018, MONTH(DATEVALUE('2022 Regulation Up'!$K$2&amp;" 1")), 1)</f>
        <v>43374</v>
      </c>
      <c r="D468" s="1">
        <v>11</v>
      </c>
      <c r="E468" s="1" t="s">
        <v>17</v>
      </c>
      <c r="F468" s="2">
        <f>'2022 Regulation Down'!$K13</f>
        <v>305</v>
      </c>
      <c r="G468" s="2">
        <f>'2023 Regulation Down (wo solar)'!$K13</f>
        <v>379</v>
      </c>
      <c r="H468" s="2">
        <f>'2023_RegDown(w solar)'!$K13</f>
        <v>447</v>
      </c>
      <c r="I468" s="2">
        <f t="shared" si="35"/>
        <v>142</v>
      </c>
      <c r="J468" s="12">
        <f t="shared" si="32"/>
        <v>0.46557377049180326</v>
      </c>
    </row>
    <row r="469" spans="1:10" x14ac:dyDescent="0.35">
      <c r="A469" s="1" t="str">
        <f t="shared" si="33"/>
        <v>Oct</v>
      </c>
      <c r="B469" s="1">
        <f t="shared" si="34"/>
        <v>10</v>
      </c>
      <c r="C469" s="3">
        <f>DATE(2018, MONTH(DATEVALUE('2022 Regulation Up'!$K$2&amp;" 1")), 1)</f>
        <v>43374</v>
      </c>
      <c r="D469" s="1">
        <v>12</v>
      </c>
      <c r="E469" s="1" t="s">
        <v>17</v>
      </c>
      <c r="F469" s="2">
        <f>'2022 Regulation Down'!$K14</f>
        <v>322</v>
      </c>
      <c r="G469" s="2">
        <f>'2023 Regulation Down (wo solar)'!$K14</f>
        <v>369</v>
      </c>
      <c r="H469" s="2">
        <f>'2023_RegDown(w solar)'!$K14</f>
        <v>465</v>
      </c>
      <c r="I469" s="2">
        <f t="shared" si="35"/>
        <v>143</v>
      </c>
      <c r="J469" s="12">
        <f t="shared" si="32"/>
        <v>0.44409937888198758</v>
      </c>
    </row>
    <row r="470" spans="1:10" x14ac:dyDescent="0.35">
      <c r="A470" s="1" t="str">
        <f t="shared" si="33"/>
        <v>Oct</v>
      </c>
      <c r="B470" s="1">
        <f t="shared" si="34"/>
        <v>10</v>
      </c>
      <c r="C470" s="3">
        <f>DATE(2018, MONTH(DATEVALUE('2022 Regulation Up'!$K$2&amp;" 1")), 1)</f>
        <v>43374</v>
      </c>
      <c r="D470" s="1">
        <v>13</v>
      </c>
      <c r="E470" s="1" t="s">
        <v>17</v>
      </c>
      <c r="F470" s="2">
        <f>'2022 Regulation Down'!$K15</f>
        <v>306</v>
      </c>
      <c r="G470" s="2">
        <f>'2023 Regulation Down (wo solar)'!$K15</f>
        <v>360</v>
      </c>
      <c r="H470" s="2">
        <f>'2023_RegDown(w solar)'!$K15</f>
        <v>434</v>
      </c>
      <c r="I470" s="2">
        <f t="shared" si="35"/>
        <v>128</v>
      </c>
      <c r="J470" s="12">
        <f t="shared" si="32"/>
        <v>0.41830065359477125</v>
      </c>
    </row>
    <row r="471" spans="1:10" x14ac:dyDescent="0.35">
      <c r="A471" s="1" t="str">
        <f t="shared" si="33"/>
        <v>Oct</v>
      </c>
      <c r="B471" s="1">
        <f t="shared" si="34"/>
        <v>10</v>
      </c>
      <c r="C471" s="3">
        <f>DATE(2018, MONTH(DATEVALUE('2022 Regulation Up'!$K$2&amp;" 1")), 1)</f>
        <v>43374</v>
      </c>
      <c r="D471" s="1">
        <v>14</v>
      </c>
      <c r="E471" s="1" t="s">
        <v>17</v>
      </c>
      <c r="F471" s="2">
        <f>'2022 Regulation Down'!$K16</f>
        <v>270</v>
      </c>
      <c r="G471" s="2">
        <f>'2023 Regulation Down (wo solar)'!$K16</f>
        <v>320</v>
      </c>
      <c r="H471" s="2">
        <f>'2023_RegDown(w solar)'!$K16</f>
        <v>391</v>
      </c>
      <c r="I471" s="2">
        <f t="shared" si="35"/>
        <v>121</v>
      </c>
      <c r="J471" s="12">
        <f t="shared" si="32"/>
        <v>0.44814814814814813</v>
      </c>
    </row>
    <row r="472" spans="1:10" x14ac:dyDescent="0.35">
      <c r="A472" s="1" t="str">
        <f t="shared" si="33"/>
        <v>Oct</v>
      </c>
      <c r="B472" s="1">
        <f t="shared" si="34"/>
        <v>10</v>
      </c>
      <c r="C472" s="3">
        <f>DATE(2018, MONTH(DATEVALUE('2022 Regulation Up'!$K$2&amp;" 1")), 1)</f>
        <v>43374</v>
      </c>
      <c r="D472" s="1">
        <v>15</v>
      </c>
      <c r="E472" s="1" t="s">
        <v>17</v>
      </c>
      <c r="F472" s="2">
        <f>'2022 Regulation Down'!$K17</f>
        <v>311</v>
      </c>
      <c r="G472" s="2">
        <f>'2023 Regulation Down (wo solar)'!$K17</f>
        <v>370</v>
      </c>
      <c r="H472" s="2">
        <f>'2023_RegDown(w solar)'!$K17</f>
        <v>458</v>
      </c>
      <c r="I472" s="2">
        <f t="shared" si="35"/>
        <v>147</v>
      </c>
      <c r="J472" s="12">
        <f t="shared" si="32"/>
        <v>0.47266881028938906</v>
      </c>
    </row>
    <row r="473" spans="1:10" x14ac:dyDescent="0.35">
      <c r="A473" s="1" t="str">
        <f t="shared" si="33"/>
        <v>Oct</v>
      </c>
      <c r="B473" s="1">
        <f t="shared" si="34"/>
        <v>10</v>
      </c>
      <c r="C473" s="3">
        <f>DATE(2018, MONTH(DATEVALUE('2022 Regulation Up'!$K$2&amp;" 1")), 1)</f>
        <v>43374</v>
      </c>
      <c r="D473" s="1">
        <v>16</v>
      </c>
      <c r="E473" s="1" t="s">
        <v>17</v>
      </c>
      <c r="F473" s="2">
        <f>'2022 Regulation Down'!$K18</f>
        <v>321</v>
      </c>
      <c r="G473" s="2">
        <f>'2023 Regulation Down (wo solar)'!$K18</f>
        <v>380</v>
      </c>
      <c r="H473" s="2">
        <f>'2023_RegDown(w solar)'!$K18</f>
        <v>475</v>
      </c>
      <c r="I473" s="2">
        <f t="shared" si="35"/>
        <v>154</v>
      </c>
      <c r="J473" s="12">
        <f t="shared" si="32"/>
        <v>0.47975077881619937</v>
      </c>
    </row>
    <row r="474" spans="1:10" x14ac:dyDescent="0.35">
      <c r="A474" s="1" t="str">
        <f t="shared" si="33"/>
        <v>Oct</v>
      </c>
      <c r="B474" s="1">
        <f t="shared" si="34"/>
        <v>10</v>
      </c>
      <c r="C474" s="3">
        <f>DATE(2018, MONTH(DATEVALUE('2022 Regulation Up'!$K$2&amp;" 1")), 1)</f>
        <v>43374</v>
      </c>
      <c r="D474" s="1">
        <v>17</v>
      </c>
      <c r="E474" s="1" t="s">
        <v>17</v>
      </c>
      <c r="F474" s="2">
        <f>'2022 Regulation Down'!$K19</f>
        <v>413</v>
      </c>
      <c r="G474" s="2">
        <f>'2023 Regulation Down (wo solar)'!$K19</f>
        <v>461</v>
      </c>
      <c r="H474" s="2">
        <f>'2023_RegDown(w solar)'!$K19</f>
        <v>567</v>
      </c>
      <c r="I474" s="2">
        <f t="shared" si="35"/>
        <v>154</v>
      </c>
      <c r="J474" s="12">
        <f t="shared" si="32"/>
        <v>0.3728813559322034</v>
      </c>
    </row>
    <row r="475" spans="1:10" x14ac:dyDescent="0.35">
      <c r="A475" s="1" t="str">
        <f t="shared" si="33"/>
        <v>Oct</v>
      </c>
      <c r="B475" s="1">
        <f t="shared" si="34"/>
        <v>10</v>
      </c>
      <c r="C475" s="3">
        <f>DATE(2018, MONTH(DATEVALUE('2022 Regulation Up'!$K$2&amp;" 1")), 1)</f>
        <v>43374</v>
      </c>
      <c r="D475" s="1">
        <v>18</v>
      </c>
      <c r="E475" s="1" t="s">
        <v>17</v>
      </c>
      <c r="F475" s="2">
        <f>'2022 Regulation Down'!$K20</f>
        <v>401</v>
      </c>
      <c r="G475" s="2">
        <f>'2023 Regulation Down (wo solar)'!$K20</f>
        <v>463</v>
      </c>
      <c r="H475" s="2">
        <f>'2023_RegDown(w solar)'!$K20</f>
        <v>518</v>
      </c>
      <c r="I475" s="2">
        <f t="shared" si="35"/>
        <v>117</v>
      </c>
      <c r="J475" s="12">
        <f t="shared" si="32"/>
        <v>0.29177057356608477</v>
      </c>
    </row>
    <row r="476" spans="1:10" x14ac:dyDescent="0.35">
      <c r="A476" s="1" t="str">
        <f t="shared" si="33"/>
        <v>Oct</v>
      </c>
      <c r="B476" s="1">
        <f t="shared" si="34"/>
        <v>10</v>
      </c>
      <c r="C476" s="3">
        <f>DATE(2018, MONTH(DATEVALUE('2022 Regulation Up'!$K$2&amp;" 1")), 1)</f>
        <v>43374</v>
      </c>
      <c r="D476" s="1">
        <v>19</v>
      </c>
      <c r="E476" s="1" t="s">
        <v>17</v>
      </c>
      <c r="F476" s="2">
        <f>'2022 Regulation Down'!$K21</f>
        <v>319</v>
      </c>
      <c r="G476" s="2">
        <f>'2023 Regulation Down (wo solar)'!$K21</f>
        <v>328</v>
      </c>
      <c r="H476" s="2">
        <f>'2023_RegDown(w solar)'!$K21</f>
        <v>277</v>
      </c>
      <c r="I476" s="2">
        <f t="shared" si="35"/>
        <v>-42</v>
      </c>
      <c r="J476" s="12">
        <f t="shared" si="32"/>
        <v>-0.13166144200626959</v>
      </c>
    </row>
    <row r="477" spans="1:10" x14ac:dyDescent="0.35">
      <c r="A477" s="1" t="str">
        <f t="shared" si="33"/>
        <v>Oct</v>
      </c>
      <c r="B477" s="1">
        <f t="shared" si="34"/>
        <v>10</v>
      </c>
      <c r="C477" s="3">
        <f>DATE(2018, MONTH(DATEVALUE('2022 Regulation Up'!$K$2&amp;" 1")), 1)</f>
        <v>43374</v>
      </c>
      <c r="D477" s="1">
        <v>20</v>
      </c>
      <c r="E477" s="1" t="s">
        <v>17</v>
      </c>
      <c r="F477" s="2">
        <f>'2022 Regulation Down'!$K22</f>
        <v>425</v>
      </c>
      <c r="G477" s="2">
        <f>'2023 Regulation Down (wo solar)'!$K22</f>
        <v>441</v>
      </c>
      <c r="H477" s="2">
        <f>'2023_RegDown(w solar)'!$K22</f>
        <v>439</v>
      </c>
      <c r="I477" s="2">
        <f t="shared" si="35"/>
        <v>14</v>
      </c>
      <c r="J477" s="12">
        <f t="shared" si="32"/>
        <v>3.2941176470588238E-2</v>
      </c>
    </row>
    <row r="478" spans="1:10" x14ac:dyDescent="0.35">
      <c r="A478" s="1" t="str">
        <f t="shared" si="33"/>
        <v>Oct</v>
      </c>
      <c r="B478" s="1">
        <f t="shared" si="34"/>
        <v>10</v>
      </c>
      <c r="C478" s="3">
        <f>DATE(2018, MONTH(DATEVALUE('2022 Regulation Up'!$K$2&amp;" 1")), 1)</f>
        <v>43374</v>
      </c>
      <c r="D478" s="1">
        <v>21</v>
      </c>
      <c r="E478" s="1" t="s">
        <v>17</v>
      </c>
      <c r="F478" s="2">
        <f>'2022 Regulation Down'!$K23</f>
        <v>489</v>
      </c>
      <c r="G478" s="2">
        <f>'2023 Regulation Down (wo solar)'!$K23</f>
        <v>455</v>
      </c>
      <c r="H478" s="2">
        <f>'2023_RegDown(w solar)'!$K23</f>
        <v>455</v>
      </c>
      <c r="I478" s="2">
        <f t="shared" si="35"/>
        <v>-34</v>
      </c>
      <c r="J478" s="12">
        <f t="shared" si="32"/>
        <v>-6.9529652351738247E-2</v>
      </c>
    </row>
    <row r="479" spans="1:10" x14ac:dyDescent="0.35">
      <c r="A479" s="1" t="str">
        <f t="shared" si="33"/>
        <v>Oct</v>
      </c>
      <c r="B479" s="1">
        <f t="shared" si="34"/>
        <v>10</v>
      </c>
      <c r="C479" s="3">
        <f>DATE(2018, MONTH(DATEVALUE('2022 Regulation Up'!$K$2&amp;" 1")), 1)</f>
        <v>43374</v>
      </c>
      <c r="D479" s="1">
        <v>22</v>
      </c>
      <c r="E479" s="1" t="s">
        <v>17</v>
      </c>
      <c r="F479" s="2">
        <f>'2022 Regulation Down'!$K24</f>
        <v>432</v>
      </c>
      <c r="G479" s="2">
        <f>'2023 Regulation Down (wo solar)'!$K24</f>
        <v>438</v>
      </c>
      <c r="H479" s="2">
        <f>'2023_RegDown(w solar)'!$K24</f>
        <v>438</v>
      </c>
      <c r="I479" s="2">
        <f t="shared" si="35"/>
        <v>6</v>
      </c>
      <c r="J479" s="12">
        <f t="shared" si="32"/>
        <v>1.3888888888888888E-2</v>
      </c>
    </row>
    <row r="480" spans="1:10" x14ac:dyDescent="0.35">
      <c r="A480" s="1" t="str">
        <f t="shared" si="33"/>
        <v>Oct</v>
      </c>
      <c r="B480" s="1">
        <f t="shared" si="34"/>
        <v>10</v>
      </c>
      <c r="C480" s="3">
        <f>DATE(2018, MONTH(DATEVALUE('2022 Regulation Up'!$K$2&amp;" 1")), 1)</f>
        <v>43374</v>
      </c>
      <c r="D480" s="1">
        <v>23</v>
      </c>
      <c r="E480" s="1" t="s">
        <v>17</v>
      </c>
      <c r="F480" s="2">
        <f>'2022 Regulation Down'!$K25</f>
        <v>442</v>
      </c>
      <c r="G480" s="2">
        <f>'2023 Regulation Down (wo solar)'!$K25</f>
        <v>453</v>
      </c>
      <c r="H480" s="2">
        <f>'2023_RegDown(w solar)'!$K25</f>
        <v>453</v>
      </c>
      <c r="I480" s="2">
        <f t="shared" si="35"/>
        <v>11</v>
      </c>
      <c r="J480" s="12">
        <f t="shared" si="32"/>
        <v>2.4886877828054297E-2</v>
      </c>
    </row>
    <row r="481" spans="1:10" x14ac:dyDescent="0.35">
      <c r="A481" s="1" t="str">
        <f t="shared" si="33"/>
        <v>Oct</v>
      </c>
      <c r="B481" s="1">
        <f t="shared" si="34"/>
        <v>10</v>
      </c>
      <c r="C481" s="3">
        <f>DATE(2018, MONTH(DATEVALUE('2022 Regulation Up'!$K$2&amp;" 1")), 1)</f>
        <v>43374</v>
      </c>
      <c r="D481" s="1">
        <v>24</v>
      </c>
      <c r="E481" s="1" t="s">
        <v>17</v>
      </c>
      <c r="F481" s="2">
        <f>'2022 Regulation Down'!$K26</f>
        <v>424</v>
      </c>
      <c r="G481" s="2">
        <f>'2023 Regulation Down (wo solar)'!$K26</f>
        <v>437</v>
      </c>
      <c r="H481" s="2">
        <f>'2023_RegDown(w solar)'!$K26</f>
        <v>437</v>
      </c>
      <c r="I481" s="2">
        <f t="shared" si="35"/>
        <v>13</v>
      </c>
      <c r="J481" s="12">
        <f t="shared" si="32"/>
        <v>3.0660377358490566E-2</v>
      </c>
    </row>
    <row r="482" spans="1:10" x14ac:dyDescent="0.35">
      <c r="A482" s="1" t="str">
        <f t="shared" si="33"/>
        <v>Nov</v>
      </c>
      <c r="B482" s="1">
        <f t="shared" si="34"/>
        <v>11</v>
      </c>
      <c r="C482" s="3">
        <f>DATE(2018, MONTH(DATEVALUE('2022 Regulation Up'!$L$2&amp;" 1")), 1)</f>
        <v>43405</v>
      </c>
      <c r="D482" s="1">
        <v>1</v>
      </c>
      <c r="E482" s="1" t="s">
        <v>16</v>
      </c>
      <c r="F482" s="2">
        <f>'2022 Regulation Up'!$L3</f>
        <v>205</v>
      </c>
      <c r="G482" s="2">
        <f>'2023 Regulation Up (wo solar)'!$L3</f>
        <v>205</v>
      </c>
      <c r="H482" s="2">
        <f>'2023 Regulation Up (w solar)'!$L3</f>
        <v>205</v>
      </c>
      <c r="I482" s="2">
        <f t="shared" si="35"/>
        <v>0</v>
      </c>
      <c r="J482" s="12">
        <f t="shared" si="32"/>
        <v>0</v>
      </c>
    </row>
    <row r="483" spans="1:10" x14ac:dyDescent="0.35">
      <c r="A483" s="1" t="str">
        <f t="shared" si="33"/>
        <v>Nov</v>
      </c>
      <c r="B483" s="1">
        <f t="shared" si="34"/>
        <v>11</v>
      </c>
      <c r="C483" s="3">
        <f>DATE(2018, MONTH(DATEVALUE('2022 Regulation Up'!$L$2&amp;" 1")), 1)</f>
        <v>43405</v>
      </c>
      <c r="D483" s="1">
        <v>2</v>
      </c>
      <c r="E483" s="1" t="s">
        <v>16</v>
      </c>
      <c r="F483" s="2">
        <f>'2022 Regulation Up'!$L4</f>
        <v>225</v>
      </c>
      <c r="G483" s="2">
        <f>'2023 Regulation Up (wo solar)'!$L4</f>
        <v>225</v>
      </c>
      <c r="H483" s="2">
        <f>'2023 Regulation Up (w solar)'!$L4</f>
        <v>225</v>
      </c>
      <c r="I483" s="2">
        <f t="shared" si="35"/>
        <v>0</v>
      </c>
      <c r="J483" s="12">
        <f t="shared" si="32"/>
        <v>0</v>
      </c>
    </row>
    <row r="484" spans="1:10" x14ac:dyDescent="0.35">
      <c r="A484" s="1" t="str">
        <f t="shared" si="33"/>
        <v>Nov</v>
      </c>
      <c r="B484" s="1">
        <f t="shared" si="34"/>
        <v>11</v>
      </c>
      <c r="C484" s="3">
        <f>DATE(2018, MONTH(DATEVALUE('2022 Regulation Up'!$L$2&amp;" 1")), 1)</f>
        <v>43405</v>
      </c>
      <c r="D484" s="1">
        <v>3</v>
      </c>
      <c r="E484" s="1" t="s">
        <v>16</v>
      </c>
      <c r="F484" s="2">
        <f>'2022 Regulation Up'!$L5</f>
        <v>212</v>
      </c>
      <c r="G484" s="2">
        <f>'2023 Regulation Up (wo solar)'!$L5</f>
        <v>210</v>
      </c>
      <c r="H484" s="2">
        <f>'2023 Regulation Up (w solar)'!$L5</f>
        <v>210</v>
      </c>
      <c r="I484" s="2">
        <f t="shared" si="35"/>
        <v>-2</v>
      </c>
      <c r="J484" s="12">
        <f t="shared" si="32"/>
        <v>-9.433962264150943E-3</v>
      </c>
    </row>
    <row r="485" spans="1:10" x14ac:dyDescent="0.35">
      <c r="A485" s="1" t="str">
        <f t="shared" si="33"/>
        <v>Nov</v>
      </c>
      <c r="B485" s="1">
        <f t="shared" si="34"/>
        <v>11</v>
      </c>
      <c r="C485" s="3">
        <f>DATE(2018, MONTH(DATEVALUE('2022 Regulation Up'!$L$2&amp;" 1")), 1)</f>
        <v>43405</v>
      </c>
      <c r="D485" s="1">
        <v>4</v>
      </c>
      <c r="E485" s="1" t="s">
        <v>16</v>
      </c>
      <c r="F485" s="2">
        <f>'2022 Regulation Up'!$L6</f>
        <v>259</v>
      </c>
      <c r="G485" s="2">
        <f>'2023 Regulation Up (wo solar)'!$L6</f>
        <v>257</v>
      </c>
      <c r="H485" s="2">
        <f>'2023 Regulation Up (w solar)'!$L6</f>
        <v>257</v>
      </c>
      <c r="I485" s="2">
        <f t="shared" si="35"/>
        <v>-2</v>
      </c>
      <c r="J485" s="12">
        <f t="shared" si="32"/>
        <v>-7.7220077220077222E-3</v>
      </c>
    </row>
    <row r="486" spans="1:10" x14ac:dyDescent="0.35">
      <c r="A486" s="1" t="str">
        <f t="shared" si="33"/>
        <v>Nov</v>
      </c>
      <c r="B486" s="1">
        <f t="shared" si="34"/>
        <v>11</v>
      </c>
      <c r="C486" s="3">
        <f>DATE(2018, MONTH(DATEVALUE('2022 Regulation Up'!$L$2&amp;" 1")), 1)</f>
        <v>43405</v>
      </c>
      <c r="D486" s="1">
        <v>5</v>
      </c>
      <c r="E486" s="1" t="s">
        <v>16</v>
      </c>
      <c r="F486" s="2">
        <f>'2022 Regulation Up'!$L7</f>
        <v>326</v>
      </c>
      <c r="G486" s="2">
        <f>'2023 Regulation Up (wo solar)'!$L7</f>
        <v>323</v>
      </c>
      <c r="H486" s="2">
        <f>'2023 Regulation Up (w solar)'!$L7</f>
        <v>323</v>
      </c>
      <c r="I486" s="2">
        <f t="shared" si="35"/>
        <v>-3</v>
      </c>
      <c r="J486" s="12">
        <f t="shared" si="32"/>
        <v>-9.202453987730062E-3</v>
      </c>
    </row>
    <row r="487" spans="1:10" x14ac:dyDescent="0.35">
      <c r="A487" s="1" t="str">
        <f t="shared" si="33"/>
        <v>Nov</v>
      </c>
      <c r="B487" s="1">
        <f t="shared" si="34"/>
        <v>11</v>
      </c>
      <c r="C487" s="3">
        <f>DATE(2018, MONTH(DATEVALUE('2022 Regulation Up'!$L$2&amp;" 1")), 1)</f>
        <v>43405</v>
      </c>
      <c r="D487" s="1">
        <v>6</v>
      </c>
      <c r="E487" s="1" t="s">
        <v>16</v>
      </c>
      <c r="F487" s="2">
        <f>'2022 Regulation Up'!$L8</f>
        <v>443</v>
      </c>
      <c r="G487" s="2">
        <f>'2023 Regulation Up (wo solar)'!$L8</f>
        <v>442</v>
      </c>
      <c r="H487" s="2">
        <f>'2023 Regulation Up (w solar)'!$L8</f>
        <v>442</v>
      </c>
      <c r="I487" s="2">
        <f t="shared" si="35"/>
        <v>-1</v>
      </c>
      <c r="J487" s="12">
        <f t="shared" si="32"/>
        <v>-2.257336343115124E-3</v>
      </c>
    </row>
    <row r="488" spans="1:10" x14ac:dyDescent="0.35">
      <c r="A488" s="1" t="str">
        <f t="shared" si="33"/>
        <v>Nov</v>
      </c>
      <c r="B488" s="1">
        <f t="shared" si="34"/>
        <v>11</v>
      </c>
      <c r="C488" s="3">
        <f>DATE(2018, MONTH(DATEVALUE('2022 Regulation Up'!$L$2&amp;" 1")), 1)</f>
        <v>43405</v>
      </c>
      <c r="D488" s="1">
        <v>7</v>
      </c>
      <c r="E488" s="1" t="s">
        <v>16</v>
      </c>
      <c r="F488" s="2">
        <f>'2022 Regulation Up'!$L9</f>
        <v>579</v>
      </c>
      <c r="G488" s="2">
        <f>'2023 Regulation Up (wo solar)'!$L9</f>
        <v>579</v>
      </c>
      <c r="H488" s="2">
        <f>'2023 Regulation Up (w solar)'!$L9</f>
        <v>579</v>
      </c>
      <c r="I488" s="2">
        <f t="shared" si="35"/>
        <v>0</v>
      </c>
      <c r="J488" s="12">
        <f t="shared" si="32"/>
        <v>0</v>
      </c>
    </row>
    <row r="489" spans="1:10" x14ac:dyDescent="0.35">
      <c r="A489" s="1" t="str">
        <f t="shared" si="33"/>
        <v>Nov</v>
      </c>
      <c r="B489" s="1">
        <f t="shared" si="34"/>
        <v>11</v>
      </c>
      <c r="C489" s="3">
        <f>DATE(2018, MONTH(DATEVALUE('2022 Regulation Up'!$L$2&amp;" 1")), 1)</f>
        <v>43405</v>
      </c>
      <c r="D489" s="1">
        <v>8</v>
      </c>
      <c r="E489" s="1" t="s">
        <v>16</v>
      </c>
      <c r="F489" s="2">
        <f>'2022 Regulation Up'!$L10</f>
        <v>323</v>
      </c>
      <c r="G489" s="2">
        <f>'2023 Regulation Up (wo solar)'!$L10</f>
        <v>320</v>
      </c>
      <c r="H489" s="2">
        <f>'2023 Regulation Up (w solar)'!$L10</f>
        <v>320</v>
      </c>
      <c r="I489" s="2">
        <f t="shared" si="35"/>
        <v>-3</v>
      </c>
      <c r="J489" s="12">
        <f t="shared" si="32"/>
        <v>-9.2879256965944269E-3</v>
      </c>
    </row>
    <row r="490" spans="1:10" x14ac:dyDescent="0.35">
      <c r="A490" s="1" t="str">
        <f t="shared" si="33"/>
        <v>Nov</v>
      </c>
      <c r="B490" s="1">
        <f t="shared" si="34"/>
        <v>11</v>
      </c>
      <c r="C490" s="3">
        <f>DATE(2018, MONTH(DATEVALUE('2022 Regulation Up'!$L$2&amp;" 1")), 1)</f>
        <v>43405</v>
      </c>
      <c r="D490" s="1">
        <v>9</v>
      </c>
      <c r="E490" s="1" t="s">
        <v>16</v>
      </c>
      <c r="F490" s="2">
        <f>'2022 Regulation Up'!$L11</f>
        <v>358</v>
      </c>
      <c r="G490" s="2">
        <f>'2023 Regulation Up (wo solar)'!$L11</f>
        <v>336</v>
      </c>
      <c r="H490" s="2">
        <f>'2023 Regulation Up (w solar)'!$L11</f>
        <v>357</v>
      </c>
      <c r="I490" s="2">
        <f t="shared" si="35"/>
        <v>-1</v>
      </c>
      <c r="J490" s="12">
        <f t="shared" si="32"/>
        <v>-2.7932960893854749E-3</v>
      </c>
    </row>
    <row r="491" spans="1:10" x14ac:dyDescent="0.35">
      <c r="A491" s="1" t="str">
        <f t="shared" si="33"/>
        <v>Nov</v>
      </c>
      <c r="B491" s="1">
        <f t="shared" si="34"/>
        <v>11</v>
      </c>
      <c r="C491" s="3">
        <f>DATE(2018, MONTH(DATEVALUE('2022 Regulation Up'!$L$2&amp;" 1")), 1)</f>
        <v>43405</v>
      </c>
      <c r="D491" s="1">
        <v>10</v>
      </c>
      <c r="E491" s="1" t="s">
        <v>16</v>
      </c>
      <c r="F491" s="2">
        <f>'2022 Regulation Up'!$L12</f>
        <v>348</v>
      </c>
      <c r="G491" s="2">
        <f>'2023 Regulation Up (wo solar)'!$L12</f>
        <v>313</v>
      </c>
      <c r="H491" s="2">
        <f>'2023 Regulation Up (w solar)'!$L12</f>
        <v>382</v>
      </c>
      <c r="I491" s="2">
        <f t="shared" si="35"/>
        <v>34</v>
      </c>
      <c r="J491" s="12">
        <f t="shared" si="32"/>
        <v>9.7701149425287362E-2</v>
      </c>
    </row>
    <row r="492" spans="1:10" x14ac:dyDescent="0.35">
      <c r="A492" s="1" t="str">
        <f t="shared" si="33"/>
        <v>Nov</v>
      </c>
      <c r="B492" s="1">
        <f t="shared" si="34"/>
        <v>11</v>
      </c>
      <c r="C492" s="3">
        <f>DATE(2018, MONTH(DATEVALUE('2022 Regulation Up'!$L$2&amp;" 1")), 1)</f>
        <v>43405</v>
      </c>
      <c r="D492" s="1">
        <v>11</v>
      </c>
      <c r="E492" s="1" t="s">
        <v>16</v>
      </c>
      <c r="F492" s="2">
        <f>'2022 Regulation Up'!$L13</f>
        <v>349</v>
      </c>
      <c r="G492" s="2">
        <f>'2023 Regulation Up (wo solar)'!$L13</f>
        <v>308</v>
      </c>
      <c r="H492" s="2">
        <f>'2023 Regulation Up (w solar)'!$L13</f>
        <v>374</v>
      </c>
      <c r="I492" s="2">
        <f t="shared" si="35"/>
        <v>25</v>
      </c>
      <c r="J492" s="12">
        <f t="shared" si="32"/>
        <v>7.1633237822349566E-2</v>
      </c>
    </row>
    <row r="493" spans="1:10" x14ac:dyDescent="0.35">
      <c r="A493" s="1" t="str">
        <f t="shared" si="33"/>
        <v>Nov</v>
      </c>
      <c r="B493" s="1">
        <f t="shared" si="34"/>
        <v>11</v>
      </c>
      <c r="C493" s="3">
        <f>DATE(2018, MONTH(DATEVALUE('2022 Regulation Up'!$L$2&amp;" 1")), 1)</f>
        <v>43405</v>
      </c>
      <c r="D493" s="1">
        <v>12</v>
      </c>
      <c r="E493" s="1" t="s">
        <v>16</v>
      </c>
      <c r="F493" s="2">
        <f>'2022 Regulation Up'!$L14</f>
        <v>352</v>
      </c>
      <c r="G493" s="2">
        <f>'2023 Regulation Up (wo solar)'!$L14</f>
        <v>308</v>
      </c>
      <c r="H493" s="2">
        <f>'2023 Regulation Up (w solar)'!$L14</f>
        <v>393</v>
      </c>
      <c r="I493" s="2">
        <f t="shared" si="35"/>
        <v>41</v>
      </c>
      <c r="J493" s="12">
        <f t="shared" si="32"/>
        <v>0.11647727272727272</v>
      </c>
    </row>
    <row r="494" spans="1:10" x14ac:dyDescent="0.35">
      <c r="A494" s="1" t="str">
        <f t="shared" si="33"/>
        <v>Nov</v>
      </c>
      <c r="B494" s="1">
        <f t="shared" si="34"/>
        <v>11</v>
      </c>
      <c r="C494" s="3">
        <f>DATE(2018, MONTH(DATEVALUE('2022 Regulation Up'!$L$2&amp;" 1")), 1)</f>
        <v>43405</v>
      </c>
      <c r="D494" s="1">
        <v>13</v>
      </c>
      <c r="E494" s="1" t="s">
        <v>16</v>
      </c>
      <c r="F494" s="2">
        <f>'2022 Regulation Up'!$L15</f>
        <v>366</v>
      </c>
      <c r="G494" s="2">
        <f>'2023 Regulation Up (wo solar)'!$L15</f>
        <v>330</v>
      </c>
      <c r="H494" s="2">
        <f>'2023 Regulation Up (w solar)'!$L15</f>
        <v>394</v>
      </c>
      <c r="I494" s="2">
        <f t="shared" si="35"/>
        <v>28</v>
      </c>
      <c r="J494" s="12">
        <f t="shared" si="32"/>
        <v>7.650273224043716E-2</v>
      </c>
    </row>
    <row r="495" spans="1:10" x14ac:dyDescent="0.35">
      <c r="A495" s="1" t="str">
        <f t="shared" si="33"/>
        <v>Nov</v>
      </c>
      <c r="B495" s="1">
        <f t="shared" si="34"/>
        <v>11</v>
      </c>
      <c r="C495" s="3">
        <f>DATE(2018, MONTH(DATEVALUE('2022 Regulation Up'!$L$2&amp;" 1")), 1)</f>
        <v>43405</v>
      </c>
      <c r="D495" s="1">
        <v>14</v>
      </c>
      <c r="E495" s="1" t="s">
        <v>16</v>
      </c>
      <c r="F495" s="2">
        <f>'2022 Regulation Up'!$L16</f>
        <v>348</v>
      </c>
      <c r="G495" s="2">
        <f>'2023 Regulation Up (wo solar)'!$L16</f>
        <v>312</v>
      </c>
      <c r="H495" s="2">
        <f>'2023 Regulation Up (w solar)'!$L16</f>
        <v>372</v>
      </c>
      <c r="I495" s="2">
        <f t="shared" si="35"/>
        <v>24</v>
      </c>
      <c r="J495" s="12">
        <f t="shared" si="32"/>
        <v>6.8965517241379309E-2</v>
      </c>
    </row>
    <row r="496" spans="1:10" x14ac:dyDescent="0.35">
      <c r="A496" s="1" t="str">
        <f t="shared" si="33"/>
        <v>Nov</v>
      </c>
      <c r="B496" s="1">
        <f t="shared" si="34"/>
        <v>11</v>
      </c>
      <c r="C496" s="3">
        <f>DATE(2018, MONTH(DATEVALUE('2022 Regulation Up'!$L$2&amp;" 1")), 1)</f>
        <v>43405</v>
      </c>
      <c r="D496" s="1">
        <v>15</v>
      </c>
      <c r="E496" s="1" t="s">
        <v>16</v>
      </c>
      <c r="F496" s="2">
        <f>'2022 Regulation Up'!$L17</f>
        <v>373</v>
      </c>
      <c r="G496" s="2">
        <f>'2023 Regulation Up (wo solar)'!$L17</f>
        <v>317</v>
      </c>
      <c r="H496" s="2">
        <f>'2023 Regulation Up (w solar)'!$L17</f>
        <v>435</v>
      </c>
      <c r="I496" s="2">
        <f t="shared" si="35"/>
        <v>62</v>
      </c>
      <c r="J496" s="12">
        <f t="shared" si="32"/>
        <v>0.16621983914209115</v>
      </c>
    </row>
    <row r="497" spans="1:10" x14ac:dyDescent="0.35">
      <c r="A497" s="1" t="str">
        <f t="shared" si="33"/>
        <v>Nov</v>
      </c>
      <c r="B497" s="1">
        <f t="shared" si="34"/>
        <v>11</v>
      </c>
      <c r="C497" s="3">
        <f>DATE(2018, MONTH(DATEVALUE('2022 Regulation Up'!$L$2&amp;" 1")), 1)</f>
        <v>43405</v>
      </c>
      <c r="D497" s="1">
        <v>16</v>
      </c>
      <c r="E497" s="1" t="s">
        <v>16</v>
      </c>
      <c r="F497" s="2">
        <f>'2022 Regulation Up'!$L18</f>
        <v>380</v>
      </c>
      <c r="G497" s="2">
        <f>'2023 Regulation Up (wo solar)'!$L18</f>
        <v>315</v>
      </c>
      <c r="H497" s="2">
        <f>'2023 Regulation Up (w solar)'!$L18</f>
        <v>412</v>
      </c>
      <c r="I497" s="2">
        <f t="shared" si="35"/>
        <v>32</v>
      </c>
      <c r="J497" s="12">
        <f t="shared" si="32"/>
        <v>8.4210526315789472E-2</v>
      </c>
    </row>
    <row r="498" spans="1:10" x14ac:dyDescent="0.35">
      <c r="A498" s="1" t="str">
        <f t="shared" si="33"/>
        <v>Nov</v>
      </c>
      <c r="B498" s="1">
        <f t="shared" si="34"/>
        <v>11</v>
      </c>
      <c r="C498" s="3">
        <f>DATE(2018, MONTH(DATEVALUE('2022 Regulation Up'!$L$2&amp;" 1")), 1)</f>
        <v>43405</v>
      </c>
      <c r="D498" s="1">
        <v>17</v>
      </c>
      <c r="E498" s="1" t="s">
        <v>16</v>
      </c>
      <c r="F498" s="2">
        <f>'2022 Regulation Up'!$L19</f>
        <v>624</v>
      </c>
      <c r="G498" s="2">
        <f>'2023 Regulation Up (wo solar)'!$L19</f>
        <v>552</v>
      </c>
      <c r="H498" s="2">
        <f>'2023 Regulation Up (w solar)'!$L19</f>
        <v>766</v>
      </c>
      <c r="I498" s="2">
        <f t="shared" si="35"/>
        <v>142</v>
      </c>
      <c r="J498" s="12">
        <f t="shared" si="32"/>
        <v>0.22756410256410256</v>
      </c>
    </row>
    <row r="499" spans="1:10" x14ac:dyDescent="0.35">
      <c r="A499" s="1" t="str">
        <f t="shared" si="33"/>
        <v>Nov</v>
      </c>
      <c r="B499" s="1">
        <f t="shared" si="34"/>
        <v>11</v>
      </c>
      <c r="C499" s="3">
        <f>DATE(2018, MONTH(DATEVALUE('2022 Regulation Up'!$L$2&amp;" 1")), 1)</f>
        <v>43405</v>
      </c>
      <c r="D499" s="1">
        <v>18</v>
      </c>
      <c r="E499" s="1" t="s">
        <v>16</v>
      </c>
      <c r="F499" s="2">
        <f>'2022 Regulation Up'!$L20</f>
        <v>564</v>
      </c>
      <c r="G499" s="2">
        <f>'2023 Regulation Up (wo solar)'!$L20</f>
        <v>531</v>
      </c>
      <c r="H499" s="2">
        <f>'2023 Regulation Up (w solar)'!$L20</f>
        <v>636</v>
      </c>
      <c r="I499" s="2">
        <f t="shared" si="35"/>
        <v>72</v>
      </c>
      <c r="J499" s="12">
        <f t="shared" si="32"/>
        <v>0.1276595744680851</v>
      </c>
    </row>
    <row r="500" spans="1:10" x14ac:dyDescent="0.35">
      <c r="A500" s="1" t="str">
        <f t="shared" si="33"/>
        <v>Nov</v>
      </c>
      <c r="B500" s="1">
        <f t="shared" si="34"/>
        <v>11</v>
      </c>
      <c r="C500" s="3">
        <f>DATE(2018, MONTH(DATEVALUE('2022 Regulation Up'!$L$2&amp;" 1")), 1)</f>
        <v>43405</v>
      </c>
      <c r="D500" s="1">
        <v>19</v>
      </c>
      <c r="E500" s="1" t="s">
        <v>16</v>
      </c>
      <c r="F500" s="2">
        <f>'2022 Regulation Up'!$L21</f>
        <v>392</v>
      </c>
      <c r="G500" s="2">
        <f>'2023 Regulation Up (wo solar)'!$L21</f>
        <v>382</v>
      </c>
      <c r="H500" s="2">
        <f>'2023 Regulation Up (w solar)'!$L21</f>
        <v>382</v>
      </c>
      <c r="I500" s="2">
        <f t="shared" si="35"/>
        <v>-10</v>
      </c>
      <c r="J500" s="12">
        <f t="shared" si="32"/>
        <v>-2.5510204081632654E-2</v>
      </c>
    </row>
    <row r="501" spans="1:10" x14ac:dyDescent="0.35">
      <c r="A501" s="1" t="str">
        <f t="shared" si="33"/>
        <v>Nov</v>
      </c>
      <c r="B501" s="1">
        <f t="shared" si="34"/>
        <v>11</v>
      </c>
      <c r="C501" s="3">
        <f>DATE(2018, MONTH(DATEVALUE('2022 Regulation Up'!$L$2&amp;" 1")), 1)</f>
        <v>43405</v>
      </c>
      <c r="D501" s="1">
        <v>20</v>
      </c>
      <c r="E501" s="1" t="s">
        <v>16</v>
      </c>
      <c r="F501" s="2">
        <f>'2022 Regulation Up'!$L22</f>
        <v>178</v>
      </c>
      <c r="G501" s="2">
        <f>'2023 Regulation Up (wo solar)'!$L22</f>
        <v>176</v>
      </c>
      <c r="H501" s="2">
        <f>'2023 Regulation Up (w solar)'!$L22</f>
        <v>176</v>
      </c>
      <c r="I501" s="2">
        <f t="shared" si="35"/>
        <v>-2</v>
      </c>
      <c r="J501" s="12">
        <f t="shared" si="32"/>
        <v>-1.1235955056179775E-2</v>
      </c>
    </row>
    <row r="502" spans="1:10" x14ac:dyDescent="0.35">
      <c r="A502" s="1" t="str">
        <f t="shared" si="33"/>
        <v>Nov</v>
      </c>
      <c r="B502" s="1">
        <f t="shared" si="34"/>
        <v>11</v>
      </c>
      <c r="C502" s="3">
        <f>DATE(2018, MONTH(DATEVALUE('2022 Regulation Up'!$L$2&amp;" 1")), 1)</f>
        <v>43405</v>
      </c>
      <c r="D502" s="1">
        <v>21</v>
      </c>
      <c r="E502" s="1" t="s">
        <v>16</v>
      </c>
      <c r="F502" s="2">
        <f>'2022 Regulation Up'!$L23</f>
        <v>161</v>
      </c>
      <c r="G502" s="2">
        <f>'2023 Regulation Up (wo solar)'!$L23</f>
        <v>161</v>
      </c>
      <c r="H502" s="2">
        <f>'2023 Regulation Up (w solar)'!$L23</f>
        <v>161</v>
      </c>
      <c r="I502" s="2">
        <f t="shared" si="35"/>
        <v>0</v>
      </c>
      <c r="J502" s="12">
        <f t="shared" si="32"/>
        <v>0</v>
      </c>
    </row>
    <row r="503" spans="1:10" x14ac:dyDescent="0.35">
      <c r="A503" s="1" t="str">
        <f t="shared" si="33"/>
        <v>Nov</v>
      </c>
      <c r="B503" s="1">
        <f t="shared" si="34"/>
        <v>11</v>
      </c>
      <c r="C503" s="3">
        <f>DATE(2018, MONTH(DATEVALUE('2022 Regulation Up'!$L$2&amp;" 1")), 1)</f>
        <v>43405</v>
      </c>
      <c r="D503" s="1">
        <v>22</v>
      </c>
      <c r="E503" s="1" t="s">
        <v>16</v>
      </c>
      <c r="F503" s="2">
        <f>'2022 Regulation Up'!$L24</f>
        <v>160</v>
      </c>
      <c r="G503" s="2">
        <f>'2023 Regulation Up (wo solar)'!$L24</f>
        <v>158</v>
      </c>
      <c r="H503" s="2">
        <f>'2023 Regulation Up (w solar)'!$L24</f>
        <v>158</v>
      </c>
      <c r="I503" s="2">
        <f t="shared" si="35"/>
        <v>-2</v>
      </c>
      <c r="J503" s="12">
        <f t="shared" si="32"/>
        <v>-1.2500000000000001E-2</v>
      </c>
    </row>
    <row r="504" spans="1:10" x14ac:dyDescent="0.35">
      <c r="A504" s="1" t="str">
        <f t="shared" si="33"/>
        <v>Nov</v>
      </c>
      <c r="B504" s="1">
        <f t="shared" si="34"/>
        <v>11</v>
      </c>
      <c r="C504" s="3">
        <f>DATE(2018, MONTH(DATEVALUE('2022 Regulation Up'!$L$2&amp;" 1")), 1)</f>
        <v>43405</v>
      </c>
      <c r="D504" s="1">
        <v>23</v>
      </c>
      <c r="E504" s="1" t="s">
        <v>16</v>
      </c>
      <c r="F504" s="2">
        <f>'2022 Regulation Up'!$L25</f>
        <v>177</v>
      </c>
      <c r="G504" s="2">
        <f>'2023 Regulation Up (wo solar)'!$L25</f>
        <v>177</v>
      </c>
      <c r="H504" s="2">
        <f>'2023 Regulation Up (w solar)'!$L25</f>
        <v>177</v>
      </c>
      <c r="I504" s="2">
        <f t="shared" si="35"/>
        <v>0</v>
      </c>
      <c r="J504" s="12">
        <f t="shared" si="32"/>
        <v>0</v>
      </c>
    </row>
    <row r="505" spans="1:10" x14ac:dyDescent="0.35">
      <c r="A505" s="1" t="str">
        <f t="shared" si="33"/>
        <v>Nov</v>
      </c>
      <c r="B505" s="1">
        <f t="shared" si="34"/>
        <v>11</v>
      </c>
      <c r="C505" s="3">
        <f>DATE(2018, MONTH(DATEVALUE('2022 Regulation Up'!$L$2&amp;" 1")), 1)</f>
        <v>43405</v>
      </c>
      <c r="D505" s="1">
        <v>24</v>
      </c>
      <c r="E505" s="1" t="s">
        <v>16</v>
      </c>
      <c r="F505" s="2">
        <f>'2022 Regulation Up'!$L26</f>
        <v>152</v>
      </c>
      <c r="G505" s="2">
        <f>'2023 Regulation Up (wo solar)'!$L26</f>
        <v>151</v>
      </c>
      <c r="H505" s="2">
        <f>'2023 Regulation Up (w solar)'!$L26</f>
        <v>151</v>
      </c>
      <c r="I505" s="2">
        <f t="shared" si="35"/>
        <v>-1</v>
      </c>
      <c r="J505" s="12">
        <f t="shared" si="32"/>
        <v>-6.5789473684210523E-3</v>
      </c>
    </row>
    <row r="506" spans="1:10" x14ac:dyDescent="0.35">
      <c r="A506" s="1" t="str">
        <f t="shared" si="33"/>
        <v>Nov</v>
      </c>
      <c r="B506" s="1">
        <f t="shared" si="34"/>
        <v>11</v>
      </c>
      <c r="C506" s="3">
        <f>DATE(2018, MONTH(DATEVALUE('2022 Regulation Up'!$L$2&amp;" 1")), 1)</f>
        <v>43405</v>
      </c>
      <c r="D506" s="1">
        <v>1</v>
      </c>
      <c r="E506" s="1" t="s">
        <v>17</v>
      </c>
      <c r="F506" s="2">
        <f>'2022 Regulation Down'!$L3</f>
        <v>298</v>
      </c>
      <c r="G506" s="2">
        <f>'2023 Regulation Down (wo solar)'!$L3</f>
        <v>309</v>
      </c>
      <c r="H506" s="2">
        <f>'2023_RegDown(w solar)'!$L3</f>
        <v>309</v>
      </c>
      <c r="I506" s="2">
        <f t="shared" si="35"/>
        <v>11</v>
      </c>
      <c r="J506" s="12">
        <f t="shared" si="32"/>
        <v>3.6912751677852351E-2</v>
      </c>
    </row>
    <row r="507" spans="1:10" x14ac:dyDescent="0.35">
      <c r="A507" s="1" t="str">
        <f t="shared" si="33"/>
        <v>Nov</v>
      </c>
      <c r="B507" s="1">
        <f t="shared" si="34"/>
        <v>11</v>
      </c>
      <c r="C507" s="3">
        <f>DATE(2018, MONTH(DATEVALUE('2022 Regulation Up'!$L$2&amp;" 1")), 1)</f>
        <v>43405</v>
      </c>
      <c r="D507" s="1">
        <v>2</v>
      </c>
      <c r="E507" s="1" t="s">
        <v>17</v>
      </c>
      <c r="F507" s="2">
        <f>'2022 Regulation Down'!$L4</f>
        <v>216</v>
      </c>
      <c r="G507" s="2">
        <f>'2023 Regulation Down (wo solar)'!$L4</f>
        <v>227</v>
      </c>
      <c r="H507" s="2">
        <f>'2023_RegDown(w solar)'!$L4</f>
        <v>227</v>
      </c>
      <c r="I507" s="2">
        <f t="shared" si="35"/>
        <v>11</v>
      </c>
      <c r="J507" s="12">
        <f t="shared" si="32"/>
        <v>5.0925925925925923E-2</v>
      </c>
    </row>
    <row r="508" spans="1:10" x14ac:dyDescent="0.35">
      <c r="A508" s="1" t="str">
        <f t="shared" si="33"/>
        <v>Nov</v>
      </c>
      <c r="B508" s="1">
        <f t="shared" si="34"/>
        <v>11</v>
      </c>
      <c r="C508" s="3">
        <f>DATE(2018, MONTH(DATEVALUE('2022 Regulation Up'!$L$2&amp;" 1")), 1)</f>
        <v>43405</v>
      </c>
      <c r="D508" s="1">
        <v>3</v>
      </c>
      <c r="E508" s="1" t="s">
        <v>17</v>
      </c>
      <c r="F508" s="2">
        <f>'2022 Regulation Down'!$L5</f>
        <v>178</v>
      </c>
      <c r="G508" s="2">
        <f>'2023 Regulation Down (wo solar)'!$L5</f>
        <v>188</v>
      </c>
      <c r="H508" s="2">
        <f>'2023_RegDown(w solar)'!$L5</f>
        <v>188</v>
      </c>
      <c r="I508" s="2">
        <f t="shared" si="35"/>
        <v>10</v>
      </c>
      <c r="J508" s="12">
        <f t="shared" si="32"/>
        <v>5.6179775280898875E-2</v>
      </c>
    </row>
    <row r="509" spans="1:10" x14ac:dyDescent="0.35">
      <c r="A509" s="1" t="str">
        <f t="shared" si="33"/>
        <v>Nov</v>
      </c>
      <c r="B509" s="1">
        <f t="shared" si="34"/>
        <v>11</v>
      </c>
      <c r="C509" s="3">
        <f>DATE(2018, MONTH(DATEVALUE('2022 Regulation Up'!$L$2&amp;" 1")), 1)</f>
        <v>43405</v>
      </c>
      <c r="D509" s="1">
        <v>4</v>
      </c>
      <c r="E509" s="1" t="s">
        <v>17</v>
      </c>
      <c r="F509" s="2">
        <f>'2022 Regulation Down'!$L6</f>
        <v>174</v>
      </c>
      <c r="G509" s="2">
        <f>'2023 Regulation Down (wo solar)'!$L6</f>
        <v>184</v>
      </c>
      <c r="H509" s="2">
        <f>'2023_RegDown(w solar)'!$L6</f>
        <v>184</v>
      </c>
      <c r="I509" s="2">
        <f t="shared" si="35"/>
        <v>10</v>
      </c>
      <c r="J509" s="12">
        <f t="shared" si="32"/>
        <v>5.7471264367816091E-2</v>
      </c>
    </row>
    <row r="510" spans="1:10" x14ac:dyDescent="0.35">
      <c r="A510" s="1" t="str">
        <f t="shared" si="33"/>
        <v>Nov</v>
      </c>
      <c r="B510" s="1">
        <f t="shared" si="34"/>
        <v>11</v>
      </c>
      <c r="C510" s="3">
        <f>DATE(2018, MONTH(DATEVALUE('2022 Regulation Up'!$L$2&amp;" 1")), 1)</f>
        <v>43405</v>
      </c>
      <c r="D510" s="1">
        <v>5</v>
      </c>
      <c r="E510" s="1" t="s">
        <v>17</v>
      </c>
      <c r="F510" s="2">
        <f>'2022 Regulation Down'!$L7</f>
        <v>206</v>
      </c>
      <c r="G510" s="2">
        <f>'2023 Regulation Down (wo solar)'!$L7</f>
        <v>217</v>
      </c>
      <c r="H510" s="2">
        <f>'2023_RegDown(w solar)'!$L7</f>
        <v>217</v>
      </c>
      <c r="I510" s="2">
        <f t="shared" si="35"/>
        <v>11</v>
      </c>
      <c r="J510" s="12">
        <f t="shared" si="32"/>
        <v>5.3398058252427182E-2</v>
      </c>
    </row>
    <row r="511" spans="1:10" x14ac:dyDescent="0.35">
      <c r="A511" s="1" t="str">
        <f t="shared" si="33"/>
        <v>Nov</v>
      </c>
      <c r="B511" s="1">
        <f t="shared" si="34"/>
        <v>11</v>
      </c>
      <c r="C511" s="3">
        <f>DATE(2018, MONTH(DATEVALUE('2022 Regulation Up'!$L$2&amp;" 1")), 1)</f>
        <v>43405</v>
      </c>
      <c r="D511" s="1">
        <v>6</v>
      </c>
      <c r="E511" s="1" t="s">
        <v>17</v>
      </c>
      <c r="F511" s="2">
        <f>'2022 Regulation Down'!$L8</f>
        <v>248</v>
      </c>
      <c r="G511" s="2">
        <f>'2023 Regulation Down (wo solar)'!$L8</f>
        <v>258</v>
      </c>
      <c r="H511" s="2">
        <f>'2023_RegDown(w solar)'!$L8</f>
        <v>258</v>
      </c>
      <c r="I511" s="2">
        <f t="shared" si="35"/>
        <v>10</v>
      </c>
      <c r="J511" s="12">
        <f t="shared" si="32"/>
        <v>4.0322580645161289E-2</v>
      </c>
    </row>
    <row r="512" spans="1:10" x14ac:dyDescent="0.35">
      <c r="A512" s="1" t="str">
        <f t="shared" si="33"/>
        <v>Nov</v>
      </c>
      <c r="B512" s="1">
        <f t="shared" si="34"/>
        <v>11</v>
      </c>
      <c r="C512" s="3">
        <f>DATE(2018, MONTH(DATEVALUE('2022 Regulation Up'!$L$2&amp;" 1")), 1)</f>
        <v>43405</v>
      </c>
      <c r="D512" s="1">
        <v>7</v>
      </c>
      <c r="E512" s="1" t="s">
        <v>17</v>
      </c>
      <c r="F512" s="2">
        <f>'2022 Regulation Down'!$L9</f>
        <v>234</v>
      </c>
      <c r="G512" s="2">
        <f>'2023 Regulation Down (wo solar)'!$L9</f>
        <v>242</v>
      </c>
      <c r="H512" s="2">
        <f>'2023_RegDown(w solar)'!$L9</f>
        <v>242</v>
      </c>
      <c r="I512" s="2">
        <f t="shared" si="35"/>
        <v>8</v>
      </c>
      <c r="J512" s="12">
        <f t="shared" si="32"/>
        <v>3.4188034188034191E-2</v>
      </c>
    </row>
    <row r="513" spans="1:10" x14ac:dyDescent="0.35">
      <c r="A513" s="1" t="str">
        <f t="shared" si="33"/>
        <v>Nov</v>
      </c>
      <c r="B513" s="1">
        <f t="shared" si="34"/>
        <v>11</v>
      </c>
      <c r="C513" s="3">
        <f>DATE(2018, MONTH(DATEVALUE('2022 Regulation Up'!$L$2&amp;" 1")), 1)</f>
        <v>43405</v>
      </c>
      <c r="D513" s="1">
        <v>8</v>
      </c>
      <c r="E513" s="1" t="s">
        <v>17</v>
      </c>
      <c r="F513" s="2">
        <f>'2022 Regulation Down'!$L10</f>
        <v>381</v>
      </c>
      <c r="G513" s="2">
        <f>'2023 Regulation Down (wo solar)'!$L10</f>
        <v>370</v>
      </c>
      <c r="H513" s="2">
        <f>'2023_RegDown(w solar)'!$L10</f>
        <v>465</v>
      </c>
      <c r="I513" s="2">
        <f t="shared" si="35"/>
        <v>84</v>
      </c>
      <c r="J513" s="12">
        <f t="shared" si="32"/>
        <v>0.22047244094488189</v>
      </c>
    </row>
    <row r="514" spans="1:10" x14ac:dyDescent="0.35">
      <c r="A514" s="1" t="str">
        <f t="shared" si="33"/>
        <v>Nov</v>
      </c>
      <c r="B514" s="1">
        <f t="shared" si="34"/>
        <v>11</v>
      </c>
      <c r="C514" s="3">
        <f>DATE(2018, MONTH(DATEVALUE('2022 Regulation Up'!$L$2&amp;" 1")), 1)</f>
        <v>43405</v>
      </c>
      <c r="D514" s="1">
        <v>9</v>
      </c>
      <c r="E514" s="1" t="s">
        <v>17</v>
      </c>
      <c r="F514" s="2">
        <f>'2022 Regulation Down'!$L11</f>
        <v>497</v>
      </c>
      <c r="G514" s="2">
        <f>'2023 Regulation Down (wo solar)'!$L11</f>
        <v>451</v>
      </c>
      <c r="H514" s="2">
        <f>'2023_RegDown(w solar)'!$L11</f>
        <v>653</v>
      </c>
      <c r="I514" s="2">
        <f t="shared" si="35"/>
        <v>156</v>
      </c>
      <c r="J514" s="12">
        <f t="shared" ref="J514:J577" si="36">I514/F514</f>
        <v>0.31388329979879276</v>
      </c>
    </row>
    <row r="515" spans="1:10" x14ac:dyDescent="0.35">
      <c r="A515" s="1" t="str">
        <f t="shared" ref="A515:A577" si="37">TEXT(C515, "mmm")</f>
        <v>Nov</v>
      </c>
      <c r="B515" s="1">
        <f t="shared" ref="B515:B577" si="38">MONTH(C515)</f>
        <v>11</v>
      </c>
      <c r="C515" s="3">
        <f>DATE(2018, MONTH(DATEVALUE('2022 Regulation Up'!$L$2&amp;" 1")), 1)</f>
        <v>43405</v>
      </c>
      <c r="D515" s="1">
        <v>10</v>
      </c>
      <c r="E515" s="1" t="s">
        <v>17</v>
      </c>
      <c r="F515" s="2">
        <f>'2022 Regulation Down'!$L12</f>
        <v>350</v>
      </c>
      <c r="G515" s="2">
        <f>'2023 Regulation Down (wo solar)'!$L12</f>
        <v>304</v>
      </c>
      <c r="H515" s="2">
        <f>'2023_RegDown(w solar)'!$L12</f>
        <v>420</v>
      </c>
      <c r="I515" s="2">
        <f t="shared" ref="I515:I577" si="39">IF(H515=0, 0, (H515-F515))</f>
        <v>70</v>
      </c>
      <c r="J515" s="12">
        <f t="shared" si="36"/>
        <v>0.2</v>
      </c>
    </row>
    <row r="516" spans="1:10" x14ac:dyDescent="0.35">
      <c r="A516" s="1" t="str">
        <f t="shared" si="37"/>
        <v>Nov</v>
      </c>
      <c r="B516" s="1">
        <f t="shared" si="38"/>
        <v>11</v>
      </c>
      <c r="C516" s="3">
        <f>DATE(2018, MONTH(DATEVALUE('2022 Regulation Up'!$L$2&amp;" 1")), 1)</f>
        <v>43405</v>
      </c>
      <c r="D516" s="1">
        <v>11</v>
      </c>
      <c r="E516" s="1" t="s">
        <v>17</v>
      </c>
      <c r="F516" s="2">
        <f>'2022 Regulation Down'!$L13</f>
        <v>354</v>
      </c>
      <c r="G516" s="2">
        <f>'2023 Regulation Down (wo solar)'!$L13</f>
        <v>313</v>
      </c>
      <c r="H516" s="2">
        <f>'2023_RegDown(w solar)'!$L13</f>
        <v>384</v>
      </c>
      <c r="I516" s="2">
        <f t="shared" si="39"/>
        <v>30</v>
      </c>
      <c r="J516" s="12">
        <f t="shared" si="36"/>
        <v>8.4745762711864403E-2</v>
      </c>
    </row>
    <row r="517" spans="1:10" x14ac:dyDescent="0.35">
      <c r="A517" s="1" t="str">
        <f t="shared" si="37"/>
        <v>Nov</v>
      </c>
      <c r="B517" s="1">
        <f t="shared" si="38"/>
        <v>11</v>
      </c>
      <c r="C517" s="3">
        <f>DATE(2018, MONTH(DATEVALUE('2022 Regulation Up'!$L$2&amp;" 1")), 1)</f>
        <v>43405</v>
      </c>
      <c r="D517" s="1">
        <v>12</v>
      </c>
      <c r="E517" s="1" t="s">
        <v>17</v>
      </c>
      <c r="F517" s="2">
        <f>'2022 Regulation Down'!$L14</f>
        <v>334</v>
      </c>
      <c r="G517" s="2">
        <f>'2023 Regulation Down (wo solar)'!$L14</f>
        <v>297</v>
      </c>
      <c r="H517" s="2">
        <f>'2023_RegDown(w solar)'!$L14</f>
        <v>376</v>
      </c>
      <c r="I517" s="2">
        <f t="shared" si="39"/>
        <v>42</v>
      </c>
      <c r="J517" s="12">
        <f t="shared" si="36"/>
        <v>0.12574850299401197</v>
      </c>
    </row>
    <row r="518" spans="1:10" x14ac:dyDescent="0.35">
      <c r="A518" s="1" t="str">
        <f t="shared" si="37"/>
        <v>Nov</v>
      </c>
      <c r="B518" s="1">
        <f t="shared" si="38"/>
        <v>11</v>
      </c>
      <c r="C518" s="3">
        <f>DATE(2018, MONTH(DATEVALUE('2022 Regulation Up'!$L$2&amp;" 1")), 1)</f>
        <v>43405</v>
      </c>
      <c r="D518" s="1">
        <v>13</v>
      </c>
      <c r="E518" s="1" t="s">
        <v>17</v>
      </c>
      <c r="F518" s="2">
        <f>'2022 Regulation Down'!$L15</f>
        <v>320</v>
      </c>
      <c r="G518" s="2">
        <f>'2023 Regulation Down (wo solar)'!$L15</f>
        <v>286</v>
      </c>
      <c r="H518" s="2">
        <f>'2023_RegDown(w solar)'!$L15</f>
        <v>378</v>
      </c>
      <c r="I518" s="2">
        <f t="shared" si="39"/>
        <v>58</v>
      </c>
      <c r="J518" s="12">
        <f t="shared" si="36"/>
        <v>0.18124999999999999</v>
      </c>
    </row>
    <row r="519" spans="1:10" x14ac:dyDescent="0.35">
      <c r="A519" s="1" t="str">
        <f t="shared" si="37"/>
        <v>Nov</v>
      </c>
      <c r="B519" s="1">
        <f t="shared" si="38"/>
        <v>11</v>
      </c>
      <c r="C519" s="3">
        <f>DATE(2018, MONTH(DATEVALUE('2022 Regulation Up'!$L$2&amp;" 1")), 1)</f>
        <v>43405</v>
      </c>
      <c r="D519" s="1">
        <v>14</v>
      </c>
      <c r="E519" s="1" t="s">
        <v>17</v>
      </c>
      <c r="F519" s="2">
        <f>'2022 Regulation Down'!$L16</f>
        <v>355</v>
      </c>
      <c r="G519" s="2">
        <f>'2023 Regulation Down (wo solar)'!$L16</f>
        <v>322</v>
      </c>
      <c r="H519" s="2">
        <f>'2023_RegDown(w solar)'!$L16</f>
        <v>392</v>
      </c>
      <c r="I519" s="2">
        <f t="shared" si="39"/>
        <v>37</v>
      </c>
      <c r="J519" s="12">
        <f t="shared" si="36"/>
        <v>0.10422535211267606</v>
      </c>
    </row>
    <row r="520" spans="1:10" x14ac:dyDescent="0.35">
      <c r="A520" s="1" t="str">
        <f t="shared" si="37"/>
        <v>Nov</v>
      </c>
      <c r="B520" s="1">
        <f t="shared" si="38"/>
        <v>11</v>
      </c>
      <c r="C520" s="3">
        <f>DATE(2018, MONTH(DATEVALUE('2022 Regulation Up'!$L$2&amp;" 1")), 1)</f>
        <v>43405</v>
      </c>
      <c r="D520" s="1">
        <v>15</v>
      </c>
      <c r="E520" s="1" t="s">
        <v>17</v>
      </c>
      <c r="F520" s="2">
        <f>'2022 Regulation Down'!$L17</f>
        <v>372</v>
      </c>
      <c r="G520" s="2">
        <f>'2023 Regulation Down (wo solar)'!$L17</f>
        <v>317</v>
      </c>
      <c r="H520" s="2">
        <f>'2023_RegDown(w solar)'!$L17</f>
        <v>406</v>
      </c>
      <c r="I520" s="2">
        <f t="shared" si="39"/>
        <v>34</v>
      </c>
      <c r="J520" s="12">
        <f t="shared" si="36"/>
        <v>9.1397849462365593E-2</v>
      </c>
    </row>
    <row r="521" spans="1:10" x14ac:dyDescent="0.35">
      <c r="A521" s="1" t="str">
        <f t="shared" si="37"/>
        <v>Nov</v>
      </c>
      <c r="B521" s="1">
        <f t="shared" si="38"/>
        <v>11</v>
      </c>
      <c r="C521" s="3">
        <f>DATE(2018, MONTH(DATEVALUE('2022 Regulation Up'!$L$2&amp;" 1")), 1)</f>
        <v>43405</v>
      </c>
      <c r="D521" s="1">
        <v>16</v>
      </c>
      <c r="E521" s="1" t="s">
        <v>17</v>
      </c>
      <c r="F521" s="2">
        <f>'2022 Regulation Down'!$L18</f>
        <v>318</v>
      </c>
      <c r="G521" s="2">
        <f>'2023 Regulation Down (wo solar)'!$L18</f>
        <v>266</v>
      </c>
      <c r="H521" s="2">
        <f>'2023_RegDown(w solar)'!$L18</f>
        <v>339</v>
      </c>
      <c r="I521" s="2">
        <f t="shared" si="39"/>
        <v>21</v>
      </c>
      <c r="J521" s="12">
        <f t="shared" si="36"/>
        <v>6.6037735849056603E-2</v>
      </c>
    </row>
    <row r="522" spans="1:10" x14ac:dyDescent="0.35">
      <c r="A522" s="1" t="str">
        <f t="shared" si="37"/>
        <v>Nov</v>
      </c>
      <c r="B522" s="1">
        <f t="shared" si="38"/>
        <v>11</v>
      </c>
      <c r="C522" s="3">
        <f>DATE(2018, MONTH(DATEVALUE('2022 Regulation Up'!$L$2&amp;" 1")), 1)</f>
        <v>43405</v>
      </c>
      <c r="D522" s="1">
        <v>17</v>
      </c>
      <c r="E522" s="1" t="s">
        <v>17</v>
      </c>
      <c r="F522" s="2">
        <f>'2022 Regulation Down'!$L19</f>
        <v>279</v>
      </c>
      <c r="G522" s="2">
        <f>'2023 Regulation Down (wo solar)'!$L19</f>
        <v>247</v>
      </c>
      <c r="H522" s="2">
        <f>'2023_RegDown(w solar)'!$L19</f>
        <v>272</v>
      </c>
      <c r="I522" s="2">
        <f t="shared" si="39"/>
        <v>-7</v>
      </c>
      <c r="J522" s="12">
        <f t="shared" si="36"/>
        <v>-2.5089605734767026E-2</v>
      </c>
    </row>
    <row r="523" spans="1:10" x14ac:dyDescent="0.35">
      <c r="A523" s="1" t="str">
        <f t="shared" si="37"/>
        <v>Nov</v>
      </c>
      <c r="B523" s="1">
        <f t="shared" si="38"/>
        <v>11</v>
      </c>
      <c r="C523" s="3">
        <f>DATE(2018, MONTH(DATEVALUE('2022 Regulation Up'!$L$2&amp;" 1")), 1)</f>
        <v>43405</v>
      </c>
      <c r="D523" s="1">
        <v>18</v>
      </c>
      <c r="E523" s="1" t="s">
        <v>17</v>
      </c>
      <c r="F523" s="2">
        <f>'2022 Regulation Down'!$L20</f>
        <v>204</v>
      </c>
      <c r="G523" s="2">
        <f>'2023 Regulation Down (wo solar)'!$L20</f>
        <v>202</v>
      </c>
      <c r="H523" s="2">
        <f>'2023_RegDown(w solar)'!$L20</f>
        <v>186</v>
      </c>
      <c r="I523" s="2">
        <f t="shared" si="39"/>
        <v>-18</v>
      </c>
      <c r="J523" s="12">
        <f t="shared" si="36"/>
        <v>-8.8235294117647065E-2</v>
      </c>
    </row>
    <row r="524" spans="1:10" x14ac:dyDescent="0.35">
      <c r="A524" s="1" t="str">
        <f t="shared" si="37"/>
        <v>Nov</v>
      </c>
      <c r="B524" s="1">
        <f t="shared" si="38"/>
        <v>11</v>
      </c>
      <c r="C524" s="3">
        <f>DATE(2018, MONTH(DATEVALUE('2022 Regulation Up'!$L$2&amp;" 1")), 1)</f>
        <v>43405</v>
      </c>
      <c r="D524" s="1">
        <v>19</v>
      </c>
      <c r="E524" s="1" t="s">
        <v>17</v>
      </c>
      <c r="F524" s="2">
        <f>'2022 Regulation Down'!$L21</f>
        <v>312</v>
      </c>
      <c r="G524" s="2">
        <f>'2023 Regulation Down (wo solar)'!$L21</f>
        <v>321</v>
      </c>
      <c r="H524" s="2">
        <f>'2023_RegDown(w solar)'!$L21</f>
        <v>321</v>
      </c>
      <c r="I524" s="2">
        <f t="shared" si="39"/>
        <v>9</v>
      </c>
      <c r="J524" s="12">
        <f t="shared" si="36"/>
        <v>2.8846153846153848E-2</v>
      </c>
    </row>
    <row r="525" spans="1:10" x14ac:dyDescent="0.35">
      <c r="A525" s="1" t="str">
        <f t="shared" si="37"/>
        <v>Nov</v>
      </c>
      <c r="B525" s="1">
        <f t="shared" si="38"/>
        <v>11</v>
      </c>
      <c r="C525" s="3">
        <f>DATE(2018, MONTH(DATEVALUE('2022 Regulation Up'!$L$2&amp;" 1")), 1)</f>
        <v>43405</v>
      </c>
      <c r="D525" s="1">
        <v>20</v>
      </c>
      <c r="E525" s="1" t="s">
        <v>17</v>
      </c>
      <c r="F525" s="2">
        <f>'2022 Regulation Down'!$L22</f>
        <v>358</v>
      </c>
      <c r="G525" s="2">
        <f>'2023 Regulation Down (wo solar)'!$L22</f>
        <v>365</v>
      </c>
      <c r="H525" s="2">
        <f>'2023_RegDown(w solar)'!$L22</f>
        <v>365</v>
      </c>
      <c r="I525" s="2">
        <f t="shared" si="39"/>
        <v>7</v>
      </c>
      <c r="J525" s="12">
        <f t="shared" si="36"/>
        <v>1.9553072625698324E-2</v>
      </c>
    </row>
    <row r="526" spans="1:10" x14ac:dyDescent="0.35">
      <c r="A526" s="1" t="str">
        <f t="shared" si="37"/>
        <v>Nov</v>
      </c>
      <c r="B526" s="1">
        <f t="shared" si="38"/>
        <v>11</v>
      </c>
      <c r="C526" s="3">
        <f>DATE(2018, MONTH(DATEVALUE('2022 Regulation Up'!$L$2&amp;" 1")), 1)</f>
        <v>43405</v>
      </c>
      <c r="D526" s="1">
        <v>21</v>
      </c>
      <c r="E526" s="1" t="s">
        <v>17</v>
      </c>
      <c r="F526" s="2">
        <f>'2022 Regulation Down'!$L23</f>
        <v>329</v>
      </c>
      <c r="G526" s="2">
        <f>'2023 Regulation Down (wo solar)'!$L23</f>
        <v>336</v>
      </c>
      <c r="H526" s="2">
        <f>'2023_RegDown(w solar)'!$L23</f>
        <v>336</v>
      </c>
      <c r="I526" s="2">
        <f t="shared" si="39"/>
        <v>7</v>
      </c>
      <c r="J526" s="12">
        <f t="shared" si="36"/>
        <v>2.1276595744680851E-2</v>
      </c>
    </row>
    <row r="527" spans="1:10" x14ac:dyDescent="0.35">
      <c r="A527" s="1" t="str">
        <f t="shared" si="37"/>
        <v>Nov</v>
      </c>
      <c r="B527" s="1">
        <f t="shared" si="38"/>
        <v>11</v>
      </c>
      <c r="C527" s="3">
        <f>DATE(2018, MONTH(DATEVALUE('2022 Regulation Up'!$L$2&amp;" 1")), 1)</f>
        <v>43405</v>
      </c>
      <c r="D527" s="1">
        <v>22</v>
      </c>
      <c r="E527" s="1" t="s">
        <v>17</v>
      </c>
      <c r="F527" s="2">
        <f>'2022 Regulation Down'!$L24</f>
        <v>341</v>
      </c>
      <c r="G527" s="2">
        <f>'2023 Regulation Down (wo solar)'!$L24</f>
        <v>350</v>
      </c>
      <c r="H527" s="2">
        <f>'2023_RegDown(w solar)'!$L24</f>
        <v>350</v>
      </c>
      <c r="I527" s="2">
        <f t="shared" si="39"/>
        <v>9</v>
      </c>
      <c r="J527" s="12">
        <f t="shared" si="36"/>
        <v>2.6392961876832845E-2</v>
      </c>
    </row>
    <row r="528" spans="1:10" x14ac:dyDescent="0.35">
      <c r="A528" s="1" t="str">
        <f t="shared" si="37"/>
        <v>Nov</v>
      </c>
      <c r="B528" s="1">
        <f t="shared" si="38"/>
        <v>11</v>
      </c>
      <c r="C528" s="3">
        <f>DATE(2018, MONTH(DATEVALUE('2022 Regulation Up'!$L$2&amp;" 1")), 1)</f>
        <v>43405</v>
      </c>
      <c r="D528" s="1">
        <v>23</v>
      </c>
      <c r="E528" s="1" t="s">
        <v>17</v>
      </c>
      <c r="F528" s="2">
        <f>'2022 Regulation Down'!$L25</f>
        <v>372</v>
      </c>
      <c r="G528" s="2">
        <f>'2023 Regulation Down (wo solar)'!$L25</f>
        <v>382</v>
      </c>
      <c r="H528" s="2">
        <f>'2023_RegDown(w solar)'!$L25</f>
        <v>382</v>
      </c>
      <c r="I528" s="2">
        <f t="shared" si="39"/>
        <v>10</v>
      </c>
      <c r="J528" s="12">
        <f t="shared" si="36"/>
        <v>2.6881720430107527E-2</v>
      </c>
    </row>
    <row r="529" spans="1:10" x14ac:dyDescent="0.35">
      <c r="A529" s="1" t="str">
        <f t="shared" si="37"/>
        <v>Nov</v>
      </c>
      <c r="B529" s="1">
        <f t="shared" si="38"/>
        <v>11</v>
      </c>
      <c r="C529" s="3">
        <f>DATE(2018, MONTH(DATEVALUE('2022 Regulation Up'!$L$2&amp;" 1")), 1)</f>
        <v>43405</v>
      </c>
      <c r="D529" s="1">
        <v>24</v>
      </c>
      <c r="E529" s="1" t="s">
        <v>17</v>
      </c>
      <c r="F529" s="2">
        <f>'2022 Regulation Down'!$L26</f>
        <v>337</v>
      </c>
      <c r="G529" s="2">
        <f>'2023 Regulation Down (wo solar)'!$L26</f>
        <v>347</v>
      </c>
      <c r="H529" s="2">
        <f>'2023_RegDown(w solar)'!$L26</f>
        <v>347</v>
      </c>
      <c r="I529" s="2">
        <f t="shared" si="39"/>
        <v>10</v>
      </c>
      <c r="J529" s="12">
        <f t="shared" si="36"/>
        <v>2.967359050445104E-2</v>
      </c>
    </row>
    <row r="530" spans="1:10" x14ac:dyDescent="0.35">
      <c r="A530" s="1" t="str">
        <f t="shared" si="37"/>
        <v>Dec</v>
      </c>
      <c r="B530" s="1">
        <f t="shared" si="38"/>
        <v>12</v>
      </c>
      <c r="C530" s="3">
        <f>DATE(2018, MONTH(DATEVALUE('2022 Regulation Up'!$M$2&amp;" 1")), 1)</f>
        <v>43435</v>
      </c>
      <c r="D530" s="1">
        <v>1</v>
      </c>
      <c r="E530" s="1" t="s">
        <v>16</v>
      </c>
      <c r="F530" s="2">
        <f>'2022 Regulation Up'!$M3</f>
        <v>191</v>
      </c>
      <c r="G530" s="2">
        <f>'2023 Regulation Up (wo solar)'!$M3</f>
        <v>190</v>
      </c>
      <c r="H530" s="2">
        <f>'2023 Regulation Up (w solar)'!$M3</f>
        <v>190</v>
      </c>
      <c r="I530" s="2">
        <f t="shared" si="39"/>
        <v>-1</v>
      </c>
      <c r="J530" s="12">
        <f t="shared" si="36"/>
        <v>-5.235602094240838E-3</v>
      </c>
    </row>
    <row r="531" spans="1:10" x14ac:dyDescent="0.35">
      <c r="A531" s="1" t="str">
        <f t="shared" si="37"/>
        <v>Dec</v>
      </c>
      <c r="B531" s="1">
        <f t="shared" si="38"/>
        <v>12</v>
      </c>
      <c r="C531" s="3">
        <f>DATE(2018, MONTH(DATEVALUE('2022 Regulation Up'!$M$2&amp;" 1")), 1)</f>
        <v>43435</v>
      </c>
      <c r="D531" s="1">
        <v>2</v>
      </c>
      <c r="E531" s="1" t="s">
        <v>16</v>
      </c>
      <c r="F531" s="2">
        <f>'2022 Regulation Up'!$M4</f>
        <v>230</v>
      </c>
      <c r="G531" s="2">
        <f>'2023 Regulation Up (wo solar)'!$M4</f>
        <v>226</v>
      </c>
      <c r="H531" s="2">
        <f>'2023 Regulation Up (w solar)'!$M4</f>
        <v>226</v>
      </c>
      <c r="I531" s="2">
        <f t="shared" si="39"/>
        <v>-4</v>
      </c>
      <c r="J531" s="12">
        <f t="shared" si="36"/>
        <v>-1.7391304347826087E-2</v>
      </c>
    </row>
    <row r="532" spans="1:10" x14ac:dyDescent="0.35">
      <c r="A532" s="1" t="str">
        <f t="shared" si="37"/>
        <v>Dec</v>
      </c>
      <c r="B532" s="1">
        <f t="shared" si="38"/>
        <v>12</v>
      </c>
      <c r="C532" s="3">
        <f>DATE(2018, MONTH(DATEVALUE('2022 Regulation Up'!$M$2&amp;" 1")), 1)</f>
        <v>43435</v>
      </c>
      <c r="D532" s="1">
        <v>3</v>
      </c>
      <c r="E532" s="1" t="s">
        <v>16</v>
      </c>
      <c r="F532" s="2">
        <f>'2022 Regulation Up'!$M5</f>
        <v>214</v>
      </c>
      <c r="G532" s="2">
        <f>'2023 Regulation Up (wo solar)'!$M5</f>
        <v>207</v>
      </c>
      <c r="H532" s="2">
        <f>'2023 Regulation Up (w solar)'!$M5</f>
        <v>207</v>
      </c>
      <c r="I532" s="2">
        <f t="shared" si="39"/>
        <v>-7</v>
      </c>
      <c r="J532" s="12">
        <f t="shared" si="36"/>
        <v>-3.2710280373831772E-2</v>
      </c>
    </row>
    <row r="533" spans="1:10" x14ac:dyDescent="0.35">
      <c r="A533" s="1" t="str">
        <f t="shared" si="37"/>
        <v>Dec</v>
      </c>
      <c r="B533" s="1">
        <f t="shared" si="38"/>
        <v>12</v>
      </c>
      <c r="C533" s="3">
        <f>DATE(2018, MONTH(DATEVALUE('2022 Regulation Up'!$M$2&amp;" 1")), 1)</f>
        <v>43435</v>
      </c>
      <c r="D533" s="1">
        <v>4</v>
      </c>
      <c r="E533" s="1" t="s">
        <v>16</v>
      </c>
      <c r="F533" s="2">
        <f>'2022 Regulation Up'!$M6</f>
        <v>249</v>
      </c>
      <c r="G533" s="2">
        <f>'2023 Regulation Up (wo solar)'!$M6</f>
        <v>245</v>
      </c>
      <c r="H533" s="2">
        <f>'2023 Regulation Up (w solar)'!$M6</f>
        <v>245</v>
      </c>
      <c r="I533" s="2">
        <f t="shared" si="39"/>
        <v>-4</v>
      </c>
      <c r="J533" s="12">
        <f t="shared" si="36"/>
        <v>-1.6064257028112448E-2</v>
      </c>
    </row>
    <row r="534" spans="1:10" x14ac:dyDescent="0.35">
      <c r="A534" s="1" t="str">
        <f t="shared" si="37"/>
        <v>Dec</v>
      </c>
      <c r="B534" s="1">
        <f t="shared" si="38"/>
        <v>12</v>
      </c>
      <c r="C534" s="3">
        <f>DATE(2018, MONTH(DATEVALUE('2022 Regulation Up'!$M$2&amp;" 1")), 1)</f>
        <v>43435</v>
      </c>
      <c r="D534" s="1">
        <v>5</v>
      </c>
      <c r="E534" s="1" t="s">
        <v>16</v>
      </c>
      <c r="F534" s="2">
        <f>'2022 Regulation Up'!$M7</f>
        <v>335</v>
      </c>
      <c r="G534" s="2">
        <f>'2023 Regulation Up (wo solar)'!$M7</f>
        <v>331</v>
      </c>
      <c r="H534" s="2">
        <f>'2023 Regulation Up (w solar)'!$M7</f>
        <v>331</v>
      </c>
      <c r="I534" s="2">
        <f t="shared" si="39"/>
        <v>-4</v>
      </c>
      <c r="J534" s="12">
        <f t="shared" si="36"/>
        <v>-1.1940298507462687E-2</v>
      </c>
    </row>
    <row r="535" spans="1:10" x14ac:dyDescent="0.35">
      <c r="A535" s="1" t="str">
        <f t="shared" si="37"/>
        <v>Dec</v>
      </c>
      <c r="B535" s="1">
        <f t="shared" si="38"/>
        <v>12</v>
      </c>
      <c r="C535" s="3">
        <f>DATE(2018, MONTH(DATEVALUE('2022 Regulation Up'!$M$2&amp;" 1")), 1)</f>
        <v>43435</v>
      </c>
      <c r="D535" s="1">
        <v>6</v>
      </c>
      <c r="E535" s="1" t="s">
        <v>16</v>
      </c>
      <c r="F535" s="2">
        <f>'2022 Regulation Up'!$M8</f>
        <v>476</v>
      </c>
      <c r="G535" s="2">
        <f>'2023 Regulation Up (wo solar)'!$M8</f>
        <v>473</v>
      </c>
      <c r="H535" s="2">
        <f>'2023 Regulation Up (w solar)'!$M8</f>
        <v>473</v>
      </c>
      <c r="I535" s="2">
        <f t="shared" si="39"/>
        <v>-3</v>
      </c>
      <c r="J535" s="12">
        <f t="shared" si="36"/>
        <v>-6.3025210084033615E-3</v>
      </c>
    </row>
    <row r="536" spans="1:10" x14ac:dyDescent="0.35">
      <c r="A536" s="1" t="str">
        <f t="shared" si="37"/>
        <v>Dec</v>
      </c>
      <c r="B536" s="1">
        <f t="shared" si="38"/>
        <v>12</v>
      </c>
      <c r="C536" s="3">
        <f>DATE(2018, MONTH(DATEVALUE('2022 Regulation Up'!$M$2&amp;" 1")), 1)</f>
        <v>43435</v>
      </c>
      <c r="D536" s="1">
        <v>7</v>
      </c>
      <c r="E536" s="1" t="s">
        <v>16</v>
      </c>
      <c r="F536" s="2">
        <f>'2022 Regulation Up'!$M9</f>
        <v>590</v>
      </c>
      <c r="G536" s="2">
        <f>'2023 Regulation Up (wo solar)'!$M9</f>
        <v>586</v>
      </c>
      <c r="H536" s="2">
        <f>'2023 Regulation Up (w solar)'!$M9</f>
        <v>586</v>
      </c>
      <c r="I536" s="2">
        <f t="shared" si="39"/>
        <v>-4</v>
      </c>
      <c r="J536" s="12">
        <f t="shared" si="36"/>
        <v>-6.7796610169491523E-3</v>
      </c>
    </row>
    <row r="537" spans="1:10" x14ac:dyDescent="0.35">
      <c r="A537" s="1" t="str">
        <f t="shared" si="37"/>
        <v>Dec</v>
      </c>
      <c r="B537" s="1">
        <f t="shared" si="38"/>
        <v>12</v>
      </c>
      <c r="C537" s="3">
        <f>DATE(2018, MONTH(DATEVALUE('2022 Regulation Up'!$M$2&amp;" 1")), 1)</f>
        <v>43435</v>
      </c>
      <c r="D537" s="1">
        <v>8</v>
      </c>
      <c r="E537" s="1" t="s">
        <v>16</v>
      </c>
      <c r="F537" s="2">
        <f>'2022 Regulation Up'!$M10</f>
        <v>373</v>
      </c>
      <c r="G537" s="2">
        <f>'2023 Regulation Up (wo solar)'!$M10</f>
        <v>372</v>
      </c>
      <c r="H537" s="2">
        <f>'2023 Regulation Up (w solar)'!$M10</f>
        <v>372</v>
      </c>
      <c r="I537" s="2">
        <f t="shared" si="39"/>
        <v>-1</v>
      </c>
      <c r="J537" s="12">
        <f t="shared" si="36"/>
        <v>-2.6809651474530832E-3</v>
      </c>
    </row>
    <row r="538" spans="1:10" x14ac:dyDescent="0.35">
      <c r="A538" s="1" t="str">
        <f t="shared" si="37"/>
        <v>Dec</v>
      </c>
      <c r="B538" s="1">
        <f t="shared" si="38"/>
        <v>12</v>
      </c>
      <c r="C538" s="3">
        <f>DATE(2018, MONTH(DATEVALUE('2022 Regulation Up'!$M$2&amp;" 1")), 1)</f>
        <v>43435</v>
      </c>
      <c r="D538" s="1">
        <v>9</v>
      </c>
      <c r="E538" s="1" t="s">
        <v>16</v>
      </c>
      <c r="F538" s="2">
        <f>'2022 Regulation Up'!$M11</f>
        <v>340</v>
      </c>
      <c r="G538" s="2">
        <f>'2023 Regulation Up (wo solar)'!$M11</f>
        <v>313</v>
      </c>
      <c r="H538" s="2">
        <f>'2023 Regulation Up (w solar)'!$M11</f>
        <v>315</v>
      </c>
      <c r="I538" s="2">
        <f t="shared" si="39"/>
        <v>-25</v>
      </c>
      <c r="J538" s="12">
        <f t="shared" si="36"/>
        <v>-7.3529411764705885E-2</v>
      </c>
    </row>
    <row r="539" spans="1:10" x14ac:dyDescent="0.35">
      <c r="A539" s="1" t="str">
        <f t="shared" si="37"/>
        <v>Dec</v>
      </c>
      <c r="B539" s="1">
        <f t="shared" si="38"/>
        <v>12</v>
      </c>
      <c r="C539" s="3">
        <f>DATE(2018, MONTH(DATEVALUE('2022 Regulation Up'!$M$2&amp;" 1")), 1)</f>
        <v>43435</v>
      </c>
      <c r="D539" s="1">
        <v>10</v>
      </c>
      <c r="E539" s="1" t="s">
        <v>16</v>
      </c>
      <c r="F539" s="2">
        <f>'2022 Regulation Up'!$M12</f>
        <v>382</v>
      </c>
      <c r="G539" s="2">
        <f>'2023 Regulation Up (wo solar)'!$M12</f>
        <v>326</v>
      </c>
      <c r="H539" s="2">
        <f>'2023 Regulation Up (w solar)'!$M12</f>
        <v>379</v>
      </c>
      <c r="I539" s="2">
        <f t="shared" si="39"/>
        <v>-3</v>
      </c>
      <c r="J539" s="12">
        <f t="shared" si="36"/>
        <v>-7.8534031413612562E-3</v>
      </c>
    </row>
    <row r="540" spans="1:10" x14ac:dyDescent="0.35">
      <c r="A540" s="1" t="str">
        <f t="shared" si="37"/>
        <v>Dec</v>
      </c>
      <c r="B540" s="1">
        <f t="shared" si="38"/>
        <v>12</v>
      </c>
      <c r="C540" s="3">
        <f>DATE(2018, MONTH(DATEVALUE('2022 Regulation Up'!$M$2&amp;" 1")), 1)</f>
        <v>43435</v>
      </c>
      <c r="D540" s="1">
        <v>11</v>
      </c>
      <c r="E540" s="1" t="s">
        <v>16</v>
      </c>
      <c r="F540" s="2">
        <f>'2022 Regulation Up'!$M13</f>
        <v>428</v>
      </c>
      <c r="G540" s="2">
        <f>'2023 Regulation Up (wo solar)'!$M13</f>
        <v>374</v>
      </c>
      <c r="H540" s="2">
        <f>'2023 Regulation Up (w solar)'!$M13</f>
        <v>452</v>
      </c>
      <c r="I540" s="2">
        <f t="shared" si="39"/>
        <v>24</v>
      </c>
      <c r="J540" s="12">
        <f t="shared" si="36"/>
        <v>5.6074766355140186E-2</v>
      </c>
    </row>
    <row r="541" spans="1:10" x14ac:dyDescent="0.35">
      <c r="A541" s="1" t="str">
        <f t="shared" si="37"/>
        <v>Dec</v>
      </c>
      <c r="B541" s="1">
        <f t="shared" si="38"/>
        <v>12</v>
      </c>
      <c r="C541" s="3">
        <f>DATE(2018, MONTH(DATEVALUE('2022 Regulation Up'!$M$2&amp;" 1")), 1)</f>
        <v>43435</v>
      </c>
      <c r="D541" s="1">
        <v>12</v>
      </c>
      <c r="E541" s="1" t="s">
        <v>16</v>
      </c>
      <c r="F541" s="2">
        <f>'2022 Regulation Up'!$M14</f>
        <v>379</v>
      </c>
      <c r="G541" s="2">
        <f>'2023 Regulation Up (wo solar)'!$M14</f>
        <v>334</v>
      </c>
      <c r="H541" s="2">
        <f>'2023 Regulation Up (w solar)'!$M14</f>
        <v>419</v>
      </c>
      <c r="I541" s="2">
        <f t="shared" si="39"/>
        <v>40</v>
      </c>
      <c r="J541" s="12">
        <f t="shared" si="36"/>
        <v>0.10554089709762533</v>
      </c>
    </row>
    <row r="542" spans="1:10" x14ac:dyDescent="0.35">
      <c r="A542" s="1" t="str">
        <f t="shared" si="37"/>
        <v>Dec</v>
      </c>
      <c r="B542" s="1">
        <f t="shared" si="38"/>
        <v>12</v>
      </c>
      <c r="C542" s="3">
        <f>DATE(2018, MONTH(DATEVALUE('2022 Regulation Up'!$M$2&amp;" 1")), 1)</f>
        <v>43435</v>
      </c>
      <c r="D542" s="1">
        <v>13</v>
      </c>
      <c r="E542" s="1" t="s">
        <v>16</v>
      </c>
      <c r="F542" s="2">
        <f>'2022 Regulation Up'!$M15</f>
        <v>346</v>
      </c>
      <c r="G542" s="2">
        <f>'2023 Regulation Up (wo solar)'!$M15</f>
        <v>311</v>
      </c>
      <c r="H542" s="2">
        <f>'2023 Regulation Up (w solar)'!$M15</f>
        <v>358</v>
      </c>
      <c r="I542" s="2">
        <f t="shared" si="39"/>
        <v>12</v>
      </c>
      <c r="J542" s="12">
        <f t="shared" si="36"/>
        <v>3.4682080924855488E-2</v>
      </c>
    </row>
    <row r="543" spans="1:10" x14ac:dyDescent="0.35">
      <c r="A543" s="1" t="str">
        <f t="shared" si="37"/>
        <v>Dec</v>
      </c>
      <c r="B543" s="1">
        <f t="shared" si="38"/>
        <v>12</v>
      </c>
      <c r="C543" s="3">
        <f>DATE(2018, MONTH(DATEVALUE('2022 Regulation Up'!$M$2&amp;" 1")), 1)</f>
        <v>43435</v>
      </c>
      <c r="D543" s="1">
        <v>14</v>
      </c>
      <c r="E543" s="1" t="s">
        <v>16</v>
      </c>
      <c r="F543" s="2">
        <f>'2022 Regulation Up'!$M16</f>
        <v>375</v>
      </c>
      <c r="G543" s="2">
        <f>'2023 Regulation Up (wo solar)'!$M16</f>
        <v>317</v>
      </c>
      <c r="H543" s="2">
        <f>'2023 Regulation Up (w solar)'!$M16</f>
        <v>405</v>
      </c>
      <c r="I543" s="2">
        <f t="shared" si="39"/>
        <v>30</v>
      </c>
      <c r="J543" s="12">
        <f t="shared" si="36"/>
        <v>0.08</v>
      </c>
    </row>
    <row r="544" spans="1:10" x14ac:dyDescent="0.35">
      <c r="A544" s="1" t="str">
        <f t="shared" si="37"/>
        <v>Dec</v>
      </c>
      <c r="B544" s="1">
        <f t="shared" si="38"/>
        <v>12</v>
      </c>
      <c r="C544" s="3">
        <f>DATE(2018, MONTH(DATEVALUE('2022 Regulation Up'!$M$2&amp;" 1")), 1)</f>
        <v>43435</v>
      </c>
      <c r="D544" s="1">
        <v>15</v>
      </c>
      <c r="E544" s="1" t="s">
        <v>16</v>
      </c>
      <c r="F544" s="2">
        <f>'2022 Regulation Up'!$M17</f>
        <v>392</v>
      </c>
      <c r="G544" s="2">
        <f>'2023 Regulation Up (wo solar)'!$M17</f>
        <v>310</v>
      </c>
      <c r="H544" s="2">
        <f>'2023 Regulation Up (w solar)'!$M17</f>
        <v>426</v>
      </c>
      <c r="I544" s="2">
        <f t="shared" si="39"/>
        <v>34</v>
      </c>
      <c r="J544" s="12">
        <f t="shared" si="36"/>
        <v>8.673469387755102E-2</v>
      </c>
    </row>
    <row r="545" spans="1:10" x14ac:dyDescent="0.35">
      <c r="A545" s="1" t="str">
        <f t="shared" si="37"/>
        <v>Dec</v>
      </c>
      <c r="B545" s="1">
        <f t="shared" si="38"/>
        <v>12</v>
      </c>
      <c r="C545" s="3">
        <f>DATE(2018, MONTH(DATEVALUE('2022 Regulation Up'!$M$2&amp;" 1")), 1)</f>
        <v>43435</v>
      </c>
      <c r="D545" s="1">
        <v>16</v>
      </c>
      <c r="E545" s="1" t="s">
        <v>16</v>
      </c>
      <c r="F545" s="2">
        <f>'2022 Regulation Up'!$M18</f>
        <v>507</v>
      </c>
      <c r="G545" s="2">
        <f>'2023 Regulation Up (wo solar)'!$M18</f>
        <v>404</v>
      </c>
      <c r="H545" s="2">
        <f>'2023 Regulation Up (w solar)'!$M18</f>
        <v>556</v>
      </c>
      <c r="I545" s="2">
        <f t="shared" si="39"/>
        <v>49</v>
      </c>
      <c r="J545" s="12">
        <f t="shared" si="36"/>
        <v>9.6646942800788949E-2</v>
      </c>
    </row>
    <row r="546" spans="1:10" x14ac:dyDescent="0.35">
      <c r="A546" s="1" t="str">
        <f t="shared" si="37"/>
        <v>Dec</v>
      </c>
      <c r="B546" s="1">
        <f t="shared" si="38"/>
        <v>12</v>
      </c>
      <c r="C546" s="3">
        <f>DATE(2018, MONTH(DATEVALUE('2022 Regulation Up'!$M$2&amp;" 1")), 1)</f>
        <v>43435</v>
      </c>
      <c r="D546" s="1">
        <v>17</v>
      </c>
      <c r="E546" s="1" t="s">
        <v>16</v>
      </c>
      <c r="F546" s="2">
        <f>'2022 Regulation Up'!$M19</f>
        <v>681</v>
      </c>
      <c r="G546" s="2">
        <f>'2023 Regulation Up (wo solar)'!$M19</f>
        <v>587</v>
      </c>
      <c r="H546" s="2">
        <f>'2023 Regulation Up (w solar)'!$M19</f>
        <v>760</v>
      </c>
      <c r="I546" s="2">
        <f t="shared" si="39"/>
        <v>79</v>
      </c>
      <c r="J546" s="12">
        <f t="shared" si="36"/>
        <v>0.11600587371512482</v>
      </c>
    </row>
    <row r="547" spans="1:10" x14ac:dyDescent="0.35">
      <c r="A547" s="1" t="str">
        <f t="shared" si="37"/>
        <v>Dec</v>
      </c>
      <c r="B547" s="1">
        <f t="shared" si="38"/>
        <v>12</v>
      </c>
      <c r="C547" s="3">
        <f>DATE(2018, MONTH(DATEVALUE('2022 Regulation Up'!$M$2&amp;" 1")), 1)</f>
        <v>43435</v>
      </c>
      <c r="D547" s="1">
        <v>18</v>
      </c>
      <c r="E547" s="1" t="s">
        <v>16</v>
      </c>
      <c r="F547" s="2">
        <f>'2022 Regulation Up'!$M20</f>
        <v>679</v>
      </c>
      <c r="G547" s="2">
        <f>'2023 Regulation Up (wo solar)'!$M20</f>
        <v>640</v>
      </c>
      <c r="H547" s="2">
        <f>'2023 Regulation Up (w solar)'!$M20</f>
        <v>736</v>
      </c>
      <c r="I547" s="2">
        <f t="shared" si="39"/>
        <v>57</v>
      </c>
      <c r="J547" s="12">
        <f t="shared" si="36"/>
        <v>8.3946980854197342E-2</v>
      </c>
    </row>
    <row r="548" spans="1:10" x14ac:dyDescent="0.35">
      <c r="A548" s="1" t="str">
        <f t="shared" si="37"/>
        <v>Dec</v>
      </c>
      <c r="B548" s="1">
        <f t="shared" si="38"/>
        <v>12</v>
      </c>
      <c r="C548" s="3">
        <f>DATE(2018, MONTH(DATEVALUE('2022 Regulation Up'!$M$2&amp;" 1")), 1)</f>
        <v>43435</v>
      </c>
      <c r="D548" s="1">
        <v>19</v>
      </c>
      <c r="E548" s="1" t="s">
        <v>16</v>
      </c>
      <c r="F548" s="2">
        <f>'2022 Regulation Up'!$M21</f>
        <v>260</v>
      </c>
      <c r="G548" s="2">
        <f>'2023 Regulation Up (wo solar)'!$M21</f>
        <v>254</v>
      </c>
      <c r="H548" s="2">
        <f>'2023 Regulation Up (w solar)'!$M21</f>
        <v>254</v>
      </c>
      <c r="I548" s="2">
        <f t="shared" si="39"/>
        <v>-6</v>
      </c>
      <c r="J548" s="12">
        <f t="shared" si="36"/>
        <v>-2.3076923076923078E-2</v>
      </c>
    </row>
    <row r="549" spans="1:10" x14ac:dyDescent="0.35">
      <c r="A549" s="1" t="str">
        <f t="shared" si="37"/>
        <v>Dec</v>
      </c>
      <c r="B549" s="1">
        <f t="shared" si="38"/>
        <v>12</v>
      </c>
      <c r="C549" s="3">
        <f>DATE(2018, MONTH(DATEVALUE('2022 Regulation Up'!$M$2&amp;" 1")), 1)</f>
        <v>43435</v>
      </c>
      <c r="D549" s="1">
        <v>20</v>
      </c>
      <c r="E549" s="1" t="s">
        <v>16</v>
      </c>
      <c r="F549" s="2">
        <f>'2022 Regulation Up'!$M22</f>
        <v>238</v>
      </c>
      <c r="G549" s="2">
        <f>'2023 Regulation Up (wo solar)'!$M22</f>
        <v>232</v>
      </c>
      <c r="H549" s="2">
        <f>'2023 Regulation Up (w solar)'!$M22</f>
        <v>232</v>
      </c>
      <c r="I549" s="2">
        <f t="shared" si="39"/>
        <v>-6</v>
      </c>
      <c r="J549" s="12">
        <f t="shared" si="36"/>
        <v>-2.5210084033613446E-2</v>
      </c>
    </row>
    <row r="550" spans="1:10" x14ac:dyDescent="0.35">
      <c r="A550" s="1" t="str">
        <f t="shared" si="37"/>
        <v>Dec</v>
      </c>
      <c r="B550" s="1">
        <f t="shared" si="38"/>
        <v>12</v>
      </c>
      <c r="C550" s="3">
        <f>DATE(2018, MONTH(DATEVALUE('2022 Regulation Up'!$M$2&amp;" 1")), 1)</f>
        <v>43435</v>
      </c>
      <c r="D550" s="1">
        <v>21</v>
      </c>
      <c r="E550" s="1" t="s">
        <v>16</v>
      </c>
      <c r="F550" s="2">
        <f>'2022 Regulation Up'!$M23</f>
        <v>187</v>
      </c>
      <c r="G550" s="2">
        <f>'2023 Regulation Up (wo solar)'!$M23</f>
        <v>182</v>
      </c>
      <c r="H550" s="2">
        <f>'2023 Regulation Up (w solar)'!$M23</f>
        <v>182</v>
      </c>
      <c r="I550" s="2">
        <f t="shared" si="39"/>
        <v>-5</v>
      </c>
      <c r="J550" s="12">
        <f t="shared" si="36"/>
        <v>-2.6737967914438502E-2</v>
      </c>
    </row>
    <row r="551" spans="1:10" x14ac:dyDescent="0.35">
      <c r="A551" s="1" t="str">
        <f t="shared" si="37"/>
        <v>Dec</v>
      </c>
      <c r="B551" s="1">
        <f t="shared" si="38"/>
        <v>12</v>
      </c>
      <c r="C551" s="3">
        <f>DATE(2018, MONTH(DATEVALUE('2022 Regulation Up'!$M$2&amp;" 1")), 1)</f>
        <v>43435</v>
      </c>
      <c r="D551" s="1">
        <v>22</v>
      </c>
      <c r="E551" s="1" t="s">
        <v>16</v>
      </c>
      <c r="F551" s="2">
        <f>'2022 Regulation Up'!$M24</f>
        <v>215</v>
      </c>
      <c r="G551" s="2">
        <f>'2023 Regulation Up (wo solar)'!$M24</f>
        <v>210</v>
      </c>
      <c r="H551" s="2">
        <f>'2023 Regulation Up (w solar)'!$M24</f>
        <v>210</v>
      </c>
      <c r="I551" s="2">
        <f t="shared" si="39"/>
        <v>-5</v>
      </c>
      <c r="J551" s="12">
        <f t="shared" si="36"/>
        <v>-2.3255813953488372E-2</v>
      </c>
    </row>
    <row r="552" spans="1:10" x14ac:dyDescent="0.35">
      <c r="A552" s="1" t="str">
        <f t="shared" si="37"/>
        <v>Dec</v>
      </c>
      <c r="B552" s="1">
        <f t="shared" si="38"/>
        <v>12</v>
      </c>
      <c r="C552" s="3">
        <f>DATE(2018, MONTH(DATEVALUE('2022 Regulation Up'!$M$2&amp;" 1")), 1)</f>
        <v>43435</v>
      </c>
      <c r="D552" s="1">
        <v>23</v>
      </c>
      <c r="E552" s="1" t="s">
        <v>16</v>
      </c>
      <c r="F552" s="2">
        <f>'2022 Regulation Up'!$M25</f>
        <v>181</v>
      </c>
      <c r="G552" s="2">
        <f>'2023 Regulation Up (wo solar)'!$M25</f>
        <v>177</v>
      </c>
      <c r="H552" s="2">
        <f>'2023 Regulation Up (w solar)'!$M25</f>
        <v>177</v>
      </c>
      <c r="I552" s="2">
        <f t="shared" si="39"/>
        <v>-4</v>
      </c>
      <c r="J552" s="12">
        <f t="shared" si="36"/>
        <v>-2.2099447513812154E-2</v>
      </c>
    </row>
    <row r="553" spans="1:10" x14ac:dyDescent="0.35">
      <c r="A553" s="1" t="str">
        <f t="shared" si="37"/>
        <v>Dec</v>
      </c>
      <c r="B553" s="1">
        <f t="shared" si="38"/>
        <v>12</v>
      </c>
      <c r="C553" s="3">
        <f>DATE(2018, MONTH(DATEVALUE('2022 Regulation Up'!$M$2&amp;" 1")), 1)</f>
        <v>43435</v>
      </c>
      <c r="D553" s="1">
        <v>24</v>
      </c>
      <c r="E553" s="1" t="s">
        <v>16</v>
      </c>
      <c r="F553" s="2">
        <f>'2022 Regulation Up'!$M26</f>
        <v>165</v>
      </c>
      <c r="G553" s="2">
        <f>'2023 Regulation Up (wo solar)'!$M26</f>
        <v>162</v>
      </c>
      <c r="H553" s="2">
        <f>'2023 Regulation Up (w solar)'!$M26</f>
        <v>162</v>
      </c>
      <c r="I553" s="2">
        <f t="shared" si="39"/>
        <v>-3</v>
      </c>
      <c r="J553" s="12">
        <f t="shared" si="36"/>
        <v>-1.8181818181818181E-2</v>
      </c>
    </row>
    <row r="554" spans="1:10" x14ac:dyDescent="0.35">
      <c r="A554" s="1" t="str">
        <f t="shared" si="37"/>
        <v>Dec</v>
      </c>
      <c r="B554" s="1">
        <f t="shared" si="38"/>
        <v>12</v>
      </c>
      <c r="C554" s="3">
        <f>DATE(2018, MONTH(DATEVALUE('2022 Regulation Up'!$M$2&amp;" 1")), 1)</f>
        <v>43435</v>
      </c>
      <c r="D554" s="1">
        <v>1</v>
      </c>
      <c r="E554" s="1" t="s">
        <v>17</v>
      </c>
      <c r="F554" s="2">
        <f>'2022 Regulation Down'!$M3</f>
        <v>277</v>
      </c>
      <c r="G554" s="2">
        <f>'2023 Regulation Down (wo solar)'!$M3</f>
        <v>275</v>
      </c>
      <c r="H554" s="2">
        <f>'2023_RegDown(w solar)'!$M3</f>
        <v>275</v>
      </c>
      <c r="I554" s="2">
        <f t="shared" si="39"/>
        <v>-2</v>
      </c>
      <c r="J554" s="12">
        <f t="shared" si="36"/>
        <v>-7.2202166064981952E-3</v>
      </c>
    </row>
    <row r="555" spans="1:10" x14ac:dyDescent="0.35">
      <c r="A555" s="1" t="str">
        <f t="shared" si="37"/>
        <v>Dec</v>
      </c>
      <c r="B555" s="1">
        <f t="shared" si="38"/>
        <v>12</v>
      </c>
      <c r="C555" s="3">
        <f>DATE(2018, MONTH(DATEVALUE('2022 Regulation Up'!$M$2&amp;" 1")), 1)</f>
        <v>43435</v>
      </c>
      <c r="D555" s="1">
        <v>2</v>
      </c>
      <c r="E555" s="1" t="s">
        <v>17</v>
      </c>
      <c r="F555" s="2">
        <f>'2022 Regulation Down'!$M4</f>
        <v>237</v>
      </c>
      <c r="G555" s="2">
        <f>'2023 Regulation Down (wo solar)'!$M4</f>
        <v>237</v>
      </c>
      <c r="H555" s="2">
        <f>'2023_RegDown(w solar)'!$M4</f>
        <v>237</v>
      </c>
      <c r="I555" s="2">
        <f t="shared" si="39"/>
        <v>0</v>
      </c>
      <c r="J555" s="12">
        <f t="shared" si="36"/>
        <v>0</v>
      </c>
    </row>
    <row r="556" spans="1:10" x14ac:dyDescent="0.35">
      <c r="A556" s="1" t="str">
        <f t="shared" si="37"/>
        <v>Dec</v>
      </c>
      <c r="B556" s="1">
        <f t="shared" si="38"/>
        <v>12</v>
      </c>
      <c r="C556" s="3">
        <f>DATE(2018, MONTH(DATEVALUE('2022 Regulation Up'!$M$2&amp;" 1")), 1)</f>
        <v>43435</v>
      </c>
      <c r="D556" s="1">
        <v>3</v>
      </c>
      <c r="E556" s="1" t="s">
        <v>17</v>
      </c>
      <c r="F556" s="2">
        <f>'2022 Regulation Down'!$M5</f>
        <v>185</v>
      </c>
      <c r="G556" s="2">
        <f>'2023 Regulation Down (wo solar)'!$M5</f>
        <v>184</v>
      </c>
      <c r="H556" s="2">
        <f>'2023_RegDown(w solar)'!$M5</f>
        <v>184</v>
      </c>
      <c r="I556" s="2">
        <f t="shared" si="39"/>
        <v>-1</v>
      </c>
      <c r="J556" s="12">
        <f t="shared" si="36"/>
        <v>-5.4054054054054057E-3</v>
      </c>
    </row>
    <row r="557" spans="1:10" x14ac:dyDescent="0.35">
      <c r="A557" s="1" t="str">
        <f t="shared" si="37"/>
        <v>Dec</v>
      </c>
      <c r="B557" s="1">
        <f t="shared" si="38"/>
        <v>12</v>
      </c>
      <c r="C557" s="3">
        <f>DATE(2018, MONTH(DATEVALUE('2022 Regulation Up'!$M$2&amp;" 1")), 1)</f>
        <v>43435</v>
      </c>
      <c r="D557" s="1">
        <v>4</v>
      </c>
      <c r="E557" s="1" t="s">
        <v>17</v>
      </c>
      <c r="F557" s="2">
        <f>'2022 Regulation Down'!$M6</f>
        <v>181</v>
      </c>
      <c r="G557" s="2">
        <f>'2023 Regulation Down (wo solar)'!$M6</f>
        <v>178</v>
      </c>
      <c r="H557" s="2">
        <f>'2023_RegDown(w solar)'!$M6</f>
        <v>178</v>
      </c>
      <c r="I557" s="2">
        <f t="shared" si="39"/>
        <v>-3</v>
      </c>
      <c r="J557" s="12">
        <f t="shared" si="36"/>
        <v>-1.6574585635359115E-2</v>
      </c>
    </row>
    <row r="558" spans="1:10" x14ac:dyDescent="0.35">
      <c r="A558" s="1" t="str">
        <f t="shared" si="37"/>
        <v>Dec</v>
      </c>
      <c r="B558" s="1">
        <f t="shared" si="38"/>
        <v>12</v>
      </c>
      <c r="C558" s="3">
        <f>DATE(2018, MONTH(DATEVALUE('2022 Regulation Up'!$M$2&amp;" 1")), 1)</f>
        <v>43435</v>
      </c>
      <c r="D558" s="1">
        <v>5</v>
      </c>
      <c r="E558" s="1" t="s">
        <v>17</v>
      </c>
      <c r="F558" s="2">
        <f>'2022 Regulation Down'!$M7</f>
        <v>194</v>
      </c>
      <c r="G558" s="2">
        <f>'2023 Regulation Down (wo solar)'!$M7</f>
        <v>193</v>
      </c>
      <c r="H558" s="2">
        <f>'2023_RegDown(w solar)'!$M7</f>
        <v>193</v>
      </c>
      <c r="I558" s="2">
        <f t="shared" si="39"/>
        <v>-1</v>
      </c>
      <c r="J558" s="12">
        <f t="shared" si="36"/>
        <v>-5.1546391752577319E-3</v>
      </c>
    </row>
    <row r="559" spans="1:10" x14ac:dyDescent="0.35">
      <c r="A559" s="1" t="str">
        <f t="shared" si="37"/>
        <v>Dec</v>
      </c>
      <c r="B559" s="1">
        <f t="shared" si="38"/>
        <v>12</v>
      </c>
      <c r="C559" s="3">
        <f>DATE(2018, MONTH(DATEVALUE('2022 Regulation Up'!$M$2&amp;" 1")), 1)</f>
        <v>43435</v>
      </c>
      <c r="D559" s="1">
        <v>6</v>
      </c>
      <c r="E559" s="1" t="s">
        <v>17</v>
      </c>
      <c r="F559" s="2">
        <f>'2022 Regulation Down'!$M8</f>
        <v>308</v>
      </c>
      <c r="G559" s="2">
        <f>'2023 Regulation Down (wo solar)'!$M8</f>
        <v>305</v>
      </c>
      <c r="H559" s="2">
        <f>'2023_RegDown(w solar)'!$M8</f>
        <v>305</v>
      </c>
      <c r="I559" s="2">
        <f t="shared" si="39"/>
        <v>-3</v>
      </c>
      <c r="J559" s="12">
        <f t="shared" si="36"/>
        <v>-9.74025974025974E-3</v>
      </c>
    </row>
    <row r="560" spans="1:10" x14ac:dyDescent="0.35">
      <c r="A560" s="1" t="str">
        <f t="shared" si="37"/>
        <v>Dec</v>
      </c>
      <c r="B560" s="1">
        <f t="shared" si="38"/>
        <v>12</v>
      </c>
      <c r="C560" s="3">
        <f>DATE(2018, MONTH(DATEVALUE('2022 Regulation Up'!$M$2&amp;" 1")), 1)</f>
        <v>43435</v>
      </c>
      <c r="D560" s="1">
        <v>7</v>
      </c>
      <c r="E560" s="1" t="s">
        <v>17</v>
      </c>
      <c r="F560" s="2">
        <f>'2022 Regulation Down'!$M9</f>
        <v>230</v>
      </c>
      <c r="G560" s="2">
        <f>'2023 Regulation Down (wo solar)'!$M9</f>
        <v>230</v>
      </c>
      <c r="H560" s="2">
        <f>'2023_RegDown(w solar)'!$M9</f>
        <v>230</v>
      </c>
      <c r="I560" s="2">
        <f t="shared" si="39"/>
        <v>0</v>
      </c>
      <c r="J560" s="12">
        <f t="shared" si="36"/>
        <v>0</v>
      </c>
    </row>
    <row r="561" spans="1:10" x14ac:dyDescent="0.35">
      <c r="A561" s="1" t="str">
        <f t="shared" si="37"/>
        <v>Dec</v>
      </c>
      <c r="B561" s="1">
        <f t="shared" si="38"/>
        <v>12</v>
      </c>
      <c r="C561" s="3">
        <f>DATE(2018, MONTH(DATEVALUE('2022 Regulation Up'!$M$2&amp;" 1")), 1)</f>
        <v>43435</v>
      </c>
      <c r="D561" s="1">
        <v>8</v>
      </c>
      <c r="E561" s="1" t="s">
        <v>17</v>
      </c>
      <c r="F561" s="2">
        <f>'2022 Regulation Down'!$M10</f>
        <v>281</v>
      </c>
      <c r="G561" s="2">
        <f>'2023 Regulation Down (wo solar)'!$M10</f>
        <v>278</v>
      </c>
      <c r="H561" s="2">
        <f>'2023_RegDown(w solar)'!$M10</f>
        <v>294</v>
      </c>
      <c r="I561" s="2">
        <f t="shared" si="39"/>
        <v>13</v>
      </c>
      <c r="J561" s="12">
        <f t="shared" si="36"/>
        <v>4.6263345195729534E-2</v>
      </c>
    </row>
    <row r="562" spans="1:10" x14ac:dyDescent="0.35">
      <c r="A562" s="1" t="str">
        <f t="shared" si="37"/>
        <v>Dec</v>
      </c>
      <c r="B562" s="1">
        <f t="shared" si="38"/>
        <v>12</v>
      </c>
      <c r="C562" s="3">
        <f>DATE(2018, MONTH(DATEVALUE('2022 Regulation Up'!$M$2&amp;" 1")), 1)</f>
        <v>43435</v>
      </c>
      <c r="D562" s="1">
        <v>9</v>
      </c>
      <c r="E562" s="1" t="s">
        <v>17</v>
      </c>
      <c r="F562" s="2">
        <f>'2022 Regulation Down'!$M11</f>
        <v>542</v>
      </c>
      <c r="G562" s="2">
        <f>'2023 Regulation Down (wo solar)'!$M11</f>
        <v>460</v>
      </c>
      <c r="H562" s="2">
        <f>'2023_RegDown(w solar)'!$M11</f>
        <v>632</v>
      </c>
      <c r="I562" s="2">
        <f t="shared" si="39"/>
        <v>90</v>
      </c>
      <c r="J562" s="12">
        <f t="shared" si="36"/>
        <v>0.16605166051660517</v>
      </c>
    </row>
    <row r="563" spans="1:10" x14ac:dyDescent="0.35">
      <c r="A563" s="1" t="str">
        <f t="shared" si="37"/>
        <v>Dec</v>
      </c>
      <c r="B563" s="1">
        <f t="shared" si="38"/>
        <v>12</v>
      </c>
      <c r="C563" s="3">
        <f>DATE(2018, MONTH(DATEVALUE('2022 Regulation Up'!$M$2&amp;" 1")), 1)</f>
        <v>43435</v>
      </c>
      <c r="D563" s="1">
        <v>10</v>
      </c>
      <c r="E563" s="1" t="s">
        <v>17</v>
      </c>
      <c r="F563" s="2">
        <f>'2022 Regulation Down'!$M12</f>
        <v>437</v>
      </c>
      <c r="G563" s="2">
        <f>'2023 Regulation Down (wo solar)'!$M12</f>
        <v>371</v>
      </c>
      <c r="H563" s="2">
        <f>'2023_RegDown(w solar)'!$M12</f>
        <v>505</v>
      </c>
      <c r="I563" s="2">
        <f t="shared" si="39"/>
        <v>68</v>
      </c>
      <c r="J563" s="12">
        <f t="shared" si="36"/>
        <v>0.15560640732265446</v>
      </c>
    </row>
    <row r="564" spans="1:10" x14ac:dyDescent="0.35">
      <c r="A564" s="1" t="str">
        <f t="shared" si="37"/>
        <v>Dec</v>
      </c>
      <c r="B564" s="1">
        <f t="shared" si="38"/>
        <v>12</v>
      </c>
      <c r="C564" s="3">
        <f>DATE(2018, MONTH(DATEVALUE('2022 Regulation Up'!$M$2&amp;" 1")), 1)</f>
        <v>43435</v>
      </c>
      <c r="D564" s="1">
        <v>11</v>
      </c>
      <c r="E564" s="1" t="s">
        <v>17</v>
      </c>
      <c r="F564" s="2">
        <f>'2022 Regulation Down'!$M13</f>
        <v>399</v>
      </c>
      <c r="G564" s="2">
        <f>'2023 Regulation Down (wo solar)'!$M13</f>
        <v>338</v>
      </c>
      <c r="H564" s="2">
        <f>'2023_RegDown(w solar)'!$M13</f>
        <v>400</v>
      </c>
      <c r="I564" s="2">
        <f t="shared" si="39"/>
        <v>1</v>
      </c>
      <c r="J564" s="12">
        <f t="shared" si="36"/>
        <v>2.5062656641604009E-3</v>
      </c>
    </row>
    <row r="565" spans="1:10" x14ac:dyDescent="0.35">
      <c r="A565" s="1" t="str">
        <f t="shared" si="37"/>
        <v>Dec</v>
      </c>
      <c r="B565" s="1">
        <f t="shared" si="38"/>
        <v>12</v>
      </c>
      <c r="C565" s="3">
        <f>DATE(2018, MONTH(DATEVALUE('2022 Regulation Up'!$M$2&amp;" 1")), 1)</f>
        <v>43435</v>
      </c>
      <c r="D565" s="1">
        <v>12</v>
      </c>
      <c r="E565" s="1" t="s">
        <v>17</v>
      </c>
      <c r="F565" s="2">
        <f>'2022 Regulation Down'!$M14</f>
        <v>376</v>
      </c>
      <c r="G565" s="2">
        <f>'2023 Regulation Down (wo solar)'!$M14</f>
        <v>325</v>
      </c>
      <c r="H565" s="2">
        <f>'2023_RegDown(w solar)'!$M14</f>
        <v>377</v>
      </c>
      <c r="I565" s="2">
        <f t="shared" si="39"/>
        <v>1</v>
      </c>
      <c r="J565" s="12">
        <f t="shared" si="36"/>
        <v>2.6595744680851063E-3</v>
      </c>
    </row>
    <row r="566" spans="1:10" x14ac:dyDescent="0.35">
      <c r="A566" s="1" t="str">
        <f t="shared" si="37"/>
        <v>Dec</v>
      </c>
      <c r="B566" s="1">
        <f t="shared" si="38"/>
        <v>12</v>
      </c>
      <c r="C566" s="3">
        <f>DATE(2018, MONTH(DATEVALUE('2022 Regulation Up'!$M$2&amp;" 1")), 1)</f>
        <v>43435</v>
      </c>
      <c r="D566" s="1">
        <v>13</v>
      </c>
      <c r="E566" s="1" t="s">
        <v>17</v>
      </c>
      <c r="F566" s="2">
        <f>'2022 Regulation Down'!$M15</f>
        <v>352</v>
      </c>
      <c r="G566" s="2">
        <f>'2023 Regulation Down (wo solar)'!$M15</f>
        <v>309</v>
      </c>
      <c r="H566" s="2">
        <f>'2023_RegDown(w solar)'!$M15</f>
        <v>359</v>
      </c>
      <c r="I566" s="2">
        <f t="shared" si="39"/>
        <v>7</v>
      </c>
      <c r="J566" s="12">
        <f t="shared" si="36"/>
        <v>1.9886363636363636E-2</v>
      </c>
    </row>
    <row r="567" spans="1:10" x14ac:dyDescent="0.35">
      <c r="A567" s="1" t="str">
        <f t="shared" si="37"/>
        <v>Dec</v>
      </c>
      <c r="B567" s="1">
        <f t="shared" si="38"/>
        <v>12</v>
      </c>
      <c r="C567" s="3">
        <f>DATE(2018, MONTH(DATEVALUE('2022 Regulation Up'!$M$2&amp;" 1")), 1)</f>
        <v>43435</v>
      </c>
      <c r="D567" s="1">
        <v>14</v>
      </c>
      <c r="E567" s="1" t="s">
        <v>17</v>
      </c>
      <c r="F567" s="2">
        <f>'2022 Regulation Down'!$M16</f>
        <v>344</v>
      </c>
      <c r="G567" s="2">
        <f>'2023 Regulation Down (wo solar)'!$M16</f>
        <v>288</v>
      </c>
      <c r="H567" s="2">
        <f>'2023_RegDown(w solar)'!$M16</f>
        <v>364</v>
      </c>
      <c r="I567" s="2">
        <f t="shared" si="39"/>
        <v>20</v>
      </c>
      <c r="J567" s="12">
        <f t="shared" si="36"/>
        <v>5.8139534883720929E-2</v>
      </c>
    </row>
    <row r="568" spans="1:10" x14ac:dyDescent="0.35">
      <c r="A568" s="1" t="str">
        <f t="shared" si="37"/>
        <v>Dec</v>
      </c>
      <c r="B568" s="1">
        <f t="shared" si="38"/>
        <v>12</v>
      </c>
      <c r="C568" s="3">
        <f>DATE(2018, MONTH(DATEVALUE('2022 Regulation Up'!$M$2&amp;" 1")), 1)</f>
        <v>43435</v>
      </c>
      <c r="D568" s="1">
        <v>15</v>
      </c>
      <c r="E568" s="1" t="s">
        <v>17</v>
      </c>
      <c r="F568" s="2">
        <f>'2022 Regulation Down'!$M17</f>
        <v>359</v>
      </c>
      <c r="G568" s="2">
        <f>'2023 Regulation Down (wo solar)'!$M17</f>
        <v>293</v>
      </c>
      <c r="H568" s="2">
        <f>'2023_RegDown(w solar)'!$M17</f>
        <v>373</v>
      </c>
      <c r="I568" s="2">
        <f t="shared" si="39"/>
        <v>14</v>
      </c>
      <c r="J568" s="12">
        <f t="shared" si="36"/>
        <v>3.8997214484679667E-2</v>
      </c>
    </row>
    <row r="569" spans="1:10" x14ac:dyDescent="0.35">
      <c r="A569" s="1" t="str">
        <f t="shared" si="37"/>
        <v>Dec</v>
      </c>
      <c r="B569" s="1">
        <f t="shared" si="38"/>
        <v>12</v>
      </c>
      <c r="C569" s="3">
        <f>DATE(2018, MONTH(DATEVALUE('2022 Regulation Up'!$M$2&amp;" 1")), 1)</f>
        <v>43435</v>
      </c>
      <c r="D569" s="1">
        <v>16</v>
      </c>
      <c r="E569" s="1" t="s">
        <v>17</v>
      </c>
      <c r="F569" s="2">
        <f>'2022 Regulation Down'!$M18</f>
        <v>347</v>
      </c>
      <c r="G569" s="2">
        <f>'2023 Regulation Down (wo solar)'!$M18</f>
        <v>263</v>
      </c>
      <c r="H569" s="2">
        <f>'2023_RegDown(w solar)'!$M18</f>
        <v>349</v>
      </c>
      <c r="I569" s="2">
        <f t="shared" si="39"/>
        <v>2</v>
      </c>
      <c r="J569" s="12">
        <f t="shared" si="36"/>
        <v>5.763688760806916E-3</v>
      </c>
    </row>
    <row r="570" spans="1:10" x14ac:dyDescent="0.35">
      <c r="A570" s="1" t="str">
        <f t="shared" si="37"/>
        <v>Dec</v>
      </c>
      <c r="B570" s="1">
        <f t="shared" si="38"/>
        <v>12</v>
      </c>
      <c r="C570" s="3">
        <f>DATE(2018, MONTH(DATEVALUE('2022 Regulation Up'!$M$2&amp;" 1")), 1)</f>
        <v>43435</v>
      </c>
      <c r="D570" s="1">
        <v>17</v>
      </c>
      <c r="E570" s="1" t="s">
        <v>17</v>
      </c>
      <c r="F570" s="2">
        <f>'2022 Regulation Down'!$M19</f>
        <v>331</v>
      </c>
      <c r="G570" s="2">
        <f>'2023 Regulation Down (wo solar)'!$M19</f>
        <v>287</v>
      </c>
      <c r="H570" s="2">
        <f>'2023_RegDown(w solar)'!$M19</f>
        <v>319</v>
      </c>
      <c r="I570" s="2">
        <f t="shared" si="39"/>
        <v>-12</v>
      </c>
      <c r="J570" s="12">
        <f t="shared" si="36"/>
        <v>-3.6253776435045321E-2</v>
      </c>
    </row>
    <row r="571" spans="1:10" x14ac:dyDescent="0.35">
      <c r="A571" s="1" t="str">
        <f t="shared" si="37"/>
        <v>Dec</v>
      </c>
      <c r="B571" s="1">
        <f t="shared" si="38"/>
        <v>12</v>
      </c>
      <c r="C571" s="3">
        <f>DATE(2018, MONTH(DATEVALUE('2022 Regulation Up'!$M$2&amp;" 1")), 1)</f>
        <v>43435</v>
      </c>
      <c r="D571" s="1">
        <v>18</v>
      </c>
      <c r="E571" s="1" t="s">
        <v>17</v>
      </c>
      <c r="F571" s="2">
        <f>'2022 Regulation Down'!$M20</f>
        <v>223</v>
      </c>
      <c r="G571" s="2">
        <f>'2023 Regulation Down (wo solar)'!$M20</f>
        <v>215</v>
      </c>
      <c r="H571" s="2">
        <f>'2023_RegDown(w solar)'!$M20</f>
        <v>209</v>
      </c>
      <c r="I571" s="2">
        <f t="shared" si="39"/>
        <v>-14</v>
      </c>
      <c r="J571" s="12">
        <f t="shared" si="36"/>
        <v>-6.2780269058295965E-2</v>
      </c>
    </row>
    <row r="572" spans="1:10" x14ac:dyDescent="0.35">
      <c r="A572" s="1" t="str">
        <f t="shared" si="37"/>
        <v>Dec</v>
      </c>
      <c r="B572" s="1">
        <f t="shared" si="38"/>
        <v>12</v>
      </c>
      <c r="C572" s="3">
        <f>DATE(2018, MONTH(DATEVALUE('2022 Regulation Up'!$M$2&amp;" 1")), 1)</f>
        <v>43435</v>
      </c>
      <c r="D572" s="1">
        <v>19</v>
      </c>
      <c r="E572" s="1" t="s">
        <v>17</v>
      </c>
      <c r="F572" s="2">
        <f>'2022 Regulation Down'!$M21</f>
        <v>339</v>
      </c>
      <c r="G572" s="2">
        <f>'2023 Regulation Down (wo solar)'!$M21</f>
        <v>341</v>
      </c>
      <c r="H572" s="2">
        <f>'2023_RegDown(w solar)'!$M21</f>
        <v>341</v>
      </c>
      <c r="I572" s="2">
        <f t="shared" si="39"/>
        <v>2</v>
      </c>
      <c r="J572" s="12">
        <f t="shared" si="36"/>
        <v>5.8997050147492625E-3</v>
      </c>
    </row>
    <row r="573" spans="1:10" x14ac:dyDescent="0.35">
      <c r="A573" s="1" t="str">
        <f t="shared" si="37"/>
        <v>Dec</v>
      </c>
      <c r="B573" s="1">
        <f t="shared" si="38"/>
        <v>12</v>
      </c>
      <c r="C573" s="3">
        <f>DATE(2018, MONTH(DATEVALUE('2022 Regulation Up'!$M$2&amp;" 1")), 1)</f>
        <v>43435</v>
      </c>
      <c r="D573" s="1">
        <v>20</v>
      </c>
      <c r="E573" s="1" t="s">
        <v>17</v>
      </c>
      <c r="F573" s="2">
        <f>'2022 Regulation Down'!$M22</f>
        <v>283</v>
      </c>
      <c r="G573" s="2">
        <f>'2023 Regulation Down (wo solar)'!$M22</f>
        <v>283</v>
      </c>
      <c r="H573" s="2">
        <f>'2023_RegDown(w solar)'!$M22</f>
        <v>283</v>
      </c>
      <c r="I573" s="2">
        <f t="shared" si="39"/>
        <v>0</v>
      </c>
      <c r="J573" s="12">
        <f t="shared" si="36"/>
        <v>0</v>
      </c>
    </row>
    <row r="574" spans="1:10" x14ac:dyDescent="0.35">
      <c r="A574" s="1" t="str">
        <f t="shared" si="37"/>
        <v>Dec</v>
      </c>
      <c r="B574" s="1">
        <f t="shared" si="38"/>
        <v>12</v>
      </c>
      <c r="C574" s="3">
        <f>DATE(2018, MONTH(DATEVALUE('2022 Regulation Up'!$M$2&amp;" 1")), 1)</f>
        <v>43435</v>
      </c>
      <c r="D574" s="1">
        <v>21</v>
      </c>
      <c r="E574" s="1" t="s">
        <v>17</v>
      </c>
      <c r="F574" s="2">
        <f>'2022 Regulation Down'!$M23</f>
        <v>311</v>
      </c>
      <c r="G574" s="2">
        <f>'2023 Regulation Down (wo solar)'!$M23</f>
        <v>312</v>
      </c>
      <c r="H574" s="2">
        <f>'2023_RegDown(w solar)'!$M23</f>
        <v>312</v>
      </c>
      <c r="I574" s="2">
        <f t="shared" si="39"/>
        <v>1</v>
      </c>
      <c r="J574" s="12">
        <f t="shared" si="36"/>
        <v>3.2154340836012861E-3</v>
      </c>
    </row>
    <row r="575" spans="1:10" x14ac:dyDescent="0.35">
      <c r="A575" s="1" t="str">
        <f t="shared" si="37"/>
        <v>Dec</v>
      </c>
      <c r="B575" s="1">
        <f t="shared" si="38"/>
        <v>12</v>
      </c>
      <c r="C575" s="3">
        <f>DATE(2018, MONTH(DATEVALUE('2022 Regulation Up'!$M$2&amp;" 1")), 1)</f>
        <v>43435</v>
      </c>
      <c r="D575" s="1">
        <v>22</v>
      </c>
      <c r="E575" s="1" t="s">
        <v>17</v>
      </c>
      <c r="F575" s="2">
        <f>'2022 Regulation Down'!$M24</f>
        <v>347</v>
      </c>
      <c r="G575" s="2">
        <f>'2023 Regulation Down (wo solar)'!$M24</f>
        <v>346</v>
      </c>
      <c r="H575" s="2">
        <f>'2023_RegDown(w solar)'!$M24</f>
        <v>346</v>
      </c>
      <c r="I575" s="2">
        <f t="shared" si="39"/>
        <v>-1</v>
      </c>
      <c r="J575" s="12">
        <f t="shared" si="36"/>
        <v>-2.881844380403458E-3</v>
      </c>
    </row>
    <row r="576" spans="1:10" x14ac:dyDescent="0.35">
      <c r="A576" s="1" t="str">
        <f t="shared" si="37"/>
        <v>Dec</v>
      </c>
      <c r="B576" s="1">
        <f t="shared" si="38"/>
        <v>12</v>
      </c>
      <c r="C576" s="3">
        <f>DATE(2018, MONTH(DATEVALUE('2022 Regulation Up'!$M$2&amp;" 1")), 1)</f>
        <v>43435</v>
      </c>
      <c r="D576" s="1">
        <v>23</v>
      </c>
      <c r="E576" s="1" t="s">
        <v>17</v>
      </c>
      <c r="F576" s="2">
        <f>'2022 Regulation Down'!$M25</f>
        <v>372</v>
      </c>
      <c r="G576" s="2">
        <f>'2023 Regulation Down (wo solar)'!$M25</f>
        <v>371</v>
      </c>
      <c r="H576" s="2">
        <f>'2023_RegDown(w solar)'!$M25</f>
        <v>371</v>
      </c>
      <c r="I576" s="2">
        <f t="shared" si="39"/>
        <v>-1</v>
      </c>
      <c r="J576" s="12">
        <f t="shared" si="36"/>
        <v>-2.6881720430107529E-3</v>
      </c>
    </row>
    <row r="577" spans="1:10" x14ac:dyDescent="0.35">
      <c r="A577" s="1" t="str">
        <f t="shared" si="37"/>
        <v>Dec</v>
      </c>
      <c r="B577" s="1">
        <f t="shared" si="38"/>
        <v>12</v>
      </c>
      <c r="C577" s="3">
        <f>DATE(2018, MONTH(DATEVALUE('2022 Regulation Up'!$M$2&amp;" 1")), 1)</f>
        <v>43435</v>
      </c>
      <c r="D577" s="1">
        <v>24</v>
      </c>
      <c r="E577" s="1" t="s">
        <v>17</v>
      </c>
      <c r="F577" s="2">
        <f>'2022 Regulation Down'!$M26</f>
        <v>373</v>
      </c>
      <c r="G577" s="2">
        <f>'2023 Regulation Down (wo solar)'!$M26</f>
        <v>374</v>
      </c>
      <c r="H577" s="2">
        <f>'2023_RegDown(w solar)'!$M26</f>
        <v>374</v>
      </c>
      <c r="I577" s="2">
        <f t="shared" si="39"/>
        <v>1</v>
      </c>
      <c r="J577" s="12">
        <f t="shared" si="36"/>
        <v>2.6809651474530832E-3</v>
      </c>
    </row>
  </sheetData>
  <autoFilter ref="A1:J577" xr:uid="{00000000-0001-0000-0C00-000000000000}"/>
  <mergeCells count="1">
    <mergeCell ref="AT2:BR2"/>
  </mergeCells>
  <conditionalFormatting sqref="R66:R75">
    <cfRule type="colorScale" priority="8">
      <colorScale>
        <cfvo type="min"/>
        <cfvo type="percentile" val="50"/>
        <cfvo type="max"/>
        <color rgb="FF63BE7B"/>
        <color rgb="FFFFEB84"/>
        <color rgb="FFF8696B"/>
      </colorScale>
    </cfRule>
  </conditionalFormatting>
  <conditionalFormatting sqref="S66:S75">
    <cfRule type="colorScale" priority="7">
      <colorScale>
        <cfvo type="min"/>
        <cfvo type="percentile" val="50"/>
        <cfvo type="max"/>
        <color rgb="FF63BE7B"/>
        <color rgb="FFFFEB84"/>
        <color rgb="FFF8696B"/>
      </colorScale>
    </cfRule>
  </conditionalFormatting>
  <conditionalFormatting sqref="P79:P103">
    <cfRule type="colorScale" priority="6">
      <colorScale>
        <cfvo type="min"/>
        <cfvo type="percentile" val="50"/>
        <cfvo type="max"/>
        <color rgb="FF63BE7B"/>
        <color rgb="FFFFEB84"/>
        <color rgb="FFF8696B"/>
      </colorScale>
    </cfRule>
  </conditionalFormatting>
  <conditionalFormatting pivot="1" sqref="AU5:BR16">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2022 Regulation Up</vt:lpstr>
      <vt:lpstr>2022 Regulation Down</vt:lpstr>
      <vt:lpstr>2023 Solar Adj Table</vt:lpstr>
      <vt:lpstr>2023 Wind Adj Table</vt:lpstr>
      <vt:lpstr>2023 Regulation Up (w solar)</vt:lpstr>
      <vt:lpstr>2023 Regulation Up (wo solar)</vt:lpstr>
      <vt:lpstr>2023_RegDown(w solar)</vt:lpstr>
      <vt:lpstr>2023 Regulation Down (wo solar)</vt:lpstr>
      <vt:lpstr>Charts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2022-11-16T21:44:30Z</dcterms:modified>
</cp:coreProperties>
</file>