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Presentations\2022\SAWG, 11-9-2022\"/>
    </mc:Choice>
  </mc:AlternateContent>
  <xr:revisionPtr revIDLastSave="0" documentId="13_ncr:1_{38D5EA14-6165-488B-B0E2-6BB2D1A3B081}" xr6:coauthVersionLast="47" xr6:coauthVersionMax="47" xr10:uidLastSave="{00000000-0000-0000-0000-000000000000}"/>
  <bookViews>
    <workbookView xWindow="645" yWindow="780" windowWidth="27915" windowHeight="16455" xr2:uid="{3CBFA65F-0B28-4556-B191-5C1BBCBDE0C3}"/>
  </bookViews>
  <sheets>
    <sheet name="SARA LargeLoads - Winter" sheetId="1" r:id="rId1"/>
    <sheet name="CDR LargeLoads - Summer" sheetId="2" r:id="rId2"/>
    <sheet name="CDR LargeLoads - Winter" sheetId="3" r:id="rId3"/>
  </sheets>
  <externalReferences>
    <externalReference r:id="rId4"/>
  </externalReferences>
  <definedNames>
    <definedName name="_xlnm._FilterDatabase" localSheetId="1" hidden="1">'CDR LargeLoads - Summer'!$B$3:$S$3</definedName>
    <definedName name="_xlnm._FilterDatabase" localSheetId="2" hidden="1">'CDR LargeLoads - Winter'!$B$3:$S$3</definedName>
    <definedName name="_xlnm._FilterDatabase" localSheetId="0" hidden="1">'SARA LargeLoads - Winter'!$B$3:$J$3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RECOUNTY">[1]Dropdowns!$E$2:$E$255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1" l="1"/>
  <c r="I64" i="1"/>
  <c r="S64" i="3" l="1"/>
  <c r="R64" i="3"/>
  <c r="Q64" i="3"/>
  <c r="P64" i="3"/>
  <c r="O64" i="3"/>
  <c r="N64" i="3"/>
  <c r="M64" i="3"/>
  <c r="L64" i="3"/>
  <c r="K64" i="3"/>
  <c r="J64" i="3"/>
  <c r="I64" i="3"/>
  <c r="P58" i="3"/>
  <c r="O51" i="3"/>
  <c r="S50" i="3"/>
  <c r="S51" i="3" s="1"/>
  <c r="R50" i="3"/>
  <c r="Q50" i="3"/>
  <c r="P50" i="3"/>
  <c r="P57" i="3" s="1"/>
  <c r="P59" i="3" s="1"/>
  <c r="O50" i="3"/>
  <c r="O57" i="3" s="1"/>
  <c r="N50" i="3"/>
  <c r="N58" i="3" s="1"/>
  <c r="M50" i="3"/>
  <c r="M51" i="3" s="1"/>
  <c r="L50" i="3"/>
  <c r="L51" i="3" s="1"/>
  <c r="L53" i="3" s="1"/>
  <c r="K50" i="3"/>
  <c r="K51" i="3" s="1"/>
  <c r="J50" i="3"/>
  <c r="I50" i="3"/>
  <c r="S48" i="3"/>
  <c r="R48" i="3"/>
  <c r="Q48" i="3"/>
  <c r="P48" i="3"/>
  <c r="O48" i="3"/>
  <c r="N48" i="3"/>
  <c r="M48" i="3"/>
  <c r="L48" i="3"/>
  <c r="K48" i="3"/>
  <c r="J48" i="3"/>
  <c r="I48" i="3"/>
  <c r="S40" i="3"/>
  <c r="S41" i="3" s="1"/>
  <c r="R40" i="3"/>
  <c r="R41" i="3" s="1"/>
  <c r="Q40" i="3"/>
  <c r="Q41" i="3" s="1"/>
  <c r="P40" i="3"/>
  <c r="P41" i="3" s="1"/>
  <c r="O40" i="3"/>
  <c r="O41" i="3" s="1"/>
  <c r="N40" i="3"/>
  <c r="N41" i="3" s="1"/>
  <c r="M40" i="3"/>
  <c r="M41" i="3" s="1"/>
  <c r="L40" i="3"/>
  <c r="L41" i="3" s="1"/>
  <c r="K40" i="3"/>
  <c r="K41" i="3" s="1"/>
  <c r="J40" i="3"/>
  <c r="J41" i="3" s="1"/>
  <c r="I40" i="3"/>
  <c r="I41" i="3" s="1"/>
  <c r="N37" i="3"/>
  <c r="S34" i="3"/>
  <c r="R34" i="3"/>
  <c r="Q34" i="3"/>
  <c r="P34" i="3"/>
  <c r="O34" i="3"/>
  <c r="N34" i="3"/>
  <c r="M34" i="3"/>
  <c r="L34" i="3"/>
  <c r="K34" i="3"/>
  <c r="J34" i="3"/>
  <c r="I34" i="3"/>
  <c r="S31" i="3"/>
  <c r="R31" i="3"/>
  <c r="Q31" i="3"/>
  <c r="P31" i="3"/>
  <c r="O31" i="3"/>
  <c r="N31" i="3"/>
  <c r="M31" i="3"/>
  <c r="L31" i="3"/>
  <c r="K31" i="3"/>
  <c r="J31" i="3"/>
  <c r="I31" i="3"/>
  <c r="S28" i="3"/>
  <c r="R28" i="3"/>
  <c r="R63" i="3" s="1"/>
  <c r="R65" i="3" s="1"/>
  <c r="Q28" i="3"/>
  <c r="Q63" i="3" s="1"/>
  <c r="Q65" i="3" s="1"/>
  <c r="P28" i="3"/>
  <c r="O28" i="3"/>
  <c r="N28" i="3"/>
  <c r="N63" i="3" s="1"/>
  <c r="M28" i="3"/>
  <c r="M63" i="3" s="1"/>
  <c r="L28" i="3"/>
  <c r="K28" i="3"/>
  <c r="J28" i="3"/>
  <c r="J63" i="3" s="1"/>
  <c r="I28" i="3"/>
  <c r="S26" i="3"/>
  <c r="R26" i="3"/>
  <c r="Q26" i="3"/>
  <c r="P26" i="3"/>
  <c r="O26" i="3"/>
  <c r="N26" i="3"/>
  <c r="M26" i="3"/>
  <c r="L26" i="3"/>
  <c r="K26" i="3"/>
  <c r="J26" i="3"/>
  <c r="I26" i="3"/>
  <c r="S22" i="3"/>
  <c r="S37" i="3" s="1"/>
  <c r="S63" i="3" s="1"/>
  <c r="S65" i="3" s="1"/>
  <c r="R22" i="3"/>
  <c r="R37" i="3" s="1"/>
  <c r="Q22" i="3"/>
  <c r="Q37" i="3" s="1"/>
  <c r="P22" i="3"/>
  <c r="P37" i="3" s="1"/>
  <c r="O22" i="3"/>
  <c r="O37" i="3" s="1"/>
  <c r="N22" i="3"/>
  <c r="M22" i="3"/>
  <c r="M37" i="3" s="1"/>
  <c r="L22" i="3"/>
  <c r="L37" i="3" s="1"/>
  <c r="K22" i="3"/>
  <c r="K37" i="3" s="1"/>
  <c r="J22" i="3"/>
  <c r="J37" i="3" s="1"/>
  <c r="I22" i="3"/>
  <c r="I63" i="3" s="1"/>
  <c r="I65" i="3" s="1"/>
  <c r="S2" i="3"/>
  <c r="S64" i="2"/>
  <c r="R64" i="2"/>
  <c r="Q64" i="2"/>
  <c r="P64" i="2"/>
  <c r="O64" i="2"/>
  <c r="N64" i="2"/>
  <c r="M64" i="2"/>
  <c r="L64" i="2"/>
  <c r="K64" i="2"/>
  <c r="J64" i="2"/>
  <c r="I64" i="2"/>
  <c r="P58" i="2"/>
  <c r="O51" i="2"/>
  <c r="S50" i="2"/>
  <c r="S51" i="2" s="1"/>
  <c r="R50" i="2"/>
  <c r="Q50" i="2"/>
  <c r="P50" i="2"/>
  <c r="P57" i="2" s="1"/>
  <c r="P59" i="2" s="1"/>
  <c r="O50" i="2"/>
  <c r="O57" i="2" s="1"/>
  <c r="N50" i="2"/>
  <c r="N58" i="2" s="1"/>
  <c r="M50" i="2"/>
  <c r="M51" i="2" s="1"/>
  <c r="L50" i="2"/>
  <c r="L51" i="2" s="1"/>
  <c r="L53" i="2" s="1"/>
  <c r="K50" i="2"/>
  <c r="K51" i="2" s="1"/>
  <c r="J50" i="2"/>
  <c r="I50" i="2"/>
  <c r="S48" i="2"/>
  <c r="R48" i="2"/>
  <c r="Q48" i="2"/>
  <c r="P48" i="2"/>
  <c r="O48" i="2"/>
  <c r="N48" i="2"/>
  <c r="M48" i="2"/>
  <c r="L48" i="2"/>
  <c r="K48" i="2"/>
  <c r="J48" i="2"/>
  <c r="I48" i="2"/>
  <c r="S40" i="2"/>
  <c r="S41" i="2" s="1"/>
  <c r="R40" i="2"/>
  <c r="R41" i="2" s="1"/>
  <c r="Q40" i="2"/>
  <c r="Q41" i="2" s="1"/>
  <c r="P40" i="2"/>
  <c r="P41" i="2" s="1"/>
  <c r="O40" i="2"/>
  <c r="O41" i="2" s="1"/>
  <c r="N40" i="2"/>
  <c r="N41" i="2" s="1"/>
  <c r="M40" i="2"/>
  <c r="M41" i="2" s="1"/>
  <c r="L40" i="2"/>
  <c r="L41" i="2" s="1"/>
  <c r="K40" i="2"/>
  <c r="K41" i="2" s="1"/>
  <c r="J40" i="2"/>
  <c r="J41" i="2" s="1"/>
  <c r="I40" i="2"/>
  <c r="I41" i="2" s="1"/>
  <c r="N37" i="2"/>
  <c r="S34" i="2"/>
  <c r="R34" i="2"/>
  <c r="Q34" i="2"/>
  <c r="P34" i="2"/>
  <c r="O34" i="2"/>
  <c r="N34" i="2"/>
  <c r="M34" i="2"/>
  <c r="L34" i="2"/>
  <c r="K34" i="2"/>
  <c r="J34" i="2"/>
  <c r="I34" i="2"/>
  <c r="S31" i="2"/>
  <c r="R31" i="2"/>
  <c r="Q31" i="2"/>
  <c r="P31" i="2"/>
  <c r="O31" i="2"/>
  <c r="N31" i="2"/>
  <c r="M31" i="2"/>
  <c r="L31" i="2"/>
  <c r="K31" i="2"/>
  <c r="J31" i="2"/>
  <c r="I31" i="2"/>
  <c r="S28" i="2"/>
  <c r="R28" i="2"/>
  <c r="R63" i="2" s="1"/>
  <c r="R65" i="2" s="1"/>
  <c r="Q28" i="2"/>
  <c r="Q63" i="2" s="1"/>
  <c r="Q65" i="2" s="1"/>
  <c r="P28" i="2"/>
  <c r="O28" i="2"/>
  <c r="N28" i="2"/>
  <c r="N63" i="2" s="1"/>
  <c r="N65" i="2" s="1"/>
  <c r="M28" i="2"/>
  <c r="M63" i="2" s="1"/>
  <c r="L28" i="2"/>
  <c r="K28" i="2"/>
  <c r="J28" i="2"/>
  <c r="J63" i="2" s="1"/>
  <c r="J65" i="2" s="1"/>
  <c r="I28" i="2"/>
  <c r="S26" i="2"/>
  <c r="R26" i="2"/>
  <c r="Q26" i="2"/>
  <c r="P26" i="2"/>
  <c r="O26" i="2"/>
  <c r="N26" i="2"/>
  <c r="M26" i="2"/>
  <c r="L26" i="2"/>
  <c r="K26" i="2"/>
  <c r="J26" i="2"/>
  <c r="I26" i="2"/>
  <c r="S22" i="2"/>
  <c r="S37" i="2" s="1"/>
  <c r="S63" i="2" s="1"/>
  <c r="R22" i="2"/>
  <c r="R37" i="2" s="1"/>
  <c r="Q22" i="2"/>
  <c r="Q37" i="2" s="1"/>
  <c r="P22" i="2"/>
  <c r="P37" i="2" s="1"/>
  <c r="O22" i="2"/>
  <c r="O37" i="2" s="1"/>
  <c r="N22" i="2"/>
  <c r="M22" i="2"/>
  <c r="M37" i="2" s="1"/>
  <c r="L22" i="2"/>
  <c r="L37" i="2" s="1"/>
  <c r="K22" i="2"/>
  <c r="K37" i="2" s="1"/>
  <c r="K63" i="2" s="1"/>
  <c r="J22" i="2"/>
  <c r="J37" i="2" s="1"/>
  <c r="I22" i="2"/>
  <c r="I63" i="2" s="1"/>
  <c r="I65" i="2" s="1"/>
  <c r="J50" i="1"/>
  <c r="J51" i="1" s="1"/>
  <c r="I50" i="1"/>
  <c r="I51" i="1" s="1"/>
  <c r="J48" i="1"/>
  <c r="I48" i="1"/>
  <c r="J40" i="1"/>
  <c r="J41" i="1" s="1"/>
  <c r="I40" i="1"/>
  <c r="I41" i="1" s="1"/>
  <c r="J34" i="1"/>
  <c r="I34" i="1"/>
  <c r="J31" i="1"/>
  <c r="I31" i="1"/>
  <c r="J28" i="1"/>
  <c r="I28" i="1"/>
  <c r="J26" i="1"/>
  <c r="I26" i="1"/>
  <c r="J22" i="1"/>
  <c r="I22" i="1"/>
  <c r="J37" i="1" l="1"/>
  <c r="J63" i="1" s="1"/>
  <c r="J65" i="1" s="1"/>
  <c r="I37" i="1"/>
  <c r="M65" i="2"/>
  <c r="S65" i="2"/>
  <c r="K65" i="2"/>
  <c r="M65" i="3"/>
  <c r="N65" i="3"/>
  <c r="J65" i="3"/>
  <c r="K63" i="3"/>
  <c r="K65" i="3" s="1"/>
  <c r="L63" i="3"/>
  <c r="L65" i="3" s="1"/>
  <c r="Q53" i="3"/>
  <c r="O63" i="3"/>
  <c r="O65" i="3" s="1"/>
  <c r="P63" i="3"/>
  <c r="P65" i="3" s="1"/>
  <c r="O59" i="3"/>
  <c r="N51" i="3"/>
  <c r="N53" i="3" s="1"/>
  <c r="K53" i="3"/>
  <c r="S53" i="3"/>
  <c r="Q57" i="3"/>
  <c r="Q59" i="3" s="1"/>
  <c r="O58" i="3"/>
  <c r="J57" i="3"/>
  <c r="P51" i="3"/>
  <c r="M53" i="3"/>
  <c r="K57" i="3"/>
  <c r="K59" i="3" s="1"/>
  <c r="S57" i="3"/>
  <c r="S59" i="3" s="1"/>
  <c r="Q58" i="3"/>
  <c r="I51" i="3"/>
  <c r="I53" i="3" s="1"/>
  <c r="Q51" i="3"/>
  <c r="L57" i="3"/>
  <c r="J58" i="3"/>
  <c r="R58" i="3"/>
  <c r="R57" i="3"/>
  <c r="R59" i="3" s="1"/>
  <c r="I37" i="3"/>
  <c r="J51" i="3"/>
  <c r="J53" i="3" s="1"/>
  <c r="R51" i="3"/>
  <c r="R53" i="3" s="1"/>
  <c r="O53" i="3"/>
  <c r="M57" i="3"/>
  <c r="M59" i="3" s="1"/>
  <c r="K58" i="3"/>
  <c r="S58" i="3"/>
  <c r="P53" i="3"/>
  <c r="N57" i="3"/>
  <c r="N59" i="3" s="1"/>
  <c r="L58" i="3"/>
  <c r="M58" i="3"/>
  <c r="O59" i="2"/>
  <c r="L63" i="2"/>
  <c r="L65" i="2" s="1"/>
  <c r="O63" i="2"/>
  <c r="O65" i="2" s="1"/>
  <c r="P63" i="2"/>
  <c r="P65" i="2" s="1"/>
  <c r="N51" i="2"/>
  <c r="N53" i="2" s="1"/>
  <c r="K53" i="2"/>
  <c r="S53" i="2"/>
  <c r="Q57" i="2"/>
  <c r="O58" i="2"/>
  <c r="P51" i="2"/>
  <c r="M53" i="2"/>
  <c r="K57" i="2"/>
  <c r="K59" i="2" s="1"/>
  <c r="S57" i="2"/>
  <c r="S59" i="2" s="1"/>
  <c r="Q58" i="2"/>
  <c r="I51" i="2"/>
  <c r="I53" i="2" s="1"/>
  <c r="Q51" i="2"/>
  <c r="Q53" i="2" s="1"/>
  <c r="L57" i="2"/>
  <c r="J58" i="2"/>
  <c r="R58" i="2"/>
  <c r="I37" i="2"/>
  <c r="J51" i="2"/>
  <c r="J53" i="2" s="1"/>
  <c r="R51" i="2"/>
  <c r="R53" i="2" s="1"/>
  <c r="O53" i="2"/>
  <c r="M57" i="2"/>
  <c r="K58" i="2"/>
  <c r="S58" i="2"/>
  <c r="J57" i="2"/>
  <c r="J59" i="2" s="1"/>
  <c r="P53" i="2"/>
  <c r="N57" i="2"/>
  <c r="N59" i="2" s="1"/>
  <c r="L58" i="2"/>
  <c r="R57" i="2"/>
  <c r="M58" i="2"/>
  <c r="I53" i="1"/>
  <c r="J53" i="1"/>
  <c r="J57" i="1"/>
  <c r="J58" i="1"/>
  <c r="I63" i="1"/>
  <c r="I65" i="1" s="1"/>
  <c r="J59" i="1" l="1"/>
  <c r="L59" i="3"/>
  <c r="J59" i="3"/>
  <c r="L59" i="2"/>
  <c r="M59" i="2"/>
  <c r="R59" i="2"/>
  <c r="Q59" i="2"/>
</calcChain>
</file>

<file path=xl/sharedStrings.xml><?xml version="1.0" encoding="utf-8"?>
<sst xmlns="http://schemas.openxmlformats.org/spreadsheetml/2006/main" count="517" uniqueCount="134">
  <si>
    <t>Large Loads - Winter</t>
  </si>
  <si>
    <t>UNIT/LOAD NAME</t>
  </si>
  <si>
    <t>GENERATION INTERCONNECTION PROJECT CODE</t>
  </si>
  <si>
    <t>UNIT/LOAD CODE</t>
  </si>
  <si>
    <t>COUNTY</t>
  </si>
  <si>
    <t>FUEL/LOAD TYPE</t>
  </si>
  <si>
    <t>ZONE</t>
  </si>
  <si>
    <t>IN SERVICE</t>
  </si>
  <si>
    <t>INSTALLED CAPACITY 
RATING 
(MW)</t>
  </si>
  <si>
    <t>WINTER CAPACITY (MW)</t>
  </si>
  <si>
    <t>LINE ITEM DESCRIPTION</t>
  </si>
  <si>
    <t>Operational Co-located Resource (All Fuel Types)</t>
  </si>
  <si>
    <t>DESERT SKY WIND 1 A</t>
  </si>
  <si>
    <t>DSKYWND1_UNIT_1A</t>
  </si>
  <si>
    <t>PECOS</t>
  </si>
  <si>
    <t>WIND-O</t>
  </si>
  <si>
    <t>WEST</t>
  </si>
  <si>
    <t>Line item reporting of all generation units with a co-located large load at the site. The MW values listed are the installed capacity rating and seasonal rating of the generation resources.</t>
  </si>
  <si>
    <t>DESERT SKY WIND 1 B</t>
  </si>
  <si>
    <t>DSKYWND2_UNIT_2A</t>
  </si>
  <si>
    <t>DESERT SKY WIND 2 A</t>
  </si>
  <si>
    <t>DSKYWND1_UNIT_1B</t>
  </si>
  <si>
    <t>DESERT SKY WIND 2 B</t>
  </si>
  <si>
    <t>DSKYWND2_UNIT_2B</t>
  </si>
  <si>
    <t>FALVEZ ASTRA WIND</t>
  </si>
  <si>
    <t>ASTRA_UNIT1</t>
  </si>
  <si>
    <t>RANDALL</t>
  </si>
  <si>
    <t>WIND-P</t>
  </si>
  <si>
    <t>PANHANDLE</t>
  </si>
  <si>
    <t>KING MOUNTAIN WIND (NE)</t>
  </si>
  <si>
    <t>KING_NE_KINGNE</t>
  </si>
  <si>
    <t>UPTON</t>
  </si>
  <si>
    <t>KING MOUNTAIN WIND (NW)</t>
  </si>
  <si>
    <t>KING_NW_KINGNW</t>
  </si>
  <si>
    <t>KING MOUNTAIN WIND (SE)</t>
  </si>
  <si>
    <t>KING_SE_KINGSE</t>
  </si>
  <si>
    <t>KING MOUNTAIN WIND (SW)</t>
  </si>
  <si>
    <t>KING_SW_KINGSW</t>
  </si>
  <si>
    <t>ODESSA-ECTOR POWER CTG 11</t>
  </si>
  <si>
    <t>OECCS_CT11</t>
  </si>
  <si>
    <t>ECTOR</t>
  </si>
  <si>
    <t>GAS-CC</t>
  </si>
  <si>
    <t>ODESSA-ECTOR POWER CTG 12</t>
  </si>
  <si>
    <t>OECCS_CT12</t>
  </si>
  <si>
    <t>ODESSA-ECTOR POWER CTG 21</t>
  </si>
  <si>
    <t>OECCS_CT21</t>
  </si>
  <si>
    <t>ODESSA-ECTOR POWER CTG 22</t>
  </si>
  <si>
    <t>OECCS_CT22</t>
  </si>
  <si>
    <t>ODESSA-ECTOR POWER STG 1</t>
  </si>
  <si>
    <t>OECCS_UNIT1</t>
  </si>
  <si>
    <t>ODESSA-ECTOR POWER STG 2</t>
  </si>
  <si>
    <t>OECCS_UNIT2</t>
  </si>
  <si>
    <t>WOLF HOLLOW 2 CTG 4</t>
  </si>
  <si>
    <t>WHCCS2_CT4</t>
  </si>
  <si>
    <t>HOOD</t>
  </si>
  <si>
    <t>NORTH</t>
  </si>
  <si>
    <t>WOLF HOLLOW 2 CTG 5</t>
  </si>
  <si>
    <t>WHCCS2_CT5</t>
  </si>
  <si>
    <t>WOLF HOLLOW 2 STG 6</t>
  </si>
  <si>
    <t>WHCCS2_STG6</t>
  </si>
  <si>
    <t>Operational Co-located Capacity Total (All Fuel Types)</t>
  </si>
  <si>
    <t>Operational Co-located Resources - Synchronized but not Approved for Commercial Operations (All Fuel Types)</t>
  </si>
  <si>
    <t>LONGBOW SOLAR</t>
  </si>
  <si>
    <t>20INR0026</t>
  </si>
  <si>
    <t>LON_SOLAR1</t>
  </si>
  <si>
    <t>BRAZORIA</t>
  </si>
  <si>
    <t>SOLAR</t>
  </si>
  <si>
    <t>COASTAL</t>
  </si>
  <si>
    <t>Operational Co-located Capacity - Synchronized but not Approved for Commercial Operations Total (All Fuel Types)</t>
  </si>
  <si>
    <t>Generation resource capacity rating (MW) sub-totals by fuel type and seasonal peak average capacity contribution metrics.</t>
  </si>
  <si>
    <t>Operational Co-located Wind Capacity Sub-total (Panhandle Counties)</t>
  </si>
  <si>
    <t>CO_WIND_OPERATIONAL_P</t>
  </si>
  <si>
    <t>Wind Peak Average Capacity Percentage (Panhandle)</t>
  </si>
  <si>
    <t>WIND_PEAK_PCT_P</t>
  </si>
  <si>
    <t>%</t>
  </si>
  <si>
    <t>Operational Co-located Wind Capacity Sub-total (Other Counties)</t>
  </si>
  <si>
    <t>CO_WIND_OPERATIONAL_O</t>
  </si>
  <si>
    <t>Wind Peak Average Capacity Percentage (Other)</t>
  </si>
  <si>
    <t>WIND_PEAK_PCT_O</t>
  </si>
  <si>
    <t>Operational Co-located Solar Capacity Sub-total</t>
  </si>
  <si>
    <t>CO_SOLAR_OPERATIONAL</t>
  </si>
  <si>
    <t>Solar Peak Average Capacity Percentage</t>
  </si>
  <si>
    <t>SOLAR_PEAK_PCT</t>
  </si>
  <si>
    <t>Operational Co-located Thermal Capacity Sub-total</t>
  </si>
  <si>
    <t>CO_THERMAL_OPERATIONAL</t>
  </si>
  <si>
    <t>CO_LFL_OPERATIONAL = Expected peak consumption by operational LFLs at co-located sites. The calculation for this line item is described in the methodology assumptions at the bottom of the page. CO_LFL_OPERATIONAL_FIRM = The portion of total operational co-located LFL that is expected to be firm. CO_LFL_OPERATIONAL_FLEXIBLE = The portion of total operational co-located LFL that is expected to be flexible.</t>
  </si>
  <si>
    <t>Co-located LFL Forecast</t>
  </si>
  <si>
    <t>CO_LFL_OPERATIONAL</t>
  </si>
  <si>
    <t>Co-located LFL Firm Forecast Adjustment</t>
  </si>
  <si>
    <t>CO_LFL_OPERATIONAL_FIRM</t>
  </si>
  <si>
    <t>Co-located LFL Flexibility Total</t>
  </si>
  <si>
    <t>CO_LFL_OPERATIONAL_FLEXIBLE</t>
  </si>
  <si>
    <t>Operational Stand-Alone Large Loads</t>
  </si>
  <si>
    <t>Line item reporting of all registered Large Loads. The MW values listed are the installed load totals. In the interim, these values will be reported in aggregate by load zone.</t>
  </si>
  <si>
    <t>LOAD ZONE NORTH</t>
  </si>
  <si>
    <t>LZ_NORTH</t>
  </si>
  <si>
    <t>LFL</t>
  </si>
  <si>
    <t>LOAD ZONE WEST</t>
  </si>
  <si>
    <t>LZ_WEST</t>
  </si>
  <si>
    <t>LOAD ZONE SOUTH</t>
  </si>
  <si>
    <t>LZ_SOUTH</t>
  </si>
  <si>
    <t>Operational Stand-Alone Large Loads Total</t>
  </si>
  <si>
    <t>LOAD_OPERATIONAL_LFL = Subtotal of operational LFL MW from the Large Load accounting. LOAD_OPERATIONAL_LFL_FIRM = The portion of total oprational LFL that is expected to be firm. LOAD_PEAK_PCT_LFL = The percentage of total operational LFL that is expected to be consuming during the peak hour. The calculation for this line item is described in the methodology assumptions at the bottom of the page.</t>
  </si>
  <si>
    <t>Stand-Alone Large Loads (LFL)</t>
  </si>
  <si>
    <t>LOAD_OPERATIONAL_LFL</t>
  </si>
  <si>
    <t>Stand-Alone Large Loads Firm Adjustment (LFL)</t>
  </si>
  <si>
    <t>LOAD_OPERATIONAL_LFL_FIRM</t>
  </si>
  <si>
    <t>Stand-Alone Large Loads Peak Consumption Percentage (LFL)</t>
  </si>
  <si>
    <t>LOAD_PEAK_PCT_LFL</t>
  </si>
  <si>
    <t>Stand-Alone Large Loads Flexibility Total (LFL)</t>
  </si>
  <si>
    <t>LOAD_OPERATIONAL_LFL_FLEXIBLE</t>
  </si>
  <si>
    <t>Line item accounting of expected LFL demand (MW) during the peak hour. LFL Peak Demand, MW = (Large Flexible Load Forecast) - (Large Flexible Load Curtailed)</t>
  </si>
  <si>
    <t>LFL Load Forecast, MW:</t>
  </si>
  <si>
    <t xml:space="preserve">     plus: Large Flexible Load Forecast (Stand-alone)</t>
  </si>
  <si>
    <t xml:space="preserve">     less: Large Flexible Load Curtailed Load (Stand-alone)</t>
  </si>
  <si>
    <t xml:space="preserve">     LFL Peak Demand, MW (Stand-alone)</t>
  </si>
  <si>
    <t>Line item accounting of expected capacity available from LFL co-located resources. Capacity Available from LFL Co-located Resources = (Resource Capacity Co-located with LFLs) - (Less Forecasted Loads at Co-located Sites)</t>
  </si>
  <si>
    <t>Resource Co-located w/ LFLs, MW:</t>
  </si>
  <si>
    <t xml:space="preserve">     Resource Capacity Co-located with Large Flexible Loads</t>
  </si>
  <si>
    <t xml:space="preserve">     Less Forecasted Loads at Co-located LFL Sites</t>
  </si>
  <si>
    <t xml:space="preserve">     Capacity Available from LFL Co-located Resources</t>
  </si>
  <si>
    <t>Large Loads - Summer</t>
  </si>
  <si>
    <r>
      <t xml:space="preserve">Methodology Assumptions:
</t>
    </r>
    <r>
      <rPr>
        <sz val="10"/>
        <color theme="1"/>
        <rFont val="Arial"/>
        <family val="2"/>
      </rPr>
      <t xml:space="preserve">The entirety of this section is reported on an unofficial basis and is meant as a bridge between where LFL reporting is in current documents and where it is intended to be in future reports. </t>
    </r>
    <r>
      <rPr>
        <b/>
        <sz val="10"/>
        <color theme="1"/>
        <rFont val="Arial"/>
        <family val="2"/>
      </rPr>
      <t>This page is independent of the rest of this report and in no way impacts the calculations of any Reserve Margin or Capacity Available for Operating Reserves (CAFOR) values cited elsewhere in this document</t>
    </r>
    <r>
      <rPr>
        <sz val="10"/>
        <color theme="1"/>
        <rFont val="Arial"/>
        <family val="2"/>
      </rPr>
      <t xml:space="preserve">. Note that stand-alone LFLs have been aggregated by load zone. Once the definition of LFL is created and project developers can opt into that categorization, the intent is that those projects will be reported on an individual basis. Currently, the aggregate loads reported on this page are a product of ERCOT's LFL Interconnection team's internal accounting. </t>
    </r>
    <r>
      <rPr>
        <b/>
        <sz val="10"/>
        <color theme="1"/>
        <rFont val="Arial"/>
        <family val="2"/>
      </rPr>
      <t>Only projects which were classified as "In Service" and those which predated the interim interconnection process were included in this report.</t>
    </r>
    <r>
      <rPr>
        <sz val="10"/>
        <color theme="1"/>
        <rFont val="Arial"/>
        <family val="2"/>
      </rPr>
      <t xml:space="preserve"> No effort was made in this report to account for how planned transmission projects would affect future load limits. Additionally, load totals were based on ERCOT's conservative estimates of expected operational load derived from interconnection requests and project updates from the site owners. Actual load totals could differ slightly based on changes in project schedules. Details on what each classification entails can be found below:
</t>
    </r>
    <r>
      <rPr>
        <i/>
        <sz val="10"/>
        <color theme="1"/>
        <rFont val="Arial"/>
        <family val="2"/>
      </rPr>
      <t>“In Service” includes the amount of load that a customer requested that can be connected reliably and has completed all other requirements to be authorized to interconnect and operate. Through its large flexible load process, ERCOT is tracking thirteen operational projects, six were authorized to connect their requested load and seven were limited to load levels that met NERC and ERCOT reliability standards.  Any requested load above the approved amount is tracked as “deferred.”
“Met Planning” represents requested load amounts that have satisfied the NERC and ERCOT reliability planning criteria but have not completed the subsequent steps to be authorized to begin operation.  The loads in this category have not necessarily begun those next steps.  Of the seventeen projects currently having met the planning requirements, twelve could be interconnected at their requested load and five were approved at load amounts below their requested amount.  Again, any requested load above the approved amount is tracked as “deferred.”
“Deferred” represents either load amounts the customer identified would be brought on at a future date or the portions of requested load additions that could not be integrated reliably as identified in the planning study reviews.  Deferred load can ultimately satisfy the planning requirements after necessary transmission improvements are done.  Some transmission projects may already be planned and under construction and completion of those projects may allow some deferred load to satisfy the planning requirements.
Load can change status from “Deferred” to “Met Planning” if the load is (1) customer identified load below the approved amount scheduled to be added later than the initial in-service date or (2) an already planned or a simple transmission upgrade is necessary to add the load.  An example of a simple upgrade might be adding capacitors at an existing station.  Deferred load that depends on transmission upgrades that are not already planned will remain deferred.  Such upgrades will not be assumed to be approved.  To integrate that deferred load would require a new planning study.
“In Study” represents loads that have submitted transmission planning studies for review by ERCOT.  These studies reflect the NERC and ERCOT planning requirements for reliable integration of the load.  The result of this review is the identification whether the entire load can be integrated to the grid at its selected location, or a lesser load amount is permissible.  Factors that can result in load limits include the overload of transmission equipment, voltage or frequency impacts, sub-synchronous interactions, and, if co-located with a generation resource, reactive power considerations. 
The “Planned” status represents projects about which ERCOT has knowledge, but for which no formal studies have been submitted to ERCOT.  If the desired in-service date is not known, the planned load is assumed to be connected in 2027.  Upon receipt of the planning studies, the project’s status changes to “In Study.”</t>
    </r>
    <r>
      <rPr>
        <sz val="10"/>
        <color theme="1"/>
        <rFont val="Arial"/>
        <family val="2"/>
      </rPr>
      <t xml:space="preserve">
Since RFIs for site specific information have not been finalized yet, several assumptions were made in the process of calculating site cutoff prices. All sites, whether hedged or unhedged, were assumed to be price responsive based on their respective load zone prices. An Antminer S19 with efficiency of 0.029 TH/W was used along with the bitcoin hashprice in late October to calculate a strike price of $86/MWh for all LFLs in this report. Additionally, the firm portion of all LFLs was estimated at 3% of total site load to account for auxiliary cooling needs and idle ASIC power draw when curtailed. ERCOT utilized the expertise of market participants actively pursuing bitcoin mining ventures in the state of Texas when coming up with these assumptions.
To calculate the Co-located LFL Forecast and the Stand-alone Large Loads Peak Consumption Percentage (LFL), the strike price (detailed above) was compared to the respective load zone prices for the 20 hours with the lowest average PRC for the past 3 years during the Summer season. If the settlement price was above the strike price, then the load was assumed to be operating in a curtailed state at 3% of its total site capacity. If the settlement price was below the strike price, then the load was assumed to be operating to its max capabilities. The Co-located LFL Forecast was then calculated by summing the expected load at all sites for each hour and taking an average of all 60 hourly sums. The Stand-alone Large Loads Peak Consumption Percentage (LFL) was calculated by finding an average load factor for each site over all 60 hours and then calcultaing a wieghted average of those individual load factors.
</t>
    </r>
  </si>
  <si>
    <t>2023/2024</t>
  </si>
  <si>
    <t>2024/2025</t>
  </si>
  <si>
    <t>2025/2026</t>
  </si>
  <si>
    <t>2026/2027</t>
  </si>
  <si>
    <t>2027/2028</t>
  </si>
  <si>
    <t>2028/2029</t>
  </si>
  <si>
    <t>2029/2030</t>
  </si>
  <si>
    <t>2030/2031</t>
  </si>
  <si>
    <t>2031/2032</t>
  </si>
  <si>
    <r>
      <t xml:space="preserve">Methodology Assumptions:
</t>
    </r>
    <r>
      <rPr>
        <sz val="10"/>
        <color theme="1"/>
        <rFont val="Arial"/>
        <family val="2"/>
      </rPr>
      <t xml:space="preserve">The entirety of this section is reported on an unofficial basis and is meant as a bridge between where LFL reporting is in current documents and where it is intended to be in future reports. </t>
    </r>
    <r>
      <rPr>
        <b/>
        <sz val="10"/>
        <color theme="1"/>
        <rFont val="Arial"/>
        <family val="2"/>
      </rPr>
      <t>This page is independent of the rest of this report and in no way impacts the calculations of any Reserve Margin or Capacity Available for Operating Reserves (CAFOR) values cited elsewhere in this document.</t>
    </r>
    <r>
      <rPr>
        <sz val="10"/>
        <color theme="1"/>
        <rFont val="Arial"/>
        <family val="2"/>
      </rPr>
      <t xml:space="preserve"> Note that stand-alone LFLs have been aggregated by load zone. Once the definition of LFL is created and project developers can opt into that categorization, the intent is that those projects will be reported on an individual basis. Currently, the aggregate loads reported on this page are a product of ERCOT's LFL Interconnection team's internal accounting. </t>
    </r>
    <r>
      <rPr>
        <b/>
        <sz val="10"/>
        <color theme="1"/>
        <rFont val="Arial"/>
        <family val="2"/>
      </rPr>
      <t>Only projects which were classified as "In Service" and those which predated the interim interconnection process were included in this report.</t>
    </r>
    <r>
      <rPr>
        <sz val="10"/>
        <color theme="1"/>
        <rFont val="Arial"/>
        <family val="2"/>
      </rPr>
      <t xml:space="preserve"> No effort was made in this report to account for how planned transmission projects would affect future load limits. Additionally, load totals were based on ERCOT's conservative estimates of expected operational load derived from interconnection requests and project updates from the site owners. Actual load totals could differ slightly based on changes in project schedules. Details on what each classification entails can be found below:
</t>
    </r>
    <r>
      <rPr>
        <i/>
        <sz val="10"/>
        <color theme="1"/>
        <rFont val="Arial"/>
        <family val="2"/>
      </rPr>
      <t>“In Service” includes the amount of load that a customer requested that can be connected reliably and has completed all other requirements to be authorized to interconnect and operate. Through its large flexible load process, ERCOT is tracking thirteen operational projects, six were authorized to connect their requested load and seven were limited to load levels that met NERC and ERCOT reliability standards.  Any requested load above the approved amount is tracked as “deferred.”
“Met Planning” represents requested load amounts that have satisfied the NERC and ERCOT reliability planning criteria but have not completed the subsequent steps to be authorized to begin operation.  The loads in this category have not necessarily begun those next steps.  Of the seventeen projects currently having met the planning requirements, twelve could be interconnected at their requested load and five were approved at load amounts below their requested amount.  Again, any requested load above the approved amount is tracked as “deferred.”
“Deferred” represents either load amounts the customer identified would be brought on at a future date or the portions of requested load additions that could not be integrated reliably as identified in the planning study reviews.  Deferred load can ultimately satisfy the planning requirements after necessary transmission improvements are done.  Some transmission projects may already be planned and under construction and completion of those projects may allow some deferred load to satisfy the planning requirements.
Load can change status from “Deferred” to “Met Planning” if the load is (1) customer identified load below the approved amount scheduled to be added later than the initial in-service date or (2) an already planned or a simple transmission upgrade is necessary to add the load.  An example of a simple upgrade might be adding capacitors at an existing station.  Deferred load that depends on transmission upgrades that are not already planned will remain deferred.  Such upgrades will not be assumed to be approved.  To integrate that deferred load would require a new planning study.
“In Study” represents loads that have submitted transmission planning studies for review by ERCOT.  These studies reflect the NERC and ERCOT planning requirements for reliable integration of the load.  The result of this review is the identification whether the entire load can be integrated to the grid at its selected location, or a lesser load amount is permissible.  Factors that can result in load limits include the overload of transmission equipment, voltage or frequency impacts, sub-synchronous interactions, and, if co-located with a generation resource, reactive power considerations. 
The “Planned” status represents projects about which ERCOT has knowledge, but for which no formal studies have been submitted to ERCOT.  If the desired in-service date is not known, the planned load is assumed to be connected in 2027.  Upon receipt of the planning studies, the project’s status changes to “In Study.”</t>
    </r>
    <r>
      <rPr>
        <sz val="10"/>
        <color theme="1"/>
        <rFont val="Arial"/>
        <family val="2"/>
      </rPr>
      <t xml:space="preserve">
Since RFIs for site specific information have not been finalized yet, several assumptions were made in the process of calculating site cutoff prices. All sites, whether hedged or unhedged, were assumed to be price responsive based on their respective load zone prices. An Antminer S19 with efficiency of 0.029 TH/W was used along with the bitcoin hashprice in late October to calculate a strike price of $86/MWh for all LFLs in this report. Additionally, the firm portion of all LFLs was estimated at 3% of total site load to account for auxiliary cooling needs and idle ASIC power draw when curtailed. ERCOT utilized the expertise of market participants actively pursuing bitcoin mining ventures in the state of Texas when coming up with these assumptions.
To calculate the Co-located LFL Forecast and the Stand-alone Large Loads Peak Consumption Percentage (LFL), the strike price (detailed above) was compared to the respective load zone prices for the 20 hours with the lowest average PRC for the past 3 years during the Winter season. If the settlement price was above the strike price, then the load was assumed to be operating in a curtailed state at 3% of its total site capacity. If the settlement price was below the strike price, then the load was assumed to be operating to its max capabilities. The Co-located LFL Forecast was then calculated by summing the expected load at all sites for each hour and taking an average of all 60 hourly sums. The Stand-alone Large Loads Peak Consumption Percentage (LFL) was calculated by finding an average load factor for each site over all 60 hours and then calcultaing a wieghted average of those individual load factors.
</t>
    </r>
  </si>
  <si>
    <r>
      <t xml:space="preserve">Methodology Assumptions:
</t>
    </r>
    <r>
      <rPr>
        <sz val="10"/>
        <color theme="1"/>
        <rFont val="Arial"/>
        <family val="2"/>
      </rPr>
      <t xml:space="preserve">The entirety of this section is reported on an unofficial basis and is meant as a bridge between where LFL reporting is in current documents and where it is intended to be in future reports. </t>
    </r>
    <r>
      <rPr>
        <b/>
        <sz val="10"/>
        <color theme="1"/>
        <rFont val="Arial"/>
        <family val="2"/>
      </rPr>
      <t>This page is independent of the rest of this report and in no way</t>
    </r>
    <r>
      <rPr>
        <sz val="10"/>
        <color theme="1"/>
        <rFont val="Arial"/>
        <family val="2"/>
      </rPr>
      <t xml:space="preserve"> </t>
    </r>
    <r>
      <rPr>
        <b/>
        <sz val="10"/>
        <color theme="1"/>
        <rFont val="Arial"/>
        <family val="2"/>
      </rPr>
      <t>impacts the calculations of any Planning Reserve Margin (PRM) or Capacity Available for Operating Reserves (CAFOR) values cited elsewhere in this document.</t>
    </r>
    <r>
      <rPr>
        <sz val="10"/>
        <color theme="1"/>
        <rFont val="Arial"/>
        <family val="2"/>
      </rPr>
      <t xml:space="preserve"> Note that stand-alone LFLs have been aggregated by load zone. Once the definition of LFL is created and project developers can opt into that categorization, the intent is that those projects will be reported on an individual basis. Currently, the aggregate loads reported on this page are a product of ERCOT's LFL Interconnection team's internal accounting. </t>
    </r>
    <r>
      <rPr>
        <b/>
        <sz val="10"/>
        <color theme="1"/>
        <rFont val="Arial"/>
        <family val="2"/>
      </rPr>
      <t>Only projects which were classified as "In Service" and those which predated the interim interconnection process were included in this report.</t>
    </r>
    <r>
      <rPr>
        <sz val="10"/>
        <color theme="1"/>
        <rFont val="Arial"/>
        <family val="2"/>
      </rPr>
      <t xml:space="preserve"> No effort was made in this report to account for how planned transmission projects would affect future load limits. Additionally, load totals were based on ERCOT's conservative estimates of expected operational load derived from interconnection requests and project updates from the site owners. Actual load totals could differ slightly based on changes in project schedules. Details on what each classification entails can be found below:
</t>
    </r>
    <r>
      <rPr>
        <i/>
        <sz val="10"/>
        <color theme="1"/>
        <rFont val="Arial"/>
        <family val="2"/>
      </rPr>
      <t>“In Service” includes the amount of load that a customer requested that can be connected reliably and has completed all other requirements to be authorized to interconnect and operate. Through its large flexible load process, ERCOT is tracking thirteen operational projects, six were authorized to connect their requested load and seven were limited to load levels that met NERC and ERCOT reliability standards.  Any requested load above the approved amount is tracked as “deferred.”
“Met Planning” represents requested load amounts that have satisfied the NERC and ERCOT reliability planning criteria but have not completed the subsequent steps to be authorized to begin operation.  The loads in this category have not necessarily begun those next steps.  Of the seventeen projects currently having met the planning requirements, twelve could be interconnected at their requested load and five were approved at load amounts below their requested amount.  Again, any requested load above the approved amount is tracked as “deferred.”
“Deferred” represents either load amounts the customer identified would be brought on at a future date or the portions of requested load additions that could not be integrated reliably as identified in the planning study reviews.  Deferred load can ultimately satisfy the planning requirements after necessary transmission improvements are done.  Some transmission projects may already be planned and under construction and completion of those projects may allow some deferred load to satisfy the planning requirements.
Load can change status from “Deferred” to “Met Planning” if the load is (1) customer identified load below the approved amount scheduled to be added later than the initial in-service date or (2) an already planned or a simple transmission upgrade is necessary to add the load.  An example of a simple upgrade might be adding capacitors at an existing station.  Deferred load that depends on transmission upgrades that are not already planned will remain deferred.  Such upgrades will not be assumed to be approved.  To integrate that deferred load would require a new planning study.
“In Study” represents loads that have submitted transmission planning studies for review by ERCOT.  These studies reflect the NERC and ERCOT planning requirements for reliable integration of the load.  The result of this review is the identification whether the entire load can be integrated to the grid at its selected location, or a lesser load amount is permissible.  Factors that can result in load limits include the overload of transmission equipment, voltage or frequency impacts, sub-synchronous interactions, and, if co-located with a generation resource, reactive power considerations. 
The “Planned” status represents projects about which ERCOT has knowledge, but for which no formal studies have been submitted to ERCOT.  If the desired in-service date is not known, the planned load is assumed to be connected in 2027.  Upon receipt of the planning studies, the project’s status changes to “In Study.”</t>
    </r>
    <r>
      <rPr>
        <sz val="10"/>
        <color theme="1"/>
        <rFont val="Arial"/>
        <family val="2"/>
      </rPr>
      <t xml:space="preserve">
Since RFIs for site specific information have not been finalized yet, several assumptions were made in the process of calculating site cutoff prices. All sites, whether hedged or unhedged, were assumed to be price responsive based on their respective load zone prices. An Antminer S19 with efficiency of 0.029 TH/W was used along with the bitcoin hashprice in late October to calculate a strike price of $86/MWh for all LFLs in this report. Additionally, the firm portion of all LFLs was estimated at 3% of total site load to account for auxiliary cooling needs and idle ASIC power draw when curtailed. ERCOT utilized the expertise of market participants actively pursuing bitcoin mining ventures in the state of Texas when coming up with these assumptions.
To calculate the Co-located LFL Forecast and the Stand-alone Large Loads Peak Consumption Percentage (LFL), the strike price (detailed above) was compared to the respective load zone prices for the 20 hours with the lowest average PRC for the past 3 years during the Winter season. If the settlement price was above the strike price, then the load was assumed to be operating in a curtailed state at 3% of its total site capacity. If the settlement price was below the strike price, then the load was assumed to be operating to its max capabilities. The Co-located LFL Forecast was then calculated by summing the expected load at all sites for each hour and taking an average of all 60 hourly sums. The Stand-alone Large Loads Peak Consumption Percentage (LFL) was calculated by finding an average load factor for each site over all 60 hours and then calculating a weighted average of those individual load factors.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</si>
</sst>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1" x14ac:knownFonts="1">
    <font>
      <sz val="11"/>
      <color theme="1"/>
      <name val="Calibri"/>
      <family val="2"/>
      <scheme val="minor"/>
    </font>
    <font>
      <sz val="11"/>
      <color theme="1"/>
      <name val="Calibri"/>
      <family val="2"/>
      <scheme val="minor"/>
    </font>
    <font>
      <sz val="10"/>
      <name val="Calibri Light"/>
      <family val="2"/>
      <scheme val="major"/>
    </font>
    <font>
      <sz val="10"/>
      <color indexed="8"/>
      <name val="Arial"/>
      <family val="2"/>
    </font>
    <font>
      <sz val="24"/>
      <color theme="0"/>
      <name val="Arial"/>
      <family val="2"/>
    </font>
    <font>
      <sz val="10"/>
      <name val="Arial"/>
      <family val="2"/>
    </font>
    <font>
      <b/>
      <sz val="10"/>
      <name val="Arial"/>
      <family val="2"/>
    </font>
    <font>
      <sz val="10"/>
      <color theme="1"/>
      <name val="Arial"/>
      <family val="2"/>
    </font>
    <font>
      <b/>
      <sz val="10"/>
      <color theme="1"/>
      <name val="Arial"/>
      <family val="2"/>
    </font>
    <font>
      <b/>
      <sz val="12"/>
      <color theme="1"/>
      <name val="Arial"/>
      <family val="2"/>
    </font>
    <font>
      <i/>
      <sz val="10"/>
      <color theme="1"/>
      <name val="Arial"/>
      <family val="2"/>
    </font>
  </fonts>
  <fills count="8">
    <fill>
      <patternFill patternType="none"/>
    </fill>
    <fill>
      <patternFill patternType="gray125"/>
    </fill>
    <fill>
      <patternFill patternType="solid">
        <fgColor rgb="FF00AEC7"/>
        <bgColor indexed="64"/>
      </patternFill>
    </fill>
    <fill>
      <patternFill patternType="solid">
        <fgColor theme="0"/>
        <bgColor indexed="0"/>
      </patternFill>
    </fill>
    <fill>
      <patternFill patternType="solid">
        <fgColor rgb="FFDDE0E3"/>
        <bgColor indexed="64"/>
      </patternFill>
    </fill>
    <fill>
      <patternFill patternType="solid">
        <fgColor rgb="FFD2F7E4"/>
        <bgColor indexed="64"/>
      </patternFill>
    </fill>
    <fill>
      <patternFill patternType="solid">
        <fgColor theme="0"/>
        <bgColor indexed="64"/>
      </patternFill>
    </fill>
    <fill>
      <patternFill patternType="solid">
        <fgColor rgb="FF5B6770"/>
        <bgColor indexed="64"/>
      </patternFill>
    </fill>
  </fills>
  <borders count="2">
    <border>
      <left/>
      <right/>
      <top/>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0" fontId="1" fillId="0" borderId="0"/>
    <xf numFmtId="0" fontId="3" fillId="0" borderId="0"/>
    <xf numFmtId="0" fontId="5" fillId="0" borderId="0"/>
    <xf numFmtId="0" fontId="1" fillId="0" borderId="0"/>
    <xf numFmtId="0" fontId="1" fillId="0" borderId="0"/>
    <xf numFmtId="43" fontId="1" fillId="0" borderId="0" applyFont="0" applyFill="0" applyBorder="0" applyAlignment="0" applyProtection="0"/>
  </cellStyleXfs>
  <cellXfs count="75">
    <xf numFmtId="0" fontId="0" fillId="0" borderId="0" xfId="0"/>
    <xf numFmtId="0" fontId="2" fillId="2" borderId="0" xfId="2" applyFont="1" applyFill="1"/>
    <xf numFmtId="0" fontId="4" fillId="2" borderId="0" xfId="3" applyFont="1" applyFill="1"/>
    <xf numFmtId="0" fontId="4" fillId="2" borderId="0" xfId="3" applyFont="1" applyFill="1" applyAlignment="1">
      <alignment horizontal="left"/>
    </xf>
    <xf numFmtId="0" fontId="5" fillId="3" borderId="0" xfId="0" applyFont="1" applyFill="1" applyAlignment="1">
      <alignment vertical="center"/>
    </xf>
    <xf numFmtId="0" fontId="6" fillId="3" borderId="0" xfId="3" applyFont="1" applyFill="1" applyAlignment="1">
      <alignment horizontal="left" vertical="center"/>
    </xf>
    <xf numFmtId="0" fontId="6" fillId="3" borderId="0" xfId="0" applyFont="1" applyFill="1" applyAlignment="1">
      <alignment horizontal="left" vertical="center" wrapText="1"/>
    </xf>
    <xf numFmtId="0" fontId="6" fillId="3" borderId="0" xfId="4" applyFont="1" applyFill="1" applyAlignment="1">
      <alignment horizontal="left" vertical="center"/>
    </xf>
    <xf numFmtId="1" fontId="6" fillId="3" borderId="0" xfId="4" applyNumberFormat="1" applyFont="1" applyFill="1" applyAlignment="1">
      <alignment horizontal="left" vertical="center"/>
    </xf>
    <xf numFmtId="1" fontId="6" fillId="3" borderId="0" xfId="4" applyNumberFormat="1" applyFont="1" applyFill="1" applyAlignment="1">
      <alignment horizontal="center" vertical="center" wrapText="1"/>
    </xf>
    <xf numFmtId="0" fontId="7" fillId="0" borderId="0" xfId="0" applyFont="1"/>
    <xf numFmtId="0" fontId="8" fillId="0" borderId="0" xfId="0" applyFont="1"/>
    <xf numFmtId="164" fontId="7" fillId="0" borderId="0" xfId="1" applyNumberFormat="1" applyFont="1"/>
    <xf numFmtId="0" fontId="6" fillId="0" borderId="0" xfId="0" applyFont="1" applyAlignment="1">
      <alignment horizontal="left"/>
    </xf>
    <xf numFmtId="164" fontId="8" fillId="0" borderId="0" xfId="1" applyNumberFormat="1" applyFont="1"/>
    <xf numFmtId="0" fontId="9" fillId="4" borderId="0" xfId="0" applyFont="1" applyFill="1"/>
    <xf numFmtId="0" fontId="7" fillId="4" borderId="0" xfId="0" applyFont="1" applyFill="1"/>
    <xf numFmtId="164" fontId="7" fillId="4" borderId="0" xfId="1" applyNumberFormat="1" applyFont="1" applyFill="1"/>
    <xf numFmtId="0" fontId="8" fillId="4" borderId="1" xfId="0" applyFont="1" applyFill="1" applyBorder="1"/>
    <xf numFmtId="164" fontId="8" fillId="4" borderId="1" xfId="1" applyNumberFormat="1" applyFont="1" applyFill="1" applyBorder="1"/>
    <xf numFmtId="0" fontId="9" fillId="5" borderId="0" xfId="0" applyFont="1" applyFill="1"/>
    <xf numFmtId="0" fontId="7" fillId="5" borderId="0" xfId="0" applyFont="1" applyFill="1"/>
    <xf numFmtId="164" fontId="7" fillId="5" borderId="0" xfId="1" applyNumberFormat="1" applyFont="1" applyFill="1"/>
    <xf numFmtId="164" fontId="7" fillId="5" borderId="0" xfId="0" applyNumberFormat="1" applyFont="1" applyFill="1"/>
    <xf numFmtId="0" fontId="8" fillId="5" borderId="1" xfId="0" applyFont="1" applyFill="1" applyBorder="1"/>
    <xf numFmtId="164" fontId="8" fillId="5" borderId="1" xfId="1" applyNumberFormat="1" applyFont="1" applyFill="1" applyBorder="1"/>
    <xf numFmtId="0" fontId="7" fillId="6" borderId="0" xfId="0" applyFont="1" applyFill="1"/>
    <xf numFmtId="0" fontId="2" fillId="7" borderId="0" xfId="5" applyFont="1" applyFill="1"/>
    <xf numFmtId="0" fontId="4" fillId="7" borderId="0" xfId="3" applyFont="1" applyFill="1"/>
    <xf numFmtId="0" fontId="1" fillId="0" borderId="0" xfId="6"/>
    <xf numFmtId="0" fontId="5" fillId="3" borderId="0" xfId="6" applyFont="1" applyFill="1" applyAlignment="1">
      <alignment vertical="center"/>
    </xf>
    <xf numFmtId="0" fontId="6" fillId="3" borderId="0" xfId="6" applyFont="1" applyFill="1" applyAlignment="1">
      <alignment horizontal="left" vertical="center" wrapText="1"/>
    </xf>
    <xf numFmtId="1" fontId="6" fillId="3" borderId="0" xfId="4" applyNumberFormat="1" applyFont="1" applyFill="1" applyAlignment="1">
      <alignment horizontal="right" vertical="center"/>
    </xf>
    <xf numFmtId="0" fontId="1" fillId="6" borderId="0" xfId="5" applyFill="1"/>
    <xf numFmtId="0" fontId="7" fillId="0" borderId="0" xfId="6" applyFont="1"/>
    <xf numFmtId="0" fontId="8" fillId="0" borderId="0" xfId="6" applyFont="1"/>
    <xf numFmtId="0" fontId="7" fillId="6" borderId="0" xfId="5" applyFont="1" applyFill="1"/>
    <xf numFmtId="0" fontId="7" fillId="0" borderId="0" xfId="4" applyFont="1"/>
    <xf numFmtId="164" fontId="7" fillId="0" borderId="0" xfId="7" applyNumberFormat="1" applyFont="1"/>
    <xf numFmtId="0" fontId="7" fillId="0" borderId="0" xfId="5" applyFont="1"/>
    <xf numFmtId="0" fontId="6" fillId="0" borderId="0" xfId="6" applyFont="1" applyAlignment="1">
      <alignment horizontal="left"/>
    </xf>
    <xf numFmtId="164" fontId="8" fillId="0" borderId="0" xfId="7" applyNumberFormat="1" applyFont="1"/>
    <xf numFmtId="0" fontId="9" fillId="4" borderId="0" xfId="6" applyFont="1" applyFill="1"/>
    <xf numFmtId="0" fontId="7" fillId="4" borderId="0" xfId="6" applyFont="1" applyFill="1"/>
    <xf numFmtId="164" fontId="7" fillId="4" borderId="0" xfId="7" applyNumberFormat="1" applyFont="1" applyFill="1"/>
    <xf numFmtId="0" fontId="8" fillId="4" borderId="1" xfId="6" applyFont="1" applyFill="1" applyBorder="1"/>
    <xf numFmtId="164" fontId="8" fillId="4" borderId="1" xfId="7" applyNumberFormat="1" applyFont="1" applyFill="1" applyBorder="1"/>
    <xf numFmtId="0" fontId="9" fillId="5" borderId="0" xfId="6" applyFont="1" applyFill="1"/>
    <xf numFmtId="0" fontId="7" fillId="5" borderId="0" xfId="6" applyFont="1" applyFill="1"/>
    <xf numFmtId="164" fontId="7" fillId="5" borderId="0" xfId="7" applyNumberFormat="1" applyFont="1" applyFill="1"/>
    <xf numFmtId="164" fontId="7" fillId="5" borderId="0" xfId="6" applyNumberFormat="1" applyFont="1" applyFill="1"/>
    <xf numFmtId="0" fontId="8" fillId="5" borderId="1" xfId="6" applyFont="1" applyFill="1" applyBorder="1"/>
    <xf numFmtId="164" fontId="8" fillId="5" borderId="1" xfId="7" applyNumberFormat="1" applyFont="1" applyFill="1" applyBorder="1"/>
    <xf numFmtId="0" fontId="7" fillId="6" borderId="0" xfId="6" applyFont="1" applyFill="1"/>
    <xf numFmtId="0" fontId="1" fillId="0" borderId="0" xfId="5"/>
    <xf numFmtId="0" fontId="5" fillId="3" borderId="0" xfId="5" applyFont="1" applyFill="1" applyAlignment="1">
      <alignment vertical="center"/>
    </xf>
    <xf numFmtId="0" fontId="6" fillId="3" borderId="0" xfId="5" applyFont="1" applyFill="1" applyAlignment="1">
      <alignment horizontal="left" vertical="center" wrapText="1"/>
    </xf>
    <xf numFmtId="0" fontId="8" fillId="0" borderId="0" xfId="5" applyFont="1"/>
    <xf numFmtId="0" fontId="6" fillId="0" borderId="0" xfId="5" applyFont="1" applyAlignment="1">
      <alignment horizontal="left"/>
    </xf>
    <xf numFmtId="0" fontId="9" fillId="4" borderId="0" xfId="5" applyFont="1" applyFill="1"/>
    <xf numFmtId="0" fontId="7" fillId="4" borderId="0" xfId="5" applyFont="1" applyFill="1"/>
    <xf numFmtId="0" fontId="8" fillId="4" borderId="1" xfId="5" applyFont="1" applyFill="1" applyBorder="1"/>
    <xf numFmtId="0" fontId="9" fillId="5" borderId="0" xfId="5" applyFont="1" applyFill="1"/>
    <xf numFmtId="0" fontId="7" fillId="5" borderId="0" xfId="5" applyFont="1" applyFill="1"/>
    <xf numFmtId="164" fontId="7" fillId="5" borderId="0" xfId="5" applyNumberFormat="1" applyFont="1" applyFill="1"/>
    <xf numFmtId="0" fontId="8" fillId="5" borderId="1" xfId="5" applyFont="1" applyFill="1" applyBorder="1"/>
    <xf numFmtId="0" fontId="9" fillId="6" borderId="0" xfId="0" applyFont="1" applyFill="1" applyAlignment="1">
      <alignment horizontal="left" vertical="top" wrapText="1"/>
    </xf>
    <xf numFmtId="0" fontId="7" fillId="6" borderId="0" xfId="0" applyFont="1" applyFill="1" applyAlignment="1">
      <alignment horizontal="left" vertical="top" wrapText="1"/>
    </xf>
    <xf numFmtId="0" fontId="7" fillId="0" borderId="0" xfId="0" applyFont="1" applyAlignment="1">
      <alignment horizontal="left" vertical="center" wrapText="1"/>
    </xf>
    <xf numFmtId="0" fontId="7" fillId="0" borderId="0" xfId="4" applyFont="1" applyAlignment="1">
      <alignment horizontal="left" vertical="center" wrapText="1"/>
    </xf>
    <xf numFmtId="0" fontId="9" fillId="6" borderId="0" xfId="6" applyFont="1" applyFill="1" applyAlignment="1">
      <alignment horizontal="left" vertical="top" wrapText="1"/>
    </xf>
    <xf numFmtId="0" fontId="7" fillId="6" borderId="0" xfId="6" applyFont="1" applyFill="1" applyAlignment="1">
      <alignment horizontal="left" vertical="top" wrapText="1"/>
    </xf>
    <xf numFmtId="0" fontId="4" fillId="7" borderId="0" xfId="3" applyFont="1" applyFill="1" applyAlignment="1">
      <alignment horizontal="left"/>
    </xf>
    <xf numFmtId="0" fontId="9" fillId="6" borderId="0" xfId="5" applyFont="1" applyFill="1" applyAlignment="1">
      <alignment horizontal="left" vertical="top" wrapText="1"/>
    </xf>
    <xf numFmtId="0" fontId="7" fillId="6" borderId="0" xfId="5" applyFont="1" applyFill="1" applyAlignment="1">
      <alignment horizontal="left" vertical="top" wrapText="1"/>
    </xf>
  </cellXfs>
  <cellStyles count="8">
    <cellStyle name="Comma" xfId="1" builtinId="3"/>
    <cellStyle name="Comma 5" xfId="7" xr:uid="{0CE3E92A-DF41-404F-8215-46AD3008641F}"/>
    <cellStyle name="Normal" xfId="0" builtinId="0"/>
    <cellStyle name="Normal 2" xfId="4" xr:uid="{6E5BCD28-CBB7-42D2-BEF7-8F282A3226A2}"/>
    <cellStyle name="Normal 6" xfId="2" xr:uid="{EAEE98EF-485A-4B71-853A-02E1E21733CF}"/>
    <cellStyle name="Normal 6 4" xfId="5" xr:uid="{497C684F-733B-4F7B-8F99-9F82B40DA73B}"/>
    <cellStyle name="Normal 9" xfId="6" xr:uid="{3BA663A1-31F9-4B78-8662-96C34883B771}"/>
    <cellStyle name="Normal_SUMMER" xfId="3" xr:uid="{D7C26007-154E-47B4-AB40-C06EFAA54C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544E-4F64-4453-887B-C6237D193945}">
  <dimension ref="A1:L92"/>
  <sheetViews>
    <sheetView tabSelected="1" zoomScale="80" zoomScaleNormal="80" workbookViewId="0">
      <pane ySplit="3" topLeftCell="A4" activePane="bottomLeft" state="frozen"/>
      <selection pane="bottomLeft" activeCell="C17" sqref="C17"/>
    </sheetView>
  </sheetViews>
  <sheetFormatPr defaultRowHeight="12.75" x14ac:dyDescent="0.2"/>
  <cols>
    <col min="1" max="1" width="3.28515625" style="10" customWidth="1"/>
    <col min="2" max="2" width="69.7109375" style="10" customWidth="1"/>
    <col min="3" max="3" width="18.85546875" style="10" customWidth="1"/>
    <col min="4" max="4" width="34.140625" style="10" customWidth="1"/>
    <col min="5" max="5" width="17.85546875" style="10" customWidth="1"/>
    <col min="6" max="6" width="18.140625" style="10" customWidth="1"/>
    <col min="7" max="8" width="17.85546875" style="10" customWidth="1"/>
    <col min="9" max="9" width="16.85546875" style="10" customWidth="1"/>
    <col min="10" max="10" width="14.7109375" style="10" customWidth="1"/>
    <col min="11" max="11" width="9.140625" style="10"/>
    <col min="12" max="12" width="90.5703125" style="10" customWidth="1"/>
    <col min="13" max="16384" width="9.140625" style="10"/>
  </cols>
  <sheetData>
    <row r="1" spans="1:12" customFormat="1" ht="30" x14ac:dyDescent="0.4">
      <c r="A1" s="1"/>
      <c r="B1" s="2" t="s">
        <v>0</v>
      </c>
      <c r="C1" s="2"/>
      <c r="D1" s="2"/>
      <c r="E1" s="2"/>
      <c r="F1" s="2"/>
      <c r="G1" s="2"/>
      <c r="H1" s="2"/>
      <c r="I1" s="2"/>
      <c r="J1" s="3"/>
      <c r="K1" s="3"/>
      <c r="L1" s="3"/>
    </row>
    <row r="2" spans="1:12" customFormat="1" ht="64.5" customHeight="1" x14ac:dyDescent="0.25">
      <c r="A2" s="4"/>
      <c r="B2" s="5" t="s">
        <v>1</v>
      </c>
      <c r="C2" s="6" t="s">
        <v>2</v>
      </c>
      <c r="D2" s="7" t="s">
        <v>3</v>
      </c>
      <c r="E2" s="5" t="s">
        <v>4</v>
      </c>
      <c r="F2" s="7" t="s">
        <v>5</v>
      </c>
      <c r="G2" s="7" t="s">
        <v>6</v>
      </c>
      <c r="H2" s="8" t="s">
        <v>7</v>
      </c>
      <c r="I2" s="9" t="s">
        <v>8</v>
      </c>
      <c r="J2" s="9" t="s">
        <v>9</v>
      </c>
      <c r="K2" s="9"/>
      <c r="L2" s="9" t="s">
        <v>10</v>
      </c>
    </row>
    <row r="3" spans="1:12" x14ac:dyDescent="0.2">
      <c r="B3" s="11" t="s">
        <v>11</v>
      </c>
    </row>
    <row r="4" spans="1:12" ht="12.75" customHeight="1" x14ac:dyDescent="0.2">
      <c r="A4" s="10">
        <v>4</v>
      </c>
      <c r="B4" s="10" t="s">
        <v>12</v>
      </c>
      <c r="D4" s="10" t="s">
        <v>13</v>
      </c>
      <c r="E4" s="10" t="s">
        <v>14</v>
      </c>
      <c r="F4" s="10" t="s">
        <v>15</v>
      </c>
      <c r="G4" s="10" t="s">
        <v>16</v>
      </c>
      <c r="H4" s="10">
        <v>2022</v>
      </c>
      <c r="I4" s="12">
        <v>65.790000000000006</v>
      </c>
      <c r="J4" s="12">
        <v>53.1</v>
      </c>
      <c r="L4" s="68" t="s">
        <v>17</v>
      </c>
    </row>
    <row r="5" spans="1:12" x14ac:dyDescent="0.2">
      <c r="A5" s="10">
        <v>5</v>
      </c>
      <c r="B5" s="10" t="s">
        <v>18</v>
      </c>
      <c r="D5" s="10" t="s">
        <v>19</v>
      </c>
      <c r="E5" s="10" t="s">
        <v>14</v>
      </c>
      <c r="F5" s="10" t="s">
        <v>15</v>
      </c>
      <c r="G5" s="10" t="s">
        <v>16</v>
      </c>
      <c r="H5" s="10">
        <v>2022</v>
      </c>
      <c r="I5" s="12">
        <v>65.790000000000006</v>
      </c>
      <c r="J5" s="12">
        <v>50.4</v>
      </c>
      <c r="L5" s="68"/>
    </row>
    <row r="6" spans="1:12" x14ac:dyDescent="0.2">
      <c r="A6" s="10">
        <v>6</v>
      </c>
      <c r="B6" s="10" t="s">
        <v>20</v>
      </c>
      <c r="D6" s="10" t="s">
        <v>21</v>
      </c>
      <c r="E6" s="10" t="s">
        <v>14</v>
      </c>
      <c r="F6" s="10" t="s">
        <v>15</v>
      </c>
      <c r="G6" s="10" t="s">
        <v>16</v>
      </c>
      <c r="H6" s="10">
        <v>2022</v>
      </c>
      <c r="I6" s="12">
        <v>23.93</v>
      </c>
      <c r="J6" s="12">
        <v>18.7</v>
      </c>
      <c r="L6" s="68"/>
    </row>
    <row r="7" spans="1:12" x14ac:dyDescent="0.2">
      <c r="A7" s="10">
        <v>7</v>
      </c>
      <c r="B7" s="10" t="s">
        <v>22</v>
      </c>
      <c r="D7" s="10" t="s">
        <v>23</v>
      </c>
      <c r="E7" s="10" t="s">
        <v>14</v>
      </c>
      <c r="F7" s="10" t="s">
        <v>15</v>
      </c>
      <c r="G7" s="10" t="s">
        <v>16</v>
      </c>
      <c r="H7" s="10">
        <v>2022</v>
      </c>
      <c r="I7" s="12">
        <v>14.74</v>
      </c>
      <c r="J7" s="12">
        <v>8</v>
      </c>
      <c r="L7" s="68"/>
    </row>
    <row r="8" spans="1:12" x14ac:dyDescent="0.2">
      <c r="A8" s="10">
        <v>8</v>
      </c>
      <c r="B8" s="10" t="s">
        <v>24</v>
      </c>
      <c r="D8" s="10" t="s">
        <v>25</v>
      </c>
      <c r="E8" s="10" t="s">
        <v>26</v>
      </c>
      <c r="F8" s="10" t="s">
        <v>27</v>
      </c>
      <c r="G8" s="10" t="s">
        <v>28</v>
      </c>
      <c r="H8" s="10">
        <v>2017</v>
      </c>
      <c r="I8" s="12">
        <v>163.19999999999999</v>
      </c>
      <c r="J8" s="12">
        <v>163.19999999999999</v>
      </c>
      <c r="L8" s="68"/>
    </row>
    <row r="9" spans="1:12" x14ac:dyDescent="0.2">
      <c r="A9" s="10">
        <v>9</v>
      </c>
      <c r="B9" s="10" t="s">
        <v>29</v>
      </c>
      <c r="D9" s="10" t="s">
        <v>30</v>
      </c>
      <c r="E9" s="10" t="s">
        <v>31</v>
      </c>
      <c r="F9" s="10" t="s">
        <v>15</v>
      </c>
      <c r="G9" s="10" t="s">
        <v>16</v>
      </c>
      <c r="H9" s="10">
        <v>2001</v>
      </c>
      <c r="I9" s="12">
        <v>79.7</v>
      </c>
      <c r="J9" s="12">
        <v>79.7</v>
      </c>
      <c r="L9" s="68"/>
    </row>
    <row r="10" spans="1:12" x14ac:dyDescent="0.2">
      <c r="A10" s="10">
        <v>10</v>
      </c>
      <c r="B10" s="10" t="s">
        <v>32</v>
      </c>
      <c r="D10" s="10" t="s">
        <v>33</v>
      </c>
      <c r="E10" s="10" t="s">
        <v>31</v>
      </c>
      <c r="F10" s="10" t="s">
        <v>15</v>
      </c>
      <c r="G10" s="10" t="s">
        <v>16</v>
      </c>
      <c r="H10" s="10">
        <v>2001</v>
      </c>
      <c r="I10" s="12">
        <v>79.7</v>
      </c>
      <c r="J10" s="12">
        <v>79.7</v>
      </c>
      <c r="L10" s="68"/>
    </row>
    <row r="11" spans="1:12" x14ac:dyDescent="0.2">
      <c r="A11" s="10">
        <v>11</v>
      </c>
      <c r="B11" s="10" t="s">
        <v>34</v>
      </c>
      <c r="D11" s="10" t="s">
        <v>35</v>
      </c>
      <c r="E11" s="10" t="s">
        <v>31</v>
      </c>
      <c r="F11" s="10" t="s">
        <v>15</v>
      </c>
      <c r="G11" s="10" t="s">
        <v>16</v>
      </c>
      <c r="H11" s="10">
        <v>2001</v>
      </c>
      <c r="I11" s="12">
        <v>40.5</v>
      </c>
      <c r="J11" s="12">
        <v>40.5</v>
      </c>
      <c r="L11" s="68"/>
    </row>
    <row r="12" spans="1:12" x14ac:dyDescent="0.2">
      <c r="A12" s="10">
        <v>12</v>
      </c>
      <c r="B12" s="10" t="s">
        <v>36</v>
      </c>
      <c r="D12" s="10" t="s">
        <v>37</v>
      </c>
      <c r="E12" s="10" t="s">
        <v>31</v>
      </c>
      <c r="F12" s="10" t="s">
        <v>15</v>
      </c>
      <c r="G12" s="10" t="s">
        <v>16</v>
      </c>
      <c r="H12" s="10">
        <v>2001</v>
      </c>
      <c r="I12" s="12">
        <v>79.7</v>
      </c>
      <c r="J12" s="12">
        <v>79.7</v>
      </c>
      <c r="L12" s="68"/>
    </row>
    <row r="13" spans="1:12" x14ac:dyDescent="0.2">
      <c r="A13" s="10">
        <v>13</v>
      </c>
      <c r="B13" s="10" t="s">
        <v>38</v>
      </c>
      <c r="D13" s="10" t="s">
        <v>39</v>
      </c>
      <c r="E13" s="10" t="s">
        <v>40</v>
      </c>
      <c r="F13" s="10" t="s">
        <v>41</v>
      </c>
      <c r="G13" s="10" t="s">
        <v>16</v>
      </c>
      <c r="H13" s="10">
        <v>2001</v>
      </c>
      <c r="I13" s="12">
        <v>176</v>
      </c>
      <c r="J13" s="12">
        <v>195.2</v>
      </c>
      <c r="L13" s="68"/>
    </row>
    <row r="14" spans="1:12" x14ac:dyDescent="0.2">
      <c r="A14" s="10">
        <v>14</v>
      </c>
      <c r="B14" s="10" t="s">
        <v>42</v>
      </c>
      <c r="D14" s="10" t="s">
        <v>43</v>
      </c>
      <c r="E14" s="10" t="s">
        <v>40</v>
      </c>
      <c r="F14" s="10" t="s">
        <v>41</v>
      </c>
      <c r="G14" s="10" t="s">
        <v>16</v>
      </c>
      <c r="H14" s="10">
        <v>2001</v>
      </c>
      <c r="I14" s="12">
        <v>176</v>
      </c>
      <c r="J14" s="12">
        <v>189.1</v>
      </c>
      <c r="L14" s="68"/>
    </row>
    <row r="15" spans="1:12" x14ac:dyDescent="0.2">
      <c r="A15" s="10">
        <v>15</v>
      </c>
      <c r="B15" s="10" t="s">
        <v>44</v>
      </c>
      <c r="D15" s="10" t="s">
        <v>45</v>
      </c>
      <c r="E15" s="10" t="s">
        <v>40</v>
      </c>
      <c r="F15" s="10" t="s">
        <v>41</v>
      </c>
      <c r="G15" s="10" t="s">
        <v>16</v>
      </c>
      <c r="H15" s="10">
        <v>2001</v>
      </c>
      <c r="I15" s="12">
        <v>176</v>
      </c>
      <c r="J15" s="12">
        <v>195.2</v>
      </c>
      <c r="L15" s="68"/>
    </row>
    <row r="16" spans="1:12" x14ac:dyDescent="0.2">
      <c r="A16" s="10">
        <v>16</v>
      </c>
      <c r="B16" s="10" t="s">
        <v>46</v>
      </c>
      <c r="D16" s="10" t="s">
        <v>47</v>
      </c>
      <c r="E16" s="10" t="s">
        <v>40</v>
      </c>
      <c r="F16" s="10" t="s">
        <v>41</v>
      </c>
      <c r="G16" s="10" t="s">
        <v>16</v>
      </c>
      <c r="H16" s="10">
        <v>2001</v>
      </c>
      <c r="I16" s="12">
        <v>176</v>
      </c>
      <c r="J16" s="12">
        <v>189.1</v>
      </c>
      <c r="L16" s="68"/>
    </row>
    <row r="17" spans="1:12" x14ac:dyDescent="0.2">
      <c r="A17" s="10">
        <v>17</v>
      </c>
      <c r="B17" s="10" t="s">
        <v>48</v>
      </c>
      <c r="D17" s="10" t="s">
        <v>49</v>
      </c>
      <c r="E17" s="10" t="s">
        <v>40</v>
      </c>
      <c r="F17" s="10" t="s">
        <v>41</v>
      </c>
      <c r="G17" s="10" t="s">
        <v>16</v>
      </c>
      <c r="H17" s="10">
        <v>2001</v>
      </c>
      <c r="I17" s="12">
        <v>224</v>
      </c>
      <c r="J17" s="12">
        <v>217</v>
      </c>
      <c r="L17" s="68"/>
    </row>
    <row r="18" spans="1:12" x14ac:dyDescent="0.2">
      <c r="A18" s="10">
        <v>18</v>
      </c>
      <c r="B18" s="10" t="s">
        <v>50</v>
      </c>
      <c r="D18" s="10" t="s">
        <v>51</v>
      </c>
      <c r="E18" s="10" t="s">
        <v>40</v>
      </c>
      <c r="F18" s="10" t="s">
        <v>41</v>
      </c>
      <c r="G18" s="10" t="s">
        <v>16</v>
      </c>
      <c r="H18" s="10">
        <v>2001</v>
      </c>
      <c r="I18" s="12">
        <v>224</v>
      </c>
      <c r="J18" s="12">
        <v>217</v>
      </c>
      <c r="L18" s="68"/>
    </row>
    <row r="19" spans="1:12" x14ac:dyDescent="0.2">
      <c r="A19" s="10">
        <v>19</v>
      </c>
      <c r="B19" s="10" t="s">
        <v>52</v>
      </c>
      <c r="D19" s="10" t="s">
        <v>53</v>
      </c>
      <c r="E19" s="10" t="s">
        <v>54</v>
      </c>
      <c r="F19" s="10" t="s">
        <v>41</v>
      </c>
      <c r="G19" s="10" t="s">
        <v>55</v>
      </c>
      <c r="H19" s="10">
        <v>2017</v>
      </c>
      <c r="I19" s="12">
        <v>360</v>
      </c>
      <c r="J19" s="12">
        <v>353.3</v>
      </c>
      <c r="L19" s="68"/>
    </row>
    <row r="20" spans="1:12" x14ac:dyDescent="0.2">
      <c r="A20" s="10">
        <v>20</v>
      </c>
      <c r="B20" s="10" t="s">
        <v>56</v>
      </c>
      <c r="D20" s="10" t="s">
        <v>57</v>
      </c>
      <c r="E20" s="10" t="s">
        <v>54</v>
      </c>
      <c r="F20" s="10" t="s">
        <v>41</v>
      </c>
      <c r="G20" s="10" t="s">
        <v>55</v>
      </c>
      <c r="H20" s="10">
        <v>2017</v>
      </c>
      <c r="I20" s="12">
        <v>360</v>
      </c>
      <c r="J20" s="12">
        <v>354.6</v>
      </c>
      <c r="L20" s="68"/>
    </row>
    <row r="21" spans="1:12" x14ac:dyDescent="0.2">
      <c r="A21" s="10">
        <v>21</v>
      </c>
      <c r="B21" s="10" t="s">
        <v>58</v>
      </c>
      <c r="D21" s="10" t="s">
        <v>59</v>
      </c>
      <c r="E21" s="10" t="s">
        <v>54</v>
      </c>
      <c r="F21" s="10" t="s">
        <v>41</v>
      </c>
      <c r="G21" s="10" t="s">
        <v>55</v>
      </c>
      <c r="H21" s="10">
        <v>2017</v>
      </c>
      <c r="I21" s="12">
        <v>511.2</v>
      </c>
      <c r="J21" s="12">
        <v>473.1</v>
      </c>
      <c r="L21" s="68"/>
    </row>
    <row r="22" spans="1:12" x14ac:dyDescent="0.2">
      <c r="A22" s="10">
        <v>22</v>
      </c>
      <c r="B22" s="13" t="s">
        <v>60</v>
      </c>
      <c r="I22" s="14">
        <f>SUM(I4:I21)</f>
        <v>2996.25</v>
      </c>
      <c r="J22" s="14">
        <f>SUM(J4:J21)</f>
        <v>2956.6</v>
      </c>
      <c r="L22" s="68"/>
    </row>
    <row r="23" spans="1:12" x14ac:dyDescent="0.2">
      <c r="A23" s="10">
        <v>23</v>
      </c>
      <c r="B23" s="13"/>
      <c r="I23" s="14"/>
      <c r="J23" s="12"/>
      <c r="L23" s="68"/>
    </row>
    <row r="24" spans="1:12" x14ac:dyDescent="0.2">
      <c r="A24" s="10">
        <v>24</v>
      </c>
      <c r="B24" s="11" t="s">
        <v>61</v>
      </c>
      <c r="I24" s="12"/>
      <c r="J24" s="12"/>
      <c r="L24" s="68"/>
    </row>
    <row r="25" spans="1:12" x14ac:dyDescent="0.2">
      <c r="A25" s="10">
        <v>25</v>
      </c>
      <c r="B25" s="10" t="s">
        <v>62</v>
      </c>
      <c r="C25" s="10" t="s">
        <v>63</v>
      </c>
      <c r="D25" s="10" t="s">
        <v>64</v>
      </c>
      <c r="E25" s="10" t="s">
        <v>65</v>
      </c>
      <c r="F25" s="10" t="s">
        <v>66</v>
      </c>
      <c r="G25" s="10" t="s">
        <v>67</v>
      </c>
      <c r="H25" s="10">
        <v>2022</v>
      </c>
      <c r="I25" s="12">
        <v>78.2</v>
      </c>
      <c r="J25" s="12">
        <v>77</v>
      </c>
      <c r="L25" s="68"/>
    </row>
    <row r="26" spans="1:12" x14ac:dyDescent="0.2">
      <c r="A26" s="10">
        <v>26</v>
      </c>
      <c r="B26" s="11" t="s">
        <v>68</v>
      </c>
      <c r="I26" s="14">
        <f>SUM(I25)</f>
        <v>78.2</v>
      </c>
      <c r="J26" s="14">
        <f>SUM(J25)</f>
        <v>77</v>
      </c>
      <c r="L26" s="68"/>
    </row>
    <row r="27" spans="1:12" x14ac:dyDescent="0.2">
      <c r="A27" s="10">
        <v>27</v>
      </c>
      <c r="I27" s="12"/>
      <c r="J27" s="12"/>
      <c r="L27" s="68" t="s">
        <v>69</v>
      </c>
    </row>
    <row r="28" spans="1:12" x14ac:dyDescent="0.2">
      <c r="A28" s="10">
        <v>28</v>
      </c>
      <c r="B28" s="10" t="s">
        <v>70</v>
      </c>
      <c r="D28" s="10" t="s">
        <v>71</v>
      </c>
      <c r="I28" s="12">
        <f>SUMIF($F$4:$F$25,"=WIND-P",$I$4:$I$25)</f>
        <v>163.19999999999999</v>
      </c>
      <c r="J28" s="12">
        <f>SUMIF($F$4:$F$25,"=WIND-P",J$4:J$25)</f>
        <v>163.19999999999999</v>
      </c>
      <c r="L28" s="68"/>
    </row>
    <row r="29" spans="1:12" x14ac:dyDescent="0.2">
      <c r="A29" s="10">
        <v>29</v>
      </c>
      <c r="B29" s="10" t="s">
        <v>72</v>
      </c>
      <c r="D29" s="10" t="s">
        <v>73</v>
      </c>
      <c r="E29" s="10" t="s">
        <v>74</v>
      </c>
      <c r="I29" s="12">
        <v>100</v>
      </c>
      <c r="J29" s="12">
        <v>34</v>
      </c>
      <c r="L29" s="68"/>
    </row>
    <row r="30" spans="1:12" x14ac:dyDescent="0.2">
      <c r="A30" s="10">
        <v>30</v>
      </c>
      <c r="I30" s="12"/>
      <c r="J30" s="12"/>
      <c r="L30" s="68"/>
    </row>
    <row r="31" spans="1:12" x14ac:dyDescent="0.2">
      <c r="A31" s="10">
        <v>31</v>
      </c>
      <c r="B31" s="10" t="s">
        <v>75</v>
      </c>
      <c r="D31" s="10" t="s">
        <v>76</v>
      </c>
      <c r="I31" s="12">
        <f>SUMIF($F$4:$F$25,"=WIND-O",I$4:I$25)</f>
        <v>449.85</v>
      </c>
      <c r="J31" s="12">
        <f>SUMIF($F$4:$F$25,"=WIND-O",J$4:J$25)</f>
        <v>409.79999999999995</v>
      </c>
      <c r="L31" s="68"/>
    </row>
    <row r="32" spans="1:12" x14ac:dyDescent="0.2">
      <c r="A32" s="10">
        <v>32</v>
      </c>
      <c r="B32" s="10" t="s">
        <v>77</v>
      </c>
      <c r="D32" s="10" t="s">
        <v>78</v>
      </c>
      <c r="E32" s="10" t="s">
        <v>74</v>
      </c>
      <c r="I32" s="12">
        <v>100</v>
      </c>
      <c r="J32" s="12">
        <v>19</v>
      </c>
      <c r="L32" s="68"/>
    </row>
    <row r="33" spans="1:12" x14ac:dyDescent="0.2">
      <c r="A33" s="10">
        <v>33</v>
      </c>
      <c r="I33" s="12"/>
      <c r="J33" s="12"/>
      <c r="L33" s="68"/>
    </row>
    <row r="34" spans="1:12" x14ac:dyDescent="0.2">
      <c r="A34" s="10">
        <v>34</v>
      </c>
      <c r="B34" s="10" t="s">
        <v>79</v>
      </c>
      <c r="D34" s="10" t="s">
        <v>80</v>
      </c>
      <c r="I34" s="12">
        <f>SUMIF($F$4:$F$25,"=SOLAR",I$4:I$25)</f>
        <v>78.2</v>
      </c>
      <c r="J34" s="12">
        <f>SUMIF($F$4:$F$25,"=SOLAR",J$4:J$25)</f>
        <v>77</v>
      </c>
      <c r="L34" s="68"/>
    </row>
    <row r="35" spans="1:12" x14ac:dyDescent="0.2">
      <c r="A35" s="10">
        <v>35</v>
      </c>
      <c r="B35" s="10" t="s">
        <v>81</v>
      </c>
      <c r="D35" s="10" t="s">
        <v>82</v>
      </c>
      <c r="E35" s="10" t="s">
        <v>74</v>
      </c>
      <c r="I35" s="12">
        <v>100</v>
      </c>
      <c r="J35" s="12">
        <v>11</v>
      </c>
      <c r="L35" s="68"/>
    </row>
    <row r="36" spans="1:12" x14ac:dyDescent="0.2">
      <c r="A36" s="10">
        <v>36</v>
      </c>
      <c r="I36" s="12"/>
      <c r="J36" s="12"/>
      <c r="L36" s="68"/>
    </row>
    <row r="37" spans="1:12" x14ac:dyDescent="0.2">
      <c r="A37" s="10">
        <v>37</v>
      </c>
      <c r="B37" s="10" t="s">
        <v>83</v>
      </c>
      <c r="D37" s="10" t="s">
        <v>84</v>
      </c>
      <c r="I37" s="12">
        <f>I22+I26-I28-I31-I34</f>
        <v>2383.2000000000003</v>
      </c>
      <c r="J37" s="12">
        <f>J22+J26-J28-J31-J34</f>
        <v>2383.6000000000004</v>
      </c>
      <c r="L37" s="68"/>
    </row>
    <row r="38" spans="1:12" x14ac:dyDescent="0.2">
      <c r="A38" s="10">
        <v>38</v>
      </c>
      <c r="I38" s="12"/>
      <c r="J38" s="12"/>
      <c r="L38" s="68" t="s">
        <v>85</v>
      </c>
    </row>
    <row r="39" spans="1:12" x14ac:dyDescent="0.2">
      <c r="A39" s="10">
        <v>39</v>
      </c>
      <c r="B39" s="10" t="s">
        <v>86</v>
      </c>
      <c r="D39" s="10" t="s">
        <v>87</v>
      </c>
      <c r="I39" s="12">
        <v>729</v>
      </c>
      <c r="J39" s="12">
        <v>411.3</v>
      </c>
      <c r="L39" s="68"/>
    </row>
    <row r="40" spans="1:12" x14ac:dyDescent="0.2">
      <c r="A40" s="10">
        <v>40</v>
      </c>
      <c r="B40" s="10" t="s">
        <v>88</v>
      </c>
      <c r="D40" s="10" t="s">
        <v>89</v>
      </c>
      <c r="I40" s="12">
        <f>-$I$39*0.03</f>
        <v>-21.869999999999997</v>
      </c>
      <c r="J40" s="12">
        <f>-$I$39*0.03</f>
        <v>-21.869999999999997</v>
      </c>
      <c r="L40" s="68"/>
    </row>
    <row r="41" spans="1:12" x14ac:dyDescent="0.2">
      <c r="A41" s="10">
        <v>41</v>
      </c>
      <c r="B41" s="10" t="s">
        <v>90</v>
      </c>
      <c r="D41" s="10" t="s">
        <v>91</v>
      </c>
      <c r="I41" s="12">
        <f>SUM(I39:I40)</f>
        <v>707.13</v>
      </c>
      <c r="J41" s="12">
        <f>SUM(J39:J40)</f>
        <v>389.43</v>
      </c>
      <c r="L41" s="68"/>
    </row>
    <row r="42" spans="1:12" x14ac:dyDescent="0.2">
      <c r="A42" s="10">
        <v>42</v>
      </c>
      <c r="I42" s="12"/>
      <c r="J42" s="12"/>
      <c r="L42" s="68"/>
    </row>
    <row r="43" spans="1:12" x14ac:dyDescent="0.2">
      <c r="A43" s="10">
        <v>43</v>
      </c>
      <c r="B43" s="11" t="s">
        <v>92</v>
      </c>
      <c r="I43" s="12"/>
      <c r="J43" s="12"/>
      <c r="L43" s="68" t="s">
        <v>93</v>
      </c>
    </row>
    <row r="44" spans="1:12" x14ac:dyDescent="0.2">
      <c r="A44" s="10">
        <v>44</v>
      </c>
      <c r="B44" s="11"/>
      <c r="I44" s="12"/>
      <c r="J44" s="12"/>
      <c r="L44" s="68"/>
    </row>
    <row r="45" spans="1:12" x14ac:dyDescent="0.2">
      <c r="A45" s="10">
        <v>45</v>
      </c>
      <c r="B45" s="10" t="s">
        <v>94</v>
      </c>
      <c r="D45" s="10" t="s">
        <v>95</v>
      </c>
      <c r="F45" s="10" t="s">
        <v>96</v>
      </c>
      <c r="I45" s="12">
        <v>387</v>
      </c>
      <c r="J45" s="12">
        <v>387</v>
      </c>
      <c r="L45" s="68"/>
    </row>
    <row r="46" spans="1:12" x14ac:dyDescent="0.2">
      <c r="A46" s="10">
        <v>46</v>
      </c>
      <c r="B46" s="10" t="s">
        <v>97</v>
      </c>
      <c r="D46" s="10" t="s">
        <v>98</v>
      </c>
      <c r="F46" s="10" t="s">
        <v>96</v>
      </c>
      <c r="I46" s="12">
        <v>544</v>
      </c>
      <c r="J46" s="12">
        <v>544</v>
      </c>
      <c r="L46" s="68"/>
    </row>
    <row r="47" spans="1:12" x14ac:dyDescent="0.2">
      <c r="A47" s="10">
        <v>47</v>
      </c>
      <c r="B47" s="10" t="s">
        <v>99</v>
      </c>
      <c r="D47" s="10" t="s">
        <v>100</v>
      </c>
      <c r="F47" s="10" t="s">
        <v>96</v>
      </c>
      <c r="I47" s="12">
        <v>600</v>
      </c>
      <c r="J47" s="12">
        <v>600</v>
      </c>
      <c r="L47" s="68"/>
    </row>
    <row r="48" spans="1:12" x14ac:dyDescent="0.2">
      <c r="A48" s="10">
        <v>48</v>
      </c>
      <c r="B48" s="11" t="s">
        <v>101</v>
      </c>
      <c r="I48" s="14">
        <f>SUM(I45:I47)</f>
        <v>1531</v>
      </c>
      <c r="J48" s="14">
        <f>SUM(J45:J47)</f>
        <v>1531</v>
      </c>
      <c r="L48" s="68"/>
    </row>
    <row r="49" spans="1:12" x14ac:dyDescent="0.2">
      <c r="A49" s="10">
        <v>49</v>
      </c>
      <c r="I49" s="12"/>
      <c r="J49" s="12"/>
      <c r="L49" s="68" t="s">
        <v>102</v>
      </c>
    </row>
    <row r="50" spans="1:12" x14ac:dyDescent="0.2">
      <c r="A50" s="10">
        <v>50</v>
      </c>
      <c r="B50" s="10" t="s">
        <v>103</v>
      </c>
      <c r="D50" s="10" t="s">
        <v>104</v>
      </c>
      <c r="I50" s="12">
        <f>SUMIF($F45:$F47,"LFL",I45:I47)</f>
        <v>1531</v>
      </c>
      <c r="J50" s="12">
        <f>SUMIF($F45:$F47,"LFL",J45:J47)</f>
        <v>1531</v>
      </c>
      <c r="L50" s="68"/>
    </row>
    <row r="51" spans="1:12" x14ac:dyDescent="0.2">
      <c r="A51" s="10">
        <v>51</v>
      </c>
      <c r="B51" s="10" t="s">
        <v>105</v>
      </c>
      <c r="D51" s="10" t="s">
        <v>106</v>
      </c>
      <c r="I51" s="12">
        <f>-I50*0.03</f>
        <v>-45.93</v>
      </c>
      <c r="J51" s="12">
        <f>-J50*0.03</f>
        <v>-45.93</v>
      </c>
      <c r="L51" s="68"/>
    </row>
    <row r="52" spans="1:12" x14ac:dyDescent="0.2">
      <c r="A52" s="10">
        <v>52</v>
      </c>
      <c r="B52" s="10" t="s">
        <v>107</v>
      </c>
      <c r="D52" s="10" t="s">
        <v>108</v>
      </c>
      <c r="E52" s="10" t="s">
        <v>74</v>
      </c>
      <c r="I52" s="12">
        <v>100</v>
      </c>
      <c r="J52" s="12">
        <v>60</v>
      </c>
      <c r="L52" s="68"/>
    </row>
    <row r="53" spans="1:12" x14ac:dyDescent="0.2">
      <c r="A53" s="10">
        <v>53</v>
      </c>
      <c r="B53" s="10" t="s">
        <v>109</v>
      </c>
      <c r="D53" s="10" t="s">
        <v>110</v>
      </c>
      <c r="I53" s="12">
        <f>I50*(I52/100)+I51</f>
        <v>1485.07</v>
      </c>
      <c r="J53" s="12">
        <f>J50*(J52/100)+J51</f>
        <v>872.67000000000007</v>
      </c>
      <c r="L53" s="68"/>
    </row>
    <row r="54" spans="1:12" ht="15" x14ac:dyDescent="0.25">
      <c r="A54" s="10">
        <v>54</v>
      </c>
      <c r="B54"/>
      <c r="C54"/>
      <c r="D54"/>
      <c r="L54" s="68"/>
    </row>
    <row r="55" spans="1:12" x14ac:dyDescent="0.2">
      <c r="A55" s="10">
        <v>55</v>
      </c>
      <c r="L55" s="68" t="s">
        <v>111</v>
      </c>
    </row>
    <row r="56" spans="1:12" ht="15.75" x14ac:dyDescent="0.25">
      <c r="A56" s="10">
        <v>56</v>
      </c>
      <c r="B56" s="15" t="s">
        <v>112</v>
      </c>
      <c r="C56" s="16"/>
      <c r="D56" s="16"/>
      <c r="E56" s="16"/>
      <c r="F56" s="16"/>
      <c r="G56" s="16"/>
      <c r="H56" s="16"/>
      <c r="I56" s="16"/>
      <c r="J56" s="16"/>
      <c r="L56" s="68"/>
    </row>
    <row r="57" spans="1:12" x14ac:dyDescent="0.2">
      <c r="A57" s="10">
        <v>57</v>
      </c>
      <c r="B57" s="16" t="s">
        <v>113</v>
      </c>
      <c r="C57" s="16"/>
      <c r="D57" s="16"/>
      <c r="E57" s="16"/>
      <c r="F57" s="16"/>
      <c r="G57" s="16"/>
      <c r="H57" s="16"/>
      <c r="I57" s="16"/>
      <c r="J57" s="17">
        <f>J50</f>
        <v>1531</v>
      </c>
      <c r="L57" s="68"/>
    </row>
    <row r="58" spans="1:12" x14ac:dyDescent="0.2">
      <c r="A58" s="10">
        <v>58</v>
      </c>
      <c r="B58" s="16" t="s">
        <v>114</v>
      </c>
      <c r="C58" s="16"/>
      <c r="D58" s="16"/>
      <c r="E58" s="16"/>
      <c r="F58" s="16"/>
      <c r="G58" s="16"/>
      <c r="H58" s="16"/>
      <c r="I58" s="16"/>
      <c r="J58" s="17">
        <f>J50*(1-J52/100)</f>
        <v>612.4</v>
      </c>
      <c r="L58" s="68"/>
    </row>
    <row r="59" spans="1:12" ht="13.5" thickBot="1" x14ac:dyDescent="0.25">
      <c r="A59" s="10">
        <v>59</v>
      </c>
      <c r="B59" s="18" t="s">
        <v>115</v>
      </c>
      <c r="C59" s="18"/>
      <c r="D59" s="18"/>
      <c r="E59" s="18"/>
      <c r="F59" s="18"/>
      <c r="G59" s="18"/>
      <c r="H59" s="18"/>
      <c r="I59" s="18"/>
      <c r="J59" s="19">
        <f>J57-J58</f>
        <v>918.6</v>
      </c>
      <c r="L59" s="68"/>
    </row>
    <row r="60" spans="1:12" ht="13.5" thickTop="1" x14ac:dyDescent="0.2">
      <c r="A60" s="10">
        <v>60</v>
      </c>
      <c r="L60" s="68"/>
    </row>
    <row r="61" spans="1:12" x14ac:dyDescent="0.2">
      <c r="A61" s="10">
        <v>61</v>
      </c>
      <c r="L61" s="68" t="s">
        <v>116</v>
      </c>
    </row>
    <row r="62" spans="1:12" ht="15.75" x14ac:dyDescent="0.25">
      <c r="A62" s="10">
        <v>62</v>
      </c>
      <c r="B62" s="20" t="s">
        <v>117</v>
      </c>
      <c r="C62" s="21"/>
      <c r="D62" s="21"/>
      <c r="E62" s="21"/>
      <c r="F62" s="21"/>
      <c r="G62" s="21"/>
      <c r="H62" s="21"/>
      <c r="I62" s="21"/>
      <c r="J62" s="21"/>
      <c r="L62" s="68"/>
    </row>
    <row r="63" spans="1:12" x14ac:dyDescent="0.2">
      <c r="A63" s="10">
        <v>63</v>
      </c>
      <c r="B63" s="21" t="s">
        <v>118</v>
      </c>
      <c r="C63" s="21"/>
      <c r="D63" s="21"/>
      <c r="E63" s="21"/>
      <c r="F63" s="21"/>
      <c r="G63" s="21"/>
      <c r="H63" s="21"/>
      <c r="I63" s="22">
        <f>I22+I26</f>
        <v>3074.45</v>
      </c>
      <c r="J63" s="22">
        <f>(J28*J29/100)+(J31*J32/100)+(J34*J35/100)+J37</f>
        <v>2525.4200000000005</v>
      </c>
      <c r="L63" s="68"/>
    </row>
    <row r="64" spans="1:12" x14ac:dyDescent="0.2">
      <c r="A64" s="10">
        <v>64</v>
      </c>
      <c r="B64" s="21" t="s">
        <v>119</v>
      </c>
      <c r="C64" s="21"/>
      <c r="D64" s="21"/>
      <c r="E64" s="21"/>
      <c r="F64" s="21"/>
      <c r="G64" s="21"/>
      <c r="H64" s="21"/>
      <c r="I64" s="23">
        <f>I39</f>
        <v>729</v>
      </c>
      <c r="J64" s="23">
        <f>J39</f>
        <v>411.3</v>
      </c>
      <c r="L64" s="68"/>
    </row>
    <row r="65" spans="1:12" ht="13.5" thickBot="1" x14ac:dyDescent="0.25">
      <c r="A65" s="10">
        <v>65</v>
      </c>
      <c r="B65" s="24" t="s">
        <v>120</v>
      </c>
      <c r="C65" s="24"/>
      <c r="D65" s="24"/>
      <c r="E65" s="24"/>
      <c r="F65" s="24"/>
      <c r="G65" s="24"/>
      <c r="H65" s="24"/>
      <c r="I65" s="25">
        <f>I63-I64</f>
        <v>2345.4499999999998</v>
      </c>
      <c r="J65" s="25">
        <f>J63-J64</f>
        <v>2114.1200000000003</v>
      </c>
      <c r="L65" s="68"/>
    </row>
    <row r="66" spans="1:12" customFormat="1" ht="15.75" thickTop="1" x14ac:dyDescent="0.25">
      <c r="A66" s="10">
        <v>66</v>
      </c>
      <c r="L66" s="68"/>
    </row>
    <row r="68" spans="1:12" x14ac:dyDescent="0.2">
      <c r="B68" s="66" t="s">
        <v>133</v>
      </c>
      <c r="C68" s="67"/>
      <c r="D68" s="67"/>
      <c r="E68" s="67"/>
      <c r="F68" s="67"/>
      <c r="G68" s="67"/>
      <c r="H68" s="67"/>
      <c r="I68" s="26"/>
      <c r="J68" s="26"/>
    </row>
    <row r="69" spans="1:12" x14ac:dyDescent="0.2">
      <c r="B69" s="67"/>
      <c r="C69" s="67"/>
      <c r="D69" s="67"/>
      <c r="E69" s="67"/>
      <c r="F69" s="67"/>
      <c r="G69" s="67"/>
      <c r="H69" s="67"/>
      <c r="I69" s="26"/>
      <c r="J69" s="26"/>
    </row>
    <row r="70" spans="1:12" x14ac:dyDescent="0.2">
      <c r="B70" s="67"/>
      <c r="C70" s="67"/>
      <c r="D70" s="67"/>
      <c r="E70" s="67"/>
      <c r="F70" s="67"/>
      <c r="G70" s="67"/>
      <c r="H70" s="67"/>
      <c r="I70" s="26"/>
      <c r="J70" s="26"/>
    </row>
    <row r="71" spans="1:12" x14ac:dyDescent="0.2">
      <c r="B71" s="67"/>
      <c r="C71" s="67"/>
      <c r="D71" s="67"/>
      <c r="E71" s="67"/>
      <c r="F71" s="67"/>
      <c r="G71" s="67"/>
      <c r="H71" s="67"/>
      <c r="I71" s="26"/>
      <c r="J71" s="26"/>
    </row>
    <row r="72" spans="1:12" x14ac:dyDescent="0.2">
      <c r="B72" s="67"/>
      <c r="C72" s="67"/>
      <c r="D72" s="67"/>
      <c r="E72" s="67"/>
      <c r="F72" s="67"/>
      <c r="G72" s="67"/>
      <c r="H72" s="67"/>
      <c r="I72" s="26"/>
      <c r="J72" s="26"/>
    </row>
    <row r="73" spans="1:12" x14ac:dyDescent="0.2">
      <c r="B73" s="67"/>
      <c r="C73" s="67"/>
      <c r="D73" s="67"/>
      <c r="E73" s="67"/>
      <c r="F73" s="67"/>
      <c r="G73" s="67"/>
      <c r="H73" s="67"/>
      <c r="I73" s="26"/>
      <c r="J73" s="26"/>
    </row>
    <row r="74" spans="1:12" x14ac:dyDescent="0.2">
      <c r="B74" s="67"/>
      <c r="C74" s="67"/>
      <c r="D74" s="67"/>
      <c r="E74" s="67"/>
      <c r="F74" s="67"/>
      <c r="G74" s="67"/>
      <c r="H74" s="67"/>
      <c r="I74" s="26"/>
      <c r="J74" s="26"/>
    </row>
    <row r="75" spans="1:12" x14ac:dyDescent="0.2">
      <c r="B75" s="67"/>
      <c r="C75" s="67"/>
      <c r="D75" s="67"/>
      <c r="E75" s="67"/>
      <c r="F75" s="67"/>
      <c r="G75" s="67"/>
      <c r="H75" s="67"/>
      <c r="I75" s="26"/>
      <c r="J75" s="26"/>
    </row>
    <row r="76" spans="1:12" x14ac:dyDescent="0.2">
      <c r="B76" s="67"/>
      <c r="C76" s="67"/>
      <c r="D76" s="67"/>
      <c r="E76" s="67"/>
      <c r="F76" s="67"/>
      <c r="G76" s="67"/>
      <c r="H76" s="67"/>
      <c r="I76" s="26"/>
      <c r="J76" s="26"/>
    </row>
    <row r="77" spans="1:12" x14ac:dyDescent="0.2">
      <c r="B77" s="67"/>
      <c r="C77" s="67"/>
      <c r="D77" s="67"/>
      <c r="E77" s="67"/>
      <c r="F77" s="67"/>
      <c r="G77" s="67"/>
      <c r="H77" s="67"/>
      <c r="I77" s="26"/>
      <c r="J77" s="26"/>
    </row>
    <row r="78" spans="1:12" x14ac:dyDescent="0.2">
      <c r="B78" s="67"/>
      <c r="C78" s="67"/>
      <c r="D78" s="67"/>
      <c r="E78" s="67"/>
      <c r="F78" s="67"/>
      <c r="G78" s="67"/>
      <c r="H78" s="67"/>
      <c r="I78" s="26"/>
      <c r="J78" s="26"/>
    </row>
    <row r="79" spans="1:12" x14ac:dyDescent="0.2">
      <c r="B79" s="67"/>
      <c r="C79" s="67"/>
      <c r="D79" s="67"/>
      <c r="E79" s="67"/>
      <c r="F79" s="67"/>
      <c r="G79" s="67"/>
      <c r="H79" s="67"/>
      <c r="I79" s="26"/>
      <c r="J79" s="26"/>
    </row>
    <row r="80" spans="1:12" x14ac:dyDescent="0.2">
      <c r="B80" s="67"/>
      <c r="C80" s="67"/>
      <c r="D80" s="67"/>
      <c r="E80" s="67"/>
      <c r="F80" s="67"/>
      <c r="G80" s="67"/>
      <c r="H80" s="67"/>
      <c r="I80" s="26"/>
      <c r="J80" s="26"/>
    </row>
    <row r="81" spans="2:10" x14ac:dyDescent="0.2">
      <c r="B81" s="67"/>
      <c r="C81" s="67"/>
      <c r="D81" s="67"/>
      <c r="E81" s="67"/>
      <c r="F81" s="67"/>
      <c r="G81" s="67"/>
      <c r="H81" s="67"/>
      <c r="I81" s="26"/>
      <c r="J81" s="26"/>
    </row>
    <row r="82" spans="2:10" x14ac:dyDescent="0.2">
      <c r="B82" s="67"/>
      <c r="C82" s="67"/>
      <c r="D82" s="67"/>
      <c r="E82" s="67"/>
      <c r="F82" s="67"/>
      <c r="G82" s="67"/>
      <c r="H82" s="67"/>
      <c r="I82" s="26"/>
      <c r="J82" s="26"/>
    </row>
    <row r="83" spans="2:10" x14ac:dyDescent="0.2">
      <c r="B83" s="67"/>
      <c r="C83" s="67"/>
      <c r="D83" s="67"/>
      <c r="E83" s="67"/>
      <c r="F83" s="67"/>
      <c r="G83" s="67"/>
      <c r="H83" s="67"/>
      <c r="I83" s="26"/>
      <c r="J83" s="26"/>
    </row>
    <row r="84" spans="2:10" x14ac:dyDescent="0.2">
      <c r="B84" s="67"/>
      <c r="C84" s="67"/>
      <c r="D84" s="67"/>
      <c r="E84" s="67"/>
      <c r="F84" s="67"/>
      <c r="G84" s="67"/>
      <c r="H84" s="67"/>
      <c r="I84" s="26"/>
      <c r="J84" s="26"/>
    </row>
    <row r="85" spans="2:10" x14ac:dyDescent="0.2">
      <c r="B85" s="67"/>
      <c r="C85" s="67"/>
      <c r="D85" s="67"/>
      <c r="E85" s="67"/>
      <c r="F85" s="67"/>
      <c r="G85" s="67"/>
      <c r="H85" s="67"/>
      <c r="I85" s="26"/>
      <c r="J85" s="26"/>
    </row>
    <row r="86" spans="2:10" x14ac:dyDescent="0.2">
      <c r="B86" s="67"/>
      <c r="C86" s="67"/>
      <c r="D86" s="67"/>
      <c r="E86" s="67"/>
      <c r="F86" s="67"/>
      <c r="G86" s="67"/>
      <c r="H86" s="67"/>
      <c r="I86" s="26"/>
      <c r="J86" s="26"/>
    </row>
    <row r="87" spans="2:10" x14ac:dyDescent="0.2">
      <c r="B87" s="67"/>
      <c r="C87" s="67"/>
      <c r="D87" s="67"/>
      <c r="E87" s="67"/>
      <c r="F87" s="67"/>
      <c r="G87" s="67"/>
      <c r="H87" s="67"/>
      <c r="I87" s="26"/>
      <c r="J87" s="26"/>
    </row>
    <row r="88" spans="2:10" x14ac:dyDescent="0.2">
      <c r="B88" s="67"/>
      <c r="C88" s="67"/>
      <c r="D88" s="67"/>
      <c r="E88" s="67"/>
      <c r="F88" s="67"/>
      <c r="G88" s="67"/>
      <c r="H88" s="67"/>
      <c r="I88" s="26"/>
      <c r="J88" s="26"/>
    </row>
    <row r="89" spans="2:10" x14ac:dyDescent="0.2">
      <c r="B89" s="67"/>
      <c r="C89" s="67"/>
      <c r="D89" s="67"/>
      <c r="E89" s="67"/>
      <c r="F89" s="67"/>
      <c r="G89" s="67"/>
      <c r="H89" s="67"/>
      <c r="I89" s="26"/>
      <c r="J89" s="26"/>
    </row>
    <row r="90" spans="2:10" x14ac:dyDescent="0.2">
      <c r="B90" s="67"/>
      <c r="C90" s="67"/>
      <c r="D90" s="67"/>
      <c r="E90" s="67"/>
      <c r="F90" s="67"/>
      <c r="G90" s="67"/>
      <c r="H90" s="67"/>
      <c r="I90" s="26"/>
      <c r="J90" s="26"/>
    </row>
    <row r="91" spans="2:10" x14ac:dyDescent="0.2">
      <c r="B91" s="67"/>
      <c r="C91" s="67"/>
      <c r="D91" s="67"/>
      <c r="E91" s="67"/>
      <c r="F91" s="67"/>
      <c r="G91" s="67"/>
      <c r="H91" s="67"/>
      <c r="I91" s="26"/>
      <c r="J91" s="26"/>
    </row>
    <row r="92" spans="2:10" ht="367.5" customHeight="1" x14ac:dyDescent="0.2">
      <c r="B92" s="67"/>
      <c r="C92" s="67"/>
      <c r="D92" s="67"/>
      <c r="E92" s="67"/>
      <c r="F92" s="67"/>
      <c r="G92" s="67"/>
      <c r="H92" s="67"/>
      <c r="I92" s="26"/>
      <c r="J92" s="26"/>
    </row>
  </sheetData>
  <autoFilter ref="B3:J3" xr:uid="{755F93FE-8D59-494D-BE0D-AF375D62A2C6}"/>
  <mergeCells count="8">
    <mergeCell ref="L55:L60"/>
    <mergeCell ref="L4:L26"/>
    <mergeCell ref="L27:L37"/>
    <mergeCell ref="L38:L42"/>
    <mergeCell ref="L43:L48"/>
    <mergeCell ref="L49:L54"/>
    <mergeCell ref="L61:L66"/>
    <mergeCell ref="B68:H92"/>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8622-18B2-43C0-9C78-8BC4D2E76867}">
  <sheetPr>
    <tabColor rgb="FFC00000"/>
  </sheetPr>
  <dimension ref="A1:U92"/>
  <sheetViews>
    <sheetView zoomScale="90" zoomScaleNormal="90" workbookViewId="0">
      <pane ySplit="3" topLeftCell="A16" activePane="bottomLeft" state="frozen"/>
      <selection pane="bottomLeft" activeCell="H32" sqref="H32"/>
    </sheetView>
  </sheetViews>
  <sheetFormatPr defaultRowHeight="12.75" x14ac:dyDescent="0.2"/>
  <cols>
    <col min="1" max="1" width="3.28515625" style="34" customWidth="1"/>
    <col min="2" max="2" width="69.7109375" style="34" customWidth="1"/>
    <col min="3" max="3" width="18.85546875" style="34" customWidth="1"/>
    <col min="4" max="4" width="35.5703125" style="34" bestFit="1" customWidth="1"/>
    <col min="5" max="5" width="11.42578125" style="34" customWidth="1"/>
    <col min="6" max="6" width="16.85546875" style="34" bestFit="1" customWidth="1"/>
    <col min="7" max="7" width="12.7109375" style="34" bestFit="1" customWidth="1"/>
    <col min="8" max="8" width="11.42578125" style="34" bestFit="1" customWidth="1"/>
    <col min="9" max="9" width="12.28515625" style="34" customWidth="1"/>
    <col min="10" max="19" width="10.42578125" style="34" bestFit="1" customWidth="1"/>
    <col min="20" max="20" width="9.140625" style="34"/>
    <col min="21" max="21" width="85.7109375" style="34" customWidth="1"/>
    <col min="22" max="16384" width="9.140625" style="34"/>
  </cols>
  <sheetData>
    <row r="1" spans="1:21" s="29" customFormat="1" ht="30" x14ac:dyDescent="0.4">
      <c r="A1" s="27"/>
      <c r="B1" s="28" t="s">
        <v>121</v>
      </c>
      <c r="C1" s="28"/>
      <c r="D1" s="28"/>
      <c r="E1" s="28"/>
      <c r="F1" s="28"/>
      <c r="G1" s="28"/>
      <c r="H1" s="28"/>
      <c r="I1" s="28"/>
      <c r="J1" s="72"/>
      <c r="K1" s="72"/>
      <c r="L1" s="72"/>
      <c r="M1" s="72"/>
      <c r="N1" s="72"/>
      <c r="O1" s="72"/>
      <c r="P1" s="72"/>
      <c r="Q1" s="72"/>
      <c r="R1" s="72"/>
      <c r="S1" s="72"/>
      <c r="T1" s="28"/>
      <c r="U1" s="28"/>
    </row>
    <row r="2" spans="1:21" s="29" customFormat="1" ht="64.5" customHeight="1" x14ac:dyDescent="0.25">
      <c r="A2" s="30"/>
      <c r="B2" s="5" t="s">
        <v>1</v>
      </c>
      <c r="C2" s="31" t="s">
        <v>2</v>
      </c>
      <c r="D2" s="7" t="s">
        <v>3</v>
      </c>
      <c r="E2" s="5" t="s">
        <v>4</v>
      </c>
      <c r="F2" s="7" t="s">
        <v>5</v>
      </c>
      <c r="G2" s="7" t="s">
        <v>6</v>
      </c>
      <c r="H2" s="8" t="s">
        <v>7</v>
      </c>
      <c r="I2" s="9" t="s">
        <v>8</v>
      </c>
      <c r="J2" s="32">
        <v>2023</v>
      </c>
      <c r="K2" s="32">
        <v>2024</v>
      </c>
      <c r="L2" s="32">
        <v>2025</v>
      </c>
      <c r="M2" s="32">
        <v>2026</v>
      </c>
      <c r="N2" s="32">
        <v>2027</v>
      </c>
      <c r="O2" s="32">
        <v>2028</v>
      </c>
      <c r="P2" s="32">
        <v>2029</v>
      </c>
      <c r="Q2" s="32">
        <v>2030</v>
      </c>
      <c r="R2" s="32">
        <v>2031</v>
      </c>
      <c r="S2" s="32">
        <v>2032</v>
      </c>
      <c r="T2" s="33"/>
      <c r="U2" s="9" t="s">
        <v>10</v>
      </c>
    </row>
    <row r="3" spans="1:21" x14ac:dyDescent="0.2">
      <c r="B3" s="35" t="s">
        <v>11</v>
      </c>
      <c r="T3" s="36"/>
      <c r="U3" s="37"/>
    </row>
    <row r="4" spans="1:21" x14ac:dyDescent="0.2">
      <c r="A4" s="34">
        <v>4</v>
      </c>
      <c r="B4" s="34" t="s">
        <v>12</v>
      </c>
      <c r="D4" s="34" t="s">
        <v>13</v>
      </c>
      <c r="E4" s="34" t="s">
        <v>14</v>
      </c>
      <c r="F4" s="34" t="s">
        <v>15</v>
      </c>
      <c r="G4" s="34" t="s">
        <v>16</v>
      </c>
      <c r="H4" s="34">
        <v>2022</v>
      </c>
      <c r="I4" s="38">
        <v>65.790000000000006</v>
      </c>
      <c r="J4" s="38">
        <v>53.1</v>
      </c>
      <c r="K4" s="38">
        <v>53.1</v>
      </c>
      <c r="L4" s="38">
        <v>53.1</v>
      </c>
      <c r="M4" s="38">
        <v>53.1</v>
      </c>
      <c r="N4" s="38">
        <v>53.1</v>
      </c>
      <c r="O4" s="38">
        <v>53.1</v>
      </c>
      <c r="P4" s="38">
        <v>53.1</v>
      </c>
      <c r="Q4" s="38">
        <v>53.1</v>
      </c>
      <c r="R4" s="38">
        <v>53.1</v>
      </c>
      <c r="S4" s="38">
        <v>53.1</v>
      </c>
      <c r="T4" s="39"/>
      <c r="U4" s="69" t="s">
        <v>17</v>
      </c>
    </row>
    <row r="5" spans="1:21" x14ac:dyDescent="0.2">
      <c r="A5" s="34">
        <v>5</v>
      </c>
      <c r="B5" s="34" t="s">
        <v>18</v>
      </c>
      <c r="D5" s="34" t="s">
        <v>19</v>
      </c>
      <c r="E5" s="34" t="s">
        <v>14</v>
      </c>
      <c r="F5" s="34" t="s">
        <v>15</v>
      </c>
      <c r="G5" s="34" t="s">
        <v>16</v>
      </c>
      <c r="H5" s="34">
        <v>2022</v>
      </c>
      <c r="I5" s="38">
        <v>65.790000000000006</v>
      </c>
      <c r="J5" s="38">
        <v>50.4</v>
      </c>
      <c r="K5" s="38">
        <v>50.4</v>
      </c>
      <c r="L5" s="38">
        <v>50.4</v>
      </c>
      <c r="M5" s="38">
        <v>50.4</v>
      </c>
      <c r="N5" s="38">
        <v>50.4</v>
      </c>
      <c r="O5" s="38">
        <v>50.4</v>
      </c>
      <c r="P5" s="38">
        <v>50.4</v>
      </c>
      <c r="Q5" s="38">
        <v>50.4</v>
      </c>
      <c r="R5" s="38">
        <v>50.4</v>
      </c>
      <c r="S5" s="38">
        <v>50.4</v>
      </c>
      <c r="T5" s="39"/>
      <c r="U5" s="69"/>
    </row>
    <row r="6" spans="1:21" x14ac:dyDescent="0.2">
      <c r="A6" s="34">
        <v>6</v>
      </c>
      <c r="B6" s="34" t="s">
        <v>20</v>
      </c>
      <c r="D6" s="34" t="s">
        <v>21</v>
      </c>
      <c r="E6" s="34" t="s">
        <v>14</v>
      </c>
      <c r="F6" s="34" t="s">
        <v>15</v>
      </c>
      <c r="G6" s="34" t="s">
        <v>16</v>
      </c>
      <c r="H6" s="34">
        <v>2022</v>
      </c>
      <c r="I6" s="38">
        <v>23.93</v>
      </c>
      <c r="J6" s="38">
        <v>18.7</v>
      </c>
      <c r="K6" s="38">
        <v>18.7</v>
      </c>
      <c r="L6" s="38">
        <v>18.7</v>
      </c>
      <c r="M6" s="38">
        <v>18.7</v>
      </c>
      <c r="N6" s="38">
        <v>18.7</v>
      </c>
      <c r="O6" s="38">
        <v>18.7</v>
      </c>
      <c r="P6" s="38">
        <v>18.7</v>
      </c>
      <c r="Q6" s="38">
        <v>18.7</v>
      </c>
      <c r="R6" s="38">
        <v>18.7</v>
      </c>
      <c r="S6" s="38">
        <v>18.7</v>
      </c>
      <c r="T6" s="39"/>
      <c r="U6" s="69"/>
    </row>
    <row r="7" spans="1:21" x14ac:dyDescent="0.2">
      <c r="A7" s="34">
        <v>7</v>
      </c>
      <c r="B7" s="34" t="s">
        <v>22</v>
      </c>
      <c r="D7" s="34" t="s">
        <v>23</v>
      </c>
      <c r="E7" s="34" t="s">
        <v>14</v>
      </c>
      <c r="F7" s="34" t="s">
        <v>15</v>
      </c>
      <c r="G7" s="34" t="s">
        <v>16</v>
      </c>
      <c r="H7" s="34">
        <v>2022</v>
      </c>
      <c r="I7" s="38">
        <v>14.74</v>
      </c>
      <c r="J7" s="38">
        <v>8</v>
      </c>
      <c r="K7" s="38">
        <v>8</v>
      </c>
      <c r="L7" s="38">
        <v>8</v>
      </c>
      <c r="M7" s="38">
        <v>8</v>
      </c>
      <c r="N7" s="38">
        <v>8</v>
      </c>
      <c r="O7" s="38">
        <v>8</v>
      </c>
      <c r="P7" s="38">
        <v>8</v>
      </c>
      <c r="Q7" s="38">
        <v>8</v>
      </c>
      <c r="R7" s="38">
        <v>8</v>
      </c>
      <c r="S7" s="38">
        <v>8</v>
      </c>
      <c r="T7" s="39"/>
      <c r="U7" s="69"/>
    </row>
    <row r="8" spans="1:21" x14ac:dyDescent="0.2">
      <c r="A8" s="34">
        <v>8</v>
      </c>
      <c r="B8" s="34" t="s">
        <v>24</v>
      </c>
      <c r="D8" s="34" t="s">
        <v>25</v>
      </c>
      <c r="E8" s="34" t="s">
        <v>26</v>
      </c>
      <c r="F8" s="34" t="s">
        <v>27</v>
      </c>
      <c r="G8" s="34" t="s">
        <v>28</v>
      </c>
      <c r="H8" s="34">
        <v>2017</v>
      </c>
      <c r="I8" s="38">
        <v>163.19999999999999</v>
      </c>
      <c r="J8" s="38">
        <v>163.19999999999999</v>
      </c>
      <c r="K8" s="38">
        <v>163.19999999999999</v>
      </c>
      <c r="L8" s="38">
        <v>163.19999999999999</v>
      </c>
      <c r="M8" s="38">
        <v>163.19999999999999</v>
      </c>
      <c r="N8" s="38">
        <v>163.19999999999999</v>
      </c>
      <c r="O8" s="38">
        <v>163.19999999999999</v>
      </c>
      <c r="P8" s="38">
        <v>163.19999999999999</v>
      </c>
      <c r="Q8" s="38">
        <v>163.19999999999999</v>
      </c>
      <c r="R8" s="38">
        <v>163.19999999999999</v>
      </c>
      <c r="S8" s="38">
        <v>163.19999999999999</v>
      </c>
      <c r="T8" s="39"/>
      <c r="U8" s="69"/>
    </row>
    <row r="9" spans="1:21" x14ac:dyDescent="0.2">
      <c r="A9" s="34">
        <v>9</v>
      </c>
      <c r="B9" s="34" t="s">
        <v>29</v>
      </c>
      <c r="D9" s="34" t="s">
        <v>30</v>
      </c>
      <c r="E9" s="34" t="s">
        <v>31</v>
      </c>
      <c r="F9" s="34" t="s">
        <v>15</v>
      </c>
      <c r="G9" s="34" t="s">
        <v>16</v>
      </c>
      <c r="H9" s="34">
        <v>2001</v>
      </c>
      <c r="I9" s="38">
        <v>79.7</v>
      </c>
      <c r="J9" s="38">
        <v>79.7</v>
      </c>
      <c r="K9" s="38">
        <v>79.7</v>
      </c>
      <c r="L9" s="38">
        <v>79.7</v>
      </c>
      <c r="M9" s="38">
        <v>79.7</v>
      </c>
      <c r="N9" s="38">
        <v>79.7</v>
      </c>
      <c r="O9" s="38">
        <v>79.7</v>
      </c>
      <c r="P9" s="38">
        <v>79.7</v>
      </c>
      <c r="Q9" s="38">
        <v>79.7</v>
      </c>
      <c r="R9" s="38">
        <v>79.7</v>
      </c>
      <c r="S9" s="38">
        <v>79.7</v>
      </c>
      <c r="T9" s="39"/>
      <c r="U9" s="69"/>
    </row>
    <row r="10" spans="1:21" x14ac:dyDescent="0.2">
      <c r="A10" s="34">
        <v>10</v>
      </c>
      <c r="B10" s="34" t="s">
        <v>32</v>
      </c>
      <c r="D10" s="34" t="s">
        <v>33</v>
      </c>
      <c r="E10" s="34" t="s">
        <v>31</v>
      </c>
      <c r="F10" s="34" t="s">
        <v>15</v>
      </c>
      <c r="G10" s="34" t="s">
        <v>16</v>
      </c>
      <c r="H10" s="34">
        <v>2001</v>
      </c>
      <c r="I10" s="38">
        <v>79.7</v>
      </c>
      <c r="J10" s="38">
        <v>79.7</v>
      </c>
      <c r="K10" s="38">
        <v>79.7</v>
      </c>
      <c r="L10" s="38">
        <v>79.7</v>
      </c>
      <c r="M10" s="38">
        <v>79.7</v>
      </c>
      <c r="N10" s="38">
        <v>79.7</v>
      </c>
      <c r="O10" s="38">
        <v>79.7</v>
      </c>
      <c r="P10" s="38">
        <v>79.7</v>
      </c>
      <c r="Q10" s="38">
        <v>79.7</v>
      </c>
      <c r="R10" s="38">
        <v>79.7</v>
      </c>
      <c r="S10" s="38">
        <v>79.7</v>
      </c>
      <c r="T10" s="39"/>
      <c r="U10" s="69"/>
    </row>
    <row r="11" spans="1:21" x14ac:dyDescent="0.2">
      <c r="A11" s="34">
        <v>11</v>
      </c>
      <c r="B11" s="34" t="s">
        <v>34</v>
      </c>
      <c r="D11" s="34" t="s">
        <v>35</v>
      </c>
      <c r="E11" s="34" t="s">
        <v>31</v>
      </c>
      <c r="F11" s="34" t="s">
        <v>15</v>
      </c>
      <c r="G11" s="34" t="s">
        <v>16</v>
      </c>
      <c r="H11" s="34">
        <v>2001</v>
      </c>
      <c r="I11" s="38">
        <v>40.5</v>
      </c>
      <c r="J11" s="38">
        <v>40.5</v>
      </c>
      <c r="K11" s="38">
        <v>40.5</v>
      </c>
      <c r="L11" s="38">
        <v>40.5</v>
      </c>
      <c r="M11" s="38">
        <v>40.5</v>
      </c>
      <c r="N11" s="38">
        <v>40.5</v>
      </c>
      <c r="O11" s="38">
        <v>40.5</v>
      </c>
      <c r="P11" s="38">
        <v>40.5</v>
      </c>
      <c r="Q11" s="38">
        <v>40.5</v>
      </c>
      <c r="R11" s="38">
        <v>40.5</v>
      </c>
      <c r="S11" s="38">
        <v>40.5</v>
      </c>
      <c r="T11" s="39"/>
      <c r="U11" s="69"/>
    </row>
    <row r="12" spans="1:21" x14ac:dyDescent="0.2">
      <c r="A12" s="34">
        <v>12</v>
      </c>
      <c r="B12" s="34" t="s">
        <v>36</v>
      </c>
      <c r="D12" s="34" t="s">
        <v>37</v>
      </c>
      <c r="E12" s="34" t="s">
        <v>31</v>
      </c>
      <c r="F12" s="34" t="s">
        <v>15</v>
      </c>
      <c r="G12" s="34" t="s">
        <v>16</v>
      </c>
      <c r="H12" s="34">
        <v>2001</v>
      </c>
      <c r="I12" s="38">
        <v>79.7</v>
      </c>
      <c r="J12" s="38">
        <v>79.7</v>
      </c>
      <c r="K12" s="38">
        <v>79.7</v>
      </c>
      <c r="L12" s="38">
        <v>79.7</v>
      </c>
      <c r="M12" s="38">
        <v>79.7</v>
      </c>
      <c r="N12" s="38">
        <v>79.7</v>
      </c>
      <c r="O12" s="38">
        <v>79.7</v>
      </c>
      <c r="P12" s="38">
        <v>79.7</v>
      </c>
      <c r="Q12" s="38">
        <v>79.7</v>
      </c>
      <c r="R12" s="38">
        <v>79.7</v>
      </c>
      <c r="S12" s="38">
        <v>79.7</v>
      </c>
      <c r="T12" s="39"/>
      <c r="U12" s="69"/>
    </row>
    <row r="13" spans="1:21" x14ac:dyDescent="0.2">
      <c r="A13" s="34">
        <v>13</v>
      </c>
      <c r="B13" s="34" t="s">
        <v>38</v>
      </c>
      <c r="D13" s="34" t="s">
        <v>39</v>
      </c>
      <c r="E13" s="34" t="s">
        <v>40</v>
      </c>
      <c r="F13" s="34" t="s">
        <v>41</v>
      </c>
      <c r="G13" s="34" t="s">
        <v>16</v>
      </c>
      <c r="H13" s="34">
        <v>2001</v>
      </c>
      <c r="I13" s="38">
        <v>176</v>
      </c>
      <c r="J13" s="38">
        <v>166.7</v>
      </c>
      <c r="K13" s="38">
        <v>166.7</v>
      </c>
      <c r="L13" s="38">
        <v>166.7</v>
      </c>
      <c r="M13" s="38">
        <v>166.7</v>
      </c>
      <c r="N13" s="38">
        <v>166.7</v>
      </c>
      <c r="O13" s="38">
        <v>166.7</v>
      </c>
      <c r="P13" s="38">
        <v>166.7</v>
      </c>
      <c r="Q13" s="38">
        <v>166.7</v>
      </c>
      <c r="R13" s="38">
        <v>166.7</v>
      </c>
      <c r="S13" s="38">
        <v>166.7</v>
      </c>
      <c r="T13" s="39"/>
      <c r="U13" s="69"/>
    </row>
    <row r="14" spans="1:21" x14ac:dyDescent="0.2">
      <c r="A14" s="34">
        <v>14</v>
      </c>
      <c r="B14" s="34" t="s">
        <v>42</v>
      </c>
      <c r="D14" s="34" t="s">
        <v>43</v>
      </c>
      <c r="E14" s="34" t="s">
        <v>40</v>
      </c>
      <c r="F14" s="34" t="s">
        <v>41</v>
      </c>
      <c r="G14" s="34" t="s">
        <v>16</v>
      </c>
      <c r="H14" s="34">
        <v>2001</v>
      </c>
      <c r="I14" s="38">
        <v>176</v>
      </c>
      <c r="J14" s="38">
        <v>158.19999999999999</v>
      </c>
      <c r="K14" s="38">
        <v>158.19999999999999</v>
      </c>
      <c r="L14" s="38">
        <v>158.19999999999999</v>
      </c>
      <c r="M14" s="38">
        <v>158.19999999999999</v>
      </c>
      <c r="N14" s="38">
        <v>158.19999999999999</v>
      </c>
      <c r="O14" s="38">
        <v>158.19999999999999</v>
      </c>
      <c r="P14" s="38">
        <v>158.19999999999999</v>
      </c>
      <c r="Q14" s="38">
        <v>158.19999999999999</v>
      </c>
      <c r="R14" s="38">
        <v>158.19999999999999</v>
      </c>
      <c r="S14" s="38">
        <v>158.19999999999999</v>
      </c>
      <c r="T14" s="39"/>
      <c r="U14" s="69"/>
    </row>
    <row r="15" spans="1:21" x14ac:dyDescent="0.2">
      <c r="A15" s="34">
        <v>15</v>
      </c>
      <c r="B15" s="34" t="s">
        <v>44</v>
      </c>
      <c r="D15" s="34" t="s">
        <v>45</v>
      </c>
      <c r="E15" s="34" t="s">
        <v>40</v>
      </c>
      <c r="F15" s="34" t="s">
        <v>41</v>
      </c>
      <c r="G15" s="34" t="s">
        <v>16</v>
      </c>
      <c r="H15" s="34">
        <v>2001</v>
      </c>
      <c r="I15" s="38">
        <v>176</v>
      </c>
      <c r="J15" s="38">
        <v>166.7</v>
      </c>
      <c r="K15" s="38">
        <v>166.7</v>
      </c>
      <c r="L15" s="38">
        <v>166.7</v>
      </c>
      <c r="M15" s="38">
        <v>166.7</v>
      </c>
      <c r="N15" s="38">
        <v>166.7</v>
      </c>
      <c r="O15" s="38">
        <v>166.7</v>
      </c>
      <c r="P15" s="38">
        <v>166.7</v>
      </c>
      <c r="Q15" s="38">
        <v>166.7</v>
      </c>
      <c r="R15" s="38">
        <v>166.7</v>
      </c>
      <c r="S15" s="38">
        <v>166.7</v>
      </c>
      <c r="T15" s="39"/>
      <c r="U15" s="69"/>
    </row>
    <row r="16" spans="1:21" x14ac:dyDescent="0.2">
      <c r="A16" s="34">
        <v>16</v>
      </c>
      <c r="B16" s="34" t="s">
        <v>46</v>
      </c>
      <c r="D16" s="34" t="s">
        <v>47</v>
      </c>
      <c r="E16" s="34" t="s">
        <v>40</v>
      </c>
      <c r="F16" s="34" t="s">
        <v>41</v>
      </c>
      <c r="G16" s="34" t="s">
        <v>16</v>
      </c>
      <c r="H16" s="34">
        <v>2001</v>
      </c>
      <c r="I16" s="38">
        <v>176</v>
      </c>
      <c r="J16" s="38">
        <v>158.19999999999999</v>
      </c>
      <c r="K16" s="38">
        <v>158.19999999999999</v>
      </c>
      <c r="L16" s="38">
        <v>158.19999999999999</v>
      </c>
      <c r="M16" s="38">
        <v>158.19999999999999</v>
      </c>
      <c r="N16" s="38">
        <v>158.19999999999999</v>
      </c>
      <c r="O16" s="38">
        <v>158.19999999999999</v>
      </c>
      <c r="P16" s="38">
        <v>158.19999999999999</v>
      </c>
      <c r="Q16" s="38">
        <v>158.19999999999999</v>
      </c>
      <c r="R16" s="38">
        <v>158.19999999999999</v>
      </c>
      <c r="S16" s="38">
        <v>158.19999999999999</v>
      </c>
      <c r="T16" s="39"/>
      <c r="U16" s="69"/>
    </row>
    <row r="17" spans="1:21" x14ac:dyDescent="0.2">
      <c r="A17" s="34">
        <v>17</v>
      </c>
      <c r="B17" s="34" t="s">
        <v>48</v>
      </c>
      <c r="D17" s="34" t="s">
        <v>49</v>
      </c>
      <c r="E17" s="34" t="s">
        <v>40</v>
      </c>
      <c r="F17" s="34" t="s">
        <v>41</v>
      </c>
      <c r="G17" s="34" t="s">
        <v>16</v>
      </c>
      <c r="H17" s="34">
        <v>2001</v>
      </c>
      <c r="I17" s="38">
        <v>224</v>
      </c>
      <c r="J17" s="38">
        <v>206</v>
      </c>
      <c r="K17" s="38">
        <v>206</v>
      </c>
      <c r="L17" s="38">
        <v>206</v>
      </c>
      <c r="M17" s="38">
        <v>206</v>
      </c>
      <c r="N17" s="38">
        <v>206</v>
      </c>
      <c r="O17" s="38">
        <v>206</v>
      </c>
      <c r="P17" s="38">
        <v>206</v>
      </c>
      <c r="Q17" s="38">
        <v>206</v>
      </c>
      <c r="R17" s="38">
        <v>206</v>
      </c>
      <c r="S17" s="38">
        <v>206</v>
      </c>
      <c r="T17" s="39"/>
      <c r="U17" s="69"/>
    </row>
    <row r="18" spans="1:21" x14ac:dyDescent="0.2">
      <c r="A18" s="34">
        <v>18</v>
      </c>
      <c r="B18" s="34" t="s">
        <v>50</v>
      </c>
      <c r="D18" s="34" t="s">
        <v>51</v>
      </c>
      <c r="E18" s="34" t="s">
        <v>40</v>
      </c>
      <c r="F18" s="34" t="s">
        <v>41</v>
      </c>
      <c r="G18" s="34" t="s">
        <v>16</v>
      </c>
      <c r="H18" s="34">
        <v>2001</v>
      </c>
      <c r="I18" s="38">
        <v>224</v>
      </c>
      <c r="J18" s="38">
        <v>206</v>
      </c>
      <c r="K18" s="38">
        <v>206</v>
      </c>
      <c r="L18" s="38">
        <v>206</v>
      </c>
      <c r="M18" s="38">
        <v>206</v>
      </c>
      <c r="N18" s="38">
        <v>206</v>
      </c>
      <c r="O18" s="38">
        <v>206</v>
      </c>
      <c r="P18" s="38">
        <v>206</v>
      </c>
      <c r="Q18" s="38">
        <v>206</v>
      </c>
      <c r="R18" s="38">
        <v>206</v>
      </c>
      <c r="S18" s="38">
        <v>206</v>
      </c>
      <c r="T18" s="39"/>
      <c r="U18" s="69"/>
    </row>
    <row r="19" spans="1:21" x14ac:dyDescent="0.2">
      <c r="A19" s="34">
        <v>19</v>
      </c>
      <c r="B19" s="34" t="s">
        <v>52</v>
      </c>
      <c r="D19" s="34" t="s">
        <v>53</v>
      </c>
      <c r="E19" s="34" t="s">
        <v>54</v>
      </c>
      <c r="F19" s="34" t="s">
        <v>41</v>
      </c>
      <c r="G19" s="34" t="s">
        <v>55</v>
      </c>
      <c r="H19" s="34">
        <v>2017</v>
      </c>
      <c r="I19" s="38">
        <v>360</v>
      </c>
      <c r="J19" s="38">
        <v>327.8</v>
      </c>
      <c r="K19" s="38">
        <v>327.8</v>
      </c>
      <c r="L19" s="38">
        <v>327.8</v>
      </c>
      <c r="M19" s="38">
        <v>327.8</v>
      </c>
      <c r="N19" s="38">
        <v>327.8</v>
      </c>
      <c r="O19" s="38">
        <v>327.8</v>
      </c>
      <c r="P19" s="38">
        <v>327.8</v>
      </c>
      <c r="Q19" s="38">
        <v>327.8</v>
      </c>
      <c r="R19" s="38">
        <v>327.8</v>
      </c>
      <c r="S19" s="38">
        <v>327.8</v>
      </c>
      <c r="T19" s="39"/>
      <c r="U19" s="69"/>
    </row>
    <row r="20" spans="1:21" x14ac:dyDescent="0.2">
      <c r="A20" s="34">
        <v>20</v>
      </c>
      <c r="B20" s="34" t="s">
        <v>56</v>
      </c>
      <c r="D20" s="34" t="s">
        <v>57</v>
      </c>
      <c r="E20" s="34" t="s">
        <v>54</v>
      </c>
      <c r="F20" s="34" t="s">
        <v>41</v>
      </c>
      <c r="G20" s="34" t="s">
        <v>55</v>
      </c>
      <c r="H20" s="34">
        <v>2017</v>
      </c>
      <c r="I20" s="38">
        <v>360</v>
      </c>
      <c r="J20" s="38">
        <v>329.3</v>
      </c>
      <c r="K20" s="38">
        <v>329.3</v>
      </c>
      <c r="L20" s="38">
        <v>329.3</v>
      </c>
      <c r="M20" s="38">
        <v>329.3</v>
      </c>
      <c r="N20" s="38">
        <v>329.3</v>
      </c>
      <c r="O20" s="38">
        <v>329.3</v>
      </c>
      <c r="P20" s="38">
        <v>329.3</v>
      </c>
      <c r="Q20" s="38">
        <v>329.3</v>
      </c>
      <c r="R20" s="38">
        <v>329.3</v>
      </c>
      <c r="S20" s="38">
        <v>329.3</v>
      </c>
      <c r="T20" s="39"/>
      <c r="U20" s="69"/>
    </row>
    <row r="21" spans="1:21" x14ac:dyDescent="0.2">
      <c r="A21" s="34">
        <v>21</v>
      </c>
      <c r="B21" s="34" t="s">
        <v>58</v>
      </c>
      <c r="D21" s="34" t="s">
        <v>59</v>
      </c>
      <c r="E21" s="34" t="s">
        <v>54</v>
      </c>
      <c r="F21" s="34" t="s">
        <v>41</v>
      </c>
      <c r="G21" s="34" t="s">
        <v>55</v>
      </c>
      <c r="H21" s="34">
        <v>2017</v>
      </c>
      <c r="I21" s="38">
        <v>511.2</v>
      </c>
      <c r="J21" s="38">
        <v>458.3</v>
      </c>
      <c r="K21" s="38">
        <v>458.3</v>
      </c>
      <c r="L21" s="38">
        <v>458.3</v>
      </c>
      <c r="M21" s="38">
        <v>458.3</v>
      </c>
      <c r="N21" s="38">
        <v>458.3</v>
      </c>
      <c r="O21" s="38">
        <v>458.3</v>
      </c>
      <c r="P21" s="38">
        <v>458.3</v>
      </c>
      <c r="Q21" s="38">
        <v>458.3</v>
      </c>
      <c r="R21" s="38">
        <v>458.3</v>
      </c>
      <c r="S21" s="38">
        <v>458.3</v>
      </c>
      <c r="T21" s="39"/>
      <c r="U21" s="69"/>
    </row>
    <row r="22" spans="1:21" x14ac:dyDescent="0.2">
      <c r="A22" s="34">
        <v>22</v>
      </c>
      <c r="B22" s="40" t="s">
        <v>60</v>
      </c>
      <c r="I22" s="41">
        <f t="shared" ref="I22:S22" si="0">SUM(I4:I21)</f>
        <v>2996.25</v>
      </c>
      <c r="J22" s="41">
        <f t="shared" si="0"/>
        <v>2750.2000000000003</v>
      </c>
      <c r="K22" s="41">
        <f t="shared" si="0"/>
        <v>2750.2000000000003</v>
      </c>
      <c r="L22" s="41">
        <f t="shared" si="0"/>
        <v>2750.2000000000003</v>
      </c>
      <c r="M22" s="41">
        <f t="shared" si="0"/>
        <v>2750.2000000000003</v>
      </c>
      <c r="N22" s="41">
        <f t="shared" si="0"/>
        <v>2750.2000000000003</v>
      </c>
      <c r="O22" s="41">
        <f t="shared" si="0"/>
        <v>2750.2000000000003</v>
      </c>
      <c r="P22" s="41">
        <f t="shared" si="0"/>
        <v>2750.2000000000003</v>
      </c>
      <c r="Q22" s="41">
        <f t="shared" si="0"/>
        <v>2750.2000000000003</v>
      </c>
      <c r="R22" s="41">
        <f t="shared" si="0"/>
        <v>2750.2000000000003</v>
      </c>
      <c r="S22" s="41">
        <f t="shared" si="0"/>
        <v>2750.2000000000003</v>
      </c>
      <c r="T22" s="39"/>
      <c r="U22" s="69"/>
    </row>
    <row r="23" spans="1:21" x14ac:dyDescent="0.2">
      <c r="A23" s="34">
        <v>23</v>
      </c>
      <c r="B23" s="40"/>
      <c r="I23" s="41"/>
      <c r="J23" s="38"/>
      <c r="K23" s="38"/>
      <c r="L23" s="38"/>
      <c r="M23" s="38"/>
      <c r="N23" s="38"/>
      <c r="O23" s="38"/>
      <c r="P23" s="38"/>
      <c r="Q23" s="38"/>
      <c r="R23" s="38"/>
      <c r="S23" s="38"/>
      <c r="T23" s="39"/>
      <c r="U23" s="69"/>
    </row>
    <row r="24" spans="1:21" x14ac:dyDescent="0.2">
      <c r="A24" s="34">
        <v>24</v>
      </c>
      <c r="B24" s="35" t="s">
        <v>61</v>
      </c>
      <c r="I24" s="38"/>
      <c r="J24" s="38"/>
      <c r="K24" s="38"/>
      <c r="L24" s="38"/>
      <c r="M24" s="38"/>
      <c r="N24" s="38"/>
      <c r="O24" s="38"/>
      <c r="P24" s="38"/>
      <c r="Q24" s="38"/>
      <c r="R24" s="38"/>
      <c r="S24" s="38"/>
      <c r="T24" s="39"/>
      <c r="U24" s="69"/>
    </row>
    <row r="25" spans="1:21" x14ac:dyDescent="0.2">
      <c r="A25" s="34">
        <v>25</v>
      </c>
      <c r="B25" s="34" t="s">
        <v>62</v>
      </c>
      <c r="C25" s="34" t="s">
        <v>63</v>
      </c>
      <c r="D25" s="34" t="s">
        <v>64</v>
      </c>
      <c r="E25" s="34" t="s">
        <v>65</v>
      </c>
      <c r="F25" s="34" t="s">
        <v>66</v>
      </c>
      <c r="G25" s="34" t="s">
        <v>67</v>
      </c>
      <c r="H25" s="34">
        <v>2022</v>
      </c>
      <c r="I25" s="38">
        <v>78.2</v>
      </c>
      <c r="J25" s="38">
        <v>77</v>
      </c>
      <c r="K25" s="38">
        <v>77</v>
      </c>
      <c r="L25" s="38">
        <v>77</v>
      </c>
      <c r="M25" s="38">
        <v>77</v>
      </c>
      <c r="N25" s="38">
        <v>77</v>
      </c>
      <c r="O25" s="38">
        <v>77</v>
      </c>
      <c r="P25" s="38">
        <v>77</v>
      </c>
      <c r="Q25" s="38">
        <v>77</v>
      </c>
      <c r="R25" s="38">
        <v>77</v>
      </c>
      <c r="S25" s="38">
        <v>77</v>
      </c>
      <c r="T25" s="39"/>
      <c r="U25" s="69"/>
    </row>
    <row r="26" spans="1:21" x14ac:dyDescent="0.2">
      <c r="A26" s="34">
        <v>26</v>
      </c>
      <c r="B26" s="35" t="s">
        <v>68</v>
      </c>
      <c r="I26" s="41">
        <f t="shared" ref="I26:S26" si="1">SUM(I25)</f>
        <v>78.2</v>
      </c>
      <c r="J26" s="41">
        <f t="shared" si="1"/>
        <v>77</v>
      </c>
      <c r="K26" s="41">
        <f t="shared" si="1"/>
        <v>77</v>
      </c>
      <c r="L26" s="41">
        <f t="shared" si="1"/>
        <v>77</v>
      </c>
      <c r="M26" s="41">
        <f t="shared" si="1"/>
        <v>77</v>
      </c>
      <c r="N26" s="41">
        <f t="shared" si="1"/>
        <v>77</v>
      </c>
      <c r="O26" s="41">
        <f t="shared" si="1"/>
        <v>77</v>
      </c>
      <c r="P26" s="41">
        <f t="shared" si="1"/>
        <v>77</v>
      </c>
      <c r="Q26" s="41">
        <f t="shared" si="1"/>
        <v>77</v>
      </c>
      <c r="R26" s="41">
        <f t="shared" si="1"/>
        <v>77</v>
      </c>
      <c r="S26" s="41">
        <f t="shared" si="1"/>
        <v>77</v>
      </c>
      <c r="T26" s="39"/>
      <c r="U26" s="69"/>
    </row>
    <row r="27" spans="1:21" x14ac:dyDescent="0.2">
      <c r="A27" s="34">
        <v>27</v>
      </c>
      <c r="I27" s="38"/>
      <c r="J27" s="38"/>
      <c r="K27" s="38"/>
      <c r="L27" s="38"/>
      <c r="M27" s="38"/>
      <c r="N27" s="38"/>
      <c r="O27" s="38"/>
      <c r="P27" s="38"/>
      <c r="Q27" s="38"/>
      <c r="R27" s="38"/>
      <c r="S27" s="38"/>
      <c r="T27" s="39"/>
      <c r="U27" s="69" t="s">
        <v>69</v>
      </c>
    </row>
    <row r="28" spans="1:21" x14ac:dyDescent="0.2">
      <c r="A28" s="34">
        <v>28</v>
      </c>
      <c r="B28" s="34" t="s">
        <v>70</v>
      </c>
      <c r="D28" s="34" t="s">
        <v>71</v>
      </c>
      <c r="I28" s="38">
        <f>SUMIF($F$4:$F$25,"=WIND-P",$I$4:$I$25)</f>
        <v>163.19999999999999</v>
      </c>
      <c r="J28" s="38">
        <f t="shared" ref="J28:S28" si="2">SUMIF($F$4:$F$25,"=WIND-P",J$4:J$25)</f>
        <v>163.19999999999999</v>
      </c>
      <c r="K28" s="38">
        <f t="shared" si="2"/>
        <v>163.19999999999999</v>
      </c>
      <c r="L28" s="38">
        <f t="shared" si="2"/>
        <v>163.19999999999999</v>
      </c>
      <c r="M28" s="38">
        <f t="shared" si="2"/>
        <v>163.19999999999999</v>
      </c>
      <c r="N28" s="38">
        <f t="shared" si="2"/>
        <v>163.19999999999999</v>
      </c>
      <c r="O28" s="38">
        <f t="shared" si="2"/>
        <v>163.19999999999999</v>
      </c>
      <c r="P28" s="38">
        <f t="shared" si="2"/>
        <v>163.19999999999999</v>
      </c>
      <c r="Q28" s="38">
        <f t="shared" si="2"/>
        <v>163.19999999999999</v>
      </c>
      <c r="R28" s="38">
        <f t="shared" si="2"/>
        <v>163.19999999999999</v>
      </c>
      <c r="S28" s="38">
        <f t="shared" si="2"/>
        <v>163.19999999999999</v>
      </c>
      <c r="T28" s="39"/>
      <c r="U28" s="69"/>
    </row>
    <row r="29" spans="1:21" x14ac:dyDescent="0.2">
      <c r="A29" s="34">
        <v>29</v>
      </c>
      <c r="B29" s="34" t="s">
        <v>72</v>
      </c>
      <c r="D29" s="34" t="s">
        <v>73</v>
      </c>
      <c r="E29" s="34" t="s">
        <v>74</v>
      </c>
      <c r="I29" s="38">
        <v>100</v>
      </c>
      <c r="J29" s="38">
        <v>30</v>
      </c>
      <c r="K29" s="38">
        <v>30</v>
      </c>
      <c r="L29" s="38">
        <v>30</v>
      </c>
      <c r="M29" s="38">
        <v>30</v>
      </c>
      <c r="N29" s="38">
        <v>30</v>
      </c>
      <c r="O29" s="38">
        <v>30</v>
      </c>
      <c r="P29" s="38">
        <v>30</v>
      </c>
      <c r="Q29" s="38">
        <v>30</v>
      </c>
      <c r="R29" s="38">
        <v>30</v>
      </c>
      <c r="S29" s="38">
        <v>30</v>
      </c>
      <c r="T29" s="39"/>
      <c r="U29" s="69"/>
    </row>
    <row r="30" spans="1:21" x14ac:dyDescent="0.2">
      <c r="A30" s="34">
        <v>30</v>
      </c>
      <c r="I30" s="38"/>
      <c r="J30" s="38"/>
      <c r="K30" s="38"/>
      <c r="L30" s="38"/>
      <c r="M30" s="38"/>
      <c r="N30" s="38"/>
      <c r="O30" s="38"/>
      <c r="P30" s="38"/>
      <c r="Q30" s="38"/>
      <c r="R30" s="38"/>
      <c r="S30" s="38"/>
      <c r="T30" s="39"/>
      <c r="U30" s="69"/>
    </row>
    <row r="31" spans="1:21" x14ac:dyDescent="0.2">
      <c r="A31" s="34">
        <v>31</v>
      </c>
      <c r="B31" s="34" t="s">
        <v>75</v>
      </c>
      <c r="D31" s="34" t="s">
        <v>76</v>
      </c>
      <c r="I31" s="38">
        <f t="shared" ref="I31:S31" si="3">SUMIF($F$4:$F$25,"=WIND-O",I$4:I$25)</f>
        <v>449.85</v>
      </c>
      <c r="J31" s="38">
        <f t="shared" si="3"/>
        <v>409.79999999999995</v>
      </c>
      <c r="K31" s="38">
        <f t="shared" si="3"/>
        <v>409.79999999999995</v>
      </c>
      <c r="L31" s="38">
        <f t="shared" si="3"/>
        <v>409.79999999999995</v>
      </c>
      <c r="M31" s="38">
        <f t="shared" si="3"/>
        <v>409.79999999999995</v>
      </c>
      <c r="N31" s="38">
        <f t="shared" si="3"/>
        <v>409.79999999999995</v>
      </c>
      <c r="O31" s="38">
        <f t="shared" si="3"/>
        <v>409.79999999999995</v>
      </c>
      <c r="P31" s="38">
        <f t="shared" si="3"/>
        <v>409.79999999999995</v>
      </c>
      <c r="Q31" s="38">
        <f t="shared" si="3"/>
        <v>409.79999999999995</v>
      </c>
      <c r="R31" s="38">
        <f t="shared" si="3"/>
        <v>409.79999999999995</v>
      </c>
      <c r="S31" s="38">
        <f t="shared" si="3"/>
        <v>409.79999999999995</v>
      </c>
      <c r="T31" s="39"/>
      <c r="U31" s="69"/>
    </row>
    <row r="32" spans="1:21" x14ac:dyDescent="0.2">
      <c r="A32" s="34">
        <v>32</v>
      </c>
      <c r="B32" s="34" t="s">
        <v>77</v>
      </c>
      <c r="D32" s="34" t="s">
        <v>78</v>
      </c>
      <c r="E32" s="34" t="s">
        <v>74</v>
      </c>
      <c r="I32" s="38">
        <v>100</v>
      </c>
      <c r="J32" s="38">
        <v>20</v>
      </c>
      <c r="K32" s="38">
        <v>20</v>
      </c>
      <c r="L32" s="38">
        <v>20</v>
      </c>
      <c r="M32" s="38">
        <v>20</v>
      </c>
      <c r="N32" s="38">
        <v>20</v>
      </c>
      <c r="O32" s="38">
        <v>20</v>
      </c>
      <c r="P32" s="38">
        <v>20</v>
      </c>
      <c r="Q32" s="38">
        <v>20</v>
      </c>
      <c r="R32" s="38">
        <v>20</v>
      </c>
      <c r="S32" s="38">
        <v>20</v>
      </c>
      <c r="T32" s="39"/>
      <c r="U32" s="69"/>
    </row>
    <row r="33" spans="1:21" x14ac:dyDescent="0.2">
      <c r="A33" s="34">
        <v>33</v>
      </c>
      <c r="I33" s="38"/>
      <c r="J33" s="38"/>
      <c r="K33" s="38"/>
      <c r="L33" s="38"/>
      <c r="M33" s="38"/>
      <c r="N33" s="38"/>
      <c r="O33" s="38"/>
      <c r="P33" s="38"/>
      <c r="Q33" s="38"/>
      <c r="R33" s="38"/>
      <c r="S33" s="38"/>
      <c r="T33" s="39"/>
      <c r="U33" s="69"/>
    </row>
    <row r="34" spans="1:21" x14ac:dyDescent="0.2">
      <c r="A34" s="34">
        <v>34</v>
      </c>
      <c r="B34" s="34" t="s">
        <v>79</v>
      </c>
      <c r="D34" s="34" t="s">
        <v>80</v>
      </c>
      <c r="I34" s="38">
        <f t="shared" ref="I34:S34" si="4">SUMIF($F$4:$F$25,"=SOLAR",I$4:I$25)</f>
        <v>78.2</v>
      </c>
      <c r="J34" s="38">
        <f t="shared" si="4"/>
        <v>77</v>
      </c>
      <c r="K34" s="38">
        <f t="shared" si="4"/>
        <v>77</v>
      </c>
      <c r="L34" s="38">
        <f t="shared" si="4"/>
        <v>77</v>
      </c>
      <c r="M34" s="38">
        <f t="shared" si="4"/>
        <v>77</v>
      </c>
      <c r="N34" s="38">
        <f t="shared" si="4"/>
        <v>77</v>
      </c>
      <c r="O34" s="38">
        <f t="shared" si="4"/>
        <v>77</v>
      </c>
      <c r="P34" s="38">
        <f t="shared" si="4"/>
        <v>77</v>
      </c>
      <c r="Q34" s="38">
        <f t="shared" si="4"/>
        <v>77</v>
      </c>
      <c r="R34" s="38">
        <f t="shared" si="4"/>
        <v>77</v>
      </c>
      <c r="S34" s="38">
        <f t="shared" si="4"/>
        <v>77</v>
      </c>
      <c r="T34" s="39"/>
      <c r="U34" s="69"/>
    </row>
    <row r="35" spans="1:21" x14ac:dyDescent="0.2">
      <c r="A35" s="34">
        <v>35</v>
      </c>
      <c r="B35" s="34" t="s">
        <v>81</v>
      </c>
      <c r="D35" s="34" t="s">
        <v>82</v>
      </c>
      <c r="E35" s="34" t="s">
        <v>74</v>
      </c>
      <c r="I35" s="38">
        <v>100</v>
      </c>
      <c r="J35" s="38">
        <v>81</v>
      </c>
      <c r="K35" s="38">
        <v>81</v>
      </c>
      <c r="L35" s="38">
        <v>81</v>
      </c>
      <c r="M35" s="38">
        <v>81</v>
      </c>
      <c r="N35" s="38">
        <v>81</v>
      </c>
      <c r="O35" s="38">
        <v>81</v>
      </c>
      <c r="P35" s="38">
        <v>81</v>
      </c>
      <c r="Q35" s="38">
        <v>81</v>
      </c>
      <c r="R35" s="38">
        <v>81</v>
      </c>
      <c r="S35" s="38">
        <v>81</v>
      </c>
      <c r="T35" s="39"/>
      <c r="U35" s="69"/>
    </row>
    <row r="36" spans="1:21" x14ac:dyDescent="0.2">
      <c r="A36" s="34">
        <v>36</v>
      </c>
      <c r="I36" s="38"/>
      <c r="J36" s="38"/>
      <c r="K36" s="38"/>
      <c r="L36" s="38"/>
      <c r="M36" s="38"/>
      <c r="N36" s="38"/>
      <c r="O36" s="38"/>
      <c r="P36" s="38"/>
      <c r="Q36" s="38"/>
      <c r="R36" s="38"/>
      <c r="S36" s="38"/>
      <c r="T36" s="39"/>
      <c r="U36" s="69"/>
    </row>
    <row r="37" spans="1:21" x14ac:dyDescent="0.2">
      <c r="A37" s="34">
        <v>37</v>
      </c>
      <c r="B37" s="34" t="s">
        <v>83</v>
      </c>
      <c r="D37" s="34" t="s">
        <v>84</v>
      </c>
      <c r="I37" s="38">
        <f t="shared" ref="I37:S37" si="5">I22+I26-I28-I31-I34</f>
        <v>2383.2000000000003</v>
      </c>
      <c r="J37" s="38">
        <f t="shared" si="5"/>
        <v>2177.2000000000007</v>
      </c>
      <c r="K37" s="38">
        <f t="shared" si="5"/>
        <v>2177.2000000000007</v>
      </c>
      <c r="L37" s="38">
        <f t="shared" si="5"/>
        <v>2177.2000000000007</v>
      </c>
      <c r="M37" s="38">
        <f t="shared" si="5"/>
        <v>2177.2000000000007</v>
      </c>
      <c r="N37" s="38">
        <f t="shared" si="5"/>
        <v>2177.2000000000007</v>
      </c>
      <c r="O37" s="38">
        <f t="shared" si="5"/>
        <v>2177.2000000000007</v>
      </c>
      <c r="P37" s="38">
        <f t="shared" si="5"/>
        <v>2177.2000000000007</v>
      </c>
      <c r="Q37" s="38">
        <f t="shared" si="5"/>
        <v>2177.2000000000007</v>
      </c>
      <c r="R37" s="38">
        <f t="shared" si="5"/>
        <v>2177.2000000000007</v>
      </c>
      <c r="S37" s="38">
        <f t="shared" si="5"/>
        <v>2177.2000000000007</v>
      </c>
      <c r="T37" s="39"/>
      <c r="U37" s="69"/>
    </row>
    <row r="38" spans="1:21" x14ac:dyDescent="0.2">
      <c r="A38" s="34">
        <v>38</v>
      </c>
      <c r="I38" s="38"/>
      <c r="J38" s="38"/>
      <c r="K38" s="38"/>
      <c r="L38" s="38"/>
      <c r="M38" s="38"/>
      <c r="N38" s="38"/>
      <c r="O38" s="38"/>
      <c r="P38" s="38"/>
      <c r="Q38" s="38"/>
      <c r="R38" s="38"/>
      <c r="S38" s="38"/>
      <c r="T38" s="39"/>
      <c r="U38" s="69" t="s">
        <v>85</v>
      </c>
    </row>
    <row r="39" spans="1:21" x14ac:dyDescent="0.2">
      <c r="A39" s="34">
        <v>39</v>
      </c>
      <c r="B39" s="34" t="s">
        <v>86</v>
      </c>
      <c r="D39" s="34" t="s">
        <v>87</v>
      </c>
      <c r="I39" s="38">
        <v>729</v>
      </c>
      <c r="J39" s="38">
        <v>410.8</v>
      </c>
      <c r="K39" s="38">
        <v>410.8</v>
      </c>
      <c r="L39" s="38">
        <v>410.8</v>
      </c>
      <c r="M39" s="38">
        <v>410.8</v>
      </c>
      <c r="N39" s="38">
        <v>410.8</v>
      </c>
      <c r="O39" s="38">
        <v>410.8</v>
      </c>
      <c r="P39" s="38">
        <v>410.8</v>
      </c>
      <c r="Q39" s="38">
        <v>410.8</v>
      </c>
      <c r="R39" s="38">
        <v>410.8</v>
      </c>
      <c r="S39" s="38">
        <v>410.8</v>
      </c>
      <c r="T39" s="39"/>
      <c r="U39" s="69"/>
    </row>
    <row r="40" spans="1:21" x14ac:dyDescent="0.2">
      <c r="A40" s="34">
        <v>40</v>
      </c>
      <c r="B40" s="34" t="s">
        <v>88</v>
      </c>
      <c r="D40" s="34" t="s">
        <v>89</v>
      </c>
      <c r="I40" s="38">
        <f t="shared" ref="I40:S40" si="6">-$I$39*0.03</f>
        <v>-21.869999999999997</v>
      </c>
      <c r="J40" s="38">
        <f t="shared" si="6"/>
        <v>-21.869999999999997</v>
      </c>
      <c r="K40" s="38">
        <f t="shared" si="6"/>
        <v>-21.869999999999997</v>
      </c>
      <c r="L40" s="38">
        <f t="shared" si="6"/>
        <v>-21.869999999999997</v>
      </c>
      <c r="M40" s="38">
        <f t="shared" si="6"/>
        <v>-21.869999999999997</v>
      </c>
      <c r="N40" s="38">
        <f t="shared" si="6"/>
        <v>-21.869999999999997</v>
      </c>
      <c r="O40" s="38">
        <f t="shared" si="6"/>
        <v>-21.869999999999997</v>
      </c>
      <c r="P40" s="38">
        <f t="shared" si="6"/>
        <v>-21.869999999999997</v>
      </c>
      <c r="Q40" s="38">
        <f t="shared" si="6"/>
        <v>-21.869999999999997</v>
      </c>
      <c r="R40" s="38">
        <f t="shared" si="6"/>
        <v>-21.869999999999997</v>
      </c>
      <c r="S40" s="38">
        <f t="shared" si="6"/>
        <v>-21.869999999999997</v>
      </c>
      <c r="T40" s="39"/>
      <c r="U40" s="69"/>
    </row>
    <row r="41" spans="1:21" x14ac:dyDescent="0.2">
      <c r="A41" s="34">
        <v>41</v>
      </c>
      <c r="B41" s="34" t="s">
        <v>90</v>
      </c>
      <c r="D41" s="34" t="s">
        <v>91</v>
      </c>
      <c r="I41" s="38">
        <f t="shared" ref="I41:S41" si="7">SUM(I39:I40)</f>
        <v>707.13</v>
      </c>
      <c r="J41" s="38">
        <f t="shared" si="7"/>
        <v>388.93</v>
      </c>
      <c r="K41" s="38">
        <f t="shared" si="7"/>
        <v>388.93</v>
      </c>
      <c r="L41" s="38">
        <f t="shared" si="7"/>
        <v>388.93</v>
      </c>
      <c r="M41" s="38">
        <f t="shared" si="7"/>
        <v>388.93</v>
      </c>
      <c r="N41" s="38">
        <f t="shared" si="7"/>
        <v>388.93</v>
      </c>
      <c r="O41" s="38">
        <f t="shared" si="7"/>
        <v>388.93</v>
      </c>
      <c r="P41" s="38">
        <f t="shared" si="7"/>
        <v>388.93</v>
      </c>
      <c r="Q41" s="38">
        <f t="shared" si="7"/>
        <v>388.93</v>
      </c>
      <c r="R41" s="38">
        <f t="shared" si="7"/>
        <v>388.93</v>
      </c>
      <c r="S41" s="38">
        <f t="shared" si="7"/>
        <v>388.93</v>
      </c>
      <c r="T41" s="39"/>
      <c r="U41" s="69"/>
    </row>
    <row r="42" spans="1:21" x14ac:dyDescent="0.2">
      <c r="A42" s="34">
        <v>42</v>
      </c>
      <c r="I42" s="38"/>
      <c r="J42" s="38"/>
      <c r="K42" s="38"/>
      <c r="L42" s="38"/>
      <c r="M42" s="38"/>
      <c r="N42" s="38"/>
      <c r="O42" s="38"/>
      <c r="P42" s="38"/>
      <c r="Q42" s="38"/>
      <c r="R42" s="38"/>
      <c r="S42" s="38"/>
      <c r="T42" s="39"/>
      <c r="U42" s="69"/>
    </row>
    <row r="43" spans="1:21" x14ac:dyDescent="0.2">
      <c r="A43" s="34">
        <v>43</v>
      </c>
      <c r="B43" s="35" t="s">
        <v>92</v>
      </c>
      <c r="I43" s="38"/>
      <c r="J43" s="38"/>
      <c r="K43" s="38"/>
      <c r="L43" s="38"/>
      <c r="M43" s="38"/>
      <c r="N43" s="38"/>
      <c r="O43" s="38"/>
      <c r="P43" s="38"/>
      <c r="Q43" s="38"/>
      <c r="R43" s="38"/>
      <c r="S43" s="38"/>
      <c r="T43" s="39"/>
      <c r="U43" s="69" t="s">
        <v>93</v>
      </c>
    </row>
    <row r="44" spans="1:21" x14ac:dyDescent="0.2">
      <c r="A44" s="34">
        <v>44</v>
      </c>
      <c r="B44" s="35"/>
      <c r="I44" s="38"/>
      <c r="J44" s="38"/>
      <c r="K44" s="38"/>
      <c r="L44" s="38"/>
      <c r="M44" s="38"/>
      <c r="N44" s="38"/>
      <c r="O44" s="38"/>
      <c r="P44" s="38"/>
      <c r="Q44" s="38"/>
      <c r="R44" s="38"/>
      <c r="S44" s="38"/>
      <c r="T44" s="39"/>
      <c r="U44" s="69"/>
    </row>
    <row r="45" spans="1:21" x14ac:dyDescent="0.2">
      <c r="A45" s="34">
        <v>45</v>
      </c>
      <c r="B45" s="34" t="s">
        <v>94</v>
      </c>
      <c r="D45" s="34" t="s">
        <v>95</v>
      </c>
      <c r="F45" s="34" t="s">
        <v>96</v>
      </c>
      <c r="I45" s="38">
        <v>387</v>
      </c>
      <c r="J45" s="38">
        <v>387</v>
      </c>
      <c r="K45" s="38">
        <v>387</v>
      </c>
      <c r="L45" s="38">
        <v>387</v>
      </c>
      <c r="M45" s="38">
        <v>387</v>
      </c>
      <c r="N45" s="38">
        <v>387</v>
      </c>
      <c r="O45" s="38">
        <v>387</v>
      </c>
      <c r="P45" s="38">
        <v>387</v>
      </c>
      <c r="Q45" s="38">
        <v>387</v>
      </c>
      <c r="R45" s="38">
        <v>387</v>
      </c>
      <c r="S45" s="38">
        <v>387</v>
      </c>
      <c r="T45" s="39"/>
      <c r="U45" s="69"/>
    </row>
    <row r="46" spans="1:21" x14ac:dyDescent="0.2">
      <c r="A46" s="34">
        <v>46</v>
      </c>
      <c r="B46" s="34" t="s">
        <v>97</v>
      </c>
      <c r="D46" s="34" t="s">
        <v>98</v>
      </c>
      <c r="F46" s="34" t="s">
        <v>96</v>
      </c>
      <c r="I46" s="38">
        <v>544</v>
      </c>
      <c r="J46" s="38">
        <v>544</v>
      </c>
      <c r="K46" s="38">
        <v>544</v>
      </c>
      <c r="L46" s="38">
        <v>544</v>
      </c>
      <c r="M46" s="38">
        <v>544</v>
      </c>
      <c r="N46" s="38">
        <v>544</v>
      </c>
      <c r="O46" s="38">
        <v>544</v>
      </c>
      <c r="P46" s="38">
        <v>544</v>
      </c>
      <c r="Q46" s="38">
        <v>544</v>
      </c>
      <c r="R46" s="38">
        <v>544</v>
      </c>
      <c r="S46" s="38">
        <v>544</v>
      </c>
      <c r="T46" s="39"/>
      <c r="U46" s="69"/>
    </row>
    <row r="47" spans="1:21" x14ac:dyDescent="0.2">
      <c r="A47" s="34">
        <v>47</v>
      </c>
      <c r="B47" s="34" t="s">
        <v>99</v>
      </c>
      <c r="D47" s="34" t="s">
        <v>100</v>
      </c>
      <c r="F47" s="34" t="s">
        <v>96</v>
      </c>
      <c r="I47" s="38">
        <v>600</v>
      </c>
      <c r="J47" s="38">
        <v>600</v>
      </c>
      <c r="K47" s="38">
        <v>600</v>
      </c>
      <c r="L47" s="38">
        <v>600</v>
      </c>
      <c r="M47" s="38">
        <v>600</v>
      </c>
      <c r="N47" s="38">
        <v>600</v>
      </c>
      <c r="O47" s="38">
        <v>600</v>
      </c>
      <c r="P47" s="38">
        <v>600</v>
      </c>
      <c r="Q47" s="38">
        <v>600</v>
      </c>
      <c r="R47" s="38">
        <v>600</v>
      </c>
      <c r="S47" s="38">
        <v>600</v>
      </c>
      <c r="T47" s="39"/>
      <c r="U47" s="69"/>
    </row>
    <row r="48" spans="1:21" x14ac:dyDescent="0.2">
      <c r="A48" s="34">
        <v>48</v>
      </c>
      <c r="B48" s="35" t="s">
        <v>101</v>
      </c>
      <c r="I48" s="41">
        <f t="shared" ref="I48:S48" si="8">SUM(I45:I47)</f>
        <v>1531</v>
      </c>
      <c r="J48" s="41">
        <f>SUM(J45:J47)</f>
        <v>1531</v>
      </c>
      <c r="K48" s="41">
        <f t="shared" si="8"/>
        <v>1531</v>
      </c>
      <c r="L48" s="41">
        <f t="shared" si="8"/>
        <v>1531</v>
      </c>
      <c r="M48" s="41">
        <f t="shared" si="8"/>
        <v>1531</v>
      </c>
      <c r="N48" s="41">
        <f t="shared" si="8"/>
        <v>1531</v>
      </c>
      <c r="O48" s="41">
        <f t="shared" si="8"/>
        <v>1531</v>
      </c>
      <c r="P48" s="41">
        <f t="shared" si="8"/>
        <v>1531</v>
      </c>
      <c r="Q48" s="41">
        <f t="shared" si="8"/>
        <v>1531</v>
      </c>
      <c r="R48" s="41">
        <f t="shared" si="8"/>
        <v>1531</v>
      </c>
      <c r="S48" s="41">
        <f t="shared" si="8"/>
        <v>1531</v>
      </c>
      <c r="T48" s="39"/>
      <c r="U48" s="69"/>
    </row>
    <row r="49" spans="1:21" x14ac:dyDescent="0.2">
      <c r="A49" s="34">
        <v>49</v>
      </c>
      <c r="I49" s="38"/>
      <c r="J49" s="38"/>
      <c r="K49" s="38"/>
      <c r="L49" s="38"/>
      <c r="M49" s="38"/>
      <c r="N49" s="38"/>
      <c r="O49" s="38"/>
      <c r="P49" s="38"/>
      <c r="Q49" s="38"/>
      <c r="R49" s="38"/>
      <c r="S49" s="38"/>
      <c r="T49" s="39"/>
      <c r="U49" s="69" t="s">
        <v>102</v>
      </c>
    </row>
    <row r="50" spans="1:21" x14ac:dyDescent="0.2">
      <c r="A50" s="34">
        <v>50</v>
      </c>
      <c r="B50" s="34" t="s">
        <v>103</v>
      </c>
      <c r="D50" s="34" t="s">
        <v>104</v>
      </c>
      <c r="I50" s="38">
        <f t="shared" ref="I50:S50" si="9">SUMIF($F45:$F47,"LFL",I45:I47)</f>
        <v>1531</v>
      </c>
      <c r="J50" s="38">
        <f t="shared" si="9"/>
        <v>1531</v>
      </c>
      <c r="K50" s="38">
        <f t="shared" si="9"/>
        <v>1531</v>
      </c>
      <c r="L50" s="38">
        <f t="shared" si="9"/>
        <v>1531</v>
      </c>
      <c r="M50" s="38">
        <f t="shared" si="9"/>
        <v>1531</v>
      </c>
      <c r="N50" s="38">
        <f t="shared" si="9"/>
        <v>1531</v>
      </c>
      <c r="O50" s="38">
        <f t="shared" si="9"/>
        <v>1531</v>
      </c>
      <c r="P50" s="38">
        <f t="shared" si="9"/>
        <v>1531</v>
      </c>
      <c r="Q50" s="38">
        <f t="shared" si="9"/>
        <v>1531</v>
      </c>
      <c r="R50" s="38">
        <f t="shared" si="9"/>
        <v>1531</v>
      </c>
      <c r="S50" s="38">
        <f t="shared" si="9"/>
        <v>1531</v>
      </c>
      <c r="T50" s="39"/>
      <c r="U50" s="69"/>
    </row>
    <row r="51" spans="1:21" x14ac:dyDescent="0.2">
      <c r="A51" s="34">
        <v>51</v>
      </c>
      <c r="B51" s="34" t="s">
        <v>105</v>
      </c>
      <c r="D51" s="34" t="s">
        <v>106</v>
      </c>
      <c r="I51" s="38">
        <f t="shared" ref="I51:S51" si="10">-I50*0.03</f>
        <v>-45.93</v>
      </c>
      <c r="J51" s="38">
        <f t="shared" si="10"/>
        <v>-45.93</v>
      </c>
      <c r="K51" s="38">
        <f t="shared" si="10"/>
        <v>-45.93</v>
      </c>
      <c r="L51" s="38">
        <f t="shared" si="10"/>
        <v>-45.93</v>
      </c>
      <c r="M51" s="38">
        <f t="shared" si="10"/>
        <v>-45.93</v>
      </c>
      <c r="N51" s="38">
        <f t="shared" si="10"/>
        <v>-45.93</v>
      </c>
      <c r="O51" s="38">
        <f t="shared" si="10"/>
        <v>-45.93</v>
      </c>
      <c r="P51" s="38">
        <f t="shared" si="10"/>
        <v>-45.93</v>
      </c>
      <c r="Q51" s="38">
        <f t="shared" si="10"/>
        <v>-45.93</v>
      </c>
      <c r="R51" s="38">
        <f t="shared" si="10"/>
        <v>-45.93</v>
      </c>
      <c r="S51" s="38">
        <f t="shared" si="10"/>
        <v>-45.93</v>
      </c>
      <c r="T51" s="39"/>
      <c r="U51" s="69"/>
    </row>
    <row r="52" spans="1:21" x14ac:dyDescent="0.2">
      <c r="A52" s="34">
        <v>52</v>
      </c>
      <c r="B52" s="34" t="s">
        <v>107</v>
      </c>
      <c r="D52" s="34" t="s">
        <v>108</v>
      </c>
      <c r="E52" s="34" t="s">
        <v>74</v>
      </c>
      <c r="I52" s="38">
        <v>100</v>
      </c>
      <c r="J52" s="38">
        <v>56</v>
      </c>
      <c r="K52" s="38">
        <v>56</v>
      </c>
      <c r="L52" s="38">
        <v>56</v>
      </c>
      <c r="M52" s="38">
        <v>56</v>
      </c>
      <c r="N52" s="38">
        <v>56</v>
      </c>
      <c r="O52" s="38">
        <v>56</v>
      </c>
      <c r="P52" s="38">
        <v>56</v>
      </c>
      <c r="Q52" s="38">
        <v>56</v>
      </c>
      <c r="R52" s="38">
        <v>56</v>
      </c>
      <c r="S52" s="38">
        <v>56</v>
      </c>
      <c r="T52" s="39"/>
      <c r="U52" s="69"/>
    </row>
    <row r="53" spans="1:21" x14ac:dyDescent="0.2">
      <c r="A53" s="34">
        <v>53</v>
      </c>
      <c r="B53" s="34" t="s">
        <v>109</v>
      </c>
      <c r="D53" s="34" t="s">
        <v>110</v>
      </c>
      <c r="I53" s="38">
        <f t="shared" ref="I53:S53" si="11">I50*(I52/100)+I51</f>
        <v>1485.07</v>
      </c>
      <c r="J53" s="38">
        <f t="shared" si="11"/>
        <v>811.43000000000018</v>
      </c>
      <c r="K53" s="38">
        <f t="shared" si="11"/>
        <v>811.43000000000018</v>
      </c>
      <c r="L53" s="38">
        <f t="shared" si="11"/>
        <v>811.43000000000018</v>
      </c>
      <c r="M53" s="38">
        <f t="shared" si="11"/>
        <v>811.43000000000018</v>
      </c>
      <c r="N53" s="38">
        <f t="shared" si="11"/>
        <v>811.43000000000018</v>
      </c>
      <c r="O53" s="38">
        <f t="shared" si="11"/>
        <v>811.43000000000018</v>
      </c>
      <c r="P53" s="38">
        <f t="shared" si="11"/>
        <v>811.43000000000018</v>
      </c>
      <c r="Q53" s="38">
        <f t="shared" si="11"/>
        <v>811.43000000000018</v>
      </c>
      <c r="R53" s="38">
        <f t="shared" si="11"/>
        <v>811.43000000000018</v>
      </c>
      <c r="S53" s="38">
        <f t="shared" si="11"/>
        <v>811.43000000000018</v>
      </c>
      <c r="T53" s="39"/>
      <c r="U53" s="69"/>
    </row>
    <row r="54" spans="1:21" ht="15" x14ac:dyDescent="0.25">
      <c r="A54" s="34">
        <v>54</v>
      </c>
      <c r="B54" s="29"/>
      <c r="C54" s="29"/>
      <c r="D54" s="29"/>
      <c r="T54" s="39"/>
      <c r="U54" s="69"/>
    </row>
    <row r="55" spans="1:21" x14ac:dyDescent="0.2">
      <c r="A55" s="34">
        <v>55</v>
      </c>
      <c r="T55" s="39"/>
      <c r="U55" s="69" t="s">
        <v>111</v>
      </c>
    </row>
    <row r="56" spans="1:21" ht="15.75" x14ac:dyDescent="0.25">
      <c r="A56" s="34">
        <v>56</v>
      </c>
      <c r="B56" s="42" t="s">
        <v>112</v>
      </c>
      <c r="C56" s="43"/>
      <c r="D56" s="43"/>
      <c r="E56" s="43"/>
      <c r="F56" s="43"/>
      <c r="G56" s="43"/>
      <c r="H56" s="43"/>
      <c r="I56" s="43"/>
      <c r="J56" s="43"/>
      <c r="K56" s="43"/>
      <c r="L56" s="43"/>
      <c r="M56" s="43"/>
      <c r="N56" s="43"/>
      <c r="O56" s="43"/>
      <c r="P56" s="43"/>
      <c r="Q56" s="43"/>
      <c r="R56" s="43"/>
      <c r="S56" s="43"/>
      <c r="T56" s="39"/>
      <c r="U56" s="69"/>
    </row>
    <row r="57" spans="1:21" x14ac:dyDescent="0.2">
      <c r="A57" s="34">
        <v>57</v>
      </c>
      <c r="B57" s="43" t="s">
        <v>113</v>
      </c>
      <c r="C57" s="43"/>
      <c r="D57" s="43"/>
      <c r="E57" s="43"/>
      <c r="F57" s="43"/>
      <c r="G57" s="43"/>
      <c r="H57" s="43"/>
      <c r="I57" s="43"/>
      <c r="J57" s="44">
        <f t="shared" ref="J57:S57" si="12">J50</f>
        <v>1531</v>
      </c>
      <c r="K57" s="44">
        <f t="shared" si="12"/>
        <v>1531</v>
      </c>
      <c r="L57" s="44">
        <f t="shared" si="12"/>
        <v>1531</v>
      </c>
      <c r="M57" s="44">
        <f t="shared" si="12"/>
        <v>1531</v>
      </c>
      <c r="N57" s="44">
        <f t="shared" si="12"/>
        <v>1531</v>
      </c>
      <c r="O57" s="44">
        <f t="shared" si="12"/>
        <v>1531</v>
      </c>
      <c r="P57" s="44">
        <f t="shared" si="12"/>
        <v>1531</v>
      </c>
      <c r="Q57" s="44">
        <f t="shared" si="12"/>
        <v>1531</v>
      </c>
      <c r="R57" s="44">
        <f t="shared" si="12"/>
        <v>1531</v>
      </c>
      <c r="S57" s="44">
        <f t="shared" si="12"/>
        <v>1531</v>
      </c>
      <c r="T57" s="39"/>
      <c r="U57" s="69"/>
    </row>
    <row r="58" spans="1:21" x14ac:dyDescent="0.2">
      <c r="A58" s="34">
        <v>58</v>
      </c>
      <c r="B58" s="43" t="s">
        <v>114</v>
      </c>
      <c r="C58" s="43"/>
      <c r="D58" s="43"/>
      <c r="E58" s="43"/>
      <c r="F58" s="43"/>
      <c r="G58" s="43"/>
      <c r="H58" s="43"/>
      <c r="I58" s="43"/>
      <c r="J58" s="44">
        <f>J50*(1-J52/100)</f>
        <v>673.63999999999987</v>
      </c>
      <c r="K58" s="44">
        <f t="shared" ref="K58:S58" si="13">K50*(1-K52/100)</f>
        <v>673.63999999999987</v>
      </c>
      <c r="L58" s="44">
        <f t="shared" si="13"/>
        <v>673.63999999999987</v>
      </c>
      <c r="M58" s="44">
        <f t="shared" si="13"/>
        <v>673.63999999999987</v>
      </c>
      <c r="N58" s="44">
        <f t="shared" si="13"/>
        <v>673.63999999999987</v>
      </c>
      <c r="O58" s="44">
        <f t="shared" si="13"/>
        <v>673.63999999999987</v>
      </c>
      <c r="P58" s="44">
        <f t="shared" si="13"/>
        <v>673.63999999999987</v>
      </c>
      <c r="Q58" s="44">
        <f t="shared" si="13"/>
        <v>673.63999999999987</v>
      </c>
      <c r="R58" s="44">
        <f t="shared" si="13"/>
        <v>673.63999999999987</v>
      </c>
      <c r="S58" s="44">
        <f t="shared" si="13"/>
        <v>673.63999999999987</v>
      </c>
      <c r="T58" s="39"/>
      <c r="U58" s="69"/>
    </row>
    <row r="59" spans="1:21" ht="13.5" thickBot="1" x14ac:dyDescent="0.25">
      <c r="A59" s="34">
        <v>59</v>
      </c>
      <c r="B59" s="45" t="s">
        <v>115</v>
      </c>
      <c r="C59" s="45"/>
      <c r="D59" s="45"/>
      <c r="E59" s="45"/>
      <c r="F59" s="45"/>
      <c r="G59" s="45"/>
      <c r="H59" s="45"/>
      <c r="I59" s="45"/>
      <c r="J59" s="46">
        <f t="shared" ref="J59:S59" si="14">J57-J58</f>
        <v>857.36000000000013</v>
      </c>
      <c r="K59" s="46">
        <f t="shared" si="14"/>
        <v>857.36000000000013</v>
      </c>
      <c r="L59" s="46">
        <f t="shared" si="14"/>
        <v>857.36000000000013</v>
      </c>
      <c r="M59" s="46">
        <f t="shared" si="14"/>
        <v>857.36000000000013</v>
      </c>
      <c r="N59" s="46">
        <f t="shared" si="14"/>
        <v>857.36000000000013</v>
      </c>
      <c r="O59" s="46">
        <f t="shared" si="14"/>
        <v>857.36000000000013</v>
      </c>
      <c r="P59" s="46">
        <f t="shared" si="14"/>
        <v>857.36000000000013</v>
      </c>
      <c r="Q59" s="46">
        <f t="shared" si="14"/>
        <v>857.36000000000013</v>
      </c>
      <c r="R59" s="46">
        <f t="shared" si="14"/>
        <v>857.36000000000013</v>
      </c>
      <c r="S59" s="46">
        <f t="shared" si="14"/>
        <v>857.36000000000013</v>
      </c>
      <c r="T59" s="39"/>
      <c r="U59" s="69"/>
    </row>
    <row r="60" spans="1:21" ht="13.5" thickTop="1" x14ac:dyDescent="0.2">
      <c r="A60" s="34">
        <v>60</v>
      </c>
      <c r="T60" s="39"/>
      <c r="U60" s="69"/>
    </row>
    <row r="61" spans="1:21" x14ac:dyDescent="0.2">
      <c r="A61" s="34">
        <v>61</v>
      </c>
      <c r="T61" s="39"/>
      <c r="U61" s="69" t="s">
        <v>116</v>
      </c>
    </row>
    <row r="62" spans="1:21" ht="15.75" x14ac:dyDescent="0.25">
      <c r="A62" s="34">
        <v>62</v>
      </c>
      <c r="B62" s="47" t="s">
        <v>117</v>
      </c>
      <c r="C62" s="48"/>
      <c r="D62" s="48"/>
      <c r="E62" s="48"/>
      <c r="F62" s="48"/>
      <c r="G62" s="48"/>
      <c r="H62" s="48"/>
      <c r="I62" s="48"/>
      <c r="J62" s="48"/>
      <c r="K62" s="48"/>
      <c r="L62" s="48"/>
      <c r="M62" s="48"/>
      <c r="N62" s="48"/>
      <c r="O62" s="48"/>
      <c r="P62" s="48"/>
      <c r="Q62" s="48"/>
      <c r="R62" s="48"/>
      <c r="S62" s="48"/>
      <c r="T62" s="39"/>
      <c r="U62" s="69"/>
    </row>
    <row r="63" spans="1:21" x14ac:dyDescent="0.2">
      <c r="A63" s="34">
        <v>63</v>
      </c>
      <c r="B63" s="48" t="s">
        <v>118</v>
      </c>
      <c r="C63" s="48"/>
      <c r="D63" s="48"/>
      <c r="E63" s="48"/>
      <c r="F63" s="48"/>
      <c r="G63" s="48"/>
      <c r="H63" s="48"/>
      <c r="I63" s="49">
        <f>I22+I26</f>
        <v>3074.45</v>
      </c>
      <c r="J63" s="49">
        <f t="shared" ref="J63:S63" si="15">(J28*J29/100)+(J31*J32/100)+(J34*J35/100)+J37</f>
        <v>2370.4900000000007</v>
      </c>
      <c r="K63" s="49">
        <f t="shared" si="15"/>
        <v>2370.4900000000007</v>
      </c>
      <c r="L63" s="49">
        <f t="shared" si="15"/>
        <v>2370.4900000000007</v>
      </c>
      <c r="M63" s="49">
        <f t="shared" si="15"/>
        <v>2370.4900000000007</v>
      </c>
      <c r="N63" s="49">
        <f t="shared" si="15"/>
        <v>2370.4900000000007</v>
      </c>
      <c r="O63" s="49">
        <f t="shared" si="15"/>
        <v>2370.4900000000007</v>
      </c>
      <c r="P63" s="49">
        <f t="shared" si="15"/>
        <v>2370.4900000000007</v>
      </c>
      <c r="Q63" s="49">
        <f t="shared" si="15"/>
        <v>2370.4900000000007</v>
      </c>
      <c r="R63" s="49">
        <f t="shared" si="15"/>
        <v>2370.4900000000007</v>
      </c>
      <c r="S63" s="49">
        <f t="shared" si="15"/>
        <v>2370.4900000000007</v>
      </c>
      <c r="T63" s="39"/>
      <c r="U63" s="69"/>
    </row>
    <row r="64" spans="1:21" x14ac:dyDescent="0.2">
      <c r="A64" s="34">
        <v>64</v>
      </c>
      <c r="B64" s="48" t="s">
        <v>119</v>
      </c>
      <c r="C64" s="48"/>
      <c r="D64" s="48"/>
      <c r="E64" s="48"/>
      <c r="F64" s="48"/>
      <c r="G64" s="48"/>
      <c r="H64" s="48"/>
      <c r="I64" s="50">
        <f t="shared" ref="I64:S64" si="16">I39</f>
        <v>729</v>
      </c>
      <c r="J64" s="50">
        <f t="shared" si="16"/>
        <v>410.8</v>
      </c>
      <c r="K64" s="50">
        <f t="shared" si="16"/>
        <v>410.8</v>
      </c>
      <c r="L64" s="50">
        <f t="shared" si="16"/>
        <v>410.8</v>
      </c>
      <c r="M64" s="50">
        <f t="shared" si="16"/>
        <v>410.8</v>
      </c>
      <c r="N64" s="50">
        <f t="shared" si="16"/>
        <v>410.8</v>
      </c>
      <c r="O64" s="50">
        <f t="shared" si="16"/>
        <v>410.8</v>
      </c>
      <c r="P64" s="50">
        <f t="shared" si="16"/>
        <v>410.8</v>
      </c>
      <c r="Q64" s="50">
        <f t="shared" si="16"/>
        <v>410.8</v>
      </c>
      <c r="R64" s="50">
        <f t="shared" si="16"/>
        <v>410.8</v>
      </c>
      <c r="S64" s="50">
        <f t="shared" si="16"/>
        <v>410.8</v>
      </c>
      <c r="T64" s="39"/>
      <c r="U64" s="69"/>
    </row>
    <row r="65" spans="1:21" ht="13.5" thickBot="1" x14ac:dyDescent="0.25">
      <c r="A65" s="34">
        <v>65</v>
      </c>
      <c r="B65" s="51" t="s">
        <v>120</v>
      </c>
      <c r="C65" s="51"/>
      <c r="D65" s="51"/>
      <c r="E65" s="51"/>
      <c r="F65" s="51"/>
      <c r="G65" s="51"/>
      <c r="H65" s="51"/>
      <c r="I65" s="52">
        <f t="shared" ref="I65:S65" si="17">I63-I64</f>
        <v>2345.4499999999998</v>
      </c>
      <c r="J65" s="52">
        <f t="shared" si="17"/>
        <v>1959.6900000000007</v>
      </c>
      <c r="K65" s="52">
        <f t="shared" si="17"/>
        <v>1959.6900000000007</v>
      </c>
      <c r="L65" s="52">
        <f t="shared" si="17"/>
        <v>1959.6900000000007</v>
      </c>
      <c r="M65" s="52">
        <f t="shared" si="17"/>
        <v>1959.6900000000007</v>
      </c>
      <c r="N65" s="52">
        <f t="shared" si="17"/>
        <v>1959.6900000000007</v>
      </c>
      <c r="O65" s="52">
        <f t="shared" si="17"/>
        <v>1959.6900000000007</v>
      </c>
      <c r="P65" s="52">
        <f t="shared" si="17"/>
        <v>1959.6900000000007</v>
      </c>
      <c r="Q65" s="52">
        <f t="shared" si="17"/>
        <v>1959.6900000000007</v>
      </c>
      <c r="R65" s="52">
        <f t="shared" si="17"/>
        <v>1959.6900000000007</v>
      </c>
      <c r="S65" s="52">
        <f t="shared" si="17"/>
        <v>1959.6900000000007</v>
      </c>
      <c r="T65" s="39"/>
      <c r="U65" s="69"/>
    </row>
    <row r="66" spans="1:21" s="29" customFormat="1" ht="15.75" thickTop="1" x14ac:dyDescent="0.25">
      <c r="T66" s="39"/>
      <c r="U66" s="69"/>
    </row>
    <row r="67" spans="1:21" s="29" customFormat="1" ht="15" x14ac:dyDescent="0.25"/>
    <row r="68" spans="1:21" x14ac:dyDescent="0.2">
      <c r="B68" s="70" t="s">
        <v>122</v>
      </c>
      <c r="C68" s="71"/>
      <c r="D68" s="71"/>
      <c r="E68" s="71"/>
      <c r="F68" s="71"/>
      <c r="G68" s="71"/>
      <c r="H68" s="71"/>
      <c r="I68" s="53"/>
      <c r="J68" s="53"/>
      <c r="K68" s="53"/>
      <c r="L68" s="53"/>
      <c r="M68" s="53"/>
      <c r="N68" s="53"/>
      <c r="O68" s="53"/>
      <c r="P68" s="53"/>
      <c r="Q68" s="53"/>
      <c r="R68" s="53"/>
      <c r="S68" s="53"/>
    </row>
    <row r="69" spans="1:21" x14ac:dyDescent="0.2">
      <c r="B69" s="71"/>
      <c r="C69" s="71"/>
      <c r="D69" s="71"/>
      <c r="E69" s="71"/>
      <c r="F69" s="71"/>
      <c r="G69" s="71"/>
      <c r="H69" s="71"/>
      <c r="I69" s="53"/>
      <c r="J69" s="53"/>
      <c r="K69" s="53"/>
      <c r="L69" s="53"/>
      <c r="M69" s="53"/>
      <c r="N69" s="53"/>
      <c r="O69" s="53"/>
      <c r="P69" s="53"/>
      <c r="Q69" s="53"/>
      <c r="R69" s="53"/>
      <c r="S69" s="53"/>
    </row>
    <row r="70" spans="1:21" x14ac:dyDescent="0.2">
      <c r="B70" s="71"/>
      <c r="C70" s="71"/>
      <c r="D70" s="71"/>
      <c r="E70" s="71"/>
      <c r="F70" s="71"/>
      <c r="G70" s="71"/>
      <c r="H70" s="71"/>
      <c r="I70" s="53"/>
      <c r="J70" s="53"/>
      <c r="K70" s="53"/>
      <c r="L70" s="53"/>
      <c r="M70" s="53"/>
      <c r="N70" s="53"/>
      <c r="O70" s="53"/>
      <c r="P70" s="53"/>
      <c r="Q70" s="53"/>
      <c r="R70" s="53"/>
      <c r="S70" s="53"/>
    </row>
    <row r="71" spans="1:21" x14ac:dyDescent="0.2">
      <c r="B71" s="71"/>
      <c r="C71" s="71"/>
      <c r="D71" s="71"/>
      <c r="E71" s="71"/>
      <c r="F71" s="71"/>
      <c r="G71" s="71"/>
      <c r="H71" s="71"/>
      <c r="I71" s="53"/>
      <c r="J71" s="53"/>
      <c r="K71" s="53"/>
      <c r="L71" s="53"/>
      <c r="M71" s="53"/>
      <c r="N71" s="53"/>
      <c r="O71" s="53"/>
      <c r="P71" s="53"/>
      <c r="Q71" s="53"/>
      <c r="R71" s="53"/>
      <c r="S71" s="53"/>
    </row>
    <row r="72" spans="1:21" x14ac:dyDescent="0.2">
      <c r="B72" s="71"/>
      <c r="C72" s="71"/>
      <c r="D72" s="71"/>
      <c r="E72" s="71"/>
      <c r="F72" s="71"/>
      <c r="G72" s="71"/>
      <c r="H72" s="71"/>
      <c r="I72" s="53"/>
      <c r="J72" s="53"/>
      <c r="K72" s="53"/>
      <c r="L72" s="53"/>
      <c r="M72" s="53"/>
      <c r="N72" s="53"/>
      <c r="O72" s="53"/>
      <c r="P72" s="53"/>
      <c r="Q72" s="53"/>
      <c r="R72" s="53"/>
      <c r="S72" s="53"/>
    </row>
    <row r="73" spans="1:21" x14ac:dyDescent="0.2">
      <c r="B73" s="71"/>
      <c r="C73" s="71"/>
      <c r="D73" s="71"/>
      <c r="E73" s="71"/>
      <c r="F73" s="71"/>
      <c r="G73" s="71"/>
      <c r="H73" s="71"/>
      <c r="I73" s="53"/>
      <c r="J73" s="53"/>
      <c r="K73" s="53"/>
      <c r="L73" s="53"/>
      <c r="M73" s="53"/>
      <c r="N73" s="53"/>
      <c r="O73" s="53"/>
      <c r="P73" s="53"/>
      <c r="Q73" s="53"/>
      <c r="R73" s="53"/>
      <c r="S73" s="53"/>
    </row>
    <row r="74" spans="1:21" x14ac:dyDescent="0.2">
      <c r="B74" s="71"/>
      <c r="C74" s="71"/>
      <c r="D74" s="71"/>
      <c r="E74" s="71"/>
      <c r="F74" s="71"/>
      <c r="G74" s="71"/>
      <c r="H74" s="71"/>
      <c r="I74" s="53"/>
      <c r="J74" s="53"/>
      <c r="K74" s="53"/>
      <c r="L74" s="53"/>
      <c r="M74" s="53"/>
      <c r="N74" s="53"/>
      <c r="O74" s="53"/>
      <c r="P74" s="53"/>
      <c r="Q74" s="53"/>
      <c r="R74" s="53"/>
      <c r="S74" s="53"/>
    </row>
    <row r="75" spans="1:21" x14ac:dyDescent="0.2">
      <c r="B75" s="71"/>
      <c r="C75" s="71"/>
      <c r="D75" s="71"/>
      <c r="E75" s="71"/>
      <c r="F75" s="71"/>
      <c r="G75" s="71"/>
      <c r="H75" s="71"/>
      <c r="I75" s="53"/>
      <c r="J75" s="53"/>
      <c r="K75" s="53"/>
      <c r="L75" s="53"/>
      <c r="M75" s="53"/>
      <c r="N75" s="53"/>
      <c r="O75" s="53"/>
      <c r="P75" s="53"/>
      <c r="Q75" s="53"/>
      <c r="R75" s="53"/>
      <c r="S75" s="53"/>
    </row>
    <row r="76" spans="1:21" x14ac:dyDescent="0.2">
      <c r="B76" s="71"/>
      <c r="C76" s="71"/>
      <c r="D76" s="71"/>
      <c r="E76" s="71"/>
      <c r="F76" s="71"/>
      <c r="G76" s="71"/>
      <c r="H76" s="71"/>
      <c r="I76" s="53"/>
      <c r="J76" s="53"/>
      <c r="K76" s="53"/>
      <c r="L76" s="53"/>
      <c r="M76" s="53"/>
      <c r="N76" s="53"/>
      <c r="O76" s="53"/>
      <c r="P76" s="53"/>
      <c r="Q76" s="53"/>
      <c r="R76" s="53"/>
      <c r="S76" s="53"/>
    </row>
    <row r="77" spans="1:21" x14ac:dyDescent="0.2">
      <c r="B77" s="71"/>
      <c r="C77" s="71"/>
      <c r="D77" s="71"/>
      <c r="E77" s="71"/>
      <c r="F77" s="71"/>
      <c r="G77" s="71"/>
      <c r="H77" s="71"/>
      <c r="I77" s="53"/>
      <c r="J77" s="53"/>
      <c r="K77" s="53"/>
      <c r="L77" s="53"/>
      <c r="M77" s="53"/>
      <c r="N77" s="53"/>
      <c r="O77" s="53"/>
      <c r="P77" s="53"/>
      <c r="Q77" s="53"/>
      <c r="R77" s="53"/>
      <c r="S77" s="53"/>
    </row>
    <row r="78" spans="1:21" x14ac:dyDescent="0.2">
      <c r="B78" s="71"/>
      <c r="C78" s="71"/>
      <c r="D78" s="71"/>
      <c r="E78" s="71"/>
      <c r="F78" s="71"/>
      <c r="G78" s="71"/>
      <c r="H78" s="71"/>
      <c r="I78" s="53"/>
      <c r="J78" s="53"/>
      <c r="K78" s="53"/>
      <c r="L78" s="53"/>
      <c r="M78" s="53"/>
      <c r="N78" s="53"/>
      <c r="O78" s="53"/>
      <c r="P78" s="53"/>
      <c r="Q78" s="53"/>
      <c r="R78" s="53"/>
      <c r="S78" s="53"/>
    </row>
    <row r="79" spans="1:21" x14ac:dyDescent="0.2">
      <c r="B79" s="71"/>
      <c r="C79" s="71"/>
      <c r="D79" s="71"/>
      <c r="E79" s="71"/>
      <c r="F79" s="71"/>
      <c r="G79" s="71"/>
      <c r="H79" s="71"/>
      <c r="I79" s="53"/>
      <c r="J79" s="53"/>
      <c r="K79" s="53"/>
      <c r="L79" s="53"/>
      <c r="M79" s="53"/>
      <c r="N79" s="53"/>
      <c r="O79" s="53"/>
      <c r="P79" s="53"/>
      <c r="Q79" s="53"/>
      <c r="R79" s="53"/>
      <c r="S79" s="53"/>
    </row>
    <row r="80" spans="1:21" x14ac:dyDescent="0.2">
      <c r="B80" s="71"/>
      <c r="C80" s="71"/>
      <c r="D80" s="71"/>
      <c r="E80" s="71"/>
      <c r="F80" s="71"/>
      <c r="G80" s="71"/>
      <c r="H80" s="71"/>
      <c r="I80" s="53"/>
      <c r="J80" s="53"/>
      <c r="K80" s="53"/>
      <c r="L80" s="53"/>
      <c r="M80" s="53"/>
      <c r="N80" s="53"/>
      <c r="O80" s="53"/>
      <c r="P80" s="53"/>
      <c r="Q80" s="53"/>
      <c r="R80" s="53"/>
      <c r="S80" s="53"/>
    </row>
    <row r="81" spans="2:19" x14ac:dyDescent="0.2">
      <c r="B81" s="71"/>
      <c r="C81" s="71"/>
      <c r="D81" s="71"/>
      <c r="E81" s="71"/>
      <c r="F81" s="71"/>
      <c r="G81" s="71"/>
      <c r="H81" s="71"/>
      <c r="I81" s="53"/>
      <c r="J81" s="53"/>
      <c r="K81" s="53"/>
      <c r="L81" s="53"/>
      <c r="M81" s="53"/>
      <c r="N81" s="53"/>
      <c r="O81" s="53"/>
      <c r="P81" s="53"/>
      <c r="Q81" s="53"/>
      <c r="R81" s="53"/>
      <c r="S81" s="53"/>
    </row>
    <row r="82" spans="2:19" x14ac:dyDescent="0.2">
      <c r="B82" s="71"/>
      <c r="C82" s="71"/>
      <c r="D82" s="71"/>
      <c r="E82" s="71"/>
      <c r="F82" s="71"/>
      <c r="G82" s="71"/>
      <c r="H82" s="71"/>
      <c r="I82" s="53"/>
      <c r="J82" s="53"/>
      <c r="K82" s="53"/>
      <c r="L82" s="53"/>
      <c r="M82" s="53"/>
      <c r="N82" s="53"/>
      <c r="O82" s="53"/>
      <c r="P82" s="53"/>
      <c r="Q82" s="53"/>
      <c r="R82" s="53"/>
      <c r="S82" s="53"/>
    </row>
    <row r="83" spans="2:19" x14ac:dyDescent="0.2">
      <c r="B83" s="71"/>
      <c r="C83" s="71"/>
      <c r="D83" s="71"/>
      <c r="E83" s="71"/>
      <c r="F83" s="71"/>
      <c r="G83" s="71"/>
      <c r="H83" s="71"/>
      <c r="I83" s="53"/>
      <c r="J83" s="53"/>
      <c r="K83" s="53"/>
      <c r="L83" s="53"/>
      <c r="M83" s="53"/>
      <c r="N83" s="53"/>
      <c r="O83" s="53"/>
      <c r="P83" s="53"/>
      <c r="Q83" s="53"/>
      <c r="R83" s="53"/>
      <c r="S83" s="53"/>
    </row>
    <row r="84" spans="2:19" x14ac:dyDescent="0.2">
      <c r="B84" s="71"/>
      <c r="C84" s="71"/>
      <c r="D84" s="71"/>
      <c r="E84" s="71"/>
      <c r="F84" s="71"/>
      <c r="G84" s="71"/>
      <c r="H84" s="71"/>
      <c r="I84" s="53"/>
      <c r="J84" s="53"/>
      <c r="K84" s="53"/>
      <c r="L84" s="53"/>
      <c r="M84" s="53"/>
      <c r="N84" s="53"/>
      <c r="O84" s="53"/>
      <c r="P84" s="53"/>
      <c r="Q84" s="53"/>
      <c r="R84" s="53"/>
      <c r="S84" s="53"/>
    </row>
    <row r="85" spans="2:19" x14ac:dyDescent="0.2">
      <c r="B85" s="71"/>
      <c r="C85" s="71"/>
      <c r="D85" s="71"/>
      <c r="E85" s="71"/>
      <c r="F85" s="71"/>
      <c r="G85" s="71"/>
      <c r="H85" s="71"/>
      <c r="I85" s="53"/>
      <c r="J85" s="53"/>
      <c r="K85" s="53"/>
      <c r="L85" s="53"/>
      <c r="M85" s="53"/>
      <c r="N85" s="53"/>
      <c r="O85" s="53"/>
      <c r="P85" s="53"/>
      <c r="Q85" s="53"/>
      <c r="R85" s="53"/>
      <c r="S85" s="53"/>
    </row>
    <row r="86" spans="2:19" x14ac:dyDescent="0.2">
      <c r="B86" s="71"/>
      <c r="C86" s="71"/>
      <c r="D86" s="71"/>
      <c r="E86" s="71"/>
      <c r="F86" s="71"/>
      <c r="G86" s="71"/>
      <c r="H86" s="71"/>
      <c r="I86" s="53"/>
      <c r="J86" s="53"/>
      <c r="K86" s="53"/>
      <c r="L86" s="53"/>
      <c r="M86" s="53"/>
      <c r="N86" s="53"/>
      <c r="O86" s="53"/>
      <c r="P86" s="53"/>
      <c r="Q86" s="53"/>
      <c r="R86" s="53"/>
      <c r="S86" s="53"/>
    </row>
    <row r="87" spans="2:19" x14ac:dyDescent="0.2">
      <c r="B87" s="71"/>
      <c r="C87" s="71"/>
      <c r="D87" s="71"/>
      <c r="E87" s="71"/>
      <c r="F87" s="71"/>
      <c r="G87" s="71"/>
      <c r="H87" s="71"/>
      <c r="I87" s="53"/>
      <c r="J87" s="53"/>
      <c r="K87" s="53"/>
      <c r="L87" s="53"/>
      <c r="M87" s="53"/>
      <c r="N87" s="53"/>
      <c r="O87" s="53"/>
      <c r="P87" s="53"/>
      <c r="Q87" s="53"/>
      <c r="R87" s="53"/>
      <c r="S87" s="53"/>
    </row>
    <row r="88" spans="2:19" x14ac:dyDescent="0.2">
      <c r="B88" s="71"/>
      <c r="C88" s="71"/>
      <c r="D88" s="71"/>
      <c r="E88" s="71"/>
      <c r="F88" s="71"/>
      <c r="G88" s="71"/>
      <c r="H88" s="71"/>
      <c r="I88" s="53"/>
      <c r="J88" s="53"/>
      <c r="K88" s="53"/>
      <c r="L88" s="53"/>
      <c r="M88" s="53"/>
      <c r="N88" s="53"/>
      <c r="O88" s="53"/>
      <c r="P88" s="53"/>
      <c r="Q88" s="53"/>
      <c r="R88" s="53"/>
      <c r="S88" s="53"/>
    </row>
    <row r="89" spans="2:19" x14ac:dyDescent="0.2">
      <c r="B89" s="71"/>
      <c r="C89" s="71"/>
      <c r="D89" s="71"/>
      <c r="E89" s="71"/>
      <c r="F89" s="71"/>
      <c r="G89" s="71"/>
      <c r="H89" s="71"/>
      <c r="I89" s="53"/>
      <c r="J89" s="53"/>
      <c r="K89" s="53"/>
      <c r="L89" s="53"/>
      <c r="M89" s="53"/>
      <c r="N89" s="53"/>
      <c r="O89" s="53"/>
      <c r="P89" s="53"/>
      <c r="Q89" s="53"/>
      <c r="R89" s="53"/>
      <c r="S89" s="53"/>
    </row>
    <row r="90" spans="2:19" x14ac:dyDescent="0.2">
      <c r="B90" s="71"/>
      <c r="C90" s="71"/>
      <c r="D90" s="71"/>
      <c r="E90" s="71"/>
      <c r="F90" s="71"/>
      <c r="G90" s="71"/>
      <c r="H90" s="71"/>
      <c r="I90" s="53"/>
      <c r="J90" s="53"/>
      <c r="K90" s="53"/>
      <c r="L90" s="53"/>
      <c r="M90" s="53"/>
      <c r="N90" s="53"/>
      <c r="O90" s="53"/>
      <c r="P90" s="53"/>
      <c r="Q90" s="53"/>
      <c r="R90" s="53"/>
      <c r="S90" s="53"/>
    </row>
    <row r="91" spans="2:19" x14ac:dyDescent="0.2">
      <c r="B91" s="71"/>
      <c r="C91" s="71"/>
      <c r="D91" s="71"/>
      <c r="E91" s="71"/>
      <c r="F91" s="71"/>
      <c r="G91" s="71"/>
      <c r="H91" s="71"/>
      <c r="I91" s="53"/>
      <c r="J91" s="53"/>
      <c r="K91" s="53"/>
      <c r="L91" s="53"/>
      <c r="M91" s="53"/>
      <c r="N91" s="53"/>
      <c r="O91" s="53"/>
      <c r="P91" s="53"/>
      <c r="Q91" s="53"/>
      <c r="R91" s="53"/>
      <c r="S91" s="53"/>
    </row>
    <row r="92" spans="2:19" ht="248.25" customHeight="1" x14ac:dyDescent="0.2">
      <c r="B92" s="71"/>
      <c r="C92" s="71"/>
      <c r="D92" s="71"/>
      <c r="E92" s="71"/>
      <c r="F92" s="71"/>
      <c r="G92" s="71"/>
      <c r="H92" s="71"/>
      <c r="I92" s="53"/>
      <c r="J92" s="53"/>
      <c r="K92" s="53"/>
      <c r="L92" s="53"/>
      <c r="M92" s="53"/>
      <c r="N92" s="53"/>
      <c r="O92" s="53"/>
      <c r="P92" s="53"/>
      <c r="Q92" s="53"/>
      <c r="R92" s="53"/>
      <c r="S92" s="53"/>
    </row>
  </sheetData>
  <autoFilter ref="B3:S3" xr:uid="{755F93FE-8D59-494D-BE0D-AF375D62A2C6}"/>
  <mergeCells count="9">
    <mergeCell ref="U55:U60"/>
    <mergeCell ref="U61:U66"/>
    <mergeCell ref="B68:H92"/>
    <mergeCell ref="J1:S1"/>
    <mergeCell ref="U4:U26"/>
    <mergeCell ref="U27:U37"/>
    <mergeCell ref="U38:U42"/>
    <mergeCell ref="U43:U48"/>
    <mergeCell ref="U49:U54"/>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9E9D-8493-4466-BF20-732F09B9092C}">
  <sheetPr>
    <tabColor rgb="FFC00000"/>
  </sheetPr>
  <dimension ref="A1:U92"/>
  <sheetViews>
    <sheetView zoomScale="90" zoomScaleNormal="90" workbookViewId="0">
      <pane ySplit="3" topLeftCell="A16" activePane="bottomLeft" state="frozen"/>
      <selection pane="bottomLeft" activeCell="H36" sqref="H36"/>
    </sheetView>
  </sheetViews>
  <sheetFormatPr defaultRowHeight="12.75" x14ac:dyDescent="0.2"/>
  <cols>
    <col min="1" max="1" width="3.28515625" style="39" customWidth="1"/>
    <col min="2" max="2" width="69.7109375" style="39" customWidth="1"/>
    <col min="3" max="3" width="18.85546875" style="39" customWidth="1"/>
    <col min="4" max="4" width="35.5703125" style="39" bestFit="1" customWidth="1"/>
    <col min="5" max="5" width="11.42578125" style="39" customWidth="1"/>
    <col min="6" max="6" width="16.85546875" style="39" bestFit="1" customWidth="1"/>
    <col min="7" max="7" width="12.7109375" style="39" bestFit="1" customWidth="1"/>
    <col min="8" max="8" width="11.42578125" style="39" bestFit="1" customWidth="1"/>
    <col min="9" max="9" width="12.28515625" style="39" customWidth="1"/>
    <col min="10" max="19" width="10.42578125" style="39" bestFit="1" customWidth="1"/>
    <col min="20" max="20" width="9.140625" style="39"/>
    <col min="21" max="21" width="89" style="39" customWidth="1"/>
    <col min="22" max="16384" width="9.140625" style="39"/>
  </cols>
  <sheetData>
    <row r="1" spans="1:21" s="54" customFormat="1" ht="30" x14ac:dyDescent="0.4">
      <c r="A1" s="27"/>
      <c r="B1" s="28" t="s">
        <v>0</v>
      </c>
      <c r="C1" s="28"/>
      <c r="D1" s="28"/>
      <c r="E1" s="28"/>
      <c r="F1" s="28"/>
      <c r="G1" s="28"/>
      <c r="H1" s="28"/>
      <c r="I1" s="28"/>
      <c r="J1" s="72"/>
      <c r="K1" s="72"/>
      <c r="L1" s="72"/>
      <c r="M1" s="72"/>
      <c r="N1" s="72"/>
      <c r="O1" s="72"/>
      <c r="P1" s="72"/>
      <c r="Q1" s="72"/>
      <c r="R1" s="72"/>
      <c r="S1" s="72"/>
      <c r="T1" s="28"/>
      <c r="U1" s="28"/>
    </row>
    <row r="2" spans="1:21" s="54" customFormat="1" ht="64.5" customHeight="1" x14ac:dyDescent="0.25">
      <c r="A2" s="55"/>
      <c r="B2" s="5" t="s">
        <v>1</v>
      </c>
      <c r="C2" s="56" t="s">
        <v>2</v>
      </c>
      <c r="D2" s="7" t="s">
        <v>3</v>
      </c>
      <c r="E2" s="5" t="s">
        <v>4</v>
      </c>
      <c r="F2" s="7" t="s">
        <v>5</v>
      </c>
      <c r="G2" s="7" t="s">
        <v>6</v>
      </c>
      <c r="H2" s="8" t="s">
        <v>7</v>
      </c>
      <c r="I2" s="9" t="s">
        <v>8</v>
      </c>
      <c r="J2" s="32" t="s">
        <v>123</v>
      </c>
      <c r="K2" s="32" t="s">
        <v>124</v>
      </c>
      <c r="L2" s="32" t="s">
        <v>125</v>
      </c>
      <c r="M2" s="32" t="s">
        <v>126</v>
      </c>
      <c r="N2" s="32" t="s">
        <v>127</v>
      </c>
      <c r="O2" s="32" t="s">
        <v>128</v>
      </c>
      <c r="P2" s="32" t="s">
        <v>129</v>
      </c>
      <c r="Q2" s="32" t="s">
        <v>130</v>
      </c>
      <c r="R2" s="32" t="s">
        <v>131</v>
      </c>
      <c r="S2" s="32" t="str">
        <f>"2032/2033"</f>
        <v>2032/2033</v>
      </c>
      <c r="T2" s="33"/>
      <c r="U2" s="9" t="s">
        <v>10</v>
      </c>
    </row>
    <row r="3" spans="1:21" ht="12.75" customHeight="1" x14ac:dyDescent="0.2">
      <c r="B3" s="57" t="s">
        <v>11</v>
      </c>
      <c r="T3" s="36"/>
      <c r="U3" s="37"/>
    </row>
    <row r="4" spans="1:21" x14ac:dyDescent="0.2">
      <c r="A4" s="39">
        <v>4</v>
      </c>
      <c r="B4" s="39" t="s">
        <v>12</v>
      </c>
      <c r="D4" s="39" t="s">
        <v>13</v>
      </c>
      <c r="E4" s="39" t="s">
        <v>14</v>
      </c>
      <c r="F4" s="39" t="s">
        <v>15</v>
      </c>
      <c r="G4" s="39" t="s">
        <v>16</v>
      </c>
      <c r="H4" s="39">
        <v>2022</v>
      </c>
      <c r="I4" s="38">
        <v>65.790000000000006</v>
      </c>
      <c r="J4" s="38">
        <v>53.1</v>
      </c>
      <c r="K4" s="38">
        <v>53.1</v>
      </c>
      <c r="L4" s="38">
        <v>53.1</v>
      </c>
      <c r="M4" s="38">
        <v>53.1</v>
      </c>
      <c r="N4" s="38">
        <v>53.1</v>
      </c>
      <c r="O4" s="38">
        <v>53.1</v>
      </c>
      <c r="P4" s="38">
        <v>53.1</v>
      </c>
      <c r="Q4" s="38">
        <v>53.1</v>
      </c>
      <c r="R4" s="38">
        <v>53.1</v>
      </c>
      <c r="S4" s="38">
        <v>53.1</v>
      </c>
      <c r="U4" s="69" t="s">
        <v>17</v>
      </c>
    </row>
    <row r="5" spans="1:21" x14ac:dyDescent="0.2">
      <c r="A5" s="39">
        <v>5</v>
      </c>
      <c r="B5" s="39" t="s">
        <v>18</v>
      </c>
      <c r="D5" s="39" t="s">
        <v>19</v>
      </c>
      <c r="E5" s="39" t="s">
        <v>14</v>
      </c>
      <c r="F5" s="39" t="s">
        <v>15</v>
      </c>
      <c r="G5" s="39" t="s">
        <v>16</v>
      </c>
      <c r="H5" s="39">
        <v>2022</v>
      </c>
      <c r="I5" s="38">
        <v>65.790000000000006</v>
      </c>
      <c r="J5" s="38">
        <v>50.4</v>
      </c>
      <c r="K5" s="38">
        <v>50.4</v>
      </c>
      <c r="L5" s="38">
        <v>50.4</v>
      </c>
      <c r="M5" s="38">
        <v>50.4</v>
      </c>
      <c r="N5" s="38">
        <v>50.4</v>
      </c>
      <c r="O5" s="38">
        <v>50.4</v>
      </c>
      <c r="P5" s="38">
        <v>50.4</v>
      </c>
      <c r="Q5" s="38">
        <v>50.4</v>
      </c>
      <c r="R5" s="38">
        <v>50.4</v>
      </c>
      <c r="S5" s="38">
        <v>50.4</v>
      </c>
      <c r="U5" s="69"/>
    </row>
    <row r="6" spans="1:21" x14ac:dyDescent="0.2">
      <c r="A6" s="39">
        <v>6</v>
      </c>
      <c r="B6" s="39" t="s">
        <v>20</v>
      </c>
      <c r="D6" s="39" t="s">
        <v>21</v>
      </c>
      <c r="E6" s="39" t="s">
        <v>14</v>
      </c>
      <c r="F6" s="39" t="s">
        <v>15</v>
      </c>
      <c r="G6" s="39" t="s">
        <v>16</v>
      </c>
      <c r="H6" s="39">
        <v>2022</v>
      </c>
      <c r="I6" s="38">
        <v>23.93</v>
      </c>
      <c r="J6" s="38">
        <v>18.7</v>
      </c>
      <c r="K6" s="38">
        <v>18.7</v>
      </c>
      <c r="L6" s="38">
        <v>18.7</v>
      </c>
      <c r="M6" s="38">
        <v>18.7</v>
      </c>
      <c r="N6" s="38">
        <v>18.7</v>
      </c>
      <c r="O6" s="38">
        <v>18.7</v>
      </c>
      <c r="P6" s="38">
        <v>18.7</v>
      </c>
      <c r="Q6" s="38">
        <v>18.7</v>
      </c>
      <c r="R6" s="38">
        <v>18.7</v>
      </c>
      <c r="S6" s="38">
        <v>18.7</v>
      </c>
      <c r="U6" s="69"/>
    </row>
    <row r="7" spans="1:21" x14ac:dyDescent="0.2">
      <c r="A7" s="39">
        <v>7</v>
      </c>
      <c r="B7" s="39" t="s">
        <v>22</v>
      </c>
      <c r="D7" s="39" t="s">
        <v>23</v>
      </c>
      <c r="E7" s="39" t="s">
        <v>14</v>
      </c>
      <c r="F7" s="39" t="s">
        <v>15</v>
      </c>
      <c r="G7" s="39" t="s">
        <v>16</v>
      </c>
      <c r="H7" s="39">
        <v>2022</v>
      </c>
      <c r="I7" s="38">
        <v>14.74</v>
      </c>
      <c r="J7" s="38">
        <v>8</v>
      </c>
      <c r="K7" s="38">
        <v>8</v>
      </c>
      <c r="L7" s="38">
        <v>8</v>
      </c>
      <c r="M7" s="38">
        <v>8</v>
      </c>
      <c r="N7" s="38">
        <v>8</v>
      </c>
      <c r="O7" s="38">
        <v>8</v>
      </c>
      <c r="P7" s="38">
        <v>8</v>
      </c>
      <c r="Q7" s="38">
        <v>8</v>
      </c>
      <c r="R7" s="38">
        <v>8</v>
      </c>
      <c r="S7" s="38">
        <v>8</v>
      </c>
      <c r="U7" s="69"/>
    </row>
    <row r="8" spans="1:21" x14ac:dyDescent="0.2">
      <c r="A8" s="39">
        <v>8</v>
      </c>
      <c r="B8" s="39" t="s">
        <v>24</v>
      </c>
      <c r="D8" s="39" t="s">
        <v>25</v>
      </c>
      <c r="E8" s="39" t="s">
        <v>26</v>
      </c>
      <c r="F8" s="39" t="s">
        <v>27</v>
      </c>
      <c r="G8" s="39" t="s">
        <v>28</v>
      </c>
      <c r="H8" s="39">
        <v>2017</v>
      </c>
      <c r="I8" s="38">
        <v>163.19999999999999</v>
      </c>
      <c r="J8" s="38">
        <v>163.19999999999999</v>
      </c>
      <c r="K8" s="38">
        <v>163.19999999999999</v>
      </c>
      <c r="L8" s="38">
        <v>163.19999999999999</v>
      </c>
      <c r="M8" s="38">
        <v>163.19999999999999</v>
      </c>
      <c r="N8" s="38">
        <v>163.19999999999999</v>
      </c>
      <c r="O8" s="38">
        <v>163.19999999999999</v>
      </c>
      <c r="P8" s="38">
        <v>163.19999999999999</v>
      </c>
      <c r="Q8" s="38">
        <v>163.19999999999999</v>
      </c>
      <c r="R8" s="38">
        <v>163.19999999999999</v>
      </c>
      <c r="S8" s="38">
        <v>163.19999999999999</v>
      </c>
      <c r="U8" s="69"/>
    </row>
    <row r="9" spans="1:21" x14ac:dyDescent="0.2">
      <c r="A9" s="39">
        <v>9</v>
      </c>
      <c r="B9" s="39" t="s">
        <v>29</v>
      </c>
      <c r="D9" s="39" t="s">
        <v>30</v>
      </c>
      <c r="E9" s="39" t="s">
        <v>31</v>
      </c>
      <c r="F9" s="39" t="s">
        <v>15</v>
      </c>
      <c r="G9" s="39" t="s">
        <v>16</v>
      </c>
      <c r="H9" s="39">
        <v>2001</v>
      </c>
      <c r="I9" s="38">
        <v>79.7</v>
      </c>
      <c r="J9" s="38">
        <v>79.7</v>
      </c>
      <c r="K9" s="38">
        <v>79.7</v>
      </c>
      <c r="L9" s="38">
        <v>79.7</v>
      </c>
      <c r="M9" s="38">
        <v>79.7</v>
      </c>
      <c r="N9" s="38">
        <v>79.7</v>
      </c>
      <c r="O9" s="38">
        <v>79.7</v>
      </c>
      <c r="P9" s="38">
        <v>79.7</v>
      </c>
      <c r="Q9" s="38">
        <v>79.7</v>
      </c>
      <c r="R9" s="38">
        <v>79.7</v>
      </c>
      <c r="S9" s="38">
        <v>79.7</v>
      </c>
      <c r="U9" s="69"/>
    </row>
    <row r="10" spans="1:21" x14ac:dyDescent="0.2">
      <c r="A10" s="39">
        <v>10</v>
      </c>
      <c r="B10" s="39" t="s">
        <v>32</v>
      </c>
      <c r="D10" s="39" t="s">
        <v>33</v>
      </c>
      <c r="E10" s="39" t="s">
        <v>31</v>
      </c>
      <c r="F10" s="39" t="s">
        <v>15</v>
      </c>
      <c r="G10" s="39" t="s">
        <v>16</v>
      </c>
      <c r="H10" s="39">
        <v>2001</v>
      </c>
      <c r="I10" s="38">
        <v>79.7</v>
      </c>
      <c r="J10" s="38">
        <v>79.7</v>
      </c>
      <c r="K10" s="38">
        <v>79.7</v>
      </c>
      <c r="L10" s="38">
        <v>79.7</v>
      </c>
      <c r="M10" s="38">
        <v>79.7</v>
      </c>
      <c r="N10" s="38">
        <v>79.7</v>
      </c>
      <c r="O10" s="38">
        <v>79.7</v>
      </c>
      <c r="P10" s="38">
        <v>79.7</v>
      </c>
      <c r="Q10" s="38">
        <v>79.7</v>
      </c>
      <c r="R10" s="38">
        <v>79.7</v>
      </c>
      <c r="S10" s="38">
        <v>79.7</v>
      </c>
      <c r="U10" s="69"/>
    </row>
    <row r="11" spans="1:21" x14ac:dyDescent="0.2">
      <c r="A11" s="39">
        <v>11</v>
      </c>
      <c r="B11" s="39" t="s">
        <v>34</v>
      </c>
      <c r="D11" s="39" t="s">
        <v>35</v>
      </c>
      <c r="E11" s="39" t="s">
        <v>31</v>
      </c>
      <c r="F11" s="39" t="s">
        <v>15</v>
      </c>
      <c r="G11" s="39" t="s">
        <v>16</v>
      </c>
      <c r="H11" s="39">
        <v>2001</v>
      </c>
      <c r="I11" s="38">
        <v>40.5</v>
      </c>
      <c r="J11" s="38">
        <v>40.5</v>
      </c>
      <c r="K11" s="38">
        <v>40.5</v>
      </c>
      <c r="L11" s="38">
        <v>40.5</v>
      </c>
      <c r="M11" s="38">
        <v>40.5</v>
      </c>
      <c r="N11" s="38">
        <v>40.5</v>
      </c>
      <c r="O11" s="38">
        <v>40.5</v>
      </c>
      <c r="P11" s="38">
        <v>40.5</v>
      </c>
      <c r="Q11" s="38">
        <v>40.5</v>
      </c>
      <c r="R11" s="38">
        <v>40.5</v>
      </c>
      <c r="S11" s="38">
        <v>40.5</v>
      </c>
      <c r="U11" s="69"/>
    </row>
    <row r="12" spans="1:21" x14ac:dyDescent="0.2">
      <c r="A12" s="39">
        <v>12</v>
      </c>
      <c r="B12" s="39" t="s">
        <v>36</v>
      </c>
      <c r="D12" s="39" t="s">
        <v>37</v>
      </c>
      <c r="E12" s="39" t="s">
        <v>31</v>
      </c>
      <c r="F12" s="39" t="s">
        <v>15</v>
      </c>
      <c r="G12" s="39" t="s">
        <v>16</v>
      </c>
      <c r="H12" s="39">
        <v>2001</v>
      </c>
      <c r="I12" s="38">
        <v>79.7</v>
      </c>
      <c r="J12" s="38">
        <v>79.7</v>
      </c>
      <c r="K12" s="38">
        <v>79.7</v>
      </c>
      <c r="L12" s="38">
        <v>79.7</v>
      </c>
      <c r="M12" s="38">
        <v>79.7</v>
      </c>
      <c r="N12" s="38">
        <v>79.7</v>
      </c>
      <c r="O12" s="38">
        <v>79.7</v>
      </c>
      <c r="P12" s="38">
        <v>79.7</v>
      </c>
      <c r="Q12" s="38">
        <v>79.7</v>
      </c>
      <c r="R12" s="38">
        <v>79.7</v>
      </c>
      <c r="S12" s="38">
        <v>79.7</v>
      </c>
      <c r="U12" s="69"/>
    </row>
    <row r="13" spans="1:21" x14ac:dyDescent="0.2">
      <c r="A13" s="39">
        <v>13</v>
      </c>
      <c r="B13" s="39" t="s">
        <v>38</v>
      </c>
      <c r="D13" s="39" t="s">
        <v>39</v>
      </c>
      <c r="E13" s="39" t="s">
        <v>40</v>
      </c>
      <c r="F13" s="39" t="s">
        <v>41</v>
      </c>
      <c r="G13" s="39" t="s">
        <v>16</v>
      </c>
      <c r="H13" s="39">
        <v>2001</v>
      </c>
      <c r="I13" s="38">
        <v>176</v>
      </c>
      <c r="J13" s="38">
        <v>195.2</v>
      </c>
      <c r="K13" s="38">
        <v>195.2</v>
      </c>
      <c r="L13" s="38">
        <v>195.2</v>
      </c>
      <c r="M13" s="38">
        <v>195.2</v>
      </c>
      <c r="N13" s="38">
        <v>195.2</v>
      </c>
      <c r="O13" s="38">
        <v>195.2</v>
      </c>
      <c r="P13" s="38">
        <v>195.2</v>
      </c>
      <c r="Q13" s="38">
        <v>195.2</v>
      </c>
      <c r="R13" s="38">
        <v>195.2</v>
      </c>
      <c r="S13" s="38">
        <v>195.2</v>
      </c>
      <c r="U13" s="69"/>
    </row>
    <row r="14" spans="1:21" x14ac:dyDescent="0.2">
      <c r="A14" s="39">
        <v>14</v>
      </c>
      <c r="B14" s="39" t="s">
        <v>42</v>
      </c>
      <c r="D14" s="39" t="s">
        <v>43</v>
      </c>
      <c r="E14" s="39" t="s">
        <v>40</v>
      </c>
      <c r="F14" s="39" t="s">
        <v>41</v>
      </c>
      <c r="G14" s="39" t="s">
        <v>16</v>
      </c>
      <c r="H14" s="39">
        <v>2001</v>
      </c>
      <c r="I14" s="38">
        <v>176</v>
      </c>
      <c r="J14" s="38">
        <v>189.1</v>
      </c>
      <c r="K14" s="38">
        <v>189.1</v>
      </c>
      <c r="L14" s="38">
        <v>189.1</v>
      </c>
      <c r="M14" s="38">
        <v>189.1</v>
      </c>
      <c r="N14" s="38">
        <v>189.1</v>
      </c>
      <c r="O14" s="38">
        <v>189.1</v>
      </c>
      <c r="P14" s="38">
        <v>189.1</v>
      </c>
      <c r="Q14" s="38">
        <v>189.1</v>
      </c>
      <c r="R14" s="38">
        <v>189.1</v>
      </c>
      <c r="S14" s="38">
        <v>189.1</v>
      </c>
      <c r="U14" s="69"/>
    </row>
    <row r="15" spans="1:21" x14ac:dyDescent="0.2">
      <c r="A15" s="39">
        <v>15</v>
      </c>
      <c r="B15" s="39" t="s">
        <v>44</v>
      </c>
      <c r="D15" s="39" t="s">
        <v>45</v>
      </c>
      <c r="E15" s="39" t="s">
        <v>40</v>
      </c>
      <c r="F15" s="39" t="s">
        <v>41</v>
      </c>
      <c r="G15" s="39" t="s">
        <v>16</v>
      </c>
      <c r="H15" s="39">
        <v>2001</v>
      </c>
      <c r="I15" s="38">
        <v>176</v>
      </c>
      <c r="J15" s="38">
        <v>195.2</v>
      </c>
      <c r="K15" s="38">
        <v>195.2</v>
      </c>
      <c r="L15" s="38">
        <v>195.2</v>
      </c>
      <c r="M15" s="38">
        <v>195.2</v>
      </c>
      <c r="N15" s="38">
        <v>195.2</v>
      </c>
      <c r="O15" s="38">
        <v>195.2</v>
      </c>
      <c r="P15" s="38">
        <v>195.2</v>
      </c>
      <c r="Q15" s="38">
        <v>195.2</v>
      </c>
      <c r="R15" s="38">
        <v>195.2</v>
      </c>
      <c r="S15" s="38">
        <v>195.2</v>
      </c>
      <c r="U15" s="69"/>
    </row>
    <row r="16" spans="1:21" x14ac:dyDescent="0.2">
      <c r="A16" s="39">
        <v>16</v>
      </c>
      <c r="B16" s="39" t="s">
        <v>46</v>
      </c>
      <c r="D16" s="39" t="s">
        <v>47</v>
      </c>
      <c r="E16" s="39" t="s">
        <v>40</v>
      </c>
      <c r="F16" s="39" t="s">
        <v>41</v>
      </c>
      <c r="G16" s="39" t="s">
        <v>16</v>
      </c>
      <c r="H16" s="39">
        <v>2001</v>
      </c>
      <c r="I16" s="38">
        <v>176</v>
      </c>
      <c r="J16" s="38">
        <v>189.1</v>
      </c>
      <c r="K16" s="38">
        <v>189.1</v>
      </c>
      <c r="L16" s="38">
        <v>189.1</v>
      </c>
      <c r="M16" s="38">
        <v>189.1</v>
      </c>
      <c r="N16" s="38">
        <v>189.1</v>
      </c>
      <c r="O16" s="38">
        <v>189.1</v>
      </c>
      <c r="P16" s="38">
        <v>189.1</v>
      </c>
      <c r="Q16" s="38">
        <v>189.1</v>
      </c>
      <c r="R16" s="38">
        <v>189.1</v>
      </c>
      <c r="S16" s="38">
        <v>189.1</v>
      </c>
      <c r="U16" s="69"/>
    </row>
    <row r="17" spans="1:21" x14ac:dyDescent="0.2">
      <c r="A17" s="39">
        <v>17</v>
      </c>
      <c r="B17" s="39" t="s">
        <v>48</v>
      </c>
      <c r="D17" s="39" t="s">
        <v>49</v>
      </c>
      <c r="E17" s="39" t="s">
        <v>40</v>
      </c>
      <c r="F17" s="39" t="s">
        <v>41</v>
      </c>
      <c r="G17" s="39" t="s">
        <v>16</v>
      </c>
      <c r="H17" s="39">
        <v>2001</v>
      </c>
      <c r="I17" s="38">
        <v>224</v>
      </c>
      <c r="J17" s="38">
        <v>217</v>
      </c>
      <c r="K17" s="38">
        <v>217</v>
      </c>
      <c r="L17" s="38">
        <v>217</v>
      </c>
      <c r="M17" s="38">
        <v>217</v>
      </c>
      <c r="N17" s="38">
        <v>217</v>
      </c>
      <c r="O17" s="38">
        <v>217</v>
      </c>
      <c r="P17" s="38">
        <v>217</v>
      </c>
      <c r="Q17" s="38">
        <v>217</v>
      </c>
      <c r="R17" s="38">
        <v>217</v>
      </c>
      <c r="S17" s="38">
        <v>217</v>
      </c>
      <c r="U17" s="69"/>
    </row>
    <row r="18" spans="1:21" x14ac:dyDescent="0.2">
      <c r="A18" s="39">
        <v>18</v>
      </c>
      <c r="B18" s="39" t="s">
        <v>50</v>
      </c>
      <c r="D18" s="39" t="s">
        <v>51</v>
      </c>
      <c r="E18" s="39" t="s">
        <v>40</v>
      </c>
      <c r="F18" s="39" t="s">
        <v>41</v>
      </c>
      <c r="G18" s="39" t="s">
        <v>16</v>
      </c>
      <c r="H18" s="39">
        <v>2001</v>
      </c>
      <c r="I18" s="38">
        <v>224</v>
      </c>
      <c r="J18" s="38">
        <v>217</v>
      </c>
      <c r="K18" s="38">
        <v>217</v>
      </c>
      <c r="L18" s="38">
        <v>217</v>
      </c>
      <c r="M18" s="38">
        <v>217</v>
      </c>
      <c r="N18" s="38">
        <v>217</v>
      </c>
      <c r="O18" s="38">
        <v>217</v>
      </c>
      <c r="P18" s="38">
        <v>217</v>
      </c>
      <c r="Q18" s="38">
        <v>217</v>
      </c>
      <c r="R18" s="38">
        <v>217</v>
      </c>
      <c r="S18" s="38">
        <v>217</v>
      </c>
      <c r="U18" s="69"/>
    </row>
    <row r="19" spans="1:21" x14ac:dyDescent="0.2">
      <c r="A19" s="39">
        <v>19</v>
      </c>
      <c r="B19" s="39" t="s">
        <v>52</v>
      </c>
      <c r="D19" s="39" t="s">
        <v>53</v>
      </c>
      <c r="E19" s="39" t="s">
        <v>54</v>
      </c>
      <c r="F19" s="39" t="s">
        <v>41</v>
      </c>
      <c r="G19" s="39" t="s">
        <v>55</v>
      </c>
      <c r="H19" s="39">
        <v>2017</v>
      </c>
      <c r="I19" s="38">
        <v>360</v>
      </c>
      <c r="J19" s="38">
        <v>353.3</v>
      </c>
      <c r="K19" s="38">
        <v>353.3</v>
      </c>
      <c r="L19" s="38">
        <v>353.3</v>
      </c>
      <c r="M19" s="38">
        <v>353.3</v>
      </c>
      <c r="N19" s="38">
        <v>353.3</v>
      </c>
      <c r="O19" s="38">
        <v>353.3</v>
      </c>
      <c r="P19" s="38">
        <v>353.3</v>
      </c>
      <c r="Q19" s="38">
        <v>353.3</v>
      </c>
      <c r="R19" s="38">
        <v>353.3</v>
      </c>
      <c r="S19" s="38">
        <v>353.3</v>
      </c>
      <c r="U19" s="69"/>
    </row>
    <row r="20" spans="1:21" x14ac:dyDescent="0.2">
      <c r="A20" s="39">
        <v>20</v>
      </c>
      <c r="B20" s="39" t="s">
        <v>56</v>
      </c>
      <c r="D20" s="39" t="s">
        <v>57</v>
      </c>
      <c r="E20" s="39" t="s">
        <v>54</v>
      </c>
      <c r="F20" s="39" t="s">
        <v>41</v>
      </c>
      <c r="G20" s="39" t="s">
        <v>55</v>
      </c>
      <c r="H20" s="39">
        <v>2017</v>
      </c>
      <c r="I20" s="38">
        <v>360</v>
      </c>
      <c r="J20" s="38">
        <v>354.6</v>
      </c>
      <c r="K20" s="38">
        <v>354.6</v>
      </c>
      <c r="L20" s="38">
        <v>354.6</v>
      </c>
      <c r="M20" s="38">
        <v>354.6</v>
      </c>
      <c r="N20" s="38">
        <v>354.6</v>
      </c>
      <c r="O20" s="38">
        <v>354.6</v>
      </c>
      <c r="P20" s="38">
        <v>354.6</v>
      </c>
      <c r="Q20" s="38">
        <v>354.6</v>
      </c>
      <c r="R20" s="38">
        <v>354.6</v>
      </c>
      <c r="S20" s="38">
        <v>354.6</v>
      </c>
      <c r="U20" s="69"/>
    </row>
    <row r="21" spans="1:21" x14ac:dyDescent="0.2">
      <c r="A21" s="39">
        <v>21</v>
      </c>
      <c r="B21" s="39" t="s">
        <v>58</v>
      </c>
      <c r="D21" s="39" t="s">
        <v>59</v>
      </c>
      <c r="E21" s="39" t="s">
        <v>54</v>
      </c>
      <c r="F21" s="39" t="s">
        <v>41</v>
      </c>
      <c r="G21" s="39" t="s">
        <v>55</v>
      </c>
      <c r="H21" s="39">
        <v>2017</v>
      </c>
      <c r="I21" s="38">
        <v>511.2</v>
      </c>
      <c r="J21" s="38">
        <v>473.1</v>
      </c>
      <c r="K21" s="38">
        <v>473.1</v>
      </c>
      <c r="L21" s="38">
        <v>473.1</v>
      </c>
      <c r="M21" s="38">
        <v>473.1</v>
      </c>
      <c r="N21" s="38">
        <v>473.1</v>
      </c>
      <c r="O21" s="38">
        <v>473.1</v>
      </c>
      <c r="P21" s="38">
        <v>473.1</v>
      </c>
      <c r="Q21" s="38">
        <v>473.1</v>
      </c>
      <c r="R21" s="38">
        <v>473.1</v>
      </c>
      <c r="S21" s="38">
        <v>473.1</v>
      </c>
      <c r="U21" s="69"/>
    </row>
    <row r="22" spans="1:21" x14ac:dyDescent="0.2">
      <c r="A22" s="39">
        <v>22</v>
      </c>
      <c r="B22" s="58" t="s">
        <v>60</v>
      </c>
      <c r="I22" s="41">
        <f t="shared" ref="I22:S22" si="0">SUM(I4:I21)</f>
        <v>2996.25</v>
      </c>
      <c r="J22" s="41">
        <f t="shared" si="0"/>
        <v>2956.6</v>
      </c>
      <c r="K22" s="41">
        <f t="shared" si="0"/>
        <v>2956.6</v>
      </c>
      <c r="L22" s="41">
        <f t="shared" si="0"/>
        <v>2956.6</v>
      </c>
      <c r="M22" s="41">
        <f t="shared" si="0"/>
        <v>2956.6</v>
      </c>
      <c r="N22" s="41">
        <f t="shared" si="0"/>
        <v>2956.6</v>
      </c>
      <c r="O22" s="41">
        <f t="shared" si="0"/>
        <v>2956.6</v>
      </c>
      <c r="P22" s="41">
        <f t="shared" si="0"/>
        <v>2956.6</v>
      </c>
      <c r="Q22" s="41">
        <f t="shared" si="0"/>
        <v>2956.6</v>
      </c>
      <c r="R22" s="41">
        <f t="shared" si="0"/>
        <v>2956.6</v>
      </c>
      <c r="S22" s="41">
        <f t="shared" si="0"/>
        <v>2956.6</v>
      </c>
      <c r="U22" s="69"/>
    </row>
    <row r="23" spans="1:21" x14ac:dyDescent="0.2">
      <c r="A23" s="39">
        <v>23</v>
      </c>
      <c r="B23" s="58"/>
      <c r="I23" s="41"/>
      <c r="J23" s="38"/>
      <c r="K23" s="38"/>
      <c r="L23" s="38"/>
      <c r="M23" s="38"/>
      <c r="N23" s="38"/>
      <c r="O23" s="38"/>
      <c r="P23" s="38"/>
      <c r="Q23" s="38"/>
      <c r="R23" s="38"/>
      <c r="S23" s="38"/>
      <c r="U23" s="69"/>
    </row>
    <row r="24" spans="1:21" x14ac:dyDescent="0.2">
      <c r="A24" s="39">
        <v>24</v>
      </c>
      <c r="B24" s="57" t="s">
        <v>61</v>
      </c>
      <c r="I24" s="38"/>
      <c r="J24" s="38"/>
      <c r="K24" s="38"/>
      <c r="L24" s="38"/>
      <c r="M24" s="38"/>
      <c r="N24" s="38"/>
      <c r="O24" s="38"/>
      <c r="P24" s="38"/>
      <c r="Q24" s="38"/>
      <c r="R24" s="38"/>
      <c r="S24" s="38"/>
      <c r="U24" s="69"/>
    </row>
    <row r="25" spans="1:21" x14ac:dyDescent="0.2">
      <c r="A25" s="39">
        <v>25</v>
      </c>
      <c r="B25" s="39" t="s">
        <v>62</v>
      </c>
      <c r="C25" s="39" t="s">
        <v>63</v>
      </c>
      <c r="D25" s="39" t="s">
        <v>64</v>
      </c>
      <c r="E25" s="39" t="s">
        <v>65</v>
      </c>
      <c r="F25" s="39" t="s">
        <v>66</v>
      </c>
      <c r="G25" s="39" t="s">
        <v>67</v>
      </c>
      <c r="H25" s="39">
        <v>2022</v>
      </c>
      <c r="I25" s="38">
        <v>78.2</v>
      </c>
      <c r="J25" s="38">
        <v>77</v>
      </c>
      <c r="K25" s="38">
        <v>77</v>
      </c>
      <c r="L25" s="38">
        <v>77</v>
      </c>
      <c r="M25" s="38">
        <v>77</v>
      </c>
      <c r="N25" s="38">
        <v>77</v>
      </c>
      <c r="O25" s="38">
        <v>77</v>
      </c>
      <c r="P25" s="38">
        <v>77</v>
      </c>
      <c r="Q25" s="38">
        <v>77</v>
      </c>
      <c r="R25" s="38">
        <v>77</v>
      </c>
      <c r="S25" s="38">
        <v>77</v>
      </c>
      <c r="U25" s="69"/>
    </row>
    <row r="26" spans="1:21" ht="12.75" customHeight="1" x14ac:dyDescent="0.2">
      <c r="A26" s="39">
        <v>26</v>
      </c>
      <c r="B26" s="57" t="s">
        <v>68</v>
      </c>
      <c r="I26" s="41">
        <f t="shared" ref="I26:S26" si="1">SUM(I25)</f>
        <v>78.2</v>
      </c>
      <c r="J26" s="41">
        <f t="shared" si="1"/>
        <v>77</v>
      </c>
      <c r="K26" s="41">
        <f t="shared" si="1"/>
        <v>77</v>
      </c>
      <c r="L26" s="41">
        <f t="shared" si="1"/>
        <v>77</v>
      </c>
      <c r="M26" s="41">
        <f t="shared" si="1"/>
        <v>77</v>
      </c>
      <c r="N26" s="41">
        <f t="shared" si="1"/>
        <v>77</v>
      </c>
      <c r="O26" s="41">
        <f t="shared" si="1"/>
        <v>77</v>
      </c>
      <c r="P26" s="41">
        <f t="shared" si="1"/>
        <v>77</v>
      </c>
      <c r="Q26" s="41">
        <f t="shared" si="1"/>
        <v>77</v>
      </c>
      <c r="R26" s="41">
        <f t="shared" si="1"/>
        <v>77</v>
      </c>
      <c r="S26" s="41">
        <f t="shared" si="1"/>
        <v>77</v>
      </c>
      <c r="U26" s="69"/>
    </row>
    <row r="27" spans="1:21" x14ac:dyDescent="0.2">
      <c r="A27" s="39">
        <v>27</v>
      </c>
      <c r="I27" s="38"/>
      <c r="J27" s="38"/>
      <c r="K27" s="38"/>
      <c r="L27" s="38"/>
      <c r="M27" s="38"/>
      <c r="N27" s="38"/>
      <c r="O27" s="38"/>
      <c r="P27" s="38"/>
      <c r="Q27" s="38"/>
      <c r="R27" s="38"/>
      <c r="S27" s="38"/>
      <c r="U27" s="69" t="s">
        <v>69</v>
      </c>
    </row>
    <row r="28" spans="1:21" x14ac:dyDescent="0.2">
      <c r="A28" s="39">
        <v>28</v>
      </c>
      <c r="B28" s="39" t="s">
        <v>70</v>
      </c>
      <c r="D28" s="39" t="s">
        <v>71</v>
      </c>
      <c r="I28" s="38">
        <f>SUMIF($F$4:$F$25,"=WIND-P",$I$4:$I$25)</f>
        <v>163.19999999999999</v>
      </c>
      <c r="J28" s="38">
        <f t="shared" ref="J28:S28" si="2">SUMIF($F$4:$F$25,"=WIND-P",J$4:J$25)</f>
        <v>163.19999999999999</v>
      </c>
      <c r="K28" s="38">
        <f t="shared" si="2"/>
        <v>163.19999999999999</v>
      </c>
      <c r="L28" s="38">
        <f t="shared" si="2"/>
        <v>163.19999999999999</v>
      </c>
      <c r="M28" s="38">
        <f t="shared" si="2"/>
        <v>163.19999999999999</v>
      </c>
      <c r="N28" s="38">
        <f t="shared" si="2"/>
        <v>163.19999999999999</v>
      </c>
      <c r="O28" s="38">
        <f t="shared" si="2"/>
        <v>163.19999999999999</v>
      </c>
      <c r="P28" s="38">
        <f t="shared" si="2"/>
        <v>163.19999999999999</v>
      </c>
      <c r="Q28" s="38">
        <f t="shared" si="2"/>
        <v>163.19999999999999</v>
      </c>
      <c r="R28" s="38">
        <f t="shared" si="2"/>
        <v>163.19999999999999</v>
      </c>
      <c r="S28" s="38">
        <f t="shared" si="2"/>
        <v>163.19999999999999</v>
      </c>
      <c r="U28" s="69"/>
    </row>
    <row r="29" spans="1:21" x14ac:dyDescent="0.2">
      <c r="A29" s="39">
        <v>29</v>
      </c>
      <c r="B29" s="39" t="s">
        <v>72</v>
      </c>
      <c r="D29" s="39" t="s">
        <v>73</v>
      </c>
      <c r="E29" s="39" t="s">
        <v>74</v>
      </c>
      <c r="I29" s="38">
        <v>100</v>
      </c>
      <c r="J29" s="38">
        <v>34</v>
      </c>
      <c r="K29" s="38">
        <v>34</v>
      </c>
      <c r="L29" s="38">
        <v>34</v>
      </c>
      <c r="M29" s="38">
        <v>34</v>
      </c>
      <c r="N29" s="38">
        <v>34</v>
      </c>
      <c r="O29" s="38">
        <v>34</v>
      </c>
      <c r="P29" s="38">
        <v>34</v>
      </c>
      <c r="Q29" s="38">
        <v>34</v>
      </c>
      <c r="R29" s="38">
        <v>34</v>
      </c>
      <c r="S29" s="38">
        <v>34</v>
      </c>
      <c r="U29" s="69"/>
    </row>
    <row r="30" spans="1:21" x14ac:dyDescent="0.2">
      <c r="A30" s="39">
        <v>30</v>
      </c>
      <c r="I30" s="38"/>
      <c r="J30" s="38"/>
      <c r="K30" s="38"/>
      <c r="L30" s="38"/>
      <c r="M30" s="38"/>
      <c r="N30" s="38"/>
      <c r="O30" s="38"/>
      <c r="P30" s="38"/>
      <c r="Q30" s="38"/>
      <c r="R30" s="38"/>
      <c r="S30" s="38"/>
      <c r="U30" s="69"/>
    </row>
    <row r="31" spans="1:21" x14ac:dyDescent="0.2">
      <c r="A31" s="39">
        <v>31</v>
      </c>
      <c r="B31" s="39" t="s">
        <v>75</v>
      </c>
      <c r="D31" s="39" t="s">
        <v>76</v>
      </c>
      <c r="I31" s="38">
        <f t="shared" ref="I31:S31" si="3">SUMIF($F$4:$F$25,"=WIND-O",I$4:I$25)</f>
        <v>449.85</v>
      </c>
      <c r="J31" s="38">
        <f t="shared" si="3"/>
        <v>409.79999999999995</v>
      </c>
      <c r="K31" s="38">
        <f t="shared" si="3"/>
        <v>409.79999999999995</v>
      </c>
      <c r="L31" s="38">
        <f t="shared" si="3"/>
        <v>409.79999999999995</v>
      </c>
      <c r="M31" s="38">
        <f t="shared" si="3"/>
        <v>409.79999999999995</v>
      </c>
      <c r="N31" s="38">
        <f t="shared" si="3"/>
        <v>409.79999999999995</v>
      </c>
      <c r="O31" s="38">
        <f t="shared" si="3"/>
        <v>409.79999999999995</v>
      </c>
      <c r="P31" s="38">
        <f t="shared" si="3"/>
        <v>409.79999999999995</v>
      </c>
      <c r="Q31" s="38">
        <f t="shared" si="3"/>
        <v>409.79999999999995</v>
      </c>
      <c r="R31" s="38">
        <f t="shared" si="3"/>
        <v>409.79999999999995</v>
      </c>
      <c r="S31" s="38">
        <f t="shared" si="3"/>
        <v>409.79999999999995</v>
      </c>
      <c r="U31" s="69"/>
    </row>
    <row r="32" spans="1:21" x14ac:dyDescent="0.2">
      <c r="A32" s="39">
        <v>32</v>
      </c>
      <c r="B32" s="39" t="s">
        <v>77</v>
      </c>
      <c r="D32" s="39" t="s">
        <v>78</v>
      </c>
      <c r="E32" s="39" t="s">
        <v>74</v>
      </c>
      <c r="I32" s="38">
        <v>100</v>
      </c>
      <c r="J32" s="38">
        <v>19</v>
      </c>
      <c r="K32" s="38">
        <v>19</v>
      </c>
      <c r="L32" s="38">
        <v>19</v>
      </c>
      <c r="M32" s="38">
        <v>19</v>
      </c>
      <c r="N32" s="38">
        <v>19</v>
      </c>
      <c r="O32" s="38">
        <v>19</v>
      </c>
      <c r="P32" s="38">
        <v>19</v>
      </c>
      <c r="Q32" s="38">
        <v>19</v>
      </c>
      <c r="R32" s="38">
        <v>19</v>
      </c>
      <c r="S32" s="38">
        <v>19</v>
      </c>
      <c r="U32" s="69"/>
    </row>
    <row r="33" spans="1:21" x14ac:dyDescent="0.2">
      <c r="A33" s="39">
        <v>33</v>
      </c>
      <c r="I33" s="38"/>
      <c r="J33" s="38"/>
      <c r="K33" s="38"/>
      <c r="L33" s="38"/>
      <c r="M33" s="38"/>
      <c r="N33" s="38"/>
      <c r="O33" s="38"/>
      <c r="P33" s="38"/>
      <c r="Q33" s="38"/>
      <c r="R33" s="38"/>
      <c r="S33" s="38"/>
      <c r="U33" s="69"/>
    </row>
    <row r="34" spans="1:21" x14ac:dyDescent="0.2">
      <c r="A34" s="39">
        <v>34</v>
      </c>
      <c r="B34" s="39" t="s">
        <v>79</v>
      </c>
      <c r="D34" s="39" t="s">
        <v>80</v>
      </c>
      <c r="I34" s="38">
        <f t="shared" ref="I34:S34" si="4">SUMIF($F$4:$F$25,"=SOLAR",I$4:I$25)</f>
        <v>78.2</v>
      </c>
      <c r="J34" s="38">
        <f t="shared" si="4"/>
        <v>77</v>
      </c>
      <c r="K34" s="38">
        <f t="shared" si="4"/>
        <v>77</v>
      </c>
      <c r="L34" s="38">
        <f t="shared" si="4"/>
        <v>77</v>
      </c>
      <c r="M34" s="38">
        <f t="shared" si="4"/>
        <v>77</v>
      </c>
      <c r="N34" s="38">
        <f t="shared" si="4"/>
        <v>77</v>
      </c>
      <c r="O34" s="38">
        <f t="shared" si="4"/>
        <v>77</v>
      </c>
      <c r="P34" s="38">
        <f t="shared" si="4"/>
        <v>77</v>
      </c>
      <c r="Q34" s="38">
        <f t="shared" si="4"/>
        <v>77</v>
      </c>
      <c r="R34" s="38">
        <f t="shared" si="4"/>
        <v>77</v>
      </c>
      <c r="S34" s="38">
        <f t="shared" si="4"/>
        <v>77</v>
      </c>
      <c r="U34" s="69"/>
    </row>
    <row r="35" spans="1:21" x14ac:dyDescent="0.2">
      <c r="A35" s="39">
        <v>35</v>
      </c>
      <c r="B35" s="39" t="s">
        <v>81</v>
      </c>
      <c r="D35" s="39" t="s">
        <v>82</v>
      </c>
      <c r="E35" s="39" t="s">
        <v>74</v>
      </c>
      <c r="I35" s="38">
        <v>100</v>
      </c>
      <c r="J35" s="38">
        <v>11</v>
      </c>
      <c r="K35" s="38">
        <v>11</v>
      </c>
      <c r="L35" s="38">
        <v>11</v>
      </c>
      <c r="M35" s="38">
        <v>11</v>
      </c>
      <c r="N35" s="38">
        <v>11</v>
      </c>
      <c r="O35" s="38">
        <v>11</v>
      </c>
      <c r="P35" s="38">
        <v>11</v>
      </c>
      <c r="Q35" s="38">
        <v>11</v>
      </c>
      <c r="R35" s="38">
        <v>11</v>
      </c>
      <c r="S35" s="38">
        <v>11</v>
      </c>
      <c r="U35" s="69"/>
    </row>
    <row r="36" spans="1:21" x14ac:dyDescent="0.2">
      <c r="A36" s="39">
        <v>36</v>
      </c>
      <c r="I36" s="38"/>
      <c r="J36" s="38"/>
      <c r="K36" s="38"/>
      <c r="L36" s="38"/>
      <c r="M36" s="38"/>
      <c r="N36" s="38"/>
      <c r="O36" s="38"/>
      <c r="P36" s="38"/>
      <c r="Q36" s="38"/>
      <c r="R36" s="38"/>
      <c r="S36" s="38"/>
      <c r="U36" s="69"/>
    </row>
    <row r="37" spans="1:21" ht="12.75" customHeight="1" x14ac:dyDescent="0.2">
      <c r="A37" s="39">
        <v>37</v>
      </c>
      <c r="B37" s="39" t="s">
        <v>83</v>
      </c>
      <c r="D37" s="39" t="s">
        <v>84</v>
      </c>
      <c r="I37" s="38">
        <f t="shared" ref="I37:S37" si="5">I22+I26-I28-I31-I34</f>
        <v>2383.2000000000003</v>
      </c>
      <c r="J37" s="38">
        <f t="shared" si="5"/>
        <v>2383.6000000000004</v>
      </c>
      <c r="K37" s="38">
        <f t="shared" si="5"/>
        <v>2383.6000000000004</v>
      </c>
      <c r="L37" s="38">
        <f t="shared" si="5"/>
        <v>2383.6000000000004</v>
      </c>
      <c r="M37" s="38">
        <f t="shared" si="5"/>
        <v>2383.6000000000004</v>
      </c>
      <c r="N37" s="38">
        <f t="shared" si="5"/>
        <v>2383.6000000000004</v>
      </c>
      <c r="O37" s="38">
        <f t="shared" si="5"/>
        <v>2383.6000000000004</v>
      </c>
      <c r="P37" s="38">
        <f t="shared" si="5"/>
        <v>2383.6000000000004</v>
      </c>
      <c r="Q37" s="38">
        <f t="shared" si="5"/>
        <v>2383.6000000000004</v>
      </c>
      <c r="R37" s="38">
        <f t="shared" si="5"/>
        <v>2383.6000000000004</v>
      </c>
      <c r="S37" s="38">
        <f t="shared" si="5"/>
        <v>2383.6000000000004</v>
      </c>
      <c r="U37" s="69"/>
    </row>
    <row r="38" spans="1:21" x14ac:dyDescent="0.2">
      <c r="A38" s="39">
        <v>38</v>
      </c>
      <c r="I38" s="38"/>
      <c r="J38" s="38"/>
      <c r="K38" s="38"/>
      <c r="L38" s="38"/>
      <c r="M38" s="38"/>
      <c r="N38" s="38"/>
      <c r="O38" s="38"/>
      <c r="P38" s="38"/>
      <c r="Q38" s="38"/>
      <c r="R38" s="38"/>
      <c r="S38" s="38"/>
      <c r="U38" s="69" t="s">
        <v>85</v>
      </c>
    </row>
    <row r="39" spans="1:21" x14ac:dyDescent="0.2">
      <c r="A39" s="39">
        <v>39</v>
      </c>
      <c r="B39" s="39" t="s">
        <v>86</v>
      </c>
      <c r="D39" s="39" t="s">
        <v>87</v>
      </c>
      <c r="I39" s="38">
        <v>729</v>
      </c>
      <c r="J39" s="38">
        <v>411.3</v>
      </c>
      <c r="K39" s="38">
        <v>411.3</v>
      </c>
      <c r="L39" s="38">
        <v>411.3</v>
      </c>
      <c r="M39" s="38">
        <v>411.3</v>
      </c>
      <c r="N39" s="38">
        <v>411.3</v>
      </c>
      <c r="O39" s="38">
        <v>411.3</v>
      </c>
      <c r="P39" s="38">
        <v>411.3</v>
      </c>
      <c r="Q39" s="38">
        <v>411.3</v>
      </c>
      <c r="R39" s="38">
        <v>411.3</v>
      </c>
      <c r="S39" s="38">
        <v>411.3</v>
      </c>
      <c r="U39" s="69"/>
    </row>
    <row r="40" spans="1:21" x14ac:dyDescent="0.2">
      <c r="A40" s="39">
        <v>40</v>
      </c>
      <c r="B40" s="39" t="s">
        <v>88</v>
      </c>
      <c r="D40" s="39" t="s">
        <v>89</v>
      </c>
      <c r="I40" s="38">
        <f t="shared" ref="I40:S40" si="6">-$I$39*0.03</f>
        <v>-21.869999999999997</v>
      </c>
      <c r="J40" s="38">
        <f t="shared" si="6"/>
        <v>-21.869999999999997</v>
      </c>
      <c r="K40" s="38">
        <f t="shared" si="6"/>
        <v>-21.869999999999997</v>
      </c>
      <c r="L40" s="38">
        <f t="shared" si="6"/>
        <v>-21.869999999999997</v>
      </c>
      <c r="M40" s="38">
        <f t="shared" si="6"/>
        <v>-21.869999999999997</v>
      </c>
      <c r="N40" s="38">
        <f t="shared" si="6"/>
        <v>-21.869999999999997</v>
      </c>
      <c r="O40" s="38">
        <f t="shared" si="6"/>
        <v>-21.869999999999997</v>
      </c>
      <c r="P40" s="38">
        <f t="shared" si="6"/>
        <v>-21.869999999999997</v>
      </c>
      <c r="Q40" s="38">
        <f t="shared" si="6"/>
        <v>-21.869999999999997</v>
      </c>
      <c r="R40" s="38">
        <f t="shared" si="6"/>
        <v>-21.869999999999997</v>
      </c>
      <c r="S40" s="38">
        <f t="shared" si="6"/>
        <v>-21.869999999999997</v>
      </c>
      <c r="U40" s="69"/>
    </row>
    <row r="41" spans="1:21" x14ac:dyDescent="0.2">
      <c r="A41" s="39">
        <v>41</v>
      </c>
      <c r="B41" s="39" t="s">
        <v>90</v>
      </c>
      <c r="D41" s="39" t="s">
        <v>91</v>
      </c>
      <c r="I41" s="38">
        <f t="shared" ref="I41:S41" si="7">SUM(I39:I40)</f>
        <v>707.13</v>
      </c>
      <c r="J41" s="38">
        <f t="shared" si="7"/>
        <v>389.43</v>
      </c>
      <c r="K41" s="38">
        <f t="shared" si="7"/>
        <v>389.43</v>
      </c>
      <c r="L41" s="38">
        <f t="shared" si="7"/>
        <v>389.43</v>
      </c>
      <c r="M41" s="38">
        <f t="shared" si="7"/>
        <v>389.43</v>
      </c>
      <c r="N41" s="38">
        <f t="shared" si="7"/>
        <v>389.43</v>
      </c>
      <c r="O41" s="38">
        <f t="shared" si="7"/>
        <v>389.43</v>
      </c>
      <c r="P41" s="38">
        <f t="shared" si="7"/>
        <v>389.43</v>
      </c>
      <c r="Q41" s="38">
        <f t="shared" si="7"/>
        <v>389.43</v>
      </c>
      <c r="R41" s="38">
        <f t="shared" si="7"/>
        <v>389.43</v>
      </c>
      <c r="S41" s="38">
        <f t="shared" si="7"/>
        <v>389.43</v>
      </c>
      <c r="U41" s="69"/>
    </row>
    <row r="42" spans="1:21" ht="12.75" customHeight="1" x14ac:dyDescent="0.2">
      <c r="A42" s="39">
        <v>42</v>
      </c>
      <c r="I42" s="38"/>
      <c r="J42" s="38"/>
      <c r="K42" s="38"/>
      <c r="L42" s="38"/>
      <c r="M42" s="38"/>
      <c r="N42" s="38"/>
      <c r="O42" s="38"/>
      <c r="P42" s="38"/>
      <c r="Q42" s="38"/>
      <c r="R42" s="38"/>
      <c r="S42" s="38"/>
      <c r="U42" s="69"/>
    </row>
    <row r="43" spans="1:21" x14ac:dyDescent="0.2">
      <c r="A43" s="39">
        <v>43</v>
      </c>
      <c r="B43" s="57" t="s">
        <v>92</v>
      </c>
      <c r="I43" s="38"/>
      <c r="J43" s="38"/>
      <c r="K43" s="38"/>
      <c r="L43" s="38"/>
      <c r="M43" s="38"/>
      <c r="N43" s="38"/>
      <c r="O43" s="38"/>
      <c r="P43" s="38"/>
      <c r="Q43" s="38"/>
      <c r="R43" s="38"/>
      <c r="S43" s="38"/>
      <c r="U43" s="69" t="s">
        <v>93</v>
      </c>
    </row>
    <row r="44" spans="1:21" x14ac:dyDescent="0.2">
      <c r="A44" s="39">
        <v>44</v>
      </c>
      <c r="B44" s="57"/>
      <c r="I44" s="38"/>
      <c r="J44" s="38"/>
      <c r="K44" s="38"/>
      <c r="L44" s="38"/>
      <c r="M44" s="38"/>
      <c r="N44" s="38"/>
      <c r="O44" s="38"/>
      <c r="P44" s="38"/>
      <c r="Q44" s="38"/>
      <c r="R44" s="38"/>
      <c r="S44" s="38"/>
      <c r="U44" s="69"/>
    </row>
    <row r="45" spans="1:21" x14ac:dyDescent="0.2">
      <c r="A45" s="39">
        <v>45</v>
      </c>
      <c r="B45" s="39" t="s">
        <v>94</v>
      </c>
      <c r="D45" s="39" t="s">
        <v>95</v>
      </c>
      <c r="F45" s="39" t="s">
        <v>96</v>
      </c>
      <c r="I45" s="38">
        <v>387</v>
      </c>
      <c r="J45" s="38">
        <v>387</v>
      </c>
      <c r="K45" s="38">
        <v>387</v>
      </c>
      <c r="L45" s="38">
        <v>387</v>
      </c>
      <c r="M45" s="38">
        <v>387</v>
      </c>
      <c r="N45" s="38">
        <v>387</v>
      </c>
      <c r="O45" s="38">
        <v>387</v>
      </c>
      <c r="P45" s="38">
        <v>387</v>
      </c>
      <c r="Q45" s="38">
        <v>387</v>
      </c>
      <c r="R45" s="38">
        <v>387</v>
      </c>
      <c r="S45" s="38">
        <v>387</v>
      </c>
      <c r="U45" s="69"/>
    </row>
    <row r="46" spans="1:21" x14ac:dyDescent="0.2">
      <c r="A46" s="39">
        <v>46</v>
      </c>
      <c r="B46" s="39" t="s">
        <v>97</v>
      </c>
      <c r="D46" s="39" t="s">
        <v>98</v>
      </c>
      <c r="F46" s="39" t="s">
        <v>96</v>
      </c>
      <c r="I46" s="38">
        <v>544</v>
      </c>
      <c r="J46" s="38">
        <v>544</v>
      </c>
      <c r="K46" s="38">
        <v>544</v>
      </c>
      <c r="L46" s="38">
        <v>544</v>
      </c>
      <c r="M46" s="38">
        <v>544</v>
      </c>
      <c r="N46" s="38">
        <v>544</v>
      </c>
      <c r="O46" s="38">
        <v>544</v>
      </c>
      <c r="P46" s="38">
        <v>544</v>
      </c>
      <c r="Q46" s="38">
        <v>544</v>
      </c>
      <c r="R46" s="38">
        <v>544</v>
      </c>
      <c r="S46" s="38">
        <v>544</v>
      </c>
      <c r="U46" s="69"/>
    </row>
    <row r="47" spans="1:21" x14ac:dyDescent="0.2">
      <c r="A47" s="39">
        <v>47</v>
      </c>
      <c r="B47" s="39" t="s">
        <v>99</v>
      </c>
      <c r="D47" s="39" t="s">
        <v>100</v>
      </c>
      <c r="F47" s="39" t="s">
        <v>96</v>
      </c>
      <c r="I47" s="38">
        <v>600</v>
      </c>
      <c r="J47" s="38">
        <v>600</v>
      </c>
      <c r="K47" s="38">
        <v>600</v>
      </c>
      <c r="L47" s="38">
        <v>600</v>
      </c>
      <c r="M47" s="38">
        <v>600</v>
      </c>
      <c r="N47" s="38">
        <v>600</v>
      </c>
      <c r="O47" s="38">
        <v>600</v>
      </c>
      <c r="P47" s="38">
        <v>600</v>
      </c>
      <c r="Q47" s="38">
        <v>600</v>
      </c>
      <c r="R47" s="38">
        <v>600</v>
      </c>
      <c r="S47" s="38">
        <v>600</v>
      </c>
      <c r="U47" s="69"/>
    </row>
    <row r="48" spans="1:21" ht="12.75" customHeight="1" x14ac:dyDescent="0.2">
      <c r="A48" s="39">
        <v>48</v>
      </c>
      <c r="B48" s="57" t="s">
        <v>101</v>
      </c>
      <c r="I48" s="41">
        <f t="shared" ref="I48:S48" si="8">SUM(I45:I47)</f>
        <v>1531</v>
      </c>
      <c r="J48" s="41">
        <f t="shared" si="8"/>
        <v>1531</v>
      </c>
      <c r="K48" s="41">
        <f t="shared" si="8"/>
        <v>1531</v>
      </c>
      <c r="L48" s="41">
        <f t="shared" si="8"/>
        <v>1531</v>
      </c>
      <c r="M48" s="41">
        <f t="shared" si="8"/>
        <v>1531</v>
      </c>
      <c r="N48" s="41">
        <f t="shared" si="8"/>
        <v>1531</v>
      </c>
      <c r="O48" s="41">
        <f t="shared" si="8"/>
        <v>1531</v>
      </c>
      <c r="P48" s="41">
        <f t="shared" si="8"/>
        <v>1531</v>
      </c>
      <c r="Q48" s="41">
        <f t="shared" si="8"/>
        <v>1531</v>
      </c>
      <c r="R48" s="41">
        <f t="shared" si="8"/>
        <v>1531</v>
      </c>
      <c r="S48" s="41">
        <f t="shared" si="8"/>
        <v>1531</v>
      </c>
      <c r="U48" s="69"/>
    </row>
    <row r="49" spans="1:21" x14ac:dyDescent="0.2">
      <c r="A49" s="39">
        <v>49</v>
      </c>
      <c r="I49" s="38"/>
      <c r="J49" s="38"/>
      <c r="K49" s="38"/>
      <c r="L49" s="38"/>
      <c r="M49" s="38"/>
      <c r="N49" s="38"/>
      <c r="O49" s="38"/>
      <c r="P49" s="38"/>
      <c r="Q49" s="38"/>
      <c r="R49" s="38"/>
      <c r="S49" s="38"/>
      <c r="U49" s="69" t="s">
        <v>102</v>
      </c>
    </row>
    <row r="50" spans="1:21" x14ac:dyDescent="0.2">
      <c r="A50" s="39">
        <v>50</v>
      </c>
      <c r="B50" s="39" t="s">
        <v>103</v>
      </c>
      <c r="D50" s="39" t="s">
        <v>104</v>
      </c>
      <c r="I50" s="38">
        <f t="shared" ref="I50:S50" si="9">SUMIF($F45:$F47,"LFL",I45:I47)</f>
        <v>1531</v>
      </c>
      <c r="J50" s="38">
        <f t="shared" si="9"/>
        <v>1531</v>
      </c>
      <c r="K50" s="38">
        <f t="shared" si="9"/>
        <v>1531</v>
      </c>
      <c r="L50" s="38">
        <f t="shared" si="9"/>
        <v>1531</v>
      </c>
      <c r="M50" s="38">
        <f t="shared" si="9"/>
        <v>1531</v>
      </c>
      <c r="N50" s="38">
        <f t="shared" si="9"/>
        <v>1531</v>
      </c>
      <c r="O50" s="38">
        <f t="shared" si="9"/>
        <v>1531</v>
      </c>
      <c r="P50" s="38">
        <f t="shared" si="9"/>
        <v>1531</v>
      </c>
      <c r="Q50" s="38">
        <f t="shared" si="9"/>
        <v>1531</v>
      </c>
      <c r="R50" s="38">
        <f t="shared" si="9"/>
        <v>1531</v>
      </c>
      <c r="S50" s="38">
        <f t="shared" si="9"/>
        <v>1531</v>
      </c>
      <c r="U50" s="69"/>
    </row>
    <row r="51" spans="1:21" x14ac:dyDescent="0.2">
      <c r="A51" s="39">
        <v>51</v>
      </c>
      <c r="B51" s="39" t="s">
        <v>105</v>
      </c>
      <c r="D51" s="39" t="s">
        <v>106</v>
      </c>
      <c r="I51" s="38">
        <f t="shared" ref="I51:S51" si="10">-I50*0.03</f>
        <v>-45.93</v>
      </c>
      <c r="J51" s="38">
        <f t="shared" si="10"/>
        <v>-45.93</v>
      </c>
      <c r="K51" s="38">
        <f t="shared" si="10"/>
        <v>-45.93</v>
      </c>
      <c r="L51" s="38">
        <f t="shared" si="10"/>
        <v>-45.93</v>
      </c>
      <c r="M51" s="38">
        <f t="shared" si="10"/>
        <v>-45.93</v>
      </c>
      <c r="N51" s="38">
        <f t="shared" si="10"/>
        <v>-45.93</v>
      </c>
      <c r="O51" s="38">
        <f t="shared" si="10"/>
        <v>-45.93</v>
      </c>
      <c r="P51" s="38">
        <f t="shared" si="10"/>
        <v>-45.93</v>
      </c>
      <c r="Q51" s="38">
        <f t="shared" si="10"/>
        <v>-45.93</v>
      </c>
      <c r="R51" s="38">
        <f t="shared" si="10"/>
        <v>-45.93</v>
      </c>
      <c r="S51" s="38">
        <f t="shared" si="10"/>
        <v>-45.93</v>
      </c>
      <c r="U51" s="69"/>
    </row>
    <row r="52" spans="1:21" x14ac:dyDescent="0.2">
      <c r="A52" s="39">
        <v>52</v>
      </c>
      <c r="B52" s="39" t="s">
        <v>107</v>
      </c>
      <c r="D52" s="39" t="s">
        <v>108</v>
      </c>
      <c r="E52" s="39" t="s">
        <v>74</v>
      </c>
      <c r="I52" s="38">
        <v>100</v>
      </c>
      <c r="J52" s="38">
        <v>60</v>
      </c>
      <c r="K52" s="38">
        <v>60</v>
      </c>
      <c r="L52" s="38">
        <v>60</v>
      </c>
      <c r="M52" s="38">
        <v>60</v>
      </c>
      <c r="N52" s="38">
        <v>60</v>
      </c>
      <c r="O52" s="38">
        <v>60</v>
      </c>
      <c r="P52" s="38">
        <v>60</v>
      </c>
      <c r="Q52" s="38">
        <v>60</v>
      </c>
      <c r="R52" s="38">
        <v>60</v>
      </c>
      <c r="S52" s="38">
        <v>60</v>
      </c>
      <c r="U52" s="69"/>
    </row>
    <row r="53" spans="1:21" x14ac:dyDescent="0.2">
      <c r="A53" s="39">
        <v>53</v>
      </c>
      <c r="B53" s="39" t="s">
        <v>109</v>
      </c>
      <c r="D53" s="39" t="s">
        <v>110</v>
      </c>
      <c r="I53" s="38">
        <f t="shared" ref="I53:S53" si="11">I50*(I52/100)+I51</f>
        <v>1485.07</v>
      </c>
      <c r="J53" s="38">
        <f t="shared" si="11"/>
        <v>872.67000000000007</v>
      </c>
      <c r="K53" s="38">
        <f t="shared" si="11"/>
        <v>872.67000000000007</v>
      </c>
      <c r="L53" s="38">
        <f t="shared" si="11"/>
        <v>872.67000000000007</v>
      </c>
      <c r="M53" s="38">
        <f t="shared" si="11"/>
        <v>872.67000000000007</v>
      </c>
      <c r="N53" s="38">
        <f t="shared" si="11"/>
        <v>872.67000000000007</v>
      </c>
      <c r="O53" s="38">
        <f t="shared" si="11"/>
        <v>872.67000000000007</v>
      </c>
      <c r="P53" s="38">
        <f t="shared" si="11"/>
        <v>872.67000000000007</v>
      </c>
      <c r="Q53" s="38">
        <f t="shared" si="11"/>
        <v>872.67000000000007</v>
      </c>
      <c r="R53" s="38">
        <f t="shared" si="11"/>
        <v>872.67000000000007</v>
      </c>
      <c r="S53" s="38">
        <f t="shared" si="11"/>
        <v>872.67000000000007</v>
      </c>
      <c r="U53" s="69"/>
    </row>
    <row r="54" spans="1:21" ht="15" customHeight="1" x14ac:dyDescent="0.25">
      <c r="A54" s="39">
        <v>54</v>
      </c>
      <c r="B54" s="54"/>
      <c r="C54" s="54"/>
      <c r="D54" s="54"/>
      <c r="U54" s="69"/>
    </row>
    <row r="55" spans="1:21" x14ac:dyDescent="0.2">
      <c r="A55" s="39">
        <v>55</v>
      </c>
      <c r="U55" s="69" t="s">
        <v>111</v>
      </c>
    </row>
    <row r="56" spans="1:21" ht="15.75" x14ac:dyDescent="0.25">
      <c r="A56" s="39">
        <v>56</v>
      </c>
      <c r="B56" s="59" t="s">
        <v>112</v>
      </c>
      <c r="C56" s="60"/>
      <c r="D56" s="60"/>
      <c r="E56" s="60"/>
      <c r="F56" s="60"/>
      <c r="G56" s="60"/>
      <c r="H56" s="60"/>
      <c r="I56" s="60"/>
      <c r="J56" s="60"/>
      <c r="K56" s="60"/>
      <c r="L56" s="60"/>
      <c r="M56" s="60"/>
      <c r="N56" s="60"/>
      <c r="O56" s="60"/>
      <c r="P56" s="60"/>
      <c r="Q56" s="60"/>
      <c r="R56" s="60"/>
      <c r="S56" s="60"/>
      <c r="U56" s="69"/>
    </row>
    <row r="57" spans="1:21" x14ac:dyDescent="0.2">
      <c r="A57" s="39">
        <v>57</v>
      </c>
      <c r="B57" s="60" t="s">
        <v>113</v>
      </c>
      <c r="C57" s="60"/>
      <c r="D57" s="60"/>
      <c r="E57" s="60"/>
      <c r="F57" s="60"/>
      <c r="G57" s="60"/>
      <c r="H57" s="60"/>
      <c r="I57" s="60"/>
      <c r="J57" s="44">
        <f t="shared" ref="J57:S57" si="12">J50</f>
        <v>1531</v>
      </c>
      <c r="K57" s="44">
        <f t="shared" si="12"/>
        <v>1531</v>
      </c>
      <c r="L57" s="44">
        <f t="shared" si="12"/>
        <v>1531</v>
      </c>
      <c r="M57" s="44">
        <f t="shared" si="12"/>
        <v>1531</v>
      </c>
      <c r="N57" s="44">
        <f t="shared" si="12"/>
        <v>1531</v>
      </c>
      <c r="O57" s="44">
        <f t="shared" si="12"/>
        <v>1531</v>
      </c>
      <c r="P57" s="44">
        <f t="shared" si="12"/>
        <v>1531</v>
      </c>
      <c r="Q57" s="44">
        <f t="shared" si="12"/>
        <v>1531</v>
      </c>
      <c r="R57" s="44">
        <f t="shared" si="12"/>
        <v>1531</v>
      </c>
      <c r="S57" s="44">
        <f t="shared" si="12"/>
        <v>1531</v>
      </c>
      <c r="U57" s="69"/>
    </row>
    <row r="58" spans="1:21" x14ac:dyDescent="0.2">
      <c r="A58" s="39">
        <v>58</v>
      </c>
      <c r="B58" s="60" t="s">
        <v>114</v>
      </c>
      <c r="C58" s="60"/>
      <c r="D58" s="60"/>
      <c r="E58" s="60"/>
      <c r="F58" s="60"/>
      <c r="G58" s="60"/>
      <c r="H58" s="60"/>
      <c r="I58" s="60"/>
      <c r="J58" s="44">
        <f t="shared" ref="J58:S58" si="13">J50*(1-J52/100)</f>
        <v>612.4</v>
      </c>
      <c r="K58" s="44">
        <f t="shared" si="13"/>
        <v>612.4</v>
      </c>
      <c r="L58" s="44">
        <f t="shared" si="13"/>
        <v>612.4</v>
      </c>
      <c r="M58" s="44">
        <f t="shared" si="13"/>
        <v>612.4</v>
      </c>
      <c r="N58" s="44">
        <f t="shared" si="13"/>
        <v>612.4</v>
      </c>
      <c r="O58" s="44">
        <f t="shared" si="13"/>
        <v>612.4</v>
      </c>
      <c r="P58" s="44">
        <f t="shared" si="13"/>
        <v>612.4</v>
      </c>
      <c r="Q58" s="44">
        <f t="shared" si="13"/>
        <v>612.4</v>
      </c>
      <c r="R58" s="44">
        <f t="shared" si="13"/>
        <v>612.4</v>
      </c>
      <c r="S58" s="44">
        <f t="shared" si="13"/>
        <v>612.4</v>
      </c>
      <c r="U58" s="69"/>
    </row>
    <row r="59" spans="1:21" ht="13.5" thickBot="1" x14ac:dyDescent="0.25">
      <c r="A59" s="39">
        <v>59</v>
      </c>
      <c r="B59" s="61" t="s">
        <v>115</v>
      </c>
      <c r="C59" s="61"/>
      <c r="D59" s="61"/>
      <c r="E59" s="61"/>
      <c r="F59" s="61"/>
      <c r="G59" s="61"/>
      <c r="H59" s="61"/>
      <c r="I59" s="61"/>
      <c r="J59" s="46">
        <f t="shared" ref="J59:S59" si="14">J57-J58</f>
        <v>918.6</v>
      </c>
      <c r="K59" s="46">
        <f t="shared" si="14"/>
        <v>918.6</v>
      </c>
      <c r="L59" s="46">
        <f t="shared" si="14"/>
        <v>918.6</v>
      </c>
      <c r="M59" s="46">
        <f t="shared" si="14"/>
        <v>918.6</v>
      </c>
      <c r="N59" s="46">
        <f t="shared" si="14"/>
        <v>918.6</v>
      </c>
      <c r="O59" s="46">
        <f t="shared" si="14"/>
        <v>918.6</v>
      </c>
      <c r="P59" s="46">
        <f t="shared" si="14"/>
        <v>918.6</v>
      </c>
      <c r="Q59" s="46">
        <f t="shared" si="14"/>
        <v>918.6</v>
      </c>
      <c r="R59" s="46">
        <f t="shared" si="14"/>
        <v>918.6</v>
      </c>
      <c r="S59" s="46">
        <f t="shared" si="14"/>
        <v>918.6</v>
      </c>
      <c r="U59" s="69"/>
    </row>
    <row r="60" spans="1:21" ht="13.5" customHeight="1" thickTop="1" x14ac:dyDescent="0.2">
      <c r="A60" s="39">
        <v>60</v>
      </c>
      <c r="U60" s="69"/>
    </row>
    <row r="61" spans="1:21" x14ac:dyDescent="0.2">
      <c r="A61" s="39">
        <v>61</v>
      </c>
      <c r="U61" s="69" t="s">
        <v>116</v>
      </c>
    </row>
    <row r="62" spans="1:21" ht="15.75" x14ac:dyDescent="0.25">
      <c r="A62" s="39">
        <v>62</v>
      </c>
      <c r="B62" s="62" t="s">
        <v>117</v>
      </c>
      <c r="C62" s="63"/>
      <c r="D62" s="63"/>
      <c r="E62" s="63"/>
      <c r="F62" s="63"/>
      <c r="G62" s="63"/>
      <c r="H62" s="63"/>
      <c r="I62" s="63"/>
      <c r="J62" s="63"/>
      <c r="K62" s="63"/>
      <c r="L62" s="63"/>
      <c r="M62" s="63"/>
      <c r="N62" s="63"/>
      <c r="O62" s="63"/>
      <c r="P62" s="63"/>
      <c r="Q62" s="63"/>
      <c r="R62" s="63"/>
      <c r="S62" s="63"/>
      <c r="U62" s="69"/>
    </row>
    <row r="63" spans="1:21" x14ac:dyDescent="0.2">
      <c r="A63" s="39">
        <v>63</v>
      </c>
      <c r="B63" s="63" t="s">
        <v>118</v>
      </c>
      <c r="C63" s="63"/>
      <c r="D63" s="63"/>
      <c r="E63" s="63"/>
      <c r="F63" s="63"/>
      <c r="G63" s="63"/>
      <c r="H63" s="63"/>
      <c r="I63" s="49">
        <f>I22+I26</f>
        <v>3074.45</v>
      </c>
      <c r="J63" s="49">
        <f t="shared" ref="J63:S63" si="15">(J28*J29/100)+(J31*J32/100)+(J34*J35/100)+J37</f>
        <v>2525.4200000000005</v>
      </c>
      <c r="K63" s="49">
        <f t="shared" si="15"/>
        <v>2525.4200000000005</v>
      </c>
      <c r="L63" s="49">
        <f t="shared" si="15"/>
        <v>2525.4200000000005</v>
      </c>
      <c r="M63" s="49">
        <f t="shared" si="15"/>
        <v>2525.4200000000005</v>
      </c>
      <c r="N63" s="49">
        <f t="shared" si="15"/>
        <v>2525.4200000000005</v>
      </c>
      <c r="O63" s="49">
        <f t="shared" si="15"/>
        <v>2525.4200000000005</v>
      </c>
      <c r="P63" s="49">
        <f t="shared" si="15"/>
        <v>2525.4200000000005</v>
      </c>
      <c r="Q63" s="49">
        <f t="shared" si="15"/>
        <v>2525.4200000000005</v>
      </c>
      <c r="R63" s="49">
        <f t="shared" si="15"/>
        <v>2525.4200000000005</v>
      </c>
      <c r="S63" s="49">
        <f t="shared" si="15"/>
        <v>2525.4200000000005</v>
      </c>
      <c r="U63" s="69"/>
    </row>
    <row r="64" spans="1:21" x14ac:dyDescent="0.2">
      <c r="A64" s="39">
        <v>64</v>
      </c>
      <c r="B64" s="63" t="s">
        <v>119</v>
      </c>
      <c r="C64" s="63"/>
      <c r="D64" s="63"/>
      <c r="E64" s="63"/>
      <c r="F64" s="63"/>
      <c r="G64" s="63"/>
      <c r="H64" s="63"/>
      <c r="I64" s="64">
        <f t="shared" ref="I64:S64" si="16">I39</f>
        <v>729</v>
      </c>
      <c r="J64" s="64">
        <f t="shared" si="16"/>
        <v>411.3</v>
      </c>
      <c r="K64" s="64">
        <f t="shared" si="16"/>
        <v>411.3</v>
      </c>
      <c r="L64" s="64">
        <f t="shared" si="16"/>
        <v>411.3</v>
      </c>
      <c r="M64" s="64">
        <f t="shared" si="16"/>
        <v>411.3</v>
      </c>
      <c r="N64" s="64">
        <f t="shared" si="16"/>
        <v>411.3</v>
      </c>
      <c r="O64" s="64">
        <f t="shared" si="16"/>
        <v>411.3</v>
      </c>
      <c r="P64" s="64">
        <f t="shared" si="16"/>
        <v>411.3</v>
      </c>
      <c r="Q64" s="64">
        <f t="shared" si="16"/>
        <v>411.3</v>
      </c>
      <c r="R64" s="64">
        <f t="shared" si="16"/>
        <v>411.3</v>
      </c>
      <c r="S64" s="64">
        <f t="shared" si="16"/>
        <v>411.3</v>
      </c>
      <c r="U64" s="69"/>
    </row>
    <row r="65" spans="1:21" ht="13.5" thickBot="1" x14ac:dyDescent="0.25">
      <c r="A65" s="39">
        <v>65</v>
      </c>
      <c r="B65" s="65" t="s">
        <v>120</v>
      </c>
      <c r="C65" s="65"/>
      <c r="D65" s="65"/>
      <c r="E65" s="65"/>
      <c r="F65" s="65"/>
      <c r="G65" s="65"/>
      <c r="H65" s="65"/>
      <c r="I65" s="52">
        <f t="shared" ref="I65:S65" si="17">I63-I64</f>
        <v>2345.4499999999998</v>
      </c>
      <c r="J65" s="52">
        <f t="shared" si="17"/>
        <v>2114.1200000000003</v>
      </c>
      <c r="K65" s="52">
        <f t="shared" si="17"/>
        <v>2114.1200000000003</v>
      </c>
      <c r="L65" s="52">
        <f t="shared" si="17"/>
        <v>2114.1200000000003</v>
      </c>
      <c r="M65" s="52">
        <f t="shared" si="17"/>
        <v>2114.1200000000003</v>
      </c>
      <c r="N65" s="52">
        <f t="shared" si="17"/>
        <v>2114.1200000000003</v>
      </c>
      <c r="O65" s="52">
        <f t="shared" si="17"/>
        <v>2114.1200000000003</v>
      </c>
      <c r="P65" s="52">
        <f t="shared" si="17"/>
        <v>2114.1200000000003</v>
      </c>
      <c r="Q65" s="52">
        <f t="shared" si="17"/>
        <v>2114.1200000000003</v>
      </c>
      <c r="R65" s="52">
        <f t="shared" si="17"/>
        <v>2114.1200000000003</v>
      </c>
      <c r="S65" s="52">
        <f t="shared" si="17"/>
        <v>2114.1200000000003</v>
      </c>
      <c r="U65" s="69"/>
    </row>
    <row r="66" spans="1:21" ht="13.5" thickTop="1" x14ac:dyDescent="0.2">
      <c r="U66" s="69"/>
    </row>
    <row r="68" spans="1:21" x14ac:dyDescent="0.2">
      <c r="B68" s="73" t="s">
        <v>132</v>
      </c>
      <c r="C68" s="74"/>
      <c r="D68" s="74"/>
      <c r="E68" s="74"/>
      <c r="F68" s="74"/>
      <c r="G68" s="74"/>
      <c r="H68" s="74"/>
      <c r="I68" s="36"/>
      <c r="J68" s="36"/>
      <c r="K68" s="36"/>
      <c r="L68" s="36"/>
      <c r="M68" s="36"/>
      <c r="N68" s="36"/>
      <c r="O68" s="36"/>
      <c r="P68" s="36"/>
      <c r="Q68" s="36"/>
      <c r="R68" s="36"/>
      <c r="S68" s="36"/>
    </row>
    <row r="69" spans="1:21" x14ac:dyDescent="0.2">
      <c r="B69" s="74"/>
      <c r="C69" s="74"/>
      <c r="D69" s="74"/>
      <c r="E69" s="74"/>
      <c r="F69" s="74"/>
      <c r="G69" s="74"/>
      <c r="H69" s="74"/>
      <c r="I69" s="36"/>
      <c r="J69" s="36"/>
      <c r="K69" s="36"/>
      <c r="L69" s="36"/>
      <c r="M69" s="36"/>
      <c r="N69" s="36"/>
      <c r="O69" s="36"/>
      <c r="P69" s="36"/>
      <c r="Q69" s="36"/>
      <c r="R69" s="36"/>
      <c r="S69" s="36"/>
    </row>
    <row r="70" spans="1:21" x14ac:dyDescent="0.2">
      <c r="B70" s="74"/>
      <c r="C70" s="74"/>
      <c r="D70" s="74"/>
      <c r="E70" s="74"/>
      <c r="F70" s="74"/>
      <c r="G70" s="74"/>
      <c r="H70" s="74"/>
      <c r="I70" s="36"/>
      <c r="J70" s="36"/>
      <c r="K70" s="36"/>
      <c r="L70" s="36"/>
      <c r="M70" s="36"/>
      <c r="N70" s="36"/>
      <c r="O70" s="36"/>
      <c r="P70" s="36"/>
      <c r="Q70" s="36"/>
      <c r="R70" s="36"/>
      <c r="S70" s="36"/>
    </row>
    <row r="71" spans="1:21" x14ac:dyDescent="0.2">
      <c r="B71" s="74"/>
      <c r="C71" s="74"/>
      <c r="D71" s="74"/>
      <c r="E71" s="74"/>
      <c r="F71" s="74"/>
      <c r="G71" s="74"/>
      <c r="H71" s="74"/>
      <c r="I71" s="36"/>
      <c r="J71" s="36"/>
      <c r="K71" s="36"/>
      <c r="L71" s="36"/>
      <c r="M71" s="36"/>
      <c r="N71" s="36"/>
      <c r="O71" s="36"/>
      <c r="P71" s="36"/>
      <c r="Q71" s="36"/>
      <c r="R71" s="36"/>
      <c r="S71" s="36"/>
    </row>
    <row r="72" spans="1:21" x14ac:dyDescent="0.2">
      <c r="B72" s="74"/>
      <c r="C72" s="74"/>
      <c r="D72" s="74"/>
      <c r="E72" s="74"/>
      <c r="F72" s="74"/>
      <c r="G72" s="74"/>
      <c r="H72" s="74"/>
      <c r="I72" s="36"/>
      <c r="J72" s="36"/>
      <c r="K72" s="36"/>
      <c r="L72" s="36"/>
      <c r="M72" s="36"/>
      <c r="N72" s="36"/>
      <c r="O72" s="36"/>
      <c r="P72" s="36"/>
      <c r="Q72" s="36"/>
      <c r="R72" s="36"/>
      <c r="S72" s="36"/>
    </row>
    <row r="73" spans="1:21" x14ac:dyDescent="0.2">
      <c r="B73" s="74"/>
      <c r="C73" s="74"/>
      <c r="D73" s="74"/>
      <c r="E73" s="74"/>
      <c r="F73" s="74"/>
      <c r="G73" s="74"/>
      <c r="H73" s="74"/>
      <c r="I73" s="36"/>
      <c r="J73" s="36"/>
      <c r="K73" s="36"/>
      <c r="L73" s="36"/>
      <c r="M73" s="36"/>
      <c r="N73" s="36"/>
      <c r="O73" s="36"/>
      <c r="P73" s="36"/>
      <c r="Q73" s="36"/>
      <c r="R73" s="36"/>
      <c r="S73" s="36"/>
    </row>
    <row r="74" spans="1:21" x14ac:dyDescent="0.2">
      <c r="B74" s="74"/>
      <c r="C74" s="74"/>
      <c r="D74" s="74"/>
      <c r="E74" s="74"/>
      <c r="F74" s="74"/>
      <c r="G74" s="74"/>
      <c r="H74" s="74"/>
      <c r="I74" s="36"/>
      <c r="J74" s="36"/>
      <c r="K74" s="36"/>
      <c r="L74" s="36"/>
      <c r="M74" s="36"/>
      <c r="N74" s="36"/>
      <c r="O74" s="36"/>
      <c r="P74" s="36"/>
      <c r="Q74" s="36"/>
      <c r="R74" s="36"/>
      <c r="S74" s="36"/>
    </row>
    <row r="75" spans="1:21" x14ac:dyDescent="0.2">
      <c r="B75" s="74"/>
      <c r="C75" s="74"/>
      <c r="D75" s="74"/>
      <c r="E75" s="74"/>
      <c r="F75" s="74"/>
      <c r="G75" s="74"/>
      <c r="H75" s="74"/>
      <c r="I75" s="36"/>
      <c r="J75" s="36"/>
      <c r="K75" s="36"/>
      <c r="L75" s="36"/>
      <c r="M75" s="36"/>
      <c r="N75" s="36"/>
      <c r="O75" s="36"/>
      <c r="P75" s="36"/>
      <c r="Q75" s="36"/>
      <c r="R75" s="36"/>
      <c r="S75" s="36"/>
    </row>
    <row r="76" spans="1:21" x14ac:dyDescent="0.2">
      <c r="B76" s="74"/>
      <c r="C76" s="74"/>
      <c r="D76" s="74"/>
      <c r="E76" s="74"/>
      <c r="F76" s="74"/>
      <c r="G76" s="74"/>
      <c r="H76" s="74"/>
      <c r="I76" s="36"/>
      <c r="J76" s="36"/>
      <c r="K76" s="36"/>
      <c r="L76" s="36"/>
      <c r="M76" s="36"/>
      <c r="N76" s="36"/>
      <c r="O76" s="36"/>
      <c r="P76" s="36"/>
      <c r="Q76" s="36"/>
      <c r="R76" s="36"/>
      <c r="S76" s="36"/>
    </row>
    <row r="77" spans="1:21" x14ac:dyDescent="0.2">
      <c r="B77" s="74"/>
      <c r="C77" s="74"/>
      <c r="D77" s="74"/>
      <c r="E77" s="74"/>
      <c r="F77" s="74"/>
      <c r="G77" s="74"/>
      <c r="H77" s="74"/>
      <c r="I77" s="36"/>
      <c r="J77" s="36"/>
      <c r="K77" s="36"/>
      <c r="L77" s="36"/>
      <c r="M77" s="36"/>
      <c r="N77" s="36"/>
      <c r="O77" s="36"/>
      <c r="P77" s="36"/>
      <c r="Q77" s="36"/>
      <c r="R77" s="36"/>
      <c r="S77" s="36"/>
    </row>
    <row r="78" spans="1:21" x14ac:dyDescent="0.2">
      <c r="B78" s="74"/>
      <c r="C78" s="74"/>
      <c r="D78" s="74"/>
      <c r="E78" s="74"/>
      <c r="F78" s="74"/>
      <c r="G78" s="74"/>
      <c r="H78" s="74"/>
      <c r="I78" s="36"/>
      <c r="J78" s="36"/>
      <c r="K78" s="36"/>
      <c r="L78" s="36"/>
      <c r="M78" s="36"/>
      <c r="N78" s="36"/>
      <c r="O78" s="36"/>
      <c r="P78" s="36"/>
      <c r="Q78" s="36"/>
      <c r="R78" s="36"/>
      <c r="S78" s="36"/>
    </row>
    <row r="79" spans="1:21" x14ac:dyDescent="0.2">
      <c r="B79" s="74"/>
      <c r="C79" s="74"/>
      <c r="D79" s="74"/>
      <c r="E79" s="74"/>
      <c r="F79" s="74"/>
      <c r="G79" s="74"/>
      <c r="H79" s="74"/>
      <c r="I79" s="36"/>
      <c r="J79" s="36"/>
      <c r="K79" s="36"/>
      <c r="L79" s="36"/>
      <c r="M79" s="36"/>
      <c r="N79" s="36"/>
      <c r="O79" s="36"/>
      <c r="P79" s="36"/>
      <c r="Q79" s="36"/>
      <c r="R79" s="36"/>
      <c r="S79" s="36"/>
    </row>
    <row r="80" spans="1:21" x14ac:dyDescent="0.2">
      <c r="B80" s="74"/>
      <c r="C80" s="74"/>
      <c r="D80" s="74"/>
      <c r="E80" s="74"/>
      <c r="F80" s="74"/>
      <c r="G80" s="74"/>
      <c r="H80" s="74"/>
      <c r="I80" s="36"/>
      <c r="J80" s="36"/>
      <c r="K80" s="36"/>
      <c r="L80" s="36"/>
      <c r="M80" s="36"/>
      <c r="N80" s="36"/>
      <c r="O80" s="36"/>
      <c r="P80" s="36"/>
      <c r="Q80" s="36"/>
      <c r="R80" s="36"/>
      <c r="S80" s="36"/>
    </row>
    <row r="81" spans="2:19" x14ac:dyDescent="0.2">
      <c r="B81" s="74"/>
      <c r="C81" s="74"/>
      <c r="D81" s="74"/>
      <c r="E81" s="74"/>
      <c r="F81" s="74"/>
      <c r="G81" s="74"/>
      <c r="H81" s="74"/>
      <c r="I81" s="36"/>
      <c r="J81" s="36"/>
      <c r="K81" s="36"/>
      <c r="L81" s="36"/>
      <c r="M81" s="36"/>
      <c r="N81" s="36"/>
      <c r="O81" s="36"/>
      <c r="P81" s="36"/>
      <c r="Q81" s="36"/>
      <c r="R81" s="36"/>
      <c r="S81" s="36"/>
    </row>
    <row r="82" spans="2:19" x14ac:dyDescent="0.2">
      <c r="B82" s="74"/>
      <c r="C82" s="74"/>
      <c r="D82" s="74"/>
      <c r="E82" s="74"/>
      <c r="F82" s="74"/>
      <c r="G82" s="74"/>
      <c r="H82" s="74"/>
      <c r="I82" s="36"/>
      <c r="J82" s="36"/>
      <c r="K82" s="36"/>
      <c r="L82" s="36"/>
      <c r="M82" s="36"/>
      <c r="N82" s="36"/>
      <c r="O82" s="36"/>
      <c r="P82" s="36"/>
      <c r="Q82" s="36"/>
      <c r="R82" s="36"/>
      <c r="S82" s="36"/>
    </row>
    <row r="83" spans="2:19" x14ac:dyDescent="0.2">
      <c r="B83" s="74"/>
      <c r="C83" s="74"/>
      <c r="D83" s="74"/>
      <c r="E83" s="74"/>
      <c r="F83" s="74"/>
      <c r="G83" s="74"/>
      <c r="H83" s="74"/>
      <c r="I83" s="36"/>
      <c r="J83" s="36"/>
      <c r="K83" s="36"/>
      <c r="L83" s="36"/>
      <c r="M83" s="36"/>
      <c r="N83" s="36"/>
      <c r="O83" s="36"/>
      <c r="P83" s="36"/>
      <c r="Q83" s="36"/>
      <c r="R83" s="36"/>
      <c r="S83" s="36"/>
    </row>
    <row r="84" spans="2:19" x14ac:dyDescent="0.2">
      <c r="B84" s="74"/>
      <c r="C84" s="74"/>
      <c r="D84" s="74"/>
      <c r="E84" s="74"/>
      <c r="F84" s="74"/>
      <c r="G84" s="74"/>
      <c r="H84" s="74"/>
      <c r="I84" s="36"/>
      <c r="J84" s="36"/>
      <c r="K84" s="36"/>
      <c r="L84" s="36"/>
      <c r="M84" s="36"/>
      <c r="N84" s="36"/>
      <c r="O84" s="36"/>
      <c r="P84" s="36"/>
      <c r="Q84" s="36"/>
      <c r="R84" s="36"/>
      <c r="S84" s="36"/>
    </row>
    <row r="85" spans="2:19" x14ac:dyDescent="0.2">
      <c r="B85" s="74"/>
      <c r="C85" s="74"/>
      <c r="D85" s="74"/>
      <c r="E85" s="74"/>
      <c r="F85" s="74"/>
      <c r="G85" s="74"/>
      <c r="H85" s="74"/>
      <c r="I85" s="36"/>
      <c r="J85" s="36"/>
      <c r="K85" s="36"/>
      <c r="L85" s="36"/>
      <c r="M85" s="36"/>
      <c r="N85" s="36"/>
      <c r="O85" s="36"/>
      <c r="P85" s="36"/>
      <c r="Q85" s="36"/>
      <c r="R85" s="36"/>
      <c r="S85" s="36"/>
    </row>
    <row r="86" spans="2:19" x14ac:dyDescent="0.2">
      <c r="B86" s="74"/>
      <c r="C86" s="74"/>
      <c r="D86" s="74"/>
      <c r="E86" s="74"/>
      <c r="F86" s="74"/>
      <c r="G86" s="74"/>
      <c r="H86" s="74"/>
      <c r="I86" s="36"/>
      <c r="J86" s="36"/>
      <c r="K86" s="36"/>
      <c r="L86" s="36"/>
      <c r="M86" s="36"/>
      <c r="N86" s="36"/>
      <c r="O86" s="36"/>
      <c r="P86" s="36"/>
      <c r="Q86" s="36"/>
      <c r="R86" s="36"/>
      <c r="S86" s="36"/>
    </row>
    <row r="87" spans="2:19" x14ac:dyDescent="0.2">
      <c r="B87" s="74"/>
      <c r="C87" s="74"/>
      <c r="D87" s="74"/>
      <c r="E87" s="74"/>
      <c r="F87" s="74"/>
      <c r="G87" s="74"/>
      <c r="H87" s="74"/>
      <c r="I87" s="36"/>
      <c r="J87" s="36"/>
      <c r="K87" s="36"/>
      <c r="L87" s="36"/>
      <c r="M87" s="36"/>
      <c r="N87" s="36"/>
      <c r="O87" s="36"/>
      <c r="P87" s="36"/>
      <c r="Q87" s="36"/>
      <c r="R87" s="36"/>
      <c r="S87" s="36"/>
    </row>
    <row r="88" spans="2:19" x14ac:dyDescent="0.2">
      <c r="B88" s="74"/>
      <c r="C88" s="74"/>
      <c r="D88" s="74"/>
      <c r="E88" s="74"/>
      <c r="F88" s="74"/>
      <c r="G88" s="74"/>
      <c r="H88" s="74"/>
      <c r="I88" s="36"/>
      <c r="J88" s="36"/>
      <c r="K88" s="36"/>
      <c r="L88" s="36"/>
      <c r="M88" s="36"/>
      <c r="N88" s="36"/>
      <c r="O88" s="36"/>
      <c r="P88" s="36"/>
      <c r="Q88" s="36"/>
      <c r="R88" s="36"/>
      <c r="S88" s="36"/>
    </row>
    <row r="89" spans="2:19" x14ac:dyDescent="0.2">
      <c r="B89" s="74"/>
      <c r="C89" s="74"/>
      <c r="D89" s="74"/>
      <c r="E89" s="74"/>
      <c r="F89" s="74"/>
      <c r="G89" s="74"/>
      <c r="H89" s="74"/>
      <c r="I89" s="36"/>
      <c r="J89" s="36"/>
      <c r="K89" s="36"/>
      <c r="L89" s="36"/>
      <c r="M89" s="36"/>
      <c r="N89" s="36"/>
      <c r="O89" s="36"/>
      <c r="P89" s="36"/>
      <c r="Q89" s="36"/>
      <c r="R89" s="36"/>
      <c r="S89" s="36"/>
    </row>
    <row r="90" spans="2:19" x14ac:dyDescent="0.2">
      <c r="B90" s="74"/>
      <c r="C90" s="74"/>
      <c r="D90" s="74"/>
      <c r="E90" s="74"/>
      <c r="F90" s="74"/>
      <c r="G90" s="74"/>
      <c r="H90" s="74"/>
      <c r="I90" s="36"/>
      <c r="J90" s="36"/>
      <c r="K90" s="36"/>
      <c r="L90" s="36"/>
      <c r="M90" s="36"/>
      <c r="N90" s="36"/>
      <c r="O90" s="36"/>
      <c r="P90" s="36"/>
      <c r="Q90" s="36"/>
      <c r="R90" s="36"/>
      <c r="S90" s="36"/>
    </row>
    <row r="91" spans="2:19" x14ac:dyDescent="0.2">
      <c r="B91" s="74"/>
      <c r="C91" s="74"/>
      <c r="D91" s="74"/>
      <c r="E91" s="74"/>
      <c r="F91" s="74"/>
      <c r="G91" s="74"/>
      <c r="H91" s="74"/>
      <c r="I91" s="36"/>
      <c r="J91" s="36"/>
      <c r="K91" s="36"/>
      <c r="L91" s="36"/>
      <c r="M91" s="36"/>
      <c r="N91" s="36"/>
      <c r="O91" s="36"/>
      <c r="P91" s="36"/>
      <c r="Q91" s="36"/>
      <c r="R91" s="36"/>
      <c r="S91" s="36"/>
    </row>
    <row r="92" spans="2:19" ht="252" customHeight="1" x14ac:dyDescent="0.2">
      <c r="B92" s="74"/>
      <c r="C92" s="74"/>
      <c r="D92" s="74"/>
      <c r="E92" s="74"/>
      <c r="F92" s="74"/>
      <c r="G92" s="74"/>
      <c r="H92" s="74"/>
      <c r="I92" s="36"/>
      <c r="J92" s="36"/>
      <c r="K92" s="36"/>
      <c r="L92" s="36"/>
      <c r="M92" s="36"/>
      <c r="N92" s="36"/>
      <c r="O92" s="36"/>
      <c r="P92" s="36"/>
      <c r="Q92" s="36"/>
      <c r="R92" s="36"/>
      <c r="S92" s="36"/>
    </row>
  </sheetData>
  <autoFilter ref="B3:S3" xr:uid="{755F93FE-8D59-494D-BE0D-AF375D62A2C6}"/>
  <mergeCells count="9">
    <mergeCell ref="U55:U60"/>
    <mergeCell ref="U61:U66"/>
    <mergeCell ref="B68:H92"/>
    <mergeCell ref="J1:S1"/>
    <mergeCell ref="U4:U26"/>
    <mergeCell ref="U27:U37"/>
    <mergeCell ref="U38:U42"/>
    <mergeCell ref="U43:U48"/>
    <mergeCell ref="U49:U54"/>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SARA LargeLoads - Winter</vt:lpstr>
      <vt:lpstr>CDR LargeLoads - Summer</vt:lpstr>
      <vt:lpstr>CDR LargeLoads - Winter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Warnken, Pete</dc:creator>
  <cp:lastModifiedBy>Neel, Evan</cp:lastModifiedBy>
  <dcterms:created xsi:type="dcterms:W3CDTF">2022-11-08T15:25:29Z</dcterms:created>
  <dcterms:modified xsi:type="dcterms:W3CDTF">2022-11-08T15:57:27Z</dcterms:modified>
</cp:coreProperties>
</file>