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 Rules\Nodal Protocols\NPRR\1124NPRR\"/>
    </mc:Choice>
  </mc:AlternateContent>
  <xr:revisionPtr revIDLastSave="0" documentId="8_{BA227124-29AA-4F07-B984-95E3DFABB439}" xr6:coauthVersionLast="47" xr6:coauthVersionMax="47" xr10:uidLastSave="{00000000-0000-0000-0000-000000000000}"/>
  <bookViews>
    <workbookView xWindow="-120" yWindow="-120" windowWidth="20730" windowHeight="11160" xr2:uid="{3EF9B8EE-F93D-4058-9D35-C68A0F386B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35" i="1"/>
  <c r="E31" i="1"/>
  <c r="G31" i="1" s="1"/>
  <c r="E30" i="1"/>
  <c r="G30" i="1" s="1"/>
  <c r="D31" i="1"/>
  <c r="F31" i="1" s="1"/>
  <c r="D30" i="1"/>
  <c r="F30" i="1" s="1"/>
  <c r="I35" i="1"/>
  <c r="K35" i="1" s="1"/>
  <c r="L35" i="1" s="1"/>
  <c r="I34" i="1"/>
  <c r="I33" i="1"/>
  <c r="I32" i="1"/>
  <c r="J22" i="1"/>
  <c r="J21" i="1"/>
  <c r="E22" i="1"/>
  <c r="E21" i="1"/>
  <c r="D22" i="1"/>
  <c r="D21" i="1"/>
  <c r="I21" i="1" s="1"/>
  <c r="I26" i="1"/>
  <c r="J26" i="1"/>
  <c r="K26" i="1"/>
  <c r="L26" i="1" s="1"/>
  <c r="J25" i="1"/>
  <c r="K25" i="1" s="1"/>
  <c r="L25" i="1" s="1"/>
  <c r="I25" i="1"/>
  <c r="I22" i="1"/>
  <c r="I23" i="1"/>
  <c r="I24" i="1"/>
  <c r="J24" i="1"/>
  <c r="K24" i="1" s="1"/>
  <c r="L24" i="1" s="1"/>
  <c r="K23" i="1"/>
  <c r="L23" i="1" s="1"/>
  <c r="J23" i="1"/>
  <c r="H34" i="1"/>
  <c r="H35" i="1"/>
  <c r="G35" i="1"/>
  <c r="F35" i="1"/>
  <c r="G34" i="1"/>
  <c r="F34" i="1"/>
  <c r="E35" i="1"/>
  <c r="E34" i="1"/>
  <c r="D35" i="1"/>
  <c r="D34" i="1"/>
  <c r="H26" i="1"/>
  <c r="G26" i="1"/>
  <c r="F26" i="1"/>
  <c r="E26" i="1"/>
  <c r="G25" i="1"/>
  <c r="E25" i="1"/>
  <c r="F25" i="1"/>
  <c r="D26" i="1"/>
  <c r="E17" i="1"/>
  <c r="G17" i="1" s="1"/>
  <c r="D17" i="1"/>
  <c r="F17" i="1" s="1"/>
  <c r="D25" i="1"/>
  <c r="E16" i="1"/>
  <c r="D16" i="1"/>
  <c r="M7" i="1"/>
  <c r="L7" i="1"/>
  <c r="K4" i="1"/>
  <c r="K3" i="1"/>
  <c r="J4" i="1"/>
  <c r="J3" i="1"/>
  <c r="E32" i="1"/>
  <c r="G32" i="1" s="1"/>
  <c r="E33" i="1"/>
  <c r="G33" i="1" s="1"/>
  <c r="D33" i="1"/>
  <c r="F33" i="1" s="1"/>
  <c r="D32" i="1"/>
  <c r="F32" i="1" s="1"/>
  <c r="D24" i="1"/>
  <c r="D23" i="1"/>
  <c r="D14" i="1"/>
  <c r="D15" i="1"/>
  <c r="F15" i="1" s="1"/>
  <c r="K34" i="1" l="1"/>
  <c r="L34" i="1" s="1"/>
  <c r="K33" i="1"/>
  <c r="I30" i="1"/>
  <c r="K30" i="1" s="1"/>
  <c r="K32" i="1"/>
  <c r="I31" i="1"/>
  <c r="K31" i="1" s="1"/>
  <c r="K21" i="1"/>
  <c r="K22" i="1"/>
  <c r="H25" i="1"/>
  <c r="H17" i="1"/>
  <c r="G16" i="1"/>
  <c r="F16" i="1"/>
  <c r="H16" i="1" s="1"/>
  <c r="E12" i="1"/>
  <c r="E24" i="1" l="1"/>
  <c r="E23" i="1"/>
  <c r="K5" i="1"/>
  <c r="E14" i="1" s="1"/>
  <c r="K6" i="1"/>
  <c r="E15" i="1" s="1"/>
  <c r="G15" i="1" s="1"/>
  <c r="L5" i="1"/>
  <c r="F14" i="1" s="1"/>
  <c r="D13" i="1"/>
  <c r="F13" i="1" s="1"/>
  <c r="E13" i="1"/>
  <c r="G13" i="1" s="1"/>
  <c r="M3" i="1"/>
  <c r="G12" i="1" s="1"/>
  <c r="M5" i="1" l="1"/>
  <c r="G14" i="1" s="1"/>
  <c r="H14" i="1" s="1"/>
  <c r="L3" i="1"/>
  <c r="F21" i="1" s="1"/>
  <c r="D12" i="1"/>
  <c r="G21" i="1"/>
  <c r="H30" i="1"/>
  <c r="L30" i="1" s="1"/>
  <c r="H32" i="1"/>
  <c r="L32" i="1" s="1"/>
  <c r="H15" i="1"/>
  <c r="F22" i="1"/>
  <c r="G22" i="1"/>
  <c r="F24" i="1"/>
  <c r="G24" i="1"/>
  <c r="F23" i="1"/>
  <c r="H13" i="1"/>
  <c r="G23" i="1" l="1"/>
  <c r="H23" i="1" s="1"/>
  <c r="F12" i="1"/>
  <c r="H12" i="1" s="1"/>
  <c r="H22" i="1"/>
  <c r="L22" i="1" s="1"/>
  <c r="H21" i="1"/>
  <c r="L21" i="1" s="1"/>
  <c r="H24" i="1"/>
  <c r="H33" i="1"/>
  <c r="L33" i="1" s="1"/>
  <c r="H31" i="1"/>
  <c r="L31" i="1" s="1"/>
</calcChain>
</file>

<file path=xl/sharedStrings.xml><?xml version="1.0" encoding="utf-8"?>
<sst xmlns="http://schemas.openxmlformats.org/spreadsheetml/2006/main" count="97" uniqueCount="39">
  <si>
    <t>Startup Offer - 200% (DAM) ($)</t>
  </si>
  <si>
    <t>SUPR ($)</t>
  </si>
  <si>
    <t>MEPR ($/MWh)</t>
  </si>
  <si>
    <t>RUCG ($/Day)</t>
  </si>
  <si>
    <t>Startup Fuel QTY (MMBtu)</t>
  </si>
  <si>
    <t>Actual Fuel Price ($/MMBtu)</t>
  </si>
  <si>
    <t>Startup Offer Cap  ($)</t>
  </si>
  <si>
    <t>n/a</t>
  </si>
  <si>
    <t>With Approved Fuel Dispute (current Protocols)</t>
  </si>
  <si>
    <t xml:space="preserve">Initital Settlement </t>
  </si>
  <si>
    <t>Unit 1 (with VC &amp; with 3PO)</t>
  </si>
  <si>
    <t>Unit 2 (with VC &amp; without 3PO)</t>
  </si>
  <si>
    <t>Unit 3 (with no VC &amp; with 3PO)</t>
  </si>
  <si>
    <t>Unit 4 (with no VC &amp; without 3PO)</t>
  </si>
  <si>
    <t>With Approved Fuel Dispute &amp; NPRR1124</t>
  </si>
  <si>
    <t>Minimum Energy Offer Cap (DAM) ($/MWh)</t>
  </si>
  <si>
    <t>Minimum Energy Offer - 200%  (DAM) ($/MWh)</t>
  </si>
  <si>
    <t>Minimum Energy Offer Cap ($/MWh)</t>
  </si>
  <si>
    <t>Sample Fuel Dispute Calculation with NPRR 1124:</t>
  </si>
  <si>
    <t>Resource Category</t>
  </si>
  <si>
    <t>Coal &amp; Lignite</t>
  </si>
  <si>
    <t>Unit 5 (with no VC &amp; with 3PO)</t>
  </si>
  <si>
    <t>Unit 6 (with no VC &amp; without 3PO)</t>
  </si>
  <si>
    <t>Simple Cycle &lt; 90</t>
  </si>
  <si>
    <t>FIP 
($/MMBtu)</t>
  </si>
  <si>
    <t>Average Heat Rate @ LSL 
(MMBtu/MWh)</t>
  </si>
  <si>
    <t>LSL 
(MW)</t>
  </si>
  <si>
    <t>Startup O&amp;M Cost 
($)</t>
  </si>
  <si>
    <t>Minimum  Energy O&amp;M Cost 
($)</t>
  </si>
  <si>
    <t>Startup Offer Cap  (DAM) 
($)</t>
  </si>
  <si>
    <t>Delta</t>
  </si>
  <si>
    <t>Calculated  Resource Cost</t>
  </si>
  <si>
    <t>Startup Costs               ($)</t>
  </si>
  <si>
    <t>Minimum Energy Cost ($)</t>
  </si>
  <si>
    <t>Total Cost ($)</t>
  </si>
  <si>
    <t xml:space="preserve">&lt;== Resources without verfiable costs  that have fixed startup and </t>
  </si>
  <si>
    <t>&lt;== NPRR1124 addressing this deficiency</t>
  </si>
  <si>
    <t xml:space="preserve">        minimum energy prices, cannot recover actual fuel costs via a fuel dispute</t>
  </si>
  <si>
    <t xml:space="preserve">        NPRR1124 does not address this issue.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</si>
</sst>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/>
    <xf numFmtId="164" fontId="0" fillId="7" borderId="1" xfId="0" applyNumberFormat="1" applyFill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8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9" borderId="2" xfId="0" applyFill="1" applyBorder="1" applyAlignment="1">
      <alignment horizontal="center" vertical="top" wrapText="1"/>
    </xf>
    <xf numFmtId="3" fontId="0" fillId="0" borderId="1" xfId="0" applyNumberFormat="1" applyBorder="1" applyAlignment="1">
      <alignment horizontal="center"/>
    </xf>
    <xf numFmtId="0" fontId="0" fillId="5" borderId="6" xfId="0" applyFill="1" applyBorder="1" applyAlignment="1">
      <alignment horizontal="center" vertical="top" wrapText="1"/>
    </xf>
    <xf numFmtId="164" fontId="0" fillId="10" borderId="1" xfId="0" applyNumberForma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316230</xdr:colOff>
      <xdr:row>0</xdr:row>
      <xdr:rowOff>135254</xdr:rowOff>
    </xdr:from>
    <xdr:to>
      <xdr:col>20</xdr:col>
      <xdr:colOff>396908</xdr:colOff>
      <xdr:row>11</xdr:row>
      <xdr:rowOff>179069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D0C2F9-BB30-4F10-AB99-8B3A9CF87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2055" y="135254"/>
          <a:ext cx="4976528" cy="299656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59C3-4CA2-4AEF-9079-F34F790E6F14}">
  <dimension ref="B1:M35"/>
  <sheetViews>
    <sheetView tabSelected="1" workbookViewId="0">
      <selection activeCell="N29" sqref="N29"/>
    </sheetView>
  </sheetViews>
  <sheetFormatPr defaultRowHeight="15" x14ac:dyDescent="0.25"/>
  <cols>
    <col min="1" max="1" width="2" customWidth="1"/>
    <col min="2" max="2" width="33.42578125" bestFit="1" customWidth="1"/>
    <col min="3" max="3" width="12.28515625" customWidth="1"/>
    <col min="4" max="4" width="20" customWidth="1"/>
    <col min="5" max="5" width="12.140625" customWidth="1"/>
    <col min="6" max="6" width="14.5703125" bestFit="1" customWidth="1"/>
    <col min="7" max="8" width="12.140625" customWidth="1"/>
    <col min="9" max="9" width="12.5703125" customWidth="1"/>
    <col min="10" max="10" width="11.42578125" customWidth="1"/>
    <col min="11" max="11" width="11.28515625" customWidth="1"/>
    <col min="12" max="12" width="13.5703125" customWidth="1"/>
    <col min="13" max="14" width="12.140625" bestFit="1" customWidth="1"/>
    <col min="15" max="15" width="14.85546875" bestFit="1" customWidth="1"/>
  </cols>
  <sheetData>
    <row r="1" spans="2:13" ht="15.75" x14ac:dyDescent="0.25">
      <c r="B1" s="7" t="s">
        <v>18</v>
      </c>
    </row>
    <row r="2" spans="2:13" ht="75" x14ac:dyDescent="0.25">
      <c r="B2" s="5"/>
      <c r="C2" s="11" t="s">
        <v>24</v>
      </c>
      <c r="D2" s="11" t="s">
        <v>19</v>
      </c>
      <c r="E2" s="11" t="s">
        <v>4</v>
      </c>
      <c r="F2" s="11" t="s">
        <v>25</v>
      </c>
      <c r="G2" s="11" t="s">
        <v>26</v>
      </c>
      <c r="H2" s="11" t="s">
        <v>27</v>
      </c>
      <c r="I2" s="11" t="s">
        <v>28</v>
      </c>
      <c r="J2" s="11" t="s">
        <v>29</v>
      </c>
      <c r="K2" s="11" t="s">
        <v>15</v>
      </c>
      <c r="L2" s="11" t="s">
        <v>0</v>
      </c>
      <c r="M2" s="11" t="s">
        <v>16</v>
      </c>
    </row>
    <row r="3" spans="2:13" x14ac:dyDescent="0.25">
      <c r="B3" s="2" t="s">
        <v>10</v>
      </c>
      <c r="C3" s="3">
        <v>5</v>
      </c>
      <c r="D3" s="3" t="s">
        <v>23</v>
      </c>
      <c r="E3" s="16">
        <v>2000</v>
      </c>
      <c r="F3" s="3">
        <v>13</v>
      </c>
      <c r="G3" s="3">
        <v>30</v>
      </c>
      <c r="H3" s="3">
        <v>0</v>
      </c>
      <c r="I3" s="3">
        <v>0</v>
      </c>
      <c r="J3" s="4">
        <f>E3*C3+H3</f>
        <v>10000</v>
      </c>
      <c r="K3" s="4">
        <f>C3*F3+I3</f>
        <v>65</v>
      </c>
      <c r="L3" s="4">
        <f>J3*2</f>
        <v>20000</v>
      </c>
      <c r="M3" s="4">
        <f>K3*2</f>
        <v>130</v>
      </c>
    </row>
    <row r="4" spans="2:13" x14ac:dyDescent="0.25">
      <c r="B4" s="2" t="s">
        <v>11</v>
      </c>
      <c r="C4" s="3">
        <v>5</v>
      </c>
      <c r="D4" s="3" t="s">
        <v>23</v>
      </c>
      <c r="E4" s="16">
        <v>2000</v>
      </c>
      <c r="F4" s="3">
        <v>13</v>
      </c>
      <c r="G4" s="3">
        <v>30</v>
      </c>
      <c r="H4" s="3">
        <v>0</v>
      </c>
      <c r="I4" s="3">
        <v>0</v>
      </c>
      <c r="J4" s="4">
        <f>E4*C4+H4</f>
        <v>10000</v>
      </c>
      <c r="K4" s="4">
        <f>C4*F4+I4</f>
        <v>65</v>
      </c>
      <c r="L4" s="4" t="s">
        <v>7</v>
      </c>
      <c r="M4" s="4" t="s">
        <v>7</v>
      </c>
    </row>
    <row r="5" spans="2:13" x14ac:dyDescent="0.25">
      <c r="B5" s="2" t="s">
        <v>12</v>
      </c>
      <c r="C5" s="3">
        <v>5</v>
      </c>
      <c r="D5" s="3" t="s">
        <v>23</v>
      </c>
      <c r="E5" s="3" t="s">
        <v>7</v>
      </c>
      <c r="F5" s="3">
        <v>14</v>
      </c>
      <c r="G5" s="3">
        <v>30</v>
      </c>
      <c r="H5" s="4" t="s">
        <v>7</v>
      </c>
      <c r="I5" s="4" t="s">
        <v>7</v>
      </c>
      <c r="J5" s="4">
        <v>2300</v>
      </c>
      <c r="K5" s="4">
        <f>F5*C5</f>
        <v>70</v>
      </c>
      <c r="L5" s="4">
        <f>J5*2</f>
        <v>4600</v>
      </c>
      <c r="M5" s="4">
        <f>K5*2</f>
        <v>140</v>
      </c>
    </row>
    <row r="6" spans="2:13" x14ac:dyDescent="0.25">
      <c r="B6" s="2" t="s">
        <v>13</v>
      </c>
      <c r="C6" s="3">
        <v>5</v>
      </c>
      <c r="D6" s="3" t="s">
        <v>23</v>
      </c>
      <c r="E6" s="3" t="s">
        <v>7</v>
      </c>
      <c r="F6" s="3">
        <v>14</v>
      </c>
      <c r="G6" s="3">
        <v>30</v>
      </c>
      <c r="H6" s="4" t="s">
        <v>7</v>
      </c>
      <c r="I6" s="4" t="s">
        <v>7</v>
      </c>
      <c r="J6" s="4">
        <v>2300</v>
      </c>
      <c r="K6" s="4">
        <f>C6*F6</f>
        <v>70</v>
      </c>
      <c r="L6" s="4" t="s">
        <v>7</v>
      </c>
      <c r="M6" s="4" t="s">
        <v>7</v>
      </c>
    </row>
    <row r="7" spans="2:13" x14ac:dyDescent="0.25">
      <c r="B7" s="2" t="s">
        <v>21</v>
      </c>
      <c r="C7" s="3">
        <v>5</v>
      </c>
      <c r="D7" s="3" t="s">
        <v>20</v>
      </c>
      <c r="E7" s="3" t="s">
        <v>7</v>
      </c>
      <c r="F7" s="3" t="s">
        <v>7</v>
      </c>
      <c r="G7" s="3">
        <v>30</v>
      </c>
      <c r="H7" s="4" t="s">
        <v>7</v>
      </c>
      <c r="I7" s="4" t="s">
        <v>7</v>
      </c>
      <c r="J7" s="4">
        <v>7200</v>
      </c>
      <c r="K7" s="4">
        <v>18</v>
      </c>
      <c r="L7" s="4">
        <f>J7*2</f>
        <v>14400</v>
      </c>
      <c r="M7" s="4">
        <f>K7*2</f>
        <v>36</v>
      </c>
    </row>
    <row r="8" spans="2:13" x14ac:dyDescent="0.25">
      <c r="B8" s="2" t="s">
        <v>22</v>
      </c>
      <c r="C8" s="3">
        <v>5</v>
      </c>
      <c r="D8" s="3" t="s">
        <v>20</v>
      </c>
      <c r="E8" s="3" t="s">
        <v>7</v>
      </c>
      <c r="F8" s="3" t="s">
        <v>7</v>
      </c>
      <c r="G8" s="3">
        <v>30</v>
      </c>
      <c r="H8" s="4" t="s">
        <v>7</v>
      </c>
      <c r="I8" s="4" t="s">
        <v>7</v>
      </c>
      <c r="J8" s="4">
        <v>7200</v>
      </c>
      <c r="K8" s="4">
        <v>18</v>
      </c>
      <c r="L8" s="4" t="s">
        <v>7</v>
      </c>
      <c r="M8" s="4" t="s">
        <v>7</v>
      </c>
    </row>
    <row r="9" spans="2:13" ht="15.75" thickBot="1" x14ac:dyDescent="0.3">
      <c r="B9" s="8"/>
      <c r="C9" s="9"/>
      <c r="D9" s="9"/>
      <c r="E9" s="9"/>
      <c r="F9" s="9"/>
      <c r="G9" s="10"/>
      <c r="H9" s="10"/>
      <c r="I9" s="10"/>
      <c r="J9" s="10"/>
      <c r="K9" s="10"/>
      <c r="L9" s="10"/>
    </row>
    <row r="10" spans="2:13" ht="15.75" thickBot="1" x14ac:dyDescent="0.3">
      <c r="C10" s="1"/>
      <c r="D10" s="23" t="s">
        <v>9</v>
      </c>
      <c r="E10" s="24"/>
      <c r="F10" s="24"/>
      <c r="G10" s="24"/>
      <c r="H10" s="25"/>
    </row>
    <row r="11" spans="2:13" ht="60" x14ac:dyDescent="0.25">
      <c r="B11" s="5"/>
      <c r="C11" s="5"/>
      <c r="D11" s="12" t="s">
        <v>6</v>
      </c>
      <c r="E11" s="12" t="s">
        <v>17</v>
      </c>
      <c r="F11" s="13" t="s">
        <v>1</v>
      </c>
      <c r="G11" s="13" t="s">
        <v>2</v>
      </c>
      <c r="H11" s="13" t="s">
        <v>3</v>
      </c>
    </row>
    <row r="12" spans="2:13" x14ac:dyDescent="0.25">
      <c r="B12" s="2" t="s">
        <v>10</v>
      </c>
      <c r="C12" s="2"/>
      <c r="D12" s="4">
        <f t="shared" ref="D12:E17" si="0">+J3</f>
        <v>10000</v>
      </c>
      <c r="E12" s="4">
        <f t="shared" si="0"/>
        <v>65</v>
      </c>
      <c r="F12" s="4">
        <f>MIN(L3,D12)</f>
        <v>10000</v>
      </c>
      <c r="G12" s="4">
        <f>MIN(E12,M3)</f>
        <v>65</v>
      </c>
      <c r="H12" s="6">
        <f t="shared" ref="H12:H17" si="1">F12+G12*G3</f>
        <v>11950</v>
      </c>
    </row>
    <row r="13" spans="2:13" x14ac:dyDescent="0.25">
      <c r="B13" s="2" t="s">
        <v>11</v>
      </c>
      <c r="C13" s="2"/>
      <c r="D13" s="4">
        <f t="shared" si="0"/>
        <v>10000</v>
      </c>
      <c r="E13" s="4">
        <f t="shared" si="0"/>
        <v>65</v>
      </c>
      <c r="F13" s="4">
        <f>MIN(L4,D13)</f>
        <v>10000</v>
      </c>
      <c r="G13" s="4">
        <f>MIN(E13,M4)</f>
        <v>65</v>
      </c>
      <c r="H13" s="6">
        <f t="shared" si="1"/>
        <v>11950</v>
      </c>
    </row>
    <row r="14" spans="2:13" x14ac:dyDescent="0.25">
      <c r="B14" s="2" t="s">
        <v>12</v>
      </c>
      <c r="C14" s="2"/>
      <c r="D14" s="4">
        <f t="shared" si="0"/>
        <v>2300</v>
      </c>
      <c r="E14" s="4">
        <f t="shared" si="0"/>
        <v>70</v>
      </c>
      <c r="F14" s="4">
        <f>MIN(L5,D14)</f>
        <v>2300</v>
      </c>
      <c r="G14" s="4">
        <f>MIN(E14,M5)</f>
        <v>70</v>
      </c>
      <c r="H14" s="6">
        <f t="shared" si="1"/>
        <v>4400</v>
      </c>
    </row>
    <row r="15" spans="2:13" x14ac:dyDescent="0.25">
      <c r="B15" s="2" t="s">
        <v>13</v>
      </c>
      <c r="C15" s="2"/>
      <c r="D15" s="4">
        <f t="shared" si="0"/>
        <v>2300</v>
      </c>
      <c r="E15" s="4">
        <f t="shared" si="0"/>
        <v>70</v>
      </c>
      <c r="F15" s="4">
        <f>MIN(L6,D15)</f>
        <v>2300</v>
      </c>
      <c r="G15" s="4">
        <f>MIN(E15,M6)</f>
        <v>70</v>
      </c>
      <c r="H15" s="6">
        <f t="shared" si="1"/>
        <v>4400</v>
      </c>
    </row>
    <row r="16" spans="2:13" x14ac:dyDescent="0.25">
      <c r="B16" s="2" t="s">
        <v>21</v>
      </c>
      <c r="C16" s="2"/>
      <c r="D16" s="4">
        <f t="shared" si="0"/>
        <v>7200</v>
      </c>
      <c r="E16" s="4">
        <f t="shared" si="0"/>
        <v>18</v>
      </c>
      <c r="F16" s="4">
        <f>MIN(L7,D16)</f>
        <v>7200</v>
      </c>
      <c r="G16" s="4">
        <f>MIN(E16,M7)</f>
        <v>18</v>
      </c>
      <c r="H16" s="6">
        <f t="shared" si="1"/>
        <v>7740</v>
      </c>
    </row>
    <row r="17" spans="2:13" x14ac:dyDescent="0.25">
      <c r="B17" s="2" t="s">
        <v>22</v>
      </c>
      <c r="C17" s="2"/>
      <c r="D17" s="4">
        <f t="shared" si="0"/>
        <v>7200</v>
      </c>
      <c r="E17" s="4">
        <f t="shared" si="0"/>
        <v>18</v>
      </c>
      <c r="F17" s="4">
        <f>D17</f>
        <v>7200</v>
      </c>
      <c r="G17" s="4">
        <f>E17</f>
        <v>18</v>
      </c>
      <c r="H17" s="6">
        <f t="shared" si="1"/>
        <v>7740</v>
      </c>
    </row>
    <row r="18" spans="2:13" ht="15.75" thickBot="1" x14ac:dyDescent="0.3"/>
    <row r="19" spans="2:13" ht="15.75" thickBot="1" x14ac:dyDescent="0.3">
      <c r="D19" s="20" t="s">
        <v>8</v>
      </c>
      <c r="E19" s="21"/>
      <c r="F19" s="21"/>
      <c r="G19" s="21"/>
      <c r="H19" s="22"/>
      <c r="I19" s="29" t="s">
        <v>31</v>
      </c>
      <c r="J19" s="30"/>
      <c r="K19" s="30"/>
      <c r="L19" s="31"/>
    </row>
    <row r="20" spans="2:13" ht="60" x14ac:dyDescent="0.25">
      <c r="B20" s="5"/>
      <c r="C20" s="11" t="s">
        <v>5</v>
      </c>
      <c r="D20" s="14" t="s">
        <v>6</v>
      </c>
      <c r="E20" s="14" t="s">
        <v>17</v>
      </c>
      <c r="F20" s="14" t="s">
        <v>1</v>
      </c>
      <c r="G20" s="14" t="s">
        <v>2</v>
      </c>
      <c r="H20" s="14" t="s">
        <v>3</v>
      </c>
      <c r="I20" s="17" t="s">
        <v>32</v>
      </c>
      <c r="J20" s="17" t="s">
        <v>33</v>
      </c>
      <c r="K20" s="17" t="s">
        <v>34</v>
      </c>
      <c r="L20" s="17" t="s">
        <v>30</v>
      </c>
    </row>
    <row r="21" spans="2:13" x14ac:dyDescent="0.25">
      <c r="B21" s="2" t="s">
        <v>10</v>
      </c>
      <c r="C21" s="3">
        <v>23</v>
      </c>
      <c r="D21" s="4">
        <f>E3*C21+H3</f>
        <v>46000</v>
      </c>
      <c r="E21" s="4">
        <f>F3*C21+I3</f>
        <v>299</v>
      </c>
      <c r="F21" s="4">
        <f>MIN(L3,D21)</f>
        <v>20000</v>
      </c>
      <c r="G21" s="4">
        <f>MIN(M3,E21)</f>
        <v>130</v>
      </c>
      <c r="H21" s="19">
        <f t="shared" ref="H21:H26" si="2">F21+G21*G3</f>
        <v>23900</v>
      </c>
      <c r="I21" s="18">
        <f>D21</f>
        <v>46000</v>
      </c>
      <c r="J21" s="18">
        <f>C21*G3*F3+I3</f>
        <v>8970</v>
      </c>
      <c r="K21" s="18">
        <f t="shared" ref="K21:K26" si="3">I21+J21</f>
        <v>54970</v>
      </c>
      <c r="L21" s="18">
        <f t="shared" ref="L21:L26" si="4">H21-K21</f>
        <v>-31070</v>
      </c>
      <c r="M21" t="s">
        <v>36</v>
      </c>
    </row>
    <row r="22" spans="2:13" x14ac:dyDescent="0.25">
      <c r="B22" s="2" t="s">
        <v>11</v>
      </c>
      <c r="C22" s="3">
        <v>23</v>
      </c>
      <c r="D22" s="4">
        <f>E4*C22+H4</f>
        <v>46000</v>
      </c>
      <c r="E22" s="4">
        <f>F4*C22+I4</f>
        <v>299</v>
      </c>
      <c r="F22" s="4">
        <f>D22</f>
        <v>46000</v>
      </c>
      <c r="G22" s="4">
        <f>E22</f>
        <v>299</v>
      </c>
      <c r="H22" s="6">
        <f t="shared" si="2"/>
        <v>54970</v>
      </c>
      <c r="I22" s="4">
        <f t="shared" ref="I22:I24" si="5">D22</f>
        <v>46000</v>
      </c>
      <c r="J22" s="4">
        <f>C22*G4*F4+I4</f>
        <v>8970</v>
      </c>
      <c r="K22" s="4">
        <f t="shared" si="3"/>
        <v>54970</v>
      </c>
      <c r="L22" s="4">
        <f t="shared" si="4"/>
        <v>0</v>
      </c>
    </row>
    <row r="23" spans="2:13" x14ac:dyDescent="0.25">
      <c r="B23" s="2" t="s">
        <v>12</v>
      </c>
      <c r="C23" s="3">
        <v>23</v>
      </c>
      <c r="D23" s="4">
        <f>J5</f>
        <v>2300</v>
      </c>
      <c r="E23" s="4">
        <f>C23*F5</f>
        <v>322</v>
      </c>
      <c r="F23" s="4">
        <f>MIN(D23,L5)</f>
        <v>2300</v>
      </c>
      <c r="G23" s="4">
        <f>MIN(M5,E23)</f>
        <v>140</v>
      </c>
      <c r="H23" s="19">
        <f t="shared" si="2"/>
        <v>6500</v>
      </c>
      <c r="I23" s="18">
        <f t="shared" si="5"/>
        <v>2300</v>
      </c>
      <c r="J23" s="18">
        <f>C23*G5*F5</f>
        <v>9660</v>
      </c>
      <c r="K23" s="18">
        <f t="shared" si="3"/>
        <v>11960</v>
      </c>
      <c r="L23" s="18">
        <f t="shared" si="4"/>
        <v>-5460</v>
      </c>
      <c r="M23" t="s">
        <v>36</v>
      </c>
    </row>
    <row r="24" spans="2:13" x14ac:dyDescent="0.25">
      <c r="B24" s="2" t="s">
        <v>13</v>
      </c>
      <c r="C24" s="3">
        <v>23</v>
      </c>
      <c r="D24" s="4">
        <f>J6</f>
        <v>2300</v>
      </c>
      <c r="E24" s="4">
        <f>C24*F6</f>
        <v>322</v>
      </c>
      <c r="F24" s="4">
        <f>D24</f>
        <v>2300</v>
      </c>
      <c r="G24" s="4">
        <f>E24</f>
        <v>322</v>
      </c>
      <c r="H24" s="6">
        <f t="shared" si="2"/>
        <v>11960</v>
      </c>
      <c r="I24" s="4">
        <f t="shared" si="5"/>
        <v>2300</v>
      </c>
      <c r="J24" s="4">
        <f>C24*G6*F6</f>
        <v>9660</v>
      </c>
      <c r="K24" s="4">
        <f t="shared" si="3"/>
        <v>11960</v>
      </c>
      <c r="L24" s="4">
        <f t="shared" si="4"/>
        <v>0</v>
      </c>
    </row>
    <row r="25" spans="2:13" x14ac:dyDescent="0.25">
      <c r="B25" s="2" t="s">
        <v>21</v>
      </c>
      <c r="C25" s="3">
        <v>23</v>
      </c>
      <c r="D25" s="4">
        <f>J7</f>
        <v>7200</v>
      </c>
      <c r="E25" s="4">
        <f>K7</f>
        <v>18</v>
      </c>
      <c r="F25" s="4">
        <f>MIN(D25,L7)</f>
        <v>7200</v>
      </c>
      <c r="G25" s="4">
        <f>MIN(E25,M7)</f>
        <v>18</v>
      </c>
      <c r="H25" s="6">
        <f t="shared" si="2"/>
        <v>7740</v>
      </c>
      <c r="I25" s="4">
        <f t="shared" ref="I25" si="6">D25</f>
        <v>7200</v>
      </c>
      <c r="J25" s="4">
        <f>G25*G7</f>
        <v>540</v>
      </c>
      <c r="K25" s="4">
        <f t="shared" si="3"/>
        <v>7740</v>
      </c>
      <c r="L25" s="4">
        <f t="shared" si="4"/>
        <v>0</v>
      </c>
      <c r="M25" t="s">
        <v>35</v>
      </c>
    </row>
    <row r="26" spans="2:13" x14ac:dyDescent="0.25">
      <c r="B26" s="2" t="s">
        <v>22</v>
      </c>
      <c r="C26" s="3">
        <v>23</v>
      </c>
      <c r="D26" s="4">
        <f>J8</f>
        <v>7200</v>
      </c>
      <c r="E26" s="4">
        <f>K8</f>
        <v>18</v>
      </c>
      <c r="F26" s="4">
        <f>D26</f>
        <v>7200</v>
      </c>
      <c r="G26" s="4">
        <f>E26</f>
        <v>18</v>
      </c>
      <c r="H26" s="6">
        <f t="shared" si="2"/>
        <v>7740</v>
      </c>
      <c r="I26" s="4">
        <f t="shared" ref="I26" si="7">D26</f>
        <v>7200</v>
      </c>
      <c r="J26" s="4">
        <f>G26*G8</f>
        <v>540</v>
      </c>
      <c r="K26" s="4">
        <f t="shared" si="3"/>
        <v>7740</v>
      </c>
      <c r="L26" s="4">
        <f t="shared" si="4"/>
        <v>0</v>
      </c>
      <c r="M26" t="s">
        <v>37</v>
      </c>
    </row>
    <row r="27" spans="2:13" ht="15.75" thickBot="1" x14ac:dyDescent="0.3">
      <c r="M27" t="s">
        <v>38</v>
      </c>
    </row>
    <row r="28" spans="2:13" ht="15.75" thickBot="1" x14ac:dyDescent="0.3">
      <c r="D28" s="26" t="s">
        <v>14</v>
      </c>
      <c r="E28" s="27"/>
      <c r="F28" s="27"/>
      <c r="G28" s="27"/>
      <c r="H28" s="28"/>
      <c r="I28" s="29" t="s">
        <v>31</v>
      </c>
      <c r="J28" s="30"/>
      <c r="K28" s="30"/>
      <c r="L28" s="31"/>
    </row>
    <row r="29" spans="2:13" ht="60" x14ac:dyDescent="0.25">
      <c r="B29" s="5"/>
      <c r="C29" s="11" t="s">
        <v>5</v>
      </c>
      <c r="D29" s="14" t="s">
        <v>6</v>
      </c>
      <c r="E29" s="14" t="s">
        <v>17</v>
      </c>
      <c r="F29" s="15" t="s">
        <v>1</v>
      </c>
      <c r="G29" s="15" t="s">
        <v>2</v>
      </c>
      <c r="H29" s="15" t="s">
        <v>3</v>
      </c>
      <c r="I29" s="17" t="s">
        <v>32</v>
      </c>
      <c r="J29" s="17" t="s">
        <v>33</v>
      </c>
      <c r="K29" s="17" t="s">
        <v>34</v>
      </c>
      <c r="L29" s="17" t="s">
        <v>30</v>
      </c>
    </row>
    <row r="30" spans="2:13" x14ac:dyDescent="0.25">
      <c r="B30" s="2" t="s">
        <v>10</v>
      </c>
      <c r="C30" s="3">
        <v>23</v>
      </c>
      <c r="D30" s="4">
        <f>+C30*E3+H3</f>
        <v>46000</v>
      </c>
      <c r="E30" s="4">
        <f>+C30*F3+I3</f>
        <v>299</v>
      </c>
      <c r="F30" s="4">
        <f>+D30</f>
        <v>46000</v>
      </c>
      <c r="G30" s="4">
        <f>+E30</f>
        <v>299</v>
      </c>
      <c r="H30" s="19">
        <f>F30+G30*G3</f>
        <v>54970</v>
      </c>
      <c r="I30" s="4">
        <f>D30</f>
        <v>46000</v>
      </c>
      <c r="J30" s="4">
        <f>C30*G3*F3+I3</f>
        <v>8970</v>
      </c>
      <c r="K30" s="4">
        <f t="shared" ref="K30:K35" si="8">I30+J30</f>
        <v>54970</v>
      </c>
      <c r="L30" s="4">
        <f t="shared" ref="L30:L35" si="9">H30-K30</f>
        <v>0</v>
      </c>
    </row>
    <row r="31" spans="2:13" x14ac:dyDescent="0.25">
      <c r="B31" s="2" t="s">
        <v>11</v>
      </c>
      <c r="C31" s="3">
        <v>23</v>
      </c>
      <c r="D31" s="4">
        <f>+C31*E4+H4</f>
        <v>46000</v>
      </c>
      <c r="E31" s="4">
        <f>+C31*F4+I4</f>
        <v>299</v>
      </c>
      <c r="F31" s="4">
        <f t="shared" ref="F31:F33" si="10">+D31</f>
        <v>46000</v>
      </c>
      <c r="G31" s="4">
        <f t="shared" ref="G31:G33" si="11">+E31</f>
        <v>299</v>
      </c>
      <c r="H31" s="6">
        <f>F31+G31*G4</f>
        <v>54970</v>
      </c>
      <c r="I31" s="4">
        <f t="shared" ref="I31:I35" si="12">D31</f>
        <v>46000</v>
      </c>
      <c r="J31" s="4">
        <f>C31*G4*F4+I4</f>
        <v>8970</v>
      </c>
      <c r="K31" s="4">
        <f t="shared" si="8"/>
        <v>54970</v>
      </c>
      <c r="L31" s="4">
        <f t="shared" si="9"/>
        <v>0</v>
      </c>
    </row>
    <row r="32" spans="2:13" x14ac:dyDescent="0.25">
      <c r="B32" s="2" t="s">
        <v>12</v>
      </c>
      <c r="C32" s="3">
        <v>23</v>
      </c>
      <c r="D32" s="4">
        <f>+J5</f>
        <v>2300</v>
      </c>
      <c r="E32" s="4">
        <f>+C32*F5</f>
        <v>322</v>
      </c>
      <c r="F32" s="4">
        <f t="shared" si="10"/>
        <v>2300</v>
      </c>
      <c r="G32" s="4">
        <f t="shared" si="11"/>
        <v>322</v>
      </c>
      <c r="H32" s="19">
        <f>F32+G32*G5</f>
        <v>11960</v>
      </c>
      <c r="I32" s="4">
        <f t="shared" si="12"/>
        <v>2300</v>
      </c>
      <c r="J32" s="4">
        <f>C32*G5*F5</f>
        <v>9660</v>
      </c>
      <c r="K32" s="4">
        <f t="shared" si="8"/>
        <v>11960</v>
      </c>
      <c r="L32" s="4">
        <f t="shared" si="9"/>
        <v>0</v>
      </c>
    </row>
    <row r="33" spans="2:12" x14ac:dyDescent="0.25">
      <c r="B33" s="2" t="s">
        <v>13</v>
      </c>
      <c r="C33" s="3">
        <v>23</v>
      </c>
      <c r="D33" s="4">
        <f>+J6</f>
        <v>2300</v>
      </c>
      <c r="E33" s="4">
        <f>+C33*F6</f>
        <v>322</v>
      </c>
      <c r="F33" s="4">
        <f t="shared" si="10"/>
        <v>2300</v>
      </c>
      <c r="G33" s="4">
        <f t="shared" si="11"/>
        <v>322</v>
      </c>
      <c r="H33" s="6">
        <f>F33+G33*G6</f>
        <v>11960</v>
      </c>
      <c r="I33" s="4">
        <f t="shared" si="12"/>
        <v>2300</v>
      </c>
      <c r="J33" s="4">
        <f>C33*G6*F6</f>
        <v>9660</v>
      </c>
      <c r="K33" s="4">
        <f t="shared" si="8"/>
        <v>11960</v>
      </c>
      <c r="L33" s="4">
        <f t="shared" si="9"/>
        <v>0</v>
      </c>
    </row>
    <row r="34" spans="2:12" x14ac:dyDescent="0.25">
      <c r="B34" s="2" t="s">
        <v>21</v>
      </c>
      <c r="C34" s="3">
        <v>23</v>
      </c>
      <c r="D34" s="4">
        <f>+J7</f>
        <v>7200</v>
      </c>
      <c r="E34" s="4">
        <f>K7</f>
        <v>18</v>
      </c>
      <c r="F34" s="4">
        <f>MIN(D34,J7)</f>
        <v>7200</v>
      </c>
      <c r="G34" s="4">
        <f>MIN(E34,K7)</f>
        <v>18</v>
      </c>
      <c r="H34" s="6">
        <f t="shared" ref="H34:H35" si="13">F34+G34*G7</f>
        <v>7740</v>
      </c>
      <c r="I34" s="4">
        <f t="shared" si="12"/>
        <v>7200</v>
      </c>
      <c r="J34" s="4">
        <f t="shared" ref="J34:J35" si="14">G34*G7</f>
        <v>540</v>
      </c>
      <c r="K34" s="4">
        <f t="shared" si="8"/>
        <v>7740</v>
      </c>
      <c r="L34" s="4">
        <f t="shared" si="9"/>
        <v>0</v>
      </c>
    </row>
    <row r="35" spans="2:12" x14ac:dyDescent="0.25">
      <c r="B35" s="2" t="s">
        <v>22</v>
      </c>
      <c r="C35" s="3">
        <v>23</v>
      </c>
      <c r="D35" s="4">
        <f>+J8</f>
        <v>7200</v>
      </c>
      <c r="E35" s="4">
        <f>K8</f>
        <v>18</v>
      </c>
      <c r="F35" s="4">
        <f>D35</f>
        <v>7200</v>
      </c>
      <c r="G35" s="4">
        <f>E35</f>
        <v>18</v>
      </c>
      <c r="H35" s="6">
        <f t="shared" si="13"/>
        <v>7740</v>
      </c>
      <c r="I35" s="4">
        <f t="shared" si="12"/>
        <v>7200</v>
      </c>
      <c r="J35" s="4">
        <f t="shared" si="14"/>
        <v>540</v>
      </c>
      <c r="K35" s="4">
        <f t="shared" si="8"/>
        <v>7740</v>
      </c>
      <c r="L35" s="4">
        <f t="shared" si="9"/>
        <v>0</v>
      </c>
    </row>
  </sheetData>
  <mergeCells count="5">
    <mergeCell ref="D19:H19"/>
    <mergeCell ref="D10:H10"/>
    <mergeCell ref="D28:H28"/>
    <mergeCell ref="I19:L19"/>
    <mergeCell ref="I28:L28"/>
  </mergeCells>
  <phoneticPr fontId="1" type="noConversion"/>
  <pageMargins left="0.7" right="0.7" top="0.75" bottom="0.75" header="0.3" footer="0.3"/>
  <pageSetup orientation="portrait" r:id="rId1"/>
  <ignoredErrors>
    <ignoredError sqref="G22:G23 F23:F25 G25 G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</dc:creator>
  <cp:lastModifiedBy>Brittney Albracht</cp:lastModifiedBy>
  <dcterms:created xsi:type="dcterms:W3CDTF">2022-03-29T17:23:40Z</dcterms:created>
  <dcterms:modified xsi:type="dcterms:W3CDTF">2022-04-01T21:33:04Z</dcterms:modified>
</cp:coreProperties>
</file>