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roberts\Desktop\"/>
    </mc:Choice>
  </mc:AlternateContent>
  <bookViews>
    <workbookView xWindow="-30" yWindow="270" windowWidth="18915" windowHeight="7290" activeTab="1"/>
  </bookViews>
  <sheets>
    <sheet name="Introduction" sheetId="2" r:id="rId1"/>
    <sheet name="2021_Transmission_Losses" sheetId="1" r:id="rId2"/>
  </sheets>
  <calcPr calcId="152511"/>
</workbook>
</file>

<file path=xl/calcChain.xml><?xml version="1.0" encoding="utf-8"?>
<calcChain xmlns="http://schemas.openxmlformats.org/spreadsheetml/2006/main">
  <c r="K21" i="1" l="1"/>
  <c r="AV45" i="1"/>
  <c r="AV33" i="1"/>
  <c r="N26" i="1" l="1"/>
  <c r="N25" i="1"/>
  <c r="N24" i="1"/>
  <c r="N23" i="1"/>
  <c r="N22" i="1"/>
  <c r="N21" i="1"/>
  <c r="N20" i="1"/>
  <c r="N19" i="1"/>
  <c r="L26" i="1"/>
  <c r="L25" i="1"/>
  <c r="L24" i="1"/>
  <c r="L23" i="1"/>
  <c r="L22" i="1"/>
  <c r="L21" i="1"/>
  <c r="L20" i="1"/>
  <c r="L19" i="1"/>
  <c r="K20" i="1"/>
  <c r="K26" i="1"/>
  <c r="K25" i="1"/>
  <c r="K24" i="1"/>
  <c r="K23" i="1"/>
  <c r="K22" i="1"/>
  <c r="M19" i="1"/>
  <c r="K19" i="1"/>
  <c r="B31" i="1" l="1"/>
  <c r="B43" i="1"/>
  <c r="AX33" i="1" l="1"/>
  <c r="AV37" i="1"/>
  <c r="AX37" i="1" s="1"/>
  <c r="AU37" i="1"/>
  <c r="AW37" i="1" s="1"/>
  <c r="AX35" i="1"/>
  <c r="AV35" i="1"/>
  <c r="AU35" i="1"/>
  <c r="AW35" i="1" s="1"/>
  <c r="AU33" i="1"/>
  <c r="AW33" i="1" s="1"/>
  <c r="AY15" i="1"/>
  <c r="AY14" i="1"/>
  <c r="AY13" i="1"/>
  <c r="AY12" i="1"/>
  <c r="AY10" i="1"/>
  <c r="AU49" i="1" l="1"/>
  <c r="AV49" i="1"/>
  <c r="AU47" i="1"/>
  <c r="AV47" i="1"/>
  <c r="AU45" i="1"/>
  <c r="AY11" i="1"/>
  <c r="AQ37" i="1"/>
  <c r="AP37" i="1"/>
  <c r="AQ35" i="1"/>
  <c r="AP35" i="1"/>
  <c r="AR35" i="1" s="1"/>
  <c r="AQ33" i="1"/>
  <c r="AS33" i="1" s="1"/>
  <c r="AP33" i="1"/>
  <c r="AR33" i="1" s="1"/>
  <c r="AQ31" i="1"/>
  <c r="AS31" i="1" s="1"/>
  <c r="AP31" i="1"/>
  <c r="AR31" i="1" s="1"/>
  <c r="AL37" i="1"/>
  <c r="AK37" i="1"/>
  <c r="AL35" i="1"/>
  <c r="AK35" i="1"/>
  <c r="AM35" i="1" s="1"/>
  <c r="AL33" i="1"/>
  <c r="AN33" i="1" s="1"/>
  <c r="AK33" i="1"/>
  <c r="AM33" i="1" s="1"/>
  <c r="AL31" i="1"/>
  <c r="AN31" i="1" s="1"/>
  <c r="AK31" i="1"/>
  <c r="AM31" i="1" s="1"/>
  <c r="AG37" i="1"/>
  <c r="AF37" i="1"/>
  <c r="AG35" i="1"/>
  <c r="AI35" i="1" s="1"/>
  <c r="AF35" i="1"/>
  <c r="AH35" i="1" s="1"/>
  <c r="AG33" i="1"/>
  <c r="AI33" i="1" s="1"/>
  <c r="AF33" i="1"/>
  <c r="AH33" i="1" s="1"/>
  <c r="AG31" i="1"/>
  <c r="AI31" i="1" s="1"/>
  <c r="AF31" i="1"/>
  <c r="AH31" i="1" s="1"/>
  <c r="AB37" i="1"/>
  <c r="AA37" i="1"/>
  <c r="AB35" i="1"/>
  <c r="AA35" i="1"/>
  <c r="AC35" i="1" s="1"/>
  <c r="AB33" i="1"/>
  <c r="AD33" i="1" s="1"/>
  <c r="AA33" i="1"/>
  <c r="AC33" i="1" s="1"/>
  <c r="AB31" i="1"/>
  <c r="AD31" i="1" s="1"/>
  <c r="AA31" i="1"/>
  <c r="AC31" i="1" s="1"/>
  <c r="W37" i="1"/>
  <c r="V37" i="1"/>
  <c r="W35" i="1"/>
  <c r="Y35" i="1" s="1"/>
  <c r="V35" i="1"/>
  <c r="X35" i="1" s="1"/>
  <c r="W33" i="1"/>
  <c r="V33" i="1"/>
  <c r="X33" i="1" s="1"/>
  <c r="W31" i="1"/>
  <c r="Y31" i="1" s="1"/>
  <c r="V31" i="1"/>
  <c r="X31" i="1" s="1"/>
  <c r="R37" i="1"/>
  <c r="Q37" i="1"/>
  <c r="R35" i="1"/>
  <c r="Q35" i="1"/>
  <c r="S35" i="1" s="1"/>
  <c r="R33" i="1"/>
  <c r="T33" i="1" s="1"/>
  <c r="Q33" i="1"/>
  <c r="S33" i="1" s="1"/>
  <c r="R31" i="1"/>
  <c r="T31" i="1" s="1"/>
  <c r="Q31" i="1"/>
  <c r="S31" i="1" s="1"/>
  <c r="M37" i="1"/>
  <c r="L37" i="1"/>
  <c r="M35" i="1"/>
  <c r="O35" i="1" s="1"/>
  <c r="L35" i="1"/>
  <c r="N35" i="1" s="1"/>
  <c r="M33" i="1"/>
  <c r="O33" i="1"/>
  <c r="L33" i="1"/>
  <c r="N33" i="1" s="1"/>
  <c r="L45" i="1" s="1"/>
  <c r="M31" i="1"/>
  <c r="O31" i="1" s="1"/>
  <c r="M43" i="1" s="1"/>
  <c r="L31" i="1"/>
  <c r="AS37" i="1"/>
  <c r="AR37" i="1"/>
  <c r="AS35" i="1"/>
  <c r="AN37" i="1"/>
  <c r="AM37" i="1"/>
  <c r="AK49" i="1" s="1"/>
  <c r="AN35" i="1"/>
  <c r="AI37" i="1"/>
  <c r="AG49" i="1" s="1"/>
  <c r="AH37" i="1"/>
  <c r="AD37" i="1"/>
  <c r="AC37" i="1"/>
  <c r="AD35" i="1"/>
  <c r="Y37" i="1"/>
  <c r="X37" i="1"/>
  <c r="Y33" i="1"/>
  <c r="T37" i="1"/>
  <c r="S37" i="1"/>
  <c r="T35" i="1"/>
  <c r="O37" i="1"/>
  <c r="N37" i="1"/>
  <c r="N31" i="1"/>
  <c r="H37" i="1"/>
  <c r="J37" i="1" s="1"/>
  <c r="H35" i="1"/>
  <c r="J35" i="1" s="1"/>
  <c r="H33" i="1"/>
  <c r="J33" i="1" s="1"/>
  <c r="H31" i="1"/>
  <c r="J31" i="1" s="1"/>
  <c r="G37" i="1"/>
  <c r="I37" i="1" s="1"/>
  <c r="G35" i="1"/>
  <c r="I35" i="1" s="1"/>
  <c r="G33" i="1"/>
  <c r="I33" i="1" s="1"/>
  <c r="G31" i="1"/>
  <c r="I31" i="1" s="1"/>
  <c r="C37" i="1"/>
  <c r="E37" i="1" s="1"/>
  <c r="I26" i="1"/>
  <c r="I21" i="1"/>
  <c r="B33" i="1" s="1"/>
  <c r="D33" i="1" s="1"/>
  <c r="I22" i="1"/>
  <c r="C33" i="1" s="1"/>
  <c r="E33" i="1" s="1"/>
  <c r="I23" i="1"/>
  <c r="B35" i="1" s="1"/>
  <c r="D35" i="1" s="1"/>
  <c r="I24" i="1"/>
  <c r="C35" i="1" s="1"/>
  <c r="E35" i="1" s="1"/>
  <c r="I25" i="1"/>
  <c r="B37" i="1" s="1"/>
  <c r="D37" i="1" s="1"/>
  <c r="I20" i="1"/>
  <c r="C31" i="1" s="1"/>
  <c r="E31" i="1" s="1"/>
  <c r="I19" i="1"/>
  <c r="D31" i="1" s="1"/>
  <c r="AT15" i="1"/>
  <c r="AT14" i="1"/>
  <c r="AT13" i="1"/>
  <c r="AT12" i="1"/>
  <c r="AT11" i="1"/>
  <c r="AT10" i="1"/>
  <c r="AT9" i="1"/>
  <c r="AT8" i="1"/>
  <c r="AO15" i="1"/>
  <c r="AO14" i="1"/>
  <c r="AO13" i="1"/>
  <c r="AO12" i="1"/>
  <c r="AO11" i="1"/>
  <c r="AO10" i="1"/>
  <c r="AO9" i="1"/>
  <c r="AO8" i="1"/>
  <c r="AJ15" i="1"/>
  <c r="AJ14" i="1"/>
  <c r="AJ13" i="1"/>
  <c r="AJ12" i="1"/>
  <c r="AJ11" i="1"/>
  <c r="AJ10" i="1"/>
  <c r="AJ9" i="1"/>
  <c r="AJ8" i="1"/>
  <c r="AE15" i="1"/>
  <c r="AE14" i="1"/>
  <c r="AE13" i="1"/>
  <c r="AE12" i="1"/>
  <c r="AE11" i="1"/>
  <c r="AE10" i="1"/>
  <c r="AE9" i="1"/>
  <c r="AE8" i="1"/>
  <c r="Z15" i="1"/>
  <c r="Z14" i="1"/>
  <c r="Z13" i="1"/>
  <c r="Z12" i="1"/>
  <c r="Z11" i="1"/>
  <c r="Z10" i="1"/>
  <c r="Z9" i="1"/>
  <c r="Z8" i="1"/>
  <c r="U15" i="1"/>
  <c r="U14" i="1"/>
  <c r="U13" i="1"/>
  <c r="U12" i="1"/>
  <c r="U11" i="1"/>
  <c r="U10" i="1"/>
  <c r="U9" i="1"/>
  <c r="U8" i="1"/>
  <c r="P15" i="1"/>
  <c r="P14" i="1"/>
  <c r="P13" i="1"/>
  <c r="P12" i="1"/>
  <c r="P11" i="1"/>
  <c r="P10" i="1"/>
  <c r="P9" i="1"/>
  <c r="P8" i="1"/>
  <c r="K15" i="1"/>
  <c r="K10" i="1"/>
  <c r="K11" i="1"/>
  <c r="K12" i="1"/>
  <c r="K13" i="1"/>
  <c r="K14" i="1"/>
  <c r="K9" i="1"/>
  <c r="K8" i="1"/>
  <c r="G45" i="1" l="1"/>
  <c r="AP49" i="1"/>
  <c r="AF49" i="1"/>
  <c r="AA49" i="1"/>
  <c r="V49" i="1"/>
  <c r="Q49" i="1"/>
  <c r="L49" i="1"/>
  <c r="G49" i="1"/>
  <c r="B49" i="1"/>
  <c r="AQ49" i="1"/>
  <c r="AL49" i="1"/>
  <c r="AB49" i="1"/>
  <c r="W49" i="1"/>
  <c r="R49" i="1"/>
  <c r="M49" i="1"/>
  <c r="AP47" i="1"/>
  <c r="AK47" i="1"/>
  <c r="AF47" i="1"/>
  <c r="AA47" i="1"/>
  <c r="V47" i="1"/>
  <c r="Q47" i="1"/>
  <c r="L47" i="1"/>
  <c r="G47" i="1"/>
  <c r="AQ47" i="1"/>
  <c r="AG47" i="1"/>
  <c r="W47" i="1"/>
  <c r="M47" i="1"/>
  <c r="M23" i="1"/>
  <c r="H47" i="1"/>
  <c r="C47" i="1"/>
  <c r="AP45" i="1"/>
  <c r="AK45" i="1"/>
  <c r="AF45" i="1"/>
  <c r="AA45" i="1"/>
  <c r="V45" i="1"/>
  <c r="Q45" i="1"/>
  <c r="M22" i="1"/>
  <c r="AQ45" i="1"/>
  <c r="AL45" i="1"/>
  <c r="AG45" i="1"/>
  <c r="AB45" i="1"/>
  <c r="W45" i="1"/>
  <c r="M21" i="1"/>
  <c r="R45" i="1"/>
  <c r="M45" i="1"/>
  <c r="C45" i="1"/>
  <c r="AP43" i="1"/>
  <c r="AK43" i="1"/>
  <c r="AF43" i="1"/>
  <c r="AA43" i="1"/>
  <c r="V43" i="1"/>
  <c r="Q43" i="1"/>
  <c r="M20" i="1"/>
  <c r="G43" i="1"/>
  <c r="C43" i="1"/>
  <c r="B45" i="1"/>
  <c r="M25" i="1"/>
  <c r="C49" i="1"/>
  <c r="H49" i="1"/>
  <c r="W43" i="1"/>
  <c r="AG43" i="1"/>
  <c r="AQ43" i="1"/>
  <c r="H43" i="1"/>
  <c r="L43" i="1"/>
  <c r="R47" i="1"/>
  <c r="AB47" i="1"/>
  <c r="AL47" i="1"/>
  <c r="M24" i="1"/>
  <c r="M26" i="1"/>
  <c r="B47" i="1"/>
  <c r="H45" i="1"/>
  <c r="R43" i="1"/>
  <c r="AB43" i="1"/>
  <c r="AL43" i="1"/>
</calcChain>
</file>

<file path=xl/sharedStrings.xml><?xml version="1.0" encoding="utf-8"?>
<sst xmlns="http://schemas.openxmlformats.org/spreadsheetml/2006/main" count="230" uniqueCount="87">
  <si>
    <t>Transmission Loss is from 60 kV or higher reporting only</t>
  </si>
  <si>
    <t>NOIE INTERNAL refers to generation, load and losses behind NOIE meters</t>
  </si>
  <si>
    <t>ERCOT TOTAL</t>
  </si>
  <si>
    <t>Case Type</t>
  </si>
  <si>
    <t>Base Case Name</t>
  </si>
  <si>
    <t>Base Case Generation MW</t>
  </si>
  <si>
    <t>Base Case Load MW</t>
  </si>
  <si>
    <t xml:space="preserve">Base Case Loss above 60 kV </t>
  </si>
  <si>
    <t>Total Base Case Loss MW</t>
  </si>
  <si>
    <t>Base Case Loss above 60 kV MW</t>
  </si>
  <si>
    <t>External (load+loss-gen)</t>
  </si>
  <si>
    <t>Self Serve Load Modeled in Base Cases that does not contribute to transmission losses.</t>
  </si>
  <si>
    <t>NOIE TOTALS</t>
  </si>
  <si>
    <t>AEP Self Serve MW</t>
  </si>
  <si>
    <t>TOTAL</t>
  </si>
  <si>
    <t>NOIE LOAD MW</t>
  </si>
  <si>
    <t>NOIE External Resources MW</t>
  </si>
  <si>
    <t>NOIE Load Served from Internal Resources MW</t>
  </si>
  <si>
    <t>NOIE TOTAL Loss Above 60 kV</t>
  </si>
  <si>
    <t>SEASON</t>
  </si>
  <si>
    <t>ERCOT WITH SELF SERVE, MODEL &amp; NOIE INTERNAL LOAD CORRECTIONS</t>
  </si>
  <si>
    <t>AEN NOIE INTERNAL</t>
  </si>
  <si>
    <t>CPS NOIE INTERNAL</t>
  </si>
  <si>
    <t>COG NOIE INTERNAL</t>
  </si>
  <si>
    <t>GEUS NOIE INTERNAL</t>
  </si>
  <si>
    <t>COD NOIE INTERNAL</t>
  </si>
  <si>
    <t>BTU NOIE INTERNAL</t>
  </si>
  <si>
    <t>COCS NOIE INTERNAL</t>
  </si>
  <si>
    <t>SONL</t>
  </si>
  <si>
    <t>SOFFL</t>
  </si>
  <si>
    <t>SONLF</t>
  </si>
  <si>
    <t>SOFFLF</t>
  </si>
  <si>
    <t>SPRING</t>
  </si>
  <si>
    <t>SUMMER</t>
  </si>
  <si>
    <t>FALL</t>
  </si>
  <si>
    <t>WINTER</t>
  </si>
  <si>
    <t>TRANSMISSION LOSS FACTORS FOR INSTALLATION IN ERCOT SYSTEMS IN RED BOXES</t>
  </si>
  <si>
    <t>SSC</t>
  </si>
  <si>
    <t>SIC</t>
  </si>
  <si>
    <t>ERCOT WITH SELF SERVE  LOAD CORRECTIONS</t>
  </si>
  <si>
    <t>BTU Self Serve MW</t>
  </si>
  <si>
    <t>CNP Self Serve MW</t>
  </si>
  <si>
    <t>AEP DC Ties Model MW</t>
  </si>
  <si>
    <t>TLF = Transmission Loss Factor</t>
  </si>
  <si>
    <t>SIEL = Settlement Interval ERCOT system Load</t>
  </si>
  <si>
    <t>SSC = Seasonal Slope Coefficient = (SONLF - SOFFLF)/(SONL - SOFFL)</t>
  </si>
  <si>
    <t>SIC = Seasonal Intercept Coefficient = [(SOFFLF * SONL) - (SONLF * SOFFL)]/(SONL - SOFFL)</t>
  </si>
  <si>
    <t>SONLF = Seasonal on-peak percent loss factor</t>
  </si>
  <si>
    <t>SOFFLF = Seasonal off-peak percent loss factor</t>
  </si>
  <si>
    <t>SONL = Seasonal on-peak Load value</t>
  </si>
  <si>
    <t>SOFFL = Seasonal off-peak Load value</t>
  </si>
  <si>
    <t>ONCOR Self Serve MW</t>
  </si>
  <si>
    <t>TNMP Self Serve MW</t>
  </si>
  <si>
    <t>BPUB NOIE INTERNAL</t>
  </si>
  <si>
    <t>EFFECTIVE DATES</t>
  </si>
  <si>
    <t>AEN (9) NOIE INTERNAL TOTAL</t>
  </si>
  <si>
    <t>CPS (5) NOIE INTERNAL TOTAL</t>
  </si>
  <si>
    <t>COG (20) NOIE INTERNAL TOTAL</t>
  </si>
  <si>
    <t>GEUS (21) NOIE INTERNAL TOTAL</t>
  </si>
  <si>
    <t>COD (19) NOIE INTERNAL TOTAL</t>
  </si>
  <si>
    <t>BPUB (15) NOIE INTERNAL TOTAL</t>
  </si>
  <si>
    <t>BTU (22) NOIE INTERNAL TOTAL</t>
  </si>
  <si>
    <t>COCS (23) NOIE INTERNAL TOTAL</t>
  </si>
  <si>
    <t>Data from Seasonal SSWG Base Cases Updated with updates received by 03/12/21</t>
  </si>
  <si>
    <t>Spring On Peak</t>
  </si>
  <si>
    <t>Spring Off Peak</t>
  </si>
  <si>
    <t>Summer On Peak</t>
  </si>
  <si>
    <t>Summer Off Peak</t>
  </si>
  <si>
    <t>Fall On Peak</t>
  </si>
  <si>
    <t>Fall Off Peak</t>
  </si>
  <si>
    <t>Winter On Peak</t>
  </si>
  <si>
    <t>Winter Off Peak</t>
  </si>
  <si>
    <t>2021_SPG1</t>
  </si>
  <si>
    <t>2021_SPG2</t>
  </si>
  <si>
    <t>2021_SUM1</t>
  </si>
  <si>
    <t>2021_SUM2</t>
  </si>
  <si>
    <t>2021_FAL1</t>
  </si>
  <si>
    <t>2021_FAL2</t>
  </si>
  <si>
    <t>2022_WIN1</t>
  </si>
  <si>
    <t>2022_WIN2</t>
  </si>
  <si>
    <t>LPL NOIE INTERNAL</t>
  </si>
  <si>
    <t>LPL (31) NOIE INTERNAL TOTAL</t>
  </si>
  <si>
    <t>03/01/2021 - 05/31/2021</t>
  </si>
  <si>
    <t>06/01/2021 - 09/30/2021</t>
  </si>
  <si>
    <t>10/01/2021 - 11/30/2021</t>
  </si>
  <si>
    <t>12/01/2021 - 02/28/2022</t>
  </si>
  <si>
    <t>TRANSMISSION LOSS FACTORS for 2021 as of 05/18/2021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</si>
</sst>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%"/>
    <numFmt numFmtId="165" formatCode="0.0000000000"/>
  </numFmts>
  <fonts count="15" x14ac:knownFonts="1">
    <font>
      <sz val="10"/>
      <name val="Arial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7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thick">
        <color indexed="10"/>
      </left>
      <right/>
      <top style="thin">
        <color indexed="64"/>
      </top>
      <bottom/>
      <diagonal/>
    </border>
    <border>
      <left style="thick">
        <color indexed="10"/>
      </left>
      <right/>
      <top/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ck">
        <color indexed="1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3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vertical="center" wrapText="1"/>
    </xf>
    <xf numFmtId="2" fontId="0" fillId="0" borderId="14" xfId="0" applyNumberFormat="1" applyBorder="1" applyAlignment="1">
      <alignment horizontal="center"/>
    </xf>
    <xf numFmtId="2" fontId="7" fillId="0" borderId="0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5" fillId="0" borderId="5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10" xfId="0" applyFont="1" applyFill="1" applyBorder="1" applyAlignment="1">
      <alignment horizontal="center"/>
    </xf>
    <xf numFmtId="0" fontId="5" fillId="0" borderId="13" xfId="0" applyFont="1" applyFill="1" applyBorder="1"/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0" fontId="5" fillId="0" borderId="14" xfId="0" applyFont="1" applyBorder="1"/>
    <xf numFmtId="2" fontId="5" fillId="0" borderId="8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0" fontId="5" fillId="0" borderId="14" xfId="0" applyFont="1" applyFill="1" applyBorder="1"/>
    <xf numFmtId="0" fontId="0" fillId="0" borderId="14" xfId="0" applyBorder="1"/>
    <xf numFmtId="0" fontId="5" fillId="0" borderId="15" xfId="0" applyFont="1" applyFill="1" applyBorder="1"/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0" fontId="5" fillId="0" borderId="11" xfId="0" applyNumberFormat="1" applyFont="1" applyBorder="1" applyAlignment="1">
      <alignment horizontal="center"/>
    </xf>
    <xf numFmtId="0" fontId="5" fillId="0" borderId="0" xfId="0" applyFont="1" applyFill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8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20" xfId="0" applyFont="1" applyBorder="1"/>
    <xf numFmtId="0" fontId="5" fillId="0" borderId="21" xfId="0" applyFont="1" applyBorder="1" applyAlignment="1">
      <alignment horizontal="centerContinuous" vertical="center" wrapText="1"/>
    </xf>
    <xf numFmtId="0" fontId="4" fillId="0" borderId="22" xfId="0" applyFont="1" applyBorder="1" applyAlignment="1">
      <alignment horizontal="centerContinuous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Continuous" vertical="center"/>
    </xf>
    <xf numFmtId="0" fontId="9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5" fillId="0" borderId="25" xfId="0" applyFont="1" applyFill="1" applyBorder="1"/>
    <xf numFmtId="165" fontId="4" fillId="0" borderId="23" xfId="0" applyNumberFormat="1" applyFont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19" xfId="0" applyFont="1" applyFill="1" applyBorder="1"/>
    <xf numFmtId="0" fontId="5" fillId="0" borderId="26" xfId="0" applyFont="1" applyFill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0" fillId="0" borderId="17" xfId="0" applyBorder="1"/>
    <xf numFmtId="0" fontId="5" fillId="0" borderId="10" xfId="0" applyFont="1" applyFill="1" applyBorder="1"/>
    <xf numFmtId="0" fontId="4" fillId="0" borderId="12" xfId="0" applyFont="1" applyFill="1" applyBorder="1" applyAlignment="1">
      <alignment horizontal="center"/>
    </xf>
    <xf numFmtId="0" fontId="0" fillId="0" borderId="0" xfId="0" applyFill="1"/>
    <xf numFmtId="0" fontId="5" fillId="0" borderId="1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0" fontId="5" fillId="0" borderId="8" xfId="0" applyFont="1" applyFill="1" applyBorder="1"/>
    <xf numFmtId="0" fontId="12" fillId="0" borderId="0" xfId="0" applyFont="1"/>
    <xf numFmtId="22" fontId="0" fillId="0" borderId="0" xfId="0" applyNumberFormat="1"/>
    <xf numFmtId="0" fontId="13" fillId="0" borderId="0" xfId="0" applyFont="1"/>
    <xf numFmtId="22" fontId="13" fillId="0" borderId="0" xfId="0" applyNumberFormat="1" applyFont="1"/>
    <xf numFmtId="0" fontId="14" fillId="0" borderId="33" xfId="0" applyFont="1" applyFill="1" applyBorder="1"/>
    <xf numFmtId="0" fontId="14" fillId="0" borderId="33" xfId="0" applyFont="1" applyBorder="1"/>
    <xf numFmtId="2" fontId="10" fillId="2" borderId="0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/>
    </xf>
    <xf numFmtId="2" fontId="11" fillId="2" borderId="2" xfId="0" quotePrefix="1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0" fontId="5" fillId="0" borderId="3" xfId="0" applyNumberFormat="1" applyFont="1" applyBorder="1" applyAlignment="1">
      <alignment horizontal="center"/>
    </xf>
    <xf numFmtId="10" fontId="5" fillId="0" borderId="12" xfId="0" applyNumberFormat="1" applyFont="1" applyBorder="1" applyAlignment="1">
      <alignment horizontal="center"/>
    </xf>
    <xf numFmtId="165" fontId="4" fillId="0" borderId="30" xfId="0" applyNumberFormat="1" applyFont="1" applyBorder="1" applyAlignment="1">
      <alignment horizontal="center" vertical="center" wrapText="1"/>
    </xf>
    <xf numFmtId="165" fontId="4" fillId="0" borderId="31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" fillId="0" borderId="0" xfId="0" applyFont="1" applyFill="1"/>
    <xf numFmtId="0" fontId="14" fillId="0" borderId="32" xfId="0" applyFont="1" applyFill="1" applyBorder="1" applyAlignment="1">
      <alignment vertical="center" wrapText="1"/>
    </xf>
    <xf numFmtId="0" fontId="14" fillId="0" borderId="32" xfId="0" applyFont="1" applyFill="1" applyBorder="1"/>
    <xf numFmtId="0" fontId="14" fillId="0" borderId="3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8"/>
  <sheetViews>
    <sheetView workbookViewId="0">
      <selection activeCell="D9" sqref="D9"/>
    </sheetView>
  </sheetViews>
  <sheetFormatPr defaultRowHeight="12.75" x14ac:dyDescent="0.2"/>
  <cols>
    <col min="1" max="16384" width="9.140625" style="104"/>
  </cols>
  <sheetData>
    <row r="1" spans="1:1" x14ac:dyDescent="0.2">
      <c r="A1" s="104" t="s">
        <v>43</v>
      </c>
    </row>
    <row r="2" spans="1:1" x14ac:dyDescent="0.2">
      <c r="A2" s="104" t="s">
        <v>44</v>
      </c>
    </row>
    <row r="3" spans="1:1" x14ac:dyDescent="0.2">
      <c r="A3" s="104" t="s">
        <v>45</v>
      </c>
    </row>
    <row r="4" spans="1:1" x14ac:dyDescent="0.2">
      <c r="A4" s="104" t="s">
        <v>46</v>
      </c>
    </row>
    <row r="5" spans="1:1" x14ac:dyDescent="0.2">
      <c r="A5" s="104" t="s">
        <v>47</v>
      </c>
    </row>
    <row r="6" spans="1:1" x14ac:dyDescent="0.2">
      <c r="A6" s="104" t="s">
        <v>48</v>
      </c>
    </row>
    <row r="7" spans="1:1" x14ac:dyDescent="0.2">
      <c r="A7" s="104" t="s">
        <v>49</v>
      </c>
    </row>
    <row r="8" spans="1:1" x14ac:dyDescent="0.2">
      <c r="A8" s="104" t="s">
        <v>50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Y60"/>
  <sheetViews>
    <sheetView tabSelected="1" zoomScale="70" zoomScaleNormal="70" workbookViewId="0"/>
  </sheetViews>
  <sheetFormatPr defaultRowHeight="12.75" x14ac:dyDescent="0.2"/>
  <cols>
    <col min="1" max="1" width="22.28515625" customWidth="1"/>
    <col min="2" max="2" width="13" customWidth="1"/>
    <col min="3" max="3" width="13.140625" customWidth="1"/>
    <col min="4" max="4" width="11.7109375" customWidth="1"/>
    <col min="5" max="5" width="13.5703125" customWidth="1"/>
    <col min="6" max="7" width="13" customWidth="1"/>
    <col min="8" max="8" width="12.7109375" customWidth="1"/>
    <col min="9" max="10" width="11.7109375" customWidth="1"/>
    <col min="11" max="11" width="12.42578125" customWidth="1"/>
    <col min="12" max="12" width="13.140625" customWidth="1"/>
    <col min="13" max="13" width="17.7109375" bestFit="1" customWidth="1"/>
    <col min="14" max="14" width="11.7109375" customWidth="1"/>
    <col min="15" max="15" width="13.28515625" customWidth="1"/>
    <col min="16" max="16" width="11.7109375" customWidth="1"/>
    <col min="17" max="17" width="13.5703125" customWidth="1"/>
    <col min="18" max="18" width="13.42578125" customWidth="1"/>
    <col min="19" max="19" width="13.5703125" customWidth="1"/>
    <col min="20" max="21" width="11.7109375" customWidth="1"/>
    <col min="22" max="22" width="12.85546875" customWidth="1"/>
    <col min="23" max="23" width="14.28515625" customWidth="1"/>
    <col min="24" max="26" width="11.7109375" customWidth="1"/>
    <col min="27" max="27" width="12.7109375" customWidth="1"/>
    <col min="28" max="28" width="13.42578125" customWidth="1"/>
    <col min="29" max="29" width="11.7109375" customWidth="1"/>
    <col min="30" max="30" width="13.28515625" customWidth="1"/>
    <col min="31" max="31" width="12.42578125" customWidth="1"/>
    <col min="32" max="32" width="17.85546875" bestFit="1" customWidth="1"/>
    <col min="33" max="33" width="12.85546875" customWidth="1"/>
    <col min="34" max="34" width="13" customWidth="1"/>
    <col min="35" max="36" width="11.7109375" customWidth="1"/>
    <col min="37" max="37" width="12.85546875" customWidth="1"/>
    <col min="38" max="38" width="13.28515625" bestFit="1" customWidth="1"/>
    <col min="39" max="39" width="12.7109375" customWidth="1"/>
    <col min="40" max="41" width="11.7109375" customWidth="1"/>
    <col min="42" max="42" width="12.85546875" customWidth="1"/>
    <col min="43" max="43" width="13.28515625" customWidth="1"/>
    <col min="44" max="44" width="11.7109375" customWidth="1"/>
    <col min="45" max="45" width="12.42578125" customWidth="1"/>
    <col min="46" max="46" width="11.7109375" customWidth="1"/>
    <col min="47" max="47" width="13" customWidth="1"/>
    <col min="48" max="48" width="19.7109375" customWidth="1"/>
  </cols>
  <sheetData>
    <row r="1" spans="1:51" ht="15.75" x14ac:dyDescent="0.25">
      <c r="A1" s="144" t="s">
        <v>86</v>
      </c>
      <c r="B1" s="98"/>
      <c r="C1" s="98"/>
      <c r="D1" s="98"/>
      <c r="E1" s="98"/>
    </row>
    <row r="3" spans="1:51" ht="15.75" x14ac:dyDescent="0.25">
      <c r="A3" s="1" t="s">
        <v>63</v>
      </c>
      <c r="B3" s="2"/>
      <c r="C3" s="2"/>
      <c r="D3" s="2"/>
      <c r="E3" s="2"/>
    </row>
    <row r="4" spans="1:51" ht="15.75" x14ac:dyDescent="0.25">
      <c r="A4" s="1" t="s">
        <v>0</v>
      </c>
      <c r="B4" s="2"/>
      <c r="C4" s="2"/>
      <c r="D4" s="2"/>
      <c r="E4" s="2"/>
    </row>
    <row r="5" spans="1:51" ht="15.75" x14ac:dyDescent="0.25">
      <c r="A5" s="1" t="s">
        <v>1</v>
      </c>
      <c r="B5" s="2"/>
      <c r="C5" s="2"/>
      <c r="D5" s="2"/>
      <c r="E5" s="2"/>
    </row>
    <row r="6" spans="1:51" x14ac:dyDescent="0.2">
      <c r="B6" s="3"/>
      <c r="C6" s="4" t="s">
        <v>2</v>
      </c>
      <c r="D6" s="5"/>
      <c r="E6" s="5"/>
      <c r="F6" s="6"/>
      <c r="G6" s="4" t="s">
        <v>55</v>
      </c>
      <c r="H6" s="5"/>
      <c r="I6" s="5"/>
      <c r="J6" s="5"/>
      <c r="K6" s="6"/>
      <c r="L6" s="4" t="s">
        <v>56</v>
      </c>
      <c r="M6" s="5"/>
      <c r="N6" s="5"/>
      <c r="O6" s="5"/>
      <c r="P6" s="6"/>
      <c r="Q6" s="4" t="s">
        <v>57</v>
      </c>
      <c r="R6" s="5"/>
      <c r="S6" s="5"/>
      <c r="T6" s="5"/>
      <c r="U6" s="6"/>
      <c r="V6" s="4" t="s">
        <v>58</v>
      </c>
      <c r="W6" s="5"/>
      <c r="X6" s="5"/>
      <c r="Y6" s="7"/>
      <c r="Z6" s="8"/>
      <c r="AA6" s="4" t="s">
        <v>59</v>
      </c>
      <c r="AB6" s="5"/>
      <c r="AC6" s="5"/>
      <c r="AD6" s="7"/>
      <c r="AE6" s="8"/>
      <c r="AF6" s="4" t="s">
        <v>60</v>
      </c>
      <c r="AG6" s="5"/>
      <c r="AH6" s="5"/>
      <c r="AI6" s="7"/>
      <c r="AJ6" s="8"/>
      <c r="AK6" s="4" t="s">
        <v>61</v>
      </c>
      <c r="AL6" s="5"/>
      <c r="AM6" s="5"/>
      <c r="AN6" s="7"/>
      <c r="AO6" s="8"/>
      <c r="AP6" s="4" t="s">
        <v>62</v>
      </c>
      <c r="AQ6" s="5"/>
      <c r="AR6" s="5"/>
      <c r="AS6" s="7"/>
      <c r="AT6" s="8"/>
      <c r="AU6" s="4" t="s">
        <v>81</v>
      </c>
      <c r="AV6" s="5"/>
      <c r="AW6" s="5"/>
      <c r="AX6" s="7"/>
      <c r="AY6" s="8"/>
    </row>
    <row r="7" spans="1:51" ht="63.75" x14ac:dyDescent="0.2">
      <c r="A7" s="9" t="s">
        <v>3</v>
      </c>
      <c r="B7" s="10" t="s">
        <v>4</v>
      </c>
      <c r="C7" s="10" t="s">
        <v>5</v>
      </c>
      <c r="D7" s="11" t="s">
        <v>6</v>
      </c>
      <c r="E7" s="11" t="s">
        <v>7</v>
      </c>
      <c r="F7" s="12" t="s">
        <v>8</v>
      </c>
      <c r="G7" s="10" t="s">
        <v>5</v>
      </c>
      <c r="H7" s="11" t="s">
        <v>6</v>
      </c>
      <c r="I7" s="11" t="s">
        <v>9</v>
      </c>
      <c r="J7" s="11" t="s">
        <v>8</v>
      </c>
      <c r="K7" s="12" t="s">
        <v>10</v>
      </c>
      <c r="L7" s="10" t="s">
        <v>5</v>
      </c>
      <c r="M7" s="11" t="s">
        <v>6</v>
      </c>
      <c r="N7" s="11" t="s">
        <v>9</v>
      </c>
      <c r="O7" s="11" t="s">
        <v>8</v>
      </c>
      <c r="P7" s="12" t="s">
        <v>10</v>
      </c>
      <c r="Q7" s="10" t="s">
        <v>5</v>
      </c>
      <c r="R7" s="11" t="s">
        <v>6</v>
      </c>
      <c r="S7" s="11" t="s">
        <v>9</v>
      </c>
      <c r="T7" s="11" t="s">
        <v>8</v>
      </c>
      <c r="U7" s="12" t="s">
        <v>10</v>
      </c>
      <c r="V7" s="10" t="s">
        <v>5</v>
      </c>
      <c r="W7" s="11" t="s">
        <v>6</v>
      </c>
      <c r="X7" s="11" t="s">
        <v>9</v>
      </c>
      <c r="Y7" s="11" t="s">
        <v>8</v>
      </c>
      <c r="Z7" s="12" t="s">
        <v>10</v>
      </c>
      <c r="AA7" s="10" t="s">
        <v>5</v>
      </c>
      <c r="AB7" s="11" t="s">
        <v>6</v>
      </c>
      <c r="AC7" s="11" t="s">
        <v>9</v>
      </c>
      <c r="AD7" s="11" t="s">
        <v>8</v>
      </c>
      <c r="AE7" s="12" t="s">
        <v>10</v>
      </c>
      <c r="AF7" s="10" t="s">
        <v>5</v>
      </c>
      <c r="AG7" s="11" t="s">
        <v>6</v>
      </c>
      <c r="AH7" s="11" t="s">
        <v>9</v>
      </c>
      <c r="AI7" s="11" t="s">
        <v>8</v>
      </c>
      <c r="AJ7" s="12" t="s">
        <v>10</v>
      </c>
      <c r="AK7" s="10" t="s">
        <v>5</v>
      </c>
      <c r="AL7" s="11" t="s">
        <v>6</v>
      </c>
      <c r="AM7" s="11" t="s">
        <v>9</v>
      </c>
      <c r="AN7" s="11" t="s">
        <v>8</v>
      </c>
      <c r="AO7" s="12" t="s">
        <v>10</v>
      </c>
      <c r="AP7" s="10" t="s">
        <v>5</v>
      </c>
      <c r="AQ7" s="11" t="s">
        <v>6</v>
      </c>
      <c r="AR7" s="11" t="s">
        <v>9</v>
      </c>
      <c r="AS7" s="11" t="s">
        <v>8</v>
      </c>
      <c r="AT7" s="12" t="s">
        <v>10</v>
      </c>
      <c r="AU7" s="10" t="s">
        <v>5</v>
      </c>
      <c r="AV7" s="11" t="s">
        <v>6</v>
      </c>
      <c r="AW7" s="11" t="s">
        <v>9</v>
      </c>
      <c r="AX7" s="11" t="s">
        <v>8</v>
      </c>
      <c r="AY7" s="12" t="s">
        <v>10</v>
      </c>
    </row>
    <row r="8" spans="1:51" s="102" customFormat="1" x14ac:dyDescent="0.2">
      <c r="A8" s="99" t="s">
        <v>64</v>
      </c>
      <c r="B8" s="125" t="s">
        <v>72</v>
      </c>
      <c r="C8" s="117">
        <v>73440.5</v>
      </c>
      <c r="D8" s="121">
        <v>71696</v>
      </c>
      <c r="E8" s="119">
        <v>1620.46</v>
      </c>
      <c r="F8" s="119">
        <v>1737.89</v>
      </c>
      <c r="G8" s="117">
        <v>1300.9000000000001</v>
      </c>
      <c r="H8" s="121">
        <v>2430</v>
      </c>
      <c r="I8" s="121">
        <v>32.019999999999996</v>
      </c>
      <c r="J8" s="121">
        <v>33.799999999999997</v>
      </c>
      <c r="K8" s="101">
        <f t="shared" ref="K8:K15" si="0">J8+H8-G8</f>
        <v>1162.9000000000001</v>
      </c>
      <c r="L8" s="117">
        <v>2935.4</v>
      </c>
      <c r="M8" s="121">
        <v>4256</v>
      </c>
      <c r="N8" s="121">
        <v>27.479999999999997</v>
      </c>
      <c r="O8" s="121">
        <v>31.299999999999997</v>
      </c>
      <c r="P8" s="101">
        <f t="shared" ref="P8:P15" si="1">O8+M8-L8</f>
        <v>1351.9</v>
      </c>
      <c r="Q8" s="117">
        <v>562.9</v>
      </c>
      <c r="R8" s="121">
        <v>356.4</v>
      </c>
      <c r="S8" s="121">
        <v>2.5299999999999998</v>
      </c>
      <c r="T8" s="121">
        <v>3.1</v>
      </c>
      <c r="U8" s="101">
        <f t="shared" ref="U8:U15" si="2">T8+R8-Q8</f>
        <v>-203.39999999999998</v>
      </c>
      <c r="V8" s="117">
        <v>61</v>
      </c>
      <c r="W8" s="121">
        <v>68.8</v>
      </c>
      <c r="X8" s="121">
        <v>0.22</v>
      </c>
      <c r="Y8" s="121">
        <v>0.2</v>
      </c>
      <c r="Z8" s="101">
        <f t="shared" ref="Z8:Z15" si="3">Y8+W8-V8</f>
        <v>8</v>
      </c>
      <c r="AA8" s="117">
        <v>187.1</v>
      </c>
      <c r="AB8" s="121">
        <v>341.5</v>
      </c>
      <c r="AC8" s="121">
        <v>1.62</v>
      </c>
      <c r="AD8" s="121">
        <v>2</v>
      </c>
      <c r="AE8" s="101">
        <f t="shared" ref="AE8:AE15" si="4">AD8+AB8-AA8</f>
        <v>156.4</v>
      </c>
      <c r="AF8" s="117">
        <v>99</v>
      </c>
      <c r="AG8" s="121">
        <v>149.80000000000001</v>
      </c>
      <c r="AH8" s="121">
        <v>0.2</v>
      </c>
      <c r="AI8" s="121">
        <v>0.4</v>
      </c>
      <c r="AJ8" s="101">
        <f t="shared" ref="AJ8:AJ15" si="5">AI8+AG8-AF8</f>
        <v>51.200000000000017</v>
      </c>
      <c r="AK8" s="117">
        <v>181</v>
      </c>
      <c r="AL8" s="121">
        <v>369</v>
      </c>
      <c r="AM8" s="121">
        <v>3.3</v>
      </c>
      <c r="AN8" s="121">
        <v>3.8</v>
      </c>
      <c r="AO8" s="101">
        <f t="shared" ref="AO8:AO15" si="6">AN8+AL8-AK8</f>
        <v>191.8</v>
      </c>
      <c r="AP8" s="117">
        <v>0</v>
      </c>
      <c r="AQ8" s="121">
        <v>171.89999999999998</v>
      </c>
      <c r="AR8" s="121">
        <v>0.18</v>
      </c>
      <c r="AS8" s="121">
        <v>0.2</v>
      </c>
      <c r="AT8" s="101">
        <f t="shared" ref="AT8:AT15" si="7">AS8+AQ8-AP8</f>
        <v>172.09999999999997</v>
      </c>
      <c r="AU8" s="117"/>
      <c r="AV8" s="121"/>
      <c r="AW8" s="121"/>
      <c r="AX8" s="121"/>
      <c r="AY8" s="101"/>
    </row>
    <row r="9" spans="1:51" s="98" customFormat="1" x14ac:dyDescent="0.2">
      <c r="A9" s="103" t="s">
        <v>65</v>
      </c>
      <c r="B9" s="126" t="s">
        <v>73</v>
      </c>
      <c r="C9" s="118">
        <v>50440.800000000003</v>
      </c>
      <c r="D9" s="119">
        <v>49274.9</v>
      </c>
      <c r="E9" s="119">
        <v>1081.8</v>
      </c>
      <c r="F9" s="119">
        <v>1159.45</v>
      </c>
      <c r="G9" s="118">
        <v>1137.7</v>
      </c>
      <c r="H9" s="120">
        <v>1426</v>
      </c>
      <c r="I9" s="120">
        <v>12.92</v>
      </c>
      <c r="J9" s="120">
        <v>14.200000000000001</v>
      </c>
      <c r="K9" s="100">
        <f t="shared" si="0"/>
        <v>302.5</v>
      </c>
      <c r="L9" s="118">
        <v>1305.9000000000001</v>
      </c>
      <c r="M9" s="120">
        <v>2554</v>
      </c>
      <c r="N9" s="120">
        <v>10.84</v>
      </c>
      <c r="O9" s="120">
        <v>11.700000000000001</v>
      </c>
      <c r="P9" s="100">
        <f t="shared" si="1"/>
        <v>1259.7999999999997</v>
      </c>
      <c r="Q9" s="118">
        <v>103.3</v>
      </c>
      <c r="R9" s="120">
        <v>172.4</v>
      </c>
      <c r="S9" s="120">
        <v>0.78</v>
      </c>
      <c r="T9" s="120">
        <v>0.8</v>
      </c>
      <c r="U9" s="100">
        <f t="shared" si="2"/>
        <v>69.90000000000002</v>
      </c>
      <c r="V9" s="118">
        <v>24</v>
      </c>
      <c r="W9" s="120">
        <v>48.3</v>
      </c>
      <c r="X9" s="120">
        <v>7.0000000000000007E-2</v>
      </c>
      <c r="Y9" s="120">
        <v>0.1</v>
      </c>
      <c r="Z9" s="100">
        <f t="shared" si="3"/>
        <v>24.4</v>
      </c>
      <c r="AA9" s="118">
        <v>29.8</v>
      </c>
      <c r="AB9" s="120">
        <v>174.1</v>
      </c>
      <c r="AC9" s="120">
        <v>0.42</v>
      </c>
      <c r="AD9" s="120">
        <v>0.5</v>
      </c>
      <c r="AE9" s="100">
        <f t="shared" si="4"/>
        <v>144.79999999999998</v>
      </c>
      <c r="AF9" s="118">
        <v>99</v>
      </c>
      <c r="AG9" s="120">
        <v>289.3</v>
      </c>
      <c r="AH9" s="120">
        <v>0.43</v>
      </c>
      <c r="AI9" s="120">
        <v>0.60000000000000009</v>
      </c>
      <c r="AJ9" s="100">
        <f t="shared" si="5"/>
        <v>190.90000000000003</v>
      </c>
      <c r="AK9" s="118">
        <v>21.3</v>
      </c>
      <c r="AL9" s="120">
        <v>185.49999999999997</v>
      </c>
      <c r="AM9" s="120">
        <v>1.26</v>
      </c>
      <c r="AN9" s="120">
        <v>1.3</v>
      </c>
      <c r="AO9" s="100">
        <f t="shared" si="6"/>
        <v>165.49999999999997</v>
      </c>
      <c r="AP9" s="118">
        <v>0</v>
      </c>
      <c r="AQ9" s="120">
        <v>51.5</v>
      </c>
      <c r="AR9" s="120">
        <v>0.03</v>
      </c>
      <c r="AS9" s="120">
        <v>0</v>
      </c>
      <c r="AT9" s="100">
        <f t="shared" si="7"/>
        <v>51.5</v>
      </c>
      <c r="AU9" s="118"/>
      <c r="AV9" s="120"/>
      <c r="AW9" s="120"/>
      <c r="AX9" s="120"/>
      <c r="AY9" s="100"/>
    </row>
    <row r="10" spans="1:51" s="98" customFormat="1" x14ac:dyDescent="0.2">
      <c r="A10" s="103" t="s">
        <v>66</v>
      </c>
      <c r="B10" s="126" t="s">
        <v>74</v>
      </c>
      <c r="C10" s="118">
        <v>92443.7</v>
      </c>
      <c r="D10" s="119">
        <v>90379.7</v>
      </c>
      <c r="E10" s="119">
        <v>1867.0599999999997</v>
      </c>
      <c r="F10" s="119">
        <v>2027.1999999999998</v>
      </c>
      <c r="G10" s="118">
        <v>1684.3</v>
      </c>
      <c r="H10" s="120">
        <v>2879.6</v>
      </c>
      <c r="I10" s="120">
        <v>49.81</v>
      </c>
      <c r="J10" s="120">
        <v>52.1</v>
      </c>
      <c r="K10" s="100">
        <f t="shared" si="0"/>
        <v>1247.3999999999999</v>
      </c>
      <c r="L10" s="118">
        <v>4735.8</v>
      </c>
      <c r="M10" s="120">
        <v>5362</v>
      </c>
      <c r="N10" s="120">
        <v>43.53</v>
      </c>
      <c r="O10" s="120">
        <v>50.9</v>
      </c>
      <c r="P10" s="100">
        <f t="shared" si="1"/>
        <v>677.09999999999945</v>
      </c>
      <c r="Q10" s="118">
        <v>1029.4000000000001</v>
      </c>
      <c r="R10" s="120">
        <v>486.3</v>
      </c>
      <c r="S10" s="120">
        <v>6.9300000000000006</v>
      </c>
      <c r="T10" s="120">
        <v>8.3000000000000007</v>
      </c>
      <c r="U10" s="100">
        <f t="shared" si="2"/>
        <v>-534.80000000000007</v>
      </c>
      <c r="V10" s="118">
        <v>105.1</v>
      </c>
      <c r="W10" s="120">
        <v>112.1</v>
      </c>
      <c r="X10" s="120">
        <v>0.47</v>
      </c>
      <c r="Y10" s="120">
        <v>0.9</v>
      </c>
      <c r="Z10" s="100">
        <f t="shared" si="3"/>
        <v>7.9000000000000057</v>
      </c>
      <c r="AA10" s="118">
        <v>226</v>
      </c>
      <c r="AB10" s="120">
        <v>379.4</v>
      </c>
      <c r="AC10" s="120">
        <v>2.0699999999999998</v>
      </c>
      <c r="AD10" s="120">
        <v>2.9000000000000004</v>
      </c>
      <c r="AE10" s="100">
        <f t="shared" si="4"/>
        <v>156.29999999999995</v>
      </c>
      <c r="AF10" s="118">
        <v>104</v>
      </c>
      <c r="AG10" s="120">
        <v>164.3</v>
      </c>
      <c r="AH10" s="120">
        <v>0.22</v>
      </c>
      <c r="AI10" s="120">
        <v>0.4</v>
      </c>
      <c r="AJ10" s="100">
        <f t="shared" si="5"/>
        <v>60.700000000000017</v>
      </c>
      <c r="AK10" s="118">
        <v>260</v>
      </c>
      <c r="AL10" s="120">
        <v>458.1</v>
      </c>
      <c r="AM10" s="120">
        <v>5.1099999999999994</v>
      </c>
      <c r="AN10" s="120">
        <v>6</v>
      </c>
      <c r="AO10" s="100">
        <f t="shared" si="6"/>
        <v>204.10000000000002</v>
      </c>
      <c r="AP10" s="118">
        <v>0</v>
      </c>
      <c r="AQ10" s="120">
        <v>220.9</v>
      </c>
      <c r="AR10" s="120">
        <v>0.33</v>
      </c>
      <c r="AS10" s="120">
        <v>0.3</v>
      </c>
      <c r="AT10" s="100">
        <f t="shared" si="7"/>
        <v>221.20000000000002</v>
      </c>
      <c r="AU10" s="137">
        <v>79</v>
      </c>
      <c r="AV10" s="119">
        <v>427.6</v>
      </c>
      <c r="AW10" s="119">
        <v>1.41</v>
      </c>
      <c r="AX10" s="119">
        <v>1.4</v>
      </c>
      <c r="AY10" s="100">
        <f t="shared" ref="AY10:AY15" si="8">AX10+AV10-AU10</f>
        <v>350</v>
      </c>
    </row>
    <row r="11" spans="1:51" s="98" customFormat="1" x14ac:dyDescent="0.2">
      <c r="A11" s="103" t="s">
        <v>67</v>
      </c>
      <c r="B11" s="126" t="s">
        <v>75</v>
      </c>
      <c r="C11" s="118">
        <v>59337.9</v>
      </c>
      <c r="D11" s="119">
        <v>58163.199999999997</v>
      </c>
      <c r="E11" s="119">
        <v>1083.43</v>
      </c>
      <c r="F11" s="119">
        <v>1168.56</v>
      </c>
      <c r="G11" s="118">
        <v>1042.5999999999999</v>
      </c>
      <c r="H11" s="120">
        <v>1612.6</v>
      </c>
      <c r="I11" s="120">
        <v>14.55</v>
      </c>
      <c r="J11" s="120">
        <v>15.5</v>
      </c>
      <c r="K11" s="100">
        <f t="shared" si="0"/>
        <v>585.5</v>
      </c>
      <c r="L11" s="118">
        <v>2300</v>
      </c>
      <c r="M11" s="120">
        <v>3006</v>
      </c>
      <c r="N11" s="120">
        <v>16.02</v>
      </c>
      <c r="O11" s="120">
        <v>18.100000000000001</v>
      </c>
      <c r="P11" s="100">
        <f t="shared" si="1"/>
        <v>724.09999999999991</v>
      </c>
      <c r="Q11" s="118">
        <v>106.3</v>
      </c>
      <c r="R11" s="120">
        <v>177.2</v>
      </c>
      <c r="S11" s="120">
        <v>1.3900000000000001</v>
      </c>
      <c r="T11" s="120">
        <v>1.4</v>
      </c>
      <c r="U11" s="100">
        <f t="shared" si="2"/>
        <v>72.3</v>
      </c>
      <c r="V11" s="118">
        <v>61</v>
      </c>
      <c r="W11" s="120">
        <v>66.800000000000011</v>
      </c>
      <c r="X11" s="120">
        <v>0.21</v>
      </c>
      <c r="Y11" s="120">
        <v>0.2</v>
      </c>
      <c r="Z11" s="100">
        <f t="shared" si="3"/>
        <v>6.0000000000000142</v>
      </c>
      <c r="AA11" s="118">
        <v>74.099999999999994</v>
      </c>
      <c r="AB11" s="120">
        <v>193.5</v>
      </c>
      <c r="AC11" s="120">
        <v>0.61</v>
      </c>
      <c r="AD11" s="120">
        <v>0.7</v>
      </c>
      <c r="AE11" s="100">
        <f t="shared" si="4"/>
        <v>120.1</v>
      </c>
      <c r="AF11" s="118">
        <v>96</v>
      </c>
      <c r="AG11" s="120">
        <v>332.7</v>
      </c>
      <c r="AH11" s="120">
        <v>0.64</v>
      </c>
      <c r="AI11" s="120">
        <v>0.8</v>
      </c>
      <c r="AJ11" s="100">
        <f t="shared" si="5"/>
        <v>237.5</v>
      </c>
      <c r="AK11" s="118">
        <v>107.8</v>
      </c>
      <c r="AL11" s="120">
        <v>237.29999999999998</v>
      </c>
      <c r="AM11" s="120">
        <v>1.05</v>
      </c>
      <c r="AN11" s="120">
        <v>1.2</v>
      </c>
      <c r="AO11" s="100">
        <f t="shared" si="6"/>
        <v>130.69999999999999</v>
      </c>
      <c r="AP11" s="118">
        <v>0</v>
      </c>
      <c r="AQ11" s="120">
        <v>63.300000000000004</v>
      </c>
      <c r="AR11" s="120">
        <v>0.06</v>
      </c>
      <c r="AS11" s="120">
        <v>0.1</v>
      </c>
      <c r="AT11" s="100">
        <f t="shared" si="7"/>
        <v>63.400000000000006</v>
      </c>
      <c r="AU11" s="137">
        <v>57.5</v>
      </c>
      <c r="AV11" s="119">
        <v>222.4</v>
      </c>
      <c r="AW11" s="119">
        <v>0.8</v>
      </c>
      <c r="AX11" s="119">
        <v>0.8</v>
      </c>
      <c r="AY11" s="100">
        <f t="shared" si="8"/>
        <v>165.70000000000002</v>
      </c>
    </row>
    <row r="12" spans="1:51" s="98" customFormat="1" x14ac:dyDescent="0.2">
      <c r="A12" s="103" t="s">
        <v>68</v>
      </c>
      <c r="B12" s="126" t="s">
        <v>76</v>
      </c>
      <c r="C12" s="118">
        <v>76126.3</v>
      </c>
      <c r="D12" s="119">
        <v>74518</v>
      </c>
      <c r="E12" s="119">
        <v>1491.0099999999998</v>
      </c>
      <c r="F12" s="119">
        <v>1605.72</v>
      </c>
      <c r="G12" s="118">
        <v>897.7</v>
      </c>
      <c r="H12" s="120">
        <v>2427.1</v>
      </c>
      <c r="I12" s="120">
        <v>35.120000000000005</v>
      </c>
      <c r="J12" s="120">
        <v>36</v>
      </c>
      <c r="K12" s="100">
        <f t="shared" si="0"/>
        <v>1565.3999999999999</v>
      </c>
      <c r="L12" s="118">
        <v>2331.6999999999998</v>
      </c>
      <c r="M12" s="120">
        <v>4482</v>
      </c>
      <c r="N12" s="120">
        <v>22.46</v>
      </c>
      <c r="O12" s="120">
        <v>24.5</v>
      </c>
      <c r="P12" s="100">
        <f t="shared" si="1"/>
        <v>2174.8000000000002</v>
      </c>
      <c r="Q12" s="118">
        <v>638.20000000000005</v>
      </c>
      <c r="R12" s="120">
        <v>322.39999999999998</v>
      </c>
      <c r="S12" s="120">
        <v>2.74</v>
      </c>
      <c r="T12" s="120">
        <v>3.5</v>
      </c>
      <c r="U12" s="100">
        <f t="shared" si="2"/>
        <v>-312.30000000000007</v>
      </c>
      <c r="V12" s="118">
        <v>61</v>
      </c>
      <c r="W12" s="120">
        <v>100.7</v>
      </c>
      <c r="X12" s="120">
        <v>0.35</v>
      </c>
      <c r="Y12" s="120">
        <v>0.4</v>
      </c>
      <c r="Z12" s="100">
        <f t="shared" si="3"/>
        <v>40.100000000000009</v>
      </c>
      <c r="AA12" s="118">
        <v>57.7</v>
      </c>
      <c r="AB12" s="120">
        <v>306.60000000000002</v>
      </c>
      <c r="AC12" s="120">
        <v>1.48</v>
      </c>
      <c r="AD12" s="120">
        <v>1.6</v>
      </c>
      <c r="AE12" s="100">
        <f t="shared" si="4"/>
        <v>250.50000000000006</v>
      </c>
      <c r="AF12" s="118">
        <v>97</v>
      </c>
      <c r="AG12" s="120">
        <v>294.89999999999998</v>
      </c>
      <c r="AH12" s="120">
        <v>0.54</v>
      </c>
      <c r="AI12" s="120">
        <v>0.7</v>
      </c>
      <c r="AJ12" s="100">
        <f t="shared" si="5"/>
        <v>198.59999999999997</v>
      </c>
      <c r="AK12" s="118">
        <v>84.1</v>
      </c>
      <c r="AL12" s="120">
        <v>432.19999999999993</v>
      </c>
      <c r="AM12" s="120">
        <v>4.0199999999999996</v>
      </c>
      <c r="AN12" s="120">
        <v>4.0999999999999996</v>
      </c>
      <c r="AO12" s="100">
        <f t="shared" si="6"/>
        <v>352.19999999999993</v>
      </c>
      <c r="AP12" s="118">
        <v>0</v>
      </c>
      <c r="AQ12" s="120">
        <v>169.3</v>
      </c>
      <c r="AR12" s="120">
        <v>0.35</v>
      </c>
      <c r="AS12" s="120">
        <v>0.3</v>
      </c>
      <c r="AT12" s="100">
        <f t="shared" si="7"/>
        <v>169.60000000000002</v>
      </c>
      <c r="AU12" s="137">
        <v>79</v>
      </c>
      <c r="AV12" s="119">
        <v>315.2</v>
      </c>
      <c r="AW12" s="119">
        <v>0.79</v>
      </c>
      <c r="AX12" s="119">
        <v>0.8</v>
      </c>
      <c r="AY12" s="100">
        <f t="shared" si="8"/>
        <v>237</v>
      </c>
    </row>
    <row r="13" spans="1:51" s="98" customFormat="1" x14ac:dyDescent="0.2">
      <c r="A13" s="103" t="s">
        <v>69</v>
      </c>
      <c r="B13" s="126" t="s">
        <v>77</v>
      </c>
      <c r="C13" s="118">
        <v>50191.9</v>
      </c>
      <c r="D13" s="119">
        <v>49173.2</v>
      </c>
      <c r="E13" s="119">
        <v>946.76</v>
      </c>
      <c r="F13" s="119">
        <v>1016.2</v>
      </c>
      <c r="G13" s="118">
        <v>713.9</v>
      </c>
      <c r="H13" s="120">
        <v>1383.4</v>
      </c>
      <c r="I13" s="120">
        <v>12.26</v>
      </c>
      <c r="J13" s="120">
        <v>12.700000000000001</v>
      </c>
      <c r="K13" s="100">
        <f t="shared" si="0"/>
        <v>682.20000000000016</v>
      </c>
      <c r="L13" s="118">
        <v>1292</v>
      </c>
      <c r="M13" s="120">
        <v>2420</v>
      </c>
      <c r="N13" s="120">
        <v>7.3</v>
      </c>
      <c r="O13" s="120">
        <v>8.1</v>
      </c>
      <c r="P13" s="100">
        <f t="shared" si="1"/>
        <v>1136.0999999999999</v>
      </c>
      <c r="Q13" s="118">
        <v>96.7</v>
      </c>
      <c r="R13" s="120">
        <v>161.19999999999999</v>
      </c>
      <c r="S13" s="120">
        <v>0.71</v>
      </c>
      <c r="T13" s="120">
        <v>0.7</v>
      </c>
      <c r="U13" s="100">
        <f t="shared" si="2"/>
        <v>65.199999999999974</v>
      </c>
      <c r="V13" s="118">
        <v>24</v>
      </c>
      <c r="W13" s="120">
        <v>58.6</v>
      </c>
      <c r="X13" s="120">
        <v>0.09</v>
      </c>
      <c r="Y13" s="120">
        <v>0.1</v>
      </c>
      <c r="Z13" s="100">
        <f t="shared" si="3"/>
        <v>34.700000000000003</v>
      </c>
      <c r="AA13" s="118">
        <v>0</v>
      </c>
      <c r="AB13" s="120">
        <v>156.30000000000001</v>
      </c>
      <c r="AC13" s="120">
        <v>0.5</v>
      </c>
      <c r="AD13" s="120">
        <v>0.5</v>
      </c>
      <c r="AE13" s="100">
        <f t="shared" si="4"/>
        <v>156.80000000000001</v>
      </c>
      <c r="AF13" s="118">
        <v>97</v>
      </c>
      <c r="AG13" s="120">
        <v>302</v>
      </c>
      <c r="AH13" s="120">
        <v>0.49</v>
      </c>
      <c r="AI13" s="120">
        <v>0.7</v>
      </c>
      <c r="AJ13" s="100">
        <f t="shared" si="5"/>
        <v>205.7</v>
      </c>
      <c r="AK13" s="118">
        <v>15.1</v>
      </c>
      <c r="AL13" s="120">
        <v>219.5</v>
      </c>
      <c r="AM13" s="120">
        <v>1.44</v>
      </c>
      <c r="AN13" s="120">
        <v>1.4</v>
      </c>
      <c r="AO13" s="100">
        <f t="shared" si="6"/>
        <v>205.8</v>
      </c>
      <c r="AP13" s="118">
        <v>0</v>
      </c>
      <c r="AQ13" s="120">
        <v>53.7</v>
      </c>
      <c r="AR13" s="120">
        <v>0.04</v>
      </c>
      <c r="AS13" s="120">
        <v>0</v>
      </c>
      <c r="AT13" s="100">
        <f t="shared" si="7"/>
        <v>53.7</v>
      </c>
      <c r="AU13" s="137">
        <v>6.4</v>
      </c>
      <c r="AV13" s="119">
        <v>210.7</v>
      </c>
      <c r="AW13" s="119">
        <v>0.62</v>
      </c>
      <c r="AX13" s="119">
        <v>0.6</v>
      </c>
      <c r="AY13" s="100">
        <f t="shared" si="8"/>
        <v>204.89999999999998</v>
      </c>
    </row>
    <row r="14" spans="1:51" s="98" customFormat="1" x14ac:dyDescent="0.2">
      <c r="A14" s="103" t="s">
        <v>70</v>
      </c>
      <c r="B14" s="126" t="s">
        <v>78</v>
      </c>
      <c r="C14" s="118">
        <v>77954</v>
      </c>
      <c r="D14" s="119">
        <v>76152.7</v>
      </c>
      <c r="E14" s="119">
        <v>1667</v>
      </c>
      <c r="F14" s="119">
        <v>1797.28</v>
      </c>
      <c r="G14" s="118">
        <v>994.2</v>
      </c>
      <c r="H14" s="120">
        <v>2221</v>
      </c>
      <c r="I14" s="120">
        <v>61.64</v>
      </c>
      <c r="J14" s="120">
        <v>62.9</v>
      </c>
      <c r="K14" s="100">
        <f t="shared" si="0"/>
        <v>1289.7</v>
      </c>
      <c r="L14" s="118">
        <v>4077.9</v>
      </c>
      <c r="M14" s="120">
        <v>4154</v>
      </c>
      <c r="N14" s="120">
        <v>35.92</v>
      </c>
      <c r="O14" s="120">
        <v>41.5</v>
      </c>
      <c r="P14" s="100">
        <f t="shared" si="1"/>
        <v>117.59999999999991</v>
      </c>
      <c r="Q14" s="118">
        <v>300.2</v>
      </c>
      <c r="R14" s="120">
        <v>364.4</v>
      </c>
      <c r="S14" s="120">
        <v>3</v>
      </c>
      <c r="T14" s="120">
        <v>3.1</v>
      </c>
      <c r="U14" s="100">
        <f t="shared" si="2"/>
        <v>67.300000000000011</v>
      </c>
      <c r="V14" s="118">
        <v>0</v>
      </c>
      <c r="W14" s="120">
        <v>78.100000000000009</v>
      </c>
      <c r="X14" s="120">
        <v>0.13</v>
      </c>
      <c r="Y14" s="120">
        <v>0.1</v>
      </c>
      <c r="Z14" s="100">
        <f t="shared" si="3"/>
        <v>78.2</v>
      </c>
      <c r="AA14" s="118">
        <v>31.7</v>
      </c>
      <c r="AB14" s="120">
        <v>264.09999999999997</v>
      </c>
      <c r="AC14" s="120">
        <v>1.1100000000000001</v>
      </c>
      <c r="AD14" s="120">
        <v>1.1000000000000001</v>
      </c>
      <c r="AE14" s="100">
        <f t="shared" si="4"/>
        <v>233.5</v>
      </c>
      <c r="AF14" s="118">
        <v>104</v>
      </c>
      <c r="AG14" s="120">
        <v>180.6</v>
      </c>
      <c r="AH14" s="120">
        <v>0.26</v>
      </c>
      <c r="AI14" s="120">
        <v>0.5</v>
      </c>
      <c r="AJ14" s="100">
        <f t="shared" si="5"/>
        <v>77.099999999999994</v>
      </c>
      <c r="AK14" s="118">
        <v>245.1</v>
      </c>
      <c r="AL14" s="120">
        <v>409.9</v>
      </c>
      <c r="AM14" s="120">
        <v>5.3100000000000005</v>
      </c>
      <c r="AN14" s="120">
        <v>6.2</v>
      </c>
      <c r="AO14" s="100">
        <f t="shared" si="6"/>
        <v>170.99999999999997</v>
      </c>
      <c r="AP14" s="118">
        <v>0</v>
      </c>
      <c r="AQ14" s="120">
        <v>132.1</v>
      </c>
      <c r="AR14" s="120">
        <v>0.31</v>
      </c>
      <c r="AS14" s="120">
        <v>0.3</v>
      </c>
      <c r="AT14" s="100">
        <f t="shared" si="7"/>
        <v>132.4</v>
      </c>
      <c r="AU14" s="118">
        <v>79</v>
      </c>
      <c r="AV14" s="120">
        <v>329.7</v>
      </c>
      <c r="AW14" s="120">
        <v>1.04</v>
      </c>
      <c r="AX14" s="120">
        <v>1</v>
      </c>
      <c r="AY14" s="100">
        <f t="shared" si="8"/>
        <v>251.7</v>
      </c>
    </row>
    <row r="15" spans="1:51" s="98" customFormat="1" x14ac:dyDescent="0.2">
      <c r="A15" s="96" t="s">
        <v>71</v>
      </c>
      <c r="B15" s="127" t="s">
        <v>79</v>
      </c>
      <c r="C15" s="122">
        <v>57435.4</v>
      </c>
      <c r="D15" s="123">
        <v>56440.4</v>
      </c>
      <c r="E15" s="123">
        <v>904.18000000000006</v>
      </c>
      <c r="F15" s="123">
        <v>991.01</v>
      </c>
      <c r="G15" s="122">
        <v>865.7</v>
      </c>
      <c r="H15" s="124">
        <v>1847</v>
      </c>
      <c r="I15" s="124">
        <v>20.929999999999996</v>
      </c>
      <c r="J15" s="124">
        <v>21.7</v>
      </c>
      <c r="K15" s="97">
        <f t="shared" si="0"/>
        <v>1003</v>
      </c>
      <c r="L15" s="122">
        <v>2482.6</v>
      </c>
      <c r="M15" s="124">
        <v>2489</v>
      </c>
      <c r="N15" s="124">
        <v>12.12</v>
      </c>
      <c r="O15" s="124">
        <v>14.5</v>
      </c>
      <c r="P15" s="97">
        <f t="shared" si="1"/>
        <v>20.900000000000091</v>
      </c>
      <c r="Q15" s="122">
        <v>105.1</v>
      </c>
      <c r="R15" s="124">
        <v>175.2</v>
      </c>
      <c r="S15" s="124">
        <v>1.26</v>
      </c>
      <c r="T15" s="124">
        <v>1.3</v>
      </c>
      <c r="U15" s="97">
        <f t="shared" si="2"/>
        <v>71.400000000000006</v>
      </c>
      <c r="V15" s="122">
        <v>0</v>
      </c>
      <c r="W15" s="124">
        <v>55.5</v>
      </c>
      <c r="X15" s="124">
        <v>0.06</v>
      </c>
      <c r="Y15" s="124">
        <v>0.1</v>
      </c>
      <c r="Z15" s="97">
        <f t="shared" si="3"/>
        <v>55.6</v>
      </c>
      <c r="AA15" s="122">
        <v>39.9</v>
      </c>
      <c r="AB15" s="124">
        <v>134.79999999999998</v>
      </c>
      <c r="AC15" s="124">
        <v>0.49</v>
      </c>
      <c r="AD15" s="124">
        <v>0.6</v>
      </c>
      <c r="AE15" s="97">
        <f t="shared" si="4"/>
        <v>95.499999999999972</v>
      </c>
      <c r="AF15" s="122">
        <v>104</v>
      </c>
      <c r="AG15" s="124">
        <v>78.2</v>
      </c>
      <c r="AH15" s="124">
        <v>0.23</v>
      </c>
      <c r="AI15" s="124">
        <v>0.4</v>
      </c>
      <c r="AJ15" s="97">
        <f t="shared" si="5"/>
        <v>-25.399999999999991</v>
      </c>
      <c r="AK15" s="122">
        <v>54.5</v>
      </c>
      <c r="AL15" s="124">
        <v>263</v>
      </c>
      <c r="AM15" s="124">
        <v>1.06</v>
      </c>
      <c r="AN15" s="124">
        <v>1.2000000000000002</v>
      </c>
      <c r="AO15" s="97">
        <f t="shared" si="6"/>
        <v>209.7</v>
      </c>
      <c r="AP15" s="122">
        <v>0</v>
      </c>
      <c r="AQ15" s="124">
        <v>54.300000000000004</v>
      </c>
      <c r="AR15" s="124">
        <v>0.08</v>
      </c>
      <c r="AS15" s="124">
        <v>0.1</v>
      </c>
      <c r="AT15" s="97">
        <f t="shared" si="7"/>
        <v>54.400000000000006</v>
      </c>
      <c r="AU15" s="122">
        <v>79</v>
      </c>
      <c r="AV15" s="124">
        <v>268.39999999999998</v>
      </c>
      <c r="AW15" s="124">
        <v>0.89</v>
      </c>
      <c r="AX15" s="124">
        <v>0.9</v>
      </c>
      <c r="AY15" s="97">
        <f t="shared" si="8"/>
        <v>190.29999999999995</v>
      </c>
    </row>
    <row r="16" spans="1:51" x14ac:dyDescent="0.2">
      <c r="A16" s="2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50" ht="15" x14ac:dyDescent="0.25">
      <c r="A17" s="22" t="s">
        <v>11</v>
      </c>
      <c r="B17" s="3"/>
      <c r="C17" s="3"/>
      <c r="D17" s="3"/>
      <c r="E17" s="3"/>
      <c r="F17" s="3"/>
      <c r="G17" s="3"/>
      <c r="H17" s="3"/>
      <c r="I17" s="3"/>
      <c r="J17" s="22" t="s">
        <v>12</v>
      </c>
      <c r="K17" s="3"/>
      <c r="L17" s="3"/>
      <c r="M17" s="3"/>
      <c r="N17" s="3"/>
      <c r="O17" s="3"/>
      <c r="P17" s="3"/>
      <c r="Q17" s="3"/>
      <c r="R17" s="3"/>
    </row>
    <row r="18" spans="1:50" ht="63.75" x14ac:dyDescent="0.2">
      <c r="A18" s="9" t="s">
        <v>3</v>
      </c>
      <c r="B18" s="10" t="s">
        <v>4</v>
      </c>
      <c r="C18" s="9" t="s">
        <v>41</v>
      </c>
      <c r="D18" s="9" t="s">
        <v>13</v>
      </c>
      <c r="E18" s="9" t="s">
        <v>52</v>
      </c>
      <c r="F18" s="9" t="s">
        <v>40</v>
      </c>
      <c r="G18" s="9" t="s">
        <v>51</v>
      </c>
      <c r="H18" s="9" t="s">
        <v>42</v>
      </c>
      <c r="I18" s="23" t="s">
        <v>14</v>
      </c>
      <c r="J18" s="24"/>
      <c r="K18" s="25" t="s">
        <v>15</v>
      </c>
      <c r="L18" s="25" t="s">
        <v>16</v>
      </c>
      <c r="M18" s="25" t="s">
        <v>17</v>
      </c>
      <c r="N18" s="25" t="s">
        <v>18</v>
      </c>
      <c r="O18" s="9" t="s">
        <v>4</v>
      </c>
      <c r="P18" s="26"/>
      <c r="Q18" s="27"/>
      <c r="R18" s="28"/>
      <c r="S18" s="3"/>
    </row>
    <row r="19" spans="1:50" x14ac:dyDescent="0.2">
      <c r="A19" s="13" t="s">
        <v>64</v>
      </c>
      <c r="B19" s="125" t="s">
        <v>72</v>
      </c>
      <c r="C19" s="128">
        <v>2669</v>
      </c>
      <c r="D19" s="111">
        <v>1482.68</v>
      </c>
      <c r="E19" s="111">
        <v>610</v>
      </c>
      <c r="F19" s="111">
        <v>42.96</v>
      </c>
      <c r="G19" s="113">
        <v>169.57</v>
      </c>
      <c r="H19" s="114">
        <v>0</v>
      </c>
      <c r="I19" s="29">
        <f t="shared" ref="I19:I26" si="9">SUM(C19:H19)</f>
        <v>4974.21</v>
      </c>
      <c r="J19" s="30"/>
      <c r="K19" s="31">
        <f t="shared" ref="K19:K26" si="10">+H8+M8+R8+W8+AB8+AG8+AL8+AQ8+AV8</f>
        <v>8143.4</v>
      </c>
      <c r="L19" s="32">
        <f t="shared" ref="L19:L26" si="11">+K8+P8+U8+Z8+AE8+AJ8+AO8+AT8+AY8</f>
        <v>2890.9</v>
      </c>
      <c r="M19" s="32">
        <f>+K19-L19</f>
        <v>5252.5</v>
      </c>
      <c r="N19" s="14">
        <f t="shared" ref="N19:N26" si="12">+I8+N8+S8+X8+AC8+AH8+AM8+AR8+AW8</f>
        <v>67.55</v>
      </c>
      <c r="O19" s="125" t="s">
        <v>72</v>
      </c>
      <c r="P19" s="3"/>
      <c r="Q19" s="3"/>
      <c r="R19" s="3"/>
      <c r="S19" s="3"/>
    </row>
    <row r="20" spans="1:50" x14ac:dyDescent="0.2">
      <c r="A20" s="15" t="s">
        <v>65</v>
      </c>
      <c r="B20" s="126" t="s">
        <v>73</v>
      </c>
      <c r="C20" s="129">
        <v>2669</v>
      </c>
      <c r="D20" s="110">
        <v>1425.81</v>
      </c>
      <c r="E20" s="110">
        <v>560</v>
      </c>
      <c r="F20" s="110">
        <v>0</v>
      </c>
      <c r="G20" s="110">
        <v>165.22</v>
      </c>
      <c r="H20" s="115">
        <v>0</v>
      </c>
      <c r="I20" s="29">
        <f t="shared" si="9"/>
        <v>4820.03</v>
      </c>
      <c r="J20" s="30"/>
      <c r="K20" s="33">
        <f t="shared" si="10"/>
        <v>4901.1000000000004</v>
      </c>
      <c r="L20" s="131">
        <f t="shared" si="11"/>
        <v>2209.2999999999997</v>
      </c>
      <c r="M20" s="131">
        <f t="shared" ref="M20:M26" si="13">+K20-L20</f>
        <v>2691.8000000000006</v>
      </c>
      <c r="N20" s="17">
        <f t="shared" si="12"/>
        <v>26.750000000000004</v>
      </c>
      <c r="O20" s="126" t="s">
        <v>73</v>
      </c>
      <c r="P20" s="3"/>
      <c r="Q20" s="3"/>
      <c r="R20" s="3"/>
      <c r="S20" s="3"/>
    </row>
    <row r="21" spans="1:50" x14ac:dyDescent="0.2">
      <c r="A21" s="15" t="s">
        <v>66</v>
      </c>
      <c r="B21" s="126" t="s">
        <v>74</v>
      </c>
      <c r="C21" s="129">
        <v>2669</v>
      </c>
      <c r="D21" s="110">
        <v>1507.83</v>
      </c>
      <c r="E21" s="110">
        <v>610</v>
      </c>
      <c r="F21" s="110">
        <v>43</v>
      </c>
      <c r="G21" s="110">
        <v>206.39</v>
      </c>
      <c r="H21" s="115">
        <v>0</v>
      </c>
      <c r="I21" s="29">
        <f t="shared" si="9"/>
        <v>5036.22</v>
      </c>
      <c r="J21" s="30"/>
      <c r="K21" s="33">
        <f t="shared" si="10"/>
        <v>10490.3</v>
      </c>
      <c r="L21" s="131">
        <f t="shared" si="11"/>
        <v>2389.8999999999996</v>
      </c>
      <c r="M21" s="131">
        <f t="shared" si="13"/>
        <v>8100.4</v>
      </c>
      <c r="N21" s="17">
        <f t="shared" si="12"/>
        <v>109.88</v>
      </c>
      <c r="O21" s="126" t="s">
        <v>74</v>
      </c>
      <c r="P21" s="3"/>
      <c r="Q21" s="3"/>
      <c r="R21" s="3"/>
      <c r="S21" s="3"/>
    </row>
    <row r="22" spans="1:50" x14ac:dyDescent="0.2">
      <c r="A22" s="15" t="s">
        <v>67</v>
      </c>
      <c r="B22" s="126" t="s">
        <v>75</v>
      </c>
      <c r="C22" s="129">
        <v>2669</v>
      </c>
      <c r="D22" s="110">
        <v>1434.15</v>
      </c>
      <c r="E22" s="110">
        <v>518.5</v>
      </c>
      <c r="F22" s="110">
        <v>10.19</v>
      </c>
      <c r="G22" s="110">
        <v>206.59</v>
      </c>
      <c r="H22" s="115">
        <v>0</v>
      </c>
      <c r="I22" s="29">
        <f t="shared" si="9"/>
        <v>4838.4299999999994</v>
      </c>
      <c r="J22" s="30"/>
      <c r="K22" s="33">
        <f t="shared" si="10"/>
        <v>5911.8</v>
      </c>
      <c r="L22" s="131">
        <f t="shared" si="11"/>
        <v>2105.2999999999997</v>
      </c>
      <c r="M22" s="131">
        <f t="shared" si="13"/>
        <v>3806.5000000000005</v>
      </c>
      <c r="N22" s="17">
        <f t="shared" si="12"/>
        <v>35.33</v>
      </c>
      <c r="O22" s="126" t="s">
        <v>75</v>
      </c>
      <c r="P22" s="3"/>
      <c r="Q22" s="3"/>
      <c r="R22" s="3"/>
      <c r="S22" s="3"/>
    </row>
    <row r="23" spans="1:50" x14ac:dyDescent="0.2">
      <c r="A23" s="15" t="s">
        <v>68</v>
      </c>
      <c r="B23" s="126" t="s">
        <v>76</v>
      </c>
      <c r="C23" s="129">
        <v>2669</v>
      </c>
      <c r="D23" s="110">
        <v>1420.31</v>
      </c>
      <c r="E23" s="110">
        <v>610</v>
      </c>
      <c r="F23" s="110">
        <v>23.26</v>
      </c>
      <c r="G23" s="110">
        <v>206.36</v>
      </c>
      <c r="H23" s="115">
        <v>0</v>
      </c>
      <c r="I23" s="29">
        <f t="shared" si="9"/>
        <v>4928.9299999999994</v>
      </c>
      <c r="J23" s="30"/>
      <c r="K23" s="33">
        <f t="shared" si="10"/>
        <v>8850.4</v>
      </c>
      <c r="L23" s="131">
        <f t="shared" si="11"/>
        <v>4675.8999999999996</v>
      </c>
      <c r="M23" s="131">
        <f t="shared" si="13"/>
        <v>4174.5</v>
      </c>
      <c r="N23" s="17">
        <f t="shared" si="12"/>
        <v>67.850000000000009</v>
      </c>
      <c r="O23" s="126" t="s">
        <v>76</v>
      </c>
      <c r="P23" s="3"/>
      <c r="Q23" s="3"/>
      <c r="R23" s="3"/>
      <c r="S23" s="3"/>
    </row>
    <row r="24" spans="1:50" x14ac:dyDescent="0.2">
      <c r="A24" s="15" t="s">
        <v>69</v>
      </c>
      <c r="B24" s="126" t="s">
        <v>77</v>
      </c>
      <c r="C24" s="129">
        <v>2669</v>
      </c>
      <c r="D24" s="110">
        <v>1389.17</v>
      </c>
      <c r="E24" s="110">
        <v>527.4</v>
      </c>
      <c r="F24" s="110">
        <v>0</v>
      </c>
      <c r="G24" s="110">
        <v>202.56</v>
      </c>
      <c r="H24" s="115">
        <v>0</v>
      </c>
      <c r="I24" s="29">
        <f t="shared" si="9"/>
        <v>4788.13</v>
      </c>
      <c r="J24" s="30"/>
      <c r="K24" s="33">
        <f t="shared" si="10"/>
        <v>4965.3999999999996</v>
      </c>
      <c r="L24" s="131">
        <f t="shared" si="11"/>
        <v>2745.1000000000004</v>
      </c>
      <c r="M24" s="131">
        <f t="shared" si="13"/>
        <v>2220.2999999999993</v>
      </c>
      <c r="N24" s="17">
        <f t="shared" si="12"/>
        <v>23.45</v>
      </c>
      <c r="O24" s="126" t="s">
        <v>77</v>
      </c>
      <c r="P24" s="3"/>
      <c r="Q24" s="3"/>
      <c r="R24" s="3"/>
      <c r="S24" s="3"/>
    </row>
    <row r="25" spans="1:50" x14ac:dyDescent="0.2">
      <c r="A25" s="15" t="s">
        <v>70</v>
      </c>
      <c r="B25" s="126" t="s">
        <v>78</v>
      </c>
      <c r="C25" s="129">
        <v>2669</v>
      </c>
      <c r="D25" s="110">
        <v>1452.12</v>
      </c>
      <c r="E25" s="110">
        <v>610</v>
      </c>
      <c r="F25" s="110">
        <v>33.76</v>
      </c>
      <c r="G25" s="110">
        <v>152.28</v>
      </c>
      <c r="H25" s="115">
        <v>0</v>
      </c>
      <c r="I25" s="29">
        <f t="shared" si="9"/>
        <v>4917.16</v>
      </c>
      <c r="J25" s="30"/>
      <c r="K25" s="33">
        <f t="shared" si="10"/>
        <v>8133.9000000000005</v>
      </c>
      <c r="L25" s="131">
        <f t="shared" si="11"/>
        <v>2418.4999999999995</v>
      </c>
      <c r="M25" s="131">
        <f t="shared" si="13"/>
        <v>5715.4000000000015</v>
      </c>
      <c r="N25" s="17">
        <f t="shared" si="12"/>
        <v>108.72000000000001</v>
      </c>
      <c r="O25" s="126" t="s">
        <v>78</v>
      </c>
      <c r="P25" s="3"/>
      <c r="Q25" s="3"/>
      <c r="R25" s="3"/>
      <c r="S25" s="3"/>
    </row>
    <row r="26" spans="1:50" x14ac:dyDescent="0.2">
      <c r="A26" s="18" t="s">
        <v>71</v>
      </c>
      <c r="B26" s="127" t="s">
        <v>79</v>
      </c>
      <c r="C26" s="130">
        <v>2669</v>
      </c>
      <c r="D26" s="112">
        <v>1428.17</v>
      </c>
      <c r="E26" s="112">
        <v>536</v>
      </c>
      <c r="F26" s="112">
        <v>0</v>
      </c>
      <c r="G26" s="112">
        <v>149.65</v>
      </c>
      <c r="H26" s="116">
        <v>0</v>
      </c>
      <c r="I26" s="34">
        <f t="shared" si="9"/>
        <v>4782.82</v>
      </c>
      <c r="J26" s="30"/>
      <c r="K26" s="35">
        <f t="shared" si="10"/>
        <v>5365.4</v>
      </c>
      <c r="L26" s="132">
        <f t="shared" si="11"/>
        <v>1675.4</v>
      </c>
      <c r="M26" s="132">
        <f t="shared" si="13"/>
        <v>3689.9999999999995</v>
      </c>
      <c r="N26" s="20">
        <f t="shared" si="12"/>
        <v>37.119999999999997</v>
      </c>
      <c r="O26" s="127" t="s">
        <v>79</v>
      </c>
      <c r="P26" s="3"/>
      <c r="Q26" s="3"/>
      <c r="R26" s="3"/>
      <c r="S26" s="3"/>
    </row>
    <row r="27" spans="1:50" x14ac:dyDescent="0.2">
      <c r="A27" s="27"/>
      <c r="B27" s="16"/>
      <c r="C27" s="37"/>
      <c r="D27" s="37"/>
      <c r="E27" s="37"/>
      <c r="F27" s="37"/>
      <c r="G27" s="37"/>
      <c r="H27" s="38"/>
      <c r="I27" s="30"/>
      <c r="J27" s="3"/>
      <c r="K27" s="3"/>
      <c r="L27" s="3"/>
      <c r="M27" s="3"/>
      <c r="N27" s="3"/>
      <c r="O27" s="3"/>
      <c r="P27" s="3"/>
      <c r="Q27" s="3"/>
      <c r="R27" s="3"/>
    </row>
    <row r="28" spans="1:50" x14ac:dyDescent="0.2">
      <c r="A28" s="27"/>
      <c r="B28" s="16"/>
      <c r="C28" s="37"/>
      <c r="D28" s="37"/>
      <c r="E28" s="37"/>
      <c r="F28" s="37"/>
      <c r="G28" s="37"/>
      <c r="H28" s="38"/>
      <c r="I28" s="30"/>
      <c r="J28" s="3"/>
      <c r="K28" s="3"/>
      <c r="L28" s="3"/>
      <c r="M28" s="3"/>
      <c r="N28" s="3"/>
      <c r="O28" s="3"/>
      <c r="P28" s="3"/>
      <c r="Q28" s="3"/>
      <c r="R28" s="3"/>
    </row>
    <row r="29" spans="1:50" x14ac:dyDescent="0.2">
      <c r="A29" s="138" t="s">
        <v>19</v>
      </c>
      <c r="B29" s="39" t="s">
        <v>39</v>
      </c>
      <c r="C29" s="40"/>
      <c r="D29" s="40"/>
      <c r="E29" s="41"/>
      <c r="F29" s="40"/>
      <c r="G29" s="42" t="s">
        <v>21</v>
      </c>
      <c r="H29" s="40"/>
      <c r="I29" s="40"/>
      <c r="J29" s="41"/>
      <c r="K29" s="40"/>
      <c r="L29" s="42" t="s">
        <v>22</v>
      </c>
      <c r="M29" s="40"/>
      <c r="N29" s="40"/>
      <c r="O29" s="41"/>
      <c r="P29" s="40"/>
      <c r="Q29" s="42" t="s">
        <v>23</v>
      </c>
      <c r="R29" s="40"/>
      <c r="S29" s="40"/>
      <c r="T29" s="41"/>
      <c r="U29" s="40"/>
      <c r="V29" s="42" t="s">
        <v>24</v>
      </c>
      <c r="W29" s="40"/>
      <c r="X29" s="40"/>
      <c r="Y29" s="43"/>
      <c r="Z29" s="44"/>
      <c r="AA29" s="42" t="s">
        <v>25</v>
      </c>
      <c r="AB29" s="40"/>
      <c r="AC29" s="40"/>
      <c r="AD29" s="43"/>
      <c r="AE29" s="44"/>
      <c r="AF29" s="42" t="s">
        <v>53</v>
      </c>
      <c r="AG29" s="40"/>
      <c r="AH29" s="40"/>
      <c r="AI29" s="43"/>
      <c r="AJ29" s="44"/>
      <c r="AK29" s="42" t="s">
        <v>26</v>
      </c>
      <c r="AL29" s="40"/>
      <c r="AM29" s="40"/>
      <c r="AN29" s="43"/>
      <c r="AO29" s="44"/>
      <c r="AP29" s="45" t="s">
        <v>27</v>
      </c>
      <c r="AQ29" s="40"/>
      <c r="AR29" s="40"/>
      <c r="AS29" s="43"/>
      <c r="AT29" s="44"/>
      <c r="AU29" s="45" t="s">
        <v>80</v>
      </c>
      <c r="AV29" s="40"/>
      <c r="AW29" s="40"/>
      <c r="AX29" s="43"/>
    </row>
    <row r="30" spans="1:50" x14ac:dyDescent="0.2">
      <c r="A30" s="139"/>
      <c r="B30" s="46" t="s">
        <v>28</v>
      </c>
      <c r="C30" s="16" t="s">
        <v>29</v>
      </c>
      <c r="D30" s="19" t="s">
        <v>30</v>
      </c>
      <c r="E30" s="36" t="s">
        <v>31</v>
      </c>
      <c r="F30" s="19"/>
      <c r="G30" s="46" t="s">
        <v>28</v>
      </c>
      <c r="H30" s="16" t="s">
        <v>29</v>
      </c>
      <c r="I30" s="19" t="s">
        <v>30</v>
      </c>
      <c r="J30" s="36" t="s">
        <v>31</v>
      </c>
      <c r="K30" s="19"/>
      <c r="L30" s="46" t="s">
        <v>28</v>
      </c>
      <c r="M30" s="19" t="s">
        <v>29</v>
      </c>
      <c r="N30" s="19" t="s">
        <v>30</v>
      </c>
      <c r="O30" s="36" t="s">
        <v>31</v>
      </c>
      <c r="P30" s="19"/>
      <c r="Q30" s="46" t="s">
        <v>28</v>
      </c>
      <c r="R30" s="19" t="s">
        <v>29</v>
      </c>
      <c r="S30" s="19" t="s">
        <v>30</v>
      </c>
      <c r="T30" s="36" t="s">
        <v>31</v>
      </c>
      <c r="U30" s="19"/>
      <c r="V30" s="46" t="s">
        <v>28</v>
      </c>
      <c r="W30" s="19" t="s">
        <v>29</v>
      </c>
      <c r="X30" s="19" t="s">
        <v>30</v>
      </c>
      <c r="Y30" s="36" t="s">
        <v>31</v>
      </c>
      <c r="Z30" s="19"/>
      <c r="AA30" s="46" t="s">
        <v>28</v>
      </c>
      <c r="AB30" s="19" t="s">
        <v>29</v>
      </c>
      <c r="AC30" s="19" t="s">
        <v>30</v>
      </c>
      <c r="AD30" s="36" t="s">
        <v>31</v>
      </c>
      <c r="AE30" s="19"/>
      <c r="AF30" s="46" t="s">
        <v>28</v>
      </c>
      <c r="AG30" s="19" t="s">
        <v>29</v>
      </c>
      <c r="AH30" s="19" t="s">
        <v>30</v>
      </c>
      <c r="AI30" s="36" t="s">
        <v>31</v>
      </c>
      <c r="AJ30" s="19"/>
      <c r="AK30" s="46" t="s">
        <v>28</v>
      </c>
      <c r="AL30" s="19" t="s">
        <v>29</v>
      </c>
      <c r="AM30" s="19" t="s">
        <v>30</v>
      </c>
      <c r="AN30" s="36" t="s">
        <v>31</v>
      </c>
      <c r="AO30" s="19"/>
      <c r="AP30" s="46" t="s">
        <v>28</v>
      </c>
      <c r="AQ30" s="19" t="s">
        <v>29</v>
      </c>
      <c r="AR30" s="19" t="s">
        <v>30</v>
      </c>
      <c r="AS30" s="36" t="s">
        <v>31</v>
      </c>
      <c r="AT30" s="19"/>
      <c r="AU30" s="46" t="s">
        <v>28</v>
      </c>
      <c r="AV30" s="19" t="s">
        <v>29</v>
      </c>
      <c r="AW30" s="19" t="s">
        <v>30</v>
      </c>
      <c r="AX30" s="36" t="s">
        <v>31</v>
      </c>
    </row>
    <row r="31" spans="1:50" x14ac:dyDescent="0.2">
      <c r="A31" s="47" t="s">
        <v>32</v>
      </c>
      <c r="B31" s="48">
        <f>+C8-I19</f>
        <v>68466.289999999994</v>
      </c>
      <c r="C31" s="49">
        <f>+C9-I20</f>
        <v>45620.770000000004</v>
      </c>
      <c r="D31" s="50">
        <f>+E8/+B31</f>
        <v>2.3667997784018971E-2</v>
      </c>
      <c r="E31" s="51">
        <f>+E9/+C31</f>
        <v>2.37128834081494E-2</v>
      </c>
      <c r="F31" s="50"/>
      <c r="G31" s="48">
        <f>H8</f>
        <v>2430</v>
      </c>
      <c r="H31" s="49">
        <f>H9</f>
        <v>1426</v>
      </c>
      <c r="I31" s="52">
        <f>+I8/(+G31+I8)</f>
        <v>1.3005580783259273E-2</v>
      </c>
      <c r="J31" s="133">
        <f>+I9/(+H31+I9)</f>
        <v>8.978956439551886E-3</v>
      </c>
      <c r="K31" s="52"/>
      <c r="L31" s="48">
        <f>M8</f>
        <v>4256</v>
      </c>
      <c r="M31" s="49">
        <f>M9</f>
        <v>2554</v>
      </c>
      <c r="N31" s="52">
        <f>+N8/(+L31+N8)</f>
        <v>6.4153445329498448E-3</v>
      </c>
      <c r="O31" s="133">
        <f>+N9/(+M31+N9)</f>
        <v>4.226384491820152E-3</v>
      </c>
      <c r="P31" s="52"/>
      <c r="Q31" s="48">
        <f>R8</f>
        <v>356.4</v>
      </c>
      <c r="R31" s="49">
        <f>R9</f>
        <v>172.4</v>
      </c>
      <c r="S31" s="52">
        <f>+S8/(+Q31+S8)</f>
        <v>7.0487281642660129E-3</v>
      </c>
      <c r="T31" s="133">
        <f>+S9/(+R31+S9)</f>
        <v>4.5039842937983597E-3</v>
      </c>
      <c r="U31" s="52"/>
      <c r="V31" s="48">
        <f>W8</f>
        <v>68.8</v>
      </c>
      <c r="W31" s="49">
        <f>W9</f>
        <v>48.3</v>
      </c>
      <c r="X31" s="52">
        <f>+X8/(+V31+X8)</f>
        <v>3.1874818893074474E-3</v>
      </c>
      <c r="Y31" s="133">
        <f>+X9/(+W31+X9)</f>
        <v>1.4471780028943561E-3</v>
      </c>
      <c r="Z31" s="52"/>
      <c r="AA31" s="48">
        <f>AB8</f>
        <v>341.5</v>
      </c>
      <c r="AB31" s="49">
        <f>AB9</f>
        <v>174.1</v>
      </c>
      <c r="AC31" s="52">
        <f>+AC8/(+AA31+AC8)</f>
        <v>4.7213802751224065E-3</v>
      </c>
      <c r="AD31" s="133">
        <f>+AC9/(+AB31+AC9)</f>
        <v>2.4066009626403854E-3</v>
      </c>
      <c r="AE31" s="52"/>
      <c r="AF31" s="48">
        <f>AG8</f>
        <v>149.80000000000001</v>
      </c>
      <c r="AG31" s="49">
        <f>AG9</f>
        <v>289.3</v>
      </c>
      <c r="AH31" s="52">
        <f>+AH8/(+AF31+AH8)</f>
        <v>1.3333333333333335E-3</v>
      </c>
      <c r="AI31" s="133">
        <f>+AH9/(+AG31+AH9)</f>
        <v>1.4841404065854414E-3</v>
      </c>
      <c r="AJ31" s="52"/>
      <c r="AK31" s="48">
        <f>AL8</f>
        <v>369</v>
      </c>
      <c r="AL31" s="49">
        <f>AL9</f>
        <v>185.49999999999997</v>
      </c>
      <c r="AM31" s="52">
        <f>+AM8/(+AK31+AM8)</f>
        <v>8.8638195004028999E-3</v>
      </c>
      <c r="AN31" s="133">
        <f>+AM9/(+AL31+AM9)</f>
        <v>6.7466266866566729E-3</v>
      </c>
      <c r="AO31" s="52"/>
      <c r="AP31" s="48">
        <f>AQ8</f>
        <v>171.89999999999998</v>
      </c>
      <c r="AQ31" s="49">
        <f>AQ9</f>
        <v>51.5</v>
      </c>
      <c r="AR31" s="52">
        <f>+AR8/(+AP31+AR8)</f>
        <v>1.0460251046025106E-3</v>
      </c>
      <c r="AS31" s="133">
        <f>+AR9/(+AQ31+AR9)</f>
        <v>5.8218513487288959E-4</v>
      </c>
      <c r="AT31" s="52"/>
      <c r="AU31" s="48"/>
      <c r="AV31" s="49"/>
      <c r="AW31" s="52"/>
      <c r="AX31" s="133"/>
    </row>
    <row r="32" spans="1:50" x14ac:dyDescent="0.2">
      <c r="A32" s="53"/>
      <c r="B32" s="54"/>
      <c r="C32" s="55"/>
      <c r="D32" s="56"/>
      <c r="E32" s="57"/>
      <c r="F32" s="56"/>
      <c r="G32" s="58"/>
      <c r="H32" s="16"/>
      <c r="I32" s="59"/>
      <c r="J32" s="60"/>
      <c r="K32" s="59"/>
      <c r="L32" s="58"/>
      <c r="M32" s="16"/>
      <c r="N32" s="59"/>
      <c r="O32" s="60"/>
      <c r="P32" s="59"/>
      <c r="Q32" s="58"/>
      <c r="R32" s="16"/>
      <c r="S32" s="59"/>
      <c r="T32" s="60"/>
      <c r="U32" s="59"/>
      <c r="V32" s="58"/>
      <c r="W32" s="16"/>
      <c r="X32" s="59"/>
      <c r="Y32" s="60"/>
      <c r="Z32" s="59"/>
      <c r="AA32" s="58"/>
      <c r="AB32" s="16"/>
      <c r="AC32" s="59"/>
      <c r="AD32" s="60"/>
      <c r="AE32" s="59"/>
      <c r="AF32" s="58"/>
      <c r="AG32" s="16"/>
      <c r="AH32" s="59"/>
      <c r="AI32" s="60"/>
      <c r="AJ32" s="59"/>
      <c r="AK32" s="58"/>
      <c r="AL32" s="16"/>
      <c r="AM32" s="59"/>
      <c r="AN32" s="60"/>
      <c r="AO32" s="59"/>
      <c r="AP32" s="58"/>
      <c r="AQ32" s="16"/>
      <c r="AR32" s="59"/>
      <c r="AS32" s="60"/>
      <c r="AT32" s="59"/>
      <c r="AU32" s="58"/>
      <c r="AV32" s="16"/>
      <c r="AW32" s="59"/>
      <c r="AX32" s="60"/>
    </row>
    <row r="33" spans="1:51" x14ac:dyDescent="0.2">
      <c r="A33" s="61" t="s">
        <v>33</v>
      </c>
      <c r="B33" s="54">
        <f>+C10-I21</f>
        <v>87407.48</v>
      </c>
      <c r="C33" s="55">
        <f>+C11-I22</f>
        <v>54499.47</v>
      </c>
      <c r="D33" s="56">
        <f>+E10/+B33</f>
        <v>2.1360414463384596E-2</v>
      </c>
      <c r="E33" s="57">
        <f>+E11/+C33</f>
        <v>1.9879642866251726E-2</v>
      </c>
      <c r="F33" s="56"/>
      <c r="G33" s="54">
        <f>H10</f>
        <v>2879.6</v>
      </c>
      <c r="H33" s="55">
        <f>H11</f>
        <v>1612.6</v>
      </c>
      <c r="I33" s="59">
        <f>+I10/(+G33+I10)</f>
        <v>1.700342389764492E-2</v>
      </c>
      <c r="J33" s="60">
        <f>+I11/(+H33+I11)</f>
        <v>8.9420151799158056E-3</v>
      </c>
      <c r="K33" s="59"/>
      <c r="L33" s="54">
        <f>M10</f>
        <v>5362</v>
      </c>
      <c r="M33" s="55">
        <f>M11</f>
        <v>3006</v>
      </c>
      <c r="N33" s="59">
        <f>+N10/(+L33+N10)</f>
        <v>8.0528643814760069E-3</v>
      </c>
      <c r="O33" s="60">
        <f>+N11/(+M33+N11)</f>
        <v>5.3010899994043719E-3</v>
      </c>
      <c r="P33" s="59"/>
      <c r="Q33" s="54">
        <f>R10</f>
        <v>486.3</v>
      </c>
      <c r="R33" s="55">
        <f>R11</f>
        <v>177.2</v>
      </c>
      <c r="S33" s="59">
        <f>+S10/(+Q33+S10)</f>
        <v>1.4050240253025972E-2</v>
      </c>
      <c r="T33" s="60">
        <f>+S11/(+R33+S11)</f>
        <v>7.7831905481829909E-3</v>
      </c>
      <c r="U33" s="59"/>
      <c r="V33" s="54">
        <f>W10</f>
        <v>112.1</v>
      </c>
      <c r="W33" s="55">
        <f>W11</f>
        <v>66.800000000000011</v>
      </c>
      <c r="X33" s="59">
        <f>+X10/(+V33+X10)</f>
        <v>4.1751798880696458E-3</v>
      </c>
      <c r="Y33" s="60">
        <f>+X11/(+W33+X11)</f>
        <v>3.1338606178182358E-3</v>
      </c>
      <c r="Z33" s="59"/>
      <c r="AA33" s="54">
        <f>AB10</f>
        <v>379.4</v>
      </c>
      <c r="AB33" s="55">
        <f>AB11</f>
        <v>193.5</v>
      </c>
      <c r="AC33" s="59">
        <f>+AC10/(+AA33+AC10)</f>
        <v>5.4263769103730305E-3</v>
      </c>
      <c r="AD33" s="60">
        <f>+AC11/(+AB33+AC11)</f>
        <v>3.1425480397712633E-3</v>
      </c>
      <c r="AE33" s="59"/>
      <c r="AF33" s="54">
        <f>AG10</f>
        <v>164.3</v>
      </c>
      <c r="AG33" s="55">
        <f>AG11</f>
        <v>332.7</v>
      </c>
      <c r="AH33" s="59">
        <f>+AH10/(+AF33+AH10)</f>
        <v>1.3372234378798929E-3</v>
      </c>
      <c r="AI33" s="60">
        <f>+AH11/(+AG33+AH11)</f>
        <v>1.9199616007679848E-3</v>
      </c>
      <c r="AJ33" s="59"/>
      <c r="AK33" s="54">
        <f>AL10</f>
        <v>458.1</v>
      </c>
      <c r="AL33" s="55">
        <f>AL11</f>
        <v>237.29999999999998</v>
      </c>
      <c r="AM33" s="59">
        <f>+AM10/(+AK33+AM10)</f>
        <v>1.1031713477688304E-2</v>
      </c>
      <c r="AN33" s="60">
        <f>+AM11/(+AL33+AM11)</f>
        <v>4.4052863436123352E-3</v>
      </c>
      <c r="AO33" s="59"/>
      <c r="AP33" s="54">
        <f>AQ10</f>
        <v>220.9</v>
      </c>
      <c r="AQ33" s="55">
        <f>AQ11</f>
        <v>63.300000000000004</v>
      </c>
      <c r="AR33" s="59">
        <f>+AR10/(+AP33+AR10)</f>
        <v>1.4916602630746282E-3</v>
      </c>
      <c r="AS33" s="60">
        <f>+AR11/(+AQ33+AR11)</f>
        <v>9.4696969696969689E-4</v>
      </c>
      <c r="AT33" s="59"/>
      <c r="AU33" s="54">
        <f>AV10</f>
        <v>427.6</v>
      </c>
      <c r="AV33" s="55">
        <f>AV11</f>
        <v>222.4</v>
      </c>
      <c r="AW33" s="59">
        <f>+AW10/(+AU33+AW10)</f>
        <v>3.286636675135777E-3</v>
      </c>
      <c r="AX33" s="60">
        <f>+AW11/(+AV33+AW11)</f>
        <v>3.5842293906810036E-3</v>
      </c>
    </row>
    <row r="34" spans="1:51" x14ac:dyDescent="0.2">
      <c r="A34" s="53"/>
      <c r="B34" s="54"/>
      <c r="C34" s="55"/>
      <c r="D34" s="56"/>
      <c r="E34" s="57"/>
      <c r="F34" s="56"/>
      <c r="G34" s="58"/>
      <c r="H34" s="16"/>
      <c r="I34" s="59"/>
      <c r="J34" s="60"/>
      <c r="K34" s="59"/>
      <c r="L34" s="58"/>
      <c r="M34" s="16"/>
      <c r="N34" s="59"/>
      <c r="O34" s="60"/>
      <c r="P34" s="59"/>
      <c r="Q34" s="58"/>
      <c r="R34" s="16"/>
      <c r="S34" s="59"/>
      <c r="T34" s="60"/>
      <c r="U34" s="59"/>
      <c r="V34" s="58"/>
      <c r="W34" s="16"/>
      <c r="X34" s="59"/>
      <c r="Y34" s="60"/>
      <c r="Z34" s="59"/>
      <c r="AA34" s="58"/>
      <c r="AB34" s="16"/>
      <c r="AC34" s="59"/>
      <c r="AD34" s="60"/>
      <c r="AE34" s="59"/>
      <c r="AF34" s="58"/>
      <c r="AG34" s="16"/>
      <c r="AH34" s="59"/>
      <c r="AI34" s="60"/>
      <c r="AJ34" s="59"/>
      <c r="AK34" s="58"/>
      <c r="AL34" s="16"/>
      <c r="AM34" s="59"/>
      <c r="AN34" s="60"/>
      <c r="AO34" s="59"/>
      <c r="AP34" s="58"/>
      <c r="AQ34" s="16"/>
      <c r="AR34" s="59"/>
      <c r="AS34" s="60"/>
      <c r="AT34" s="59"/>
      <c r="AU34" s="58"/>
      <c r="AV34" s="16"/>
      <c r="AW34" s="59"/>
      <c r="AX34" s="60"/>
    </row>
    <row r="35" spans="1:51" x14ac:dyDescent="0.2">
      <c r="A35" s="61" t="s">
        <v>34</v>
      </c>
      <c r="B35" s="54">
        <f>+C12-I23</f>
        <v>71197.37000000001</v>
      </c>
      <c r="C35" s="55">
        <f>+C13-I24</f>
        <v>45403.770000000004</v>
      </c>
      <c r="D35" s="56">
        <f>+E12/+B35</f>
        <v>2.0941925242463303E-2</v>
      </c>
      <c r="E35" s="57">
        <f>+E13/+C35</f>
        <v>2.0852012949585462E-2</v>
      </c>
      <c r="F35" s="56"/>
      <c r="G35" s="54">
        <f>H12</f>
        <v>2427.1</v>
      </c>
      <c r="H35" s="55">
        <f>H13</f>
        <v>1383.4</v>
      </c>
      <c r="I35" s="59">
        <f>+I12/(+G35+I12)</f>
        <v>1.4263550779377963E-2</v>
      </c>
      <c r="J35" s="60">
        <f>+I13/(+H35+I13)</f>
        <v>8.784374417838154E-3</v>
      </c>
      <c r="K35" s="59"/>
      <c r="L35" s="54">
        <f>M12</f>
        <v>4482</v>
      </c>
      <c r="M35" s="55">
        <f>M13</f>
        <v>2420</v>
      </c>
      <c r="N35" s="59">
        <f>+N12/(+L35+N12)</f>
        <v>4.9861692633523221E-3</v>
      </c>
      <c r="O35" s="60">
        <f>+N13/(+M35+N13)</f>
        <v>3.007456845054175E-3</v>
      </c>
      <c r="P35" s="59"/>
      <c r="Q35" s="54">
        <f>R12</f>
        <v>322.39999999999998</v>
      </c>
      <c r="R35" s="55">
        <f>R13</f>
        <v>161.19999999999999</v>
      </c>
      <c r="S35" s="59">
        <f>+S12/(+Q35+S12)</f>
        <v>8.4271390785507789E-3</v>
      </c>
      <c r="T35" s="60">
        <f>+S13/(+R35+S13)</f>
        <v>4.3851522450744241E-3</v>
      </c>
      <c r="U35" s="59"/>
      <c r="V35" s="54">
        <f>W12</f>
        <v>100.7</v>
      </c>
      <c r="W35" s="55">
        <f>W13</f>
        <v>58.6</v>
      </c>
      <c r="X35" s="59">
        <f>+X12/(+V35+X12)</f>
        <v>3.4636318654131617E-3</v>
      </c>
      <c r="Y35" s="60">
        <f>+X13/(+W35+X13)</f>
        <v>1.5334810018742544E-3</v>
      </c>
      <c r="Z35" s="59"/>
      <c r="AA35" s="54">
        <f>AB12</f>
        <v>306.60000000000002</v>
      </c>
      <c r="AB35" s="55">
        <f>AB13</f>
        <v>156.30000000000001</v>
      </c>
      <c r="AC35" s="59">
        <f>+AC12/(+AA35+AC12)</f>
        <v>4.803947026746299E-3</v>
      </c>
      <c r="AD35" s="60">
        <f>+AC13/(+AB35+AC13)</f>
        <v>3.1887755102040813E-3</v>
      </c>
      <c r="AE35" s="59"/>
      <c r="AF35" s="54">
        <f>AG12</f>
        <v>294.89999999999998</v>
      </c>
      <c r="AG35" s="55">
        <f>AG13</f>
        <v>302</v>
      </c>
      <c r="AH35" s="59">
        <f>+AH12/(+AF35+AH12)</f>
        <v>1.8277822908204712E-3</v>
      </c>
      <c r="AI35" s="60">
        <f>+AH13/(+AG35+AH13)</f>
        <v>1.619888260768951E-3</v>
      </c>
      <c r="AJ35" s="59"/>
      <c r="AK35" s="54">
        <f>AL12</f>
        <v>432.19999999999993</v>
      </c>
      <c r="AL35" s="55">
        <f>AL13</f>
        <v>219.5</v>
      </c>
      <c r="AM35" s="59">
        <f>+AM12/(+AK35+AM12)</f>
        <v>9.2155334464261163E-3</v>
      </c>
      <c r="AN35" s="60">
        <f>+AM13/(+AL35+AM13)</f>
        <v>6.5176065900244412E-3</v>
      </c>
      <c r="AO35" s="59"/>
      <c r="AP35" s="54">
        <f>AQ12</f>
        <v>169.3</v>
      </c>
      <c r="AQ35" s="55">
        <f>AQ13</f>
        <v>53.7</v>
      </c>
      <c r="AR35" s="59">
        <f>+AR12/(+AP35+AR12)</f>
        <v>2.0630710285882699E-3</v>
      </c>
      <c r="AS35" s="60">
        <f>+AR13/(+AQ35+AR13)</f>
        <v>7.4432452549311494E-4</v>
      </c>
      <c r="AT35" s="59"/>
      <c r="AU35" s="54">
        <f>AV12</f>
        <v>315.2</v>
      </c>
      <c r="AV35" s="55">
        <f>AV13</f>
        <v>210.7</v>
      </c>
      <c r="AW35" s="59">
        <f>+AW12/(+AU35+AW12)</f>
        <v>2.5000791164277352E-3</v>
      </c>
      <c r="AX35" s="60">
        <f>+AW13/(+AV35+AW13)</f>
        <v>2.9339390497823206E-3</v>
      </c>
    </row>
    <row r="36" spans="1:51" x14ac:dyDescent="0.2">
      <c r="A36" s="62"/>
      <c r="B36" s="54"/>
      <c r="C36" s="55"/>
      <c r="D36" s="56"/>
      <c r="E36" s="57"/>
      <c r="F36" s="56"/>
      <c r="G36" s="58"/>
      <c r="H36" s="16"/>
      <c r="I36" s="59"/>
      <c r="J36" s="60"/>
      <c r="K36" s="59"/>
      <c r="L36" s="58"/>
      <c r="M36" s="16"/>
      <c r="N36" s="59"/>
      <c r="O36" s="60"/>
      <c r="P36" s="59"/>
      <c r="Q36" s="58"/>
      <c r="R36" s="16"/>
      <c r="S36" s="59"/>
      <c r="T36" s="60"/>
      <c r="U36" s="59"/>
      <c r="V36" s="58"/>
      <c r="W36" s="16"/>
      <c r="X36" s="59"/>
      <c r="Y36" s="60"/>
      <c r="Z36" s="59"/>
      <c r="AA36" s="58"/>
      <c r="AB36" s="16"/>
      <c r="AC36" s="59"/>
      <c r="AD36" s="60"/>
      <c r="AE36" s="59"/>
      <c r="AF36" s="58"/>
      <c r="AG36" s="16"/>
      <c r="AH36" s="59"/>
      <c r="AI36" s="60"/>
      <c r="AJ36" s="59"/>
      <c r="AK36" s="58"/>
      <c r="AL36" s="16"/>
      <c r="AM36" s="59"/>
      <c r="AN36" s="60"/>
      <c r="AO36" s="59"/>
      <c r="AP36" s="58"/>
      <c r="AQ36" s="16"/>
      <c r="AR36" s="59"/>
      <c r="AS36" s="60"/>
      <c r="AT36" s="59"/>
      <c r="AU36" s="58"/>
      <c r="AV36" s="16"/>
      <c r="AW36" s="59"/>
      <c r="AX36" s="60"/>
    </row>
    <row r="37" spans="1:51" x14ac:dyDescent="0.2">
      <c r="A37" s="63" t="s">
        <v>35</v>
      </c>
      <c r="B37" s="64">
        <f>+C14-I25</f>
        <v>73036.84</v>
      </c>
      <c r="C37" s="65">
        <f>+C15-I26</f>
        <v>52652.58</v>
      </c>
      <c r="D37" s="66">
        <f>+E14/+B37</f>
        <v>2.2824098085295039E-2</v>
      </c>
      <c r="E37" s="67">
        <f>+E15/+C37</f>
        <v>1.7172567801995647E-2</v>
      </c>
      <c r="F37" s="66"/>
      <c r="G37" s="64">
        <f>H14</f>
        <v>2221</v>
      </c>
      <c r="H37" s="65">
        <f>H15</f>
        <v>1847</v>
      </c>
      <c r="I37" s="68">
        <f>+I14/(+G37+I14)</f>
        <v>2.7003820138085728E-2</v>
      </c>
      <c r="J37" s="134">
        <f>+I15/(+H37+I15)</f>
        <v>1.1204916672466311E-2</v>
      </c>
      <c r="K37" s="68"/>
      <c r="L37" s="64">
        <f>M14</f>
        <v>4154</v>
      </c>
      <c r="M37" s="65">
        <f>M15</f>
        <v>2489</v>
      </c>
      <c r="N37" s="68">
        <f>+N14/(+L37+N14)</f>
        <v>8.5729560468934974E-3</v>
      </c>
      <c r="O37" s="134">
        <f>+N15/(+M37+N15)</f>
        <v>4.845829068577277E-3</v>
      </c>
      <c r="P37" s="68"/>
      <c r="Q37" s="64">
        <f>R14</f>
        <v>364.4</v>
      </c>
      <c r="R37" s="65">
        <f>R15</f>
        <v>175.2</v>
      </c>
      <c r="S37" s="68">
        <f>+S14/(+Q37+S14)</f>
        <v>8.1654872074033748E-3</v>
      </c>
      <c r="T37" s="134">
        <f>+S15/(+R37+S15)</f>
        <v>7.1404284257055436E-3</v>
      </c>
      <c r="U37" s="68"/>
      <c r="V37" s="64">
        <f>W14</f>
        <v>78.100000000000009</v>
      </c>
      <c r="W37" s="65">
        <f>W15</f>
        <v>55.5</v>
      </c>
      <c r="X37" s="68">
        <f>+X14/(+V37+X14)</f>
        <v>1.6617665857088073E-3</v>
      </c>
      <c r="Y37" s="134">
        <f>+X15/(+W37+X15)</f>
        <v>1.0799136069114469E-3</v>
      </c>
      <c r="Z37" s="68"/>
      <c r="AA37" s="64">
        <f>AB14</f>
        <v>264.09999999999997</v>
      </c>
      <c r="AB37" s="65">
        <f>AB15</f>
        <v>134.79999999999998</v>
      </c>
      <c r="AC37" s="68">
        <f>+AC14/(+AA37+AC14)</f>
        <v>4.1853625428905404E-3</v>
      </c>
      <c r="AD37" s="134">
        <f>+AC15/(+AB37+AC15)</f>
        <v>3.621849360632715E-3</v>
      </c>
      <c r="AE37" s="68"/>
      <c r="AF37" s="64">
        <f>AG14</f>
        <v>180.6</v>
      </c>
      <c r="AG37" s="65">
        <f>AG15</f>
        <v>78.2</v>
      </c>
      <c r="AH37" s="68">
        <f>+AH14/(+AF37+AH14)</f>
        <v>1.4375760256552031E-3</v>
      </c>
      <c r="AI37" s="134">
        <f>+AH15/(+AG37+AH15)</f>
        <v>2.9325513196480938E-3</v>
      </c>
      <c r="AJ37" s="68"/>
      <c r="AK37" s="64">
        <f>AL14</f>
        <v>409.9</v>
      </c>
      <c r="AL37" s="65">
        <f>AL15</f>
        <v>263</v>
      </c>
      <c r="AM37" s="68">
        <f>+AM14/(+AK37+AM14)</f>
        <v>1.2788709327810026E-2</v>
      </c>
      <c r="AN37" s="134">
        <f>+AM15/(+AL37+AM15)</f>
        <v>4.0142391880633194E-3</v>
      </c>
      <c r="AO37" s="68"/>
      <c r="AP37" s="64">
        <f>AQ14</f>
        <v>132.1</v>
      </c>
      <c r="AQ37" s="65">
        <f>AQ15</f>
        <v>54.300000000000004</v>
      </c>
      <c r="AR37" s="68">
        <f>+AR14/(+AP37+AR14)</f>
        <v>2.3412128993278453E-3</v>
      </c>
      <c r="AS37" s="134">
        <f>+AR15/(+AQ37+AR15)</f>
        <v>1.471129091577786E-3</v>
      </c>
      <c r="AT37" s="68"/>
      <c r="AU37" s="64">
        <f>AV14</f>
        <v>329.7</v>
      </c>
      <c r="AV37" s="65">
        <f>AV15</f>
        <v>268.39999999999998</v>
      </c>
      <c r="AW37" s="68">
        <f>+AW14/(+AU37+AW14)</f>
        <v>3.1444639293705026E-3</v>
      </c>
      <c r="AX37" s="134">
        <f>+AW15/(+AV37+AW15)</f>
        <v>3.3049871885328088E-3</v>
      </c>
    </row>
    <row r="38" spans="1:51" ht="13.5" thickBot="1" x14ac:dyDescent="0.25">
      <c r="A38" s="69"/>
      <c r="B38" s="55"/>
      <c r="C38" s="55"/>
      <c r="D38" s="56"/>
      <c r="E38" s="56"/>
      <c r="F38" s="16"/>
      <c r="G38" s="16"/>
      <c r="H38" s="59"/>
      <c r="I38" s="59"/>
      <c r="J38" s="16"/>
      <c r="K38" s="16"/>
      <c r="L38" s="59"/>
      <c r="M38" s="59"/>
      <c r="N38" s="16"/>
      <c r="O38" s="16"/>
      <c r="P38" s="59"/>
      <c r="Q38" s="59"/>
      <c r="R38" s="16"/>
      <c r="S38" s="16"/>
      <c r="T38" s="59"/>
      <c r="U38" s="59"/>
    </row>
    <row r="39" spans="1:51" ht="13.5" thickTop="1" x14ac:dyDescent="0.2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2"/>
    </row>
    <row r="40" spans="1:51" ht="18.75" thickBot="1" x14ac:dyDescent="0.25">
      <c r="A40" s="73"/>
      <c r="B40" s="74" t="s">
        <v>36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3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6"/>
    </row>
    <row r="41" spans="1:51" ht="59.25" customHeight="1" thickTop="1" x14ac:dyDescent="0.2">
      <c r="A41" s="140" t="s">
        <v>19</v>
      </c>
      <c r="B41" s="77" t="s">
        <v>20</v>
      </c>
      <c r="C41" s="78"/>
      <c r="D41" s="79"/>
      <c r="E41" s="79"/>
      <c r="F41" s="75"/>
      <c r="G41" s="80" t="s">
        <v>21</v>
      </c>
      <c r="H41" s="78"/>
      <c r="I41" s="79"/>
      <c r="J41" s="79"/>
      <c r="K41" s="75"/>
      <c r="L41" s="80" t="s">
        <v>22</v>
      </c>
      <c r="M41" s="78"/>
      <c r="N41" s="79"/>
      <c r="O41" s="79"/>
      <c r="P41" s="75"/>
      <c r="Q41" s="80" t="s">
        <v>23</v>
      </c>
      <c r="R41" s="78"/>
      <c r="S41" s="79"/>
      <c r="T41" s="79"/>
      <c r="U41" s="75"/>
      <c r="V41" s="80" t="s">
        <v>24</v>
      </c>
      <c r="W41" s="78"/>
      <c r="X41" s="81"/>
      <c r="Y41" s="79"/>
      <c r="Z41" s="75"/>
      <c r="AA41" s="80" t="s">
        <v>25</v>
      </c>
      <c r="AB41" s="78"/>
      <c r="AC41" s="81"/>
      <c r="AD41" s="79"/>
      <c r="AE41" s="75"/>
      <c r="AF41" s="80" t="s">
        <v>53</v>
      </c>
      <c r="AG41" s="78"/>
      <c r="AH41" s="81"/>
      <c r="AI41" s="79"/>
      <c r="AJ41" s="75"/>
      <c r="AK41" s="80" t="s">
        <v>26</v>
      </c>
      <c r="AL41" s="78"/>
      <c r="AM41" s="81"/>
      <c r="AN41" s="79"/>
      <c r="AO41" s="75"/>
      <c r="AP41" s="80" t="s">
        <v>27</v>
      </c>
      <c r="AQ41" s="78"/>
      <c r="AR41" s="81"/>
      <c r="AS41" s="79"/>
      <c r="AT41" s="79"/>
      <c r="AU41" s="80" t="s">
        <v>80</v>
      </c>
      <c r="AV41" s="78"/>
      <c r="AW41" s="75"/>
      <c r="AX41" s="75"/>
      <c r="AY41" s="76"/>
    </row>
    <row r="42" spans="1:51" x14ac:dyDescent="0.2">
      <c r="A42" s="141"/>
      <c r="B42" s="82" t="s">
        <v>37</v>
      </c>
      <c r="C42" s="83" t="s">
        <v>38</v>
      </c>
      <c r="D42" s="84"/>
      <c r="E42" s="84"/>
      <c r="F42" s="75"/>
      <c r="G42" s="82" t="s">
        <v>37</v>
      </c>
      <c r="H42" s="83" t="s">
        <v>38</v>
      </c>
      <c r="I42" s="84"/>
      <c r="J42" s="84"/>
      <c r="K42" s="75"/>
      <c r="L42" s="82" t="s">
        <v>37</v>
      </c>
      <c r="M42" s="83" t="s">
        <v>38</v>
      </c>
      <c r="N42" s="84"/>
      <c r="O42" s="84"/>
      <c r="P42" s="75"/>
      <c r="Q42" s="82" t="s">
        <v>37</v>
      </c>
      <c r="R42" s="83" t="s">
        <v>38</v>
      </c>
      <c r="S42" s="84"/>
      <c r="T42" s="84"/>
      <c r="U42" s="75"/>
      <c r="V42" s="82" t="s">
        <v>37</v>
      </c>
      <c r="W42" s="83" t="s">
        <v>38</v>
      </c>
      <c r="X42" s="85"/>
      <c r="Y42" s="84"/>
      <c r="Z42" s="3"/>
      <c r="AA42" s="82" t="s">
        <v>37</v>
      </c>
      <c r="AB42" s="83" t="s">
        <v>38</v>
      </c>
      <c r="AC42" s="85"/>
      <c r="AD42" s="84"/>
      <c r="AE42" s="75"/>
      <c r="AF42" s="82" t="s">
        <v>37</v>
      </c>
      <c r="AG42" s="83" t="s">
        <v>38</v>
      </c>
      <c r="AH42" s="85"/>
      <c r="AI42" s="84"/>
      <c r="AJ42" s="3"/>
      <c r="AK42" s="82" t="s">
        <v>37</v>
      </c>
      <c r="AL42" s="83" t="s">
        <v>38</v>
      </c>
      <c r="AM42" s="85"/>
      <c r="AN42" s="84"/>
      <c r="AO42" s="75"/>
      <c r="AP42" s="82" t="s">
        <v>37</v>
      </c>
      <c r="AQ42" s="83" t="s">
        <v>38</v>
      </c>
      <c r="AR42" s="85"/>
      <c r="AS42" s="84"/>
      <c r="AT42" s="84"/>
      <c r="AU42" s="82" t="s">
        <v>37</v>
      </c>
      <c r="AV42" s="83" t="s">
        <v>38</v>
      </c>
      <c r="AW42" s="75"/>
      <c r="AX42" s="75"/>
      <c r="AY42" s="76"/>
    </row>
    <row r="43" spans="1:51" x14ac:dyDescent="0.2">
      <c r="A43" s="86" t="s">
        <v>32</v>
      </c>
      <c r="B43" s="87">
        <f>((+D31*100)-(E31*100))/(+B31-C31)</f>
        <v>-1.9647451286042408E-7</v>
      </c>
      <c r="C43" s="88">
        <f>((((+E31*100)*B31)-((+D31*100)*C31)))/(+B31-C31)</f>
        <v>2.3802516593770071</v>
      </c>
      <c r="D43" s="84"/>
      <c r="E43" s="84"/>
      <c r="F43" s="75"/>
      <c r="G43" s="87">
        <f>((+I31*100)-(J31*100))/(+G31-H31)</f>
        <v>4.0105820156448064E-4</v>
      </c>
      <c r="H43" s="88">
        <f>((((+J31*100)*G31)-((+I31*100)*H31)))/(+G31-H31)</f>
        <v>0.32598664852423914</v>
      </c>
      <c r="I43" s="84"/>
      <c r="J43" s="84"/>
      <c r="K43" s="75"/>
      <c r="L43" s="87">
        <f>((+N31*100)-(O31*100))/(+L31-M31)</f>
        <v>1.2861104824498783E-4</v>
      </c>
      <c r="M43" s="88">
        <f>((((+O31*100)*L31)-((+N31*100)*M31)))/(+L31-M31)</f>
        <v>9.4165831964316382E-2</v>
      </c>
      <c r="N43" s="84"/>
      <c r="O43" s="84"/>
      <c r="P43" s="75"/>
      <c r="Q43" s="87">
        <f>((+S31*100)-(T31*100))/(+Q31-R31)</f>
        <v>1.3830129730802462E-3</v>
      </c>
      <c r="R43" s="88">
        <f>((((+T31*100)*Q31)-((+S31*100)*R31)))/(+Q31-R31)</f>
        <v>0.21196699282080145</v>
      </c>
      <c r="S43" s="84"/>
      <c r="T43" s="84"/>
      <c r="U43" s="75"/>
      <c r="V43" s="87">
        <f>((+X31*100)-(Y31*100))/(+V31-W31)</f>
        <v>8.4892872507955665E-3</v>
      </c>
      <c r="W43" s="88">
        <f>((((+Y31*100)*V31)-((+X31*100)*W31)))/(+V31-W31)</f>
        <v>-0.26531477392399028</v>
      </c>
      <c r="X43" s="85"/>
      <c r="Y43" s="84"/>
      <c r="Z43" s="3"/>
      <c r="AA43" s="87">
        <f>((+AC31*100)-(AD31*100))/(+AA31-AB31)</f>
        <v>1.3827833407897379E-3</v>
      </c>
      <c r="AB43" s="88">
        <f>((((+AD31*100)*AA31)-((+AC31*100)*AB31)))/(+AA31-AB31)</f>
        <v>-8.2483367454803255E-5</v>
      </c>
      <c r="AC43" s="85"/>
      <c r="AD43" s="84"/>
      <c r="AE43" s="75"/>
      <c r="AF43" s="87">
        <f>((+AH31*100)-(AI31*100))/(+AF31-AG31)</f>
        <v>1.0810542885455752E-4</v>
      </c>
      <c r="AG43" s="88">
        <f>((((+AI31*100)*AF31)-((+AH31*100)*AG31)))/(+AF31-AG31)</f>
        <v>0.11713914009092066</v>
      </c>
      <c r="AH43" s="85"/>
      <c r="AI43" s="84"/>
      <c r="AJ43" s="3"/>
      <c r="AK43" s="87">
        <f>((+AM31*100)-(AN31*100))/(+AK31-AL31)</f>
        <v>1.1537835497254642E-3</v>
      </c>
      <c r="AL43" s="88">
        <f>((((+AN31*100)*AK31)-((+AM31*100)*AL31)))/(+AK31-AL31)</f>
        <v>0.46063582019159366</v>
      </c>
      <c r="AM43" s="85"/>
      <c r="AN43" s="84"/>
      <c r="AO43" s="75"/>
      <c r="AP43" s="87">
        <f>((+AR31*100)-(AS31*100))/(+AP31-AQ31)</f>
        <v>3.8524914429370518E-4</v>
      </c>
      <c r="AQ43" s="88">
        <f>((((+AS31*100)*AP31)-((+AR31*100)*AQ31)))/(+AP31-AQ31)</f>
        <v>3.8378182556163147E-2</v>
      </c>
      <c r="AR43" s="85"/>
      <c r="AS43" s="84"/>
      <c r="AT43" s="84"/>
      <c r="AU43" s="87"/>
      <c r="AV43" s="88"/>
      <c r="AW43" s="75"/>
      <c r="AX43" s="75"/>
      <c r="AY43" s="76"/>
    </row>
    <row r="44" spans="1:51" x14ac:dyDescent="0.2">
      <c r="A44" s="89"/>
      <c r="B44" s="87"/>
      <c r="C44" s="88"/>
      <c r="D44" s="84"/>
      <c r="E44" s="84"/>
      <c r="F44" s="75"/>
      <c r="G44" s="87"/>
      <c r="H44" s="88"/>
      <c r="I44" s="84"/>
      <c r="J44" s="84"/>
      <c r="K44" s="75"/>
      <c r="L44" s="87"/>
      <c r="M44" s="88"/>
      <c r="N44" s="84"/>
      <c r="O44" s="84"/>
      <c r="P44" s="75"/>
      <c r="Q44" s="87"/>
      <c r="R44" s="88"/>
      <c r="S44" s="84"/>
      <c r="T44" s="84"/>
      <c r="U44" s="75"/>
      <c r="V44" s="87"/>
      <c r="W44" s="88"/>
      <c r="X44" s="85"/>
      <c r="Y44" s="84"/>
      <c r="Z44" s="3"/>
      <c r="AA44" s="87"/>
      <c r="AB44" s="88"/>
      <c r="AC44" s="85"/>
      <c r="AD44" s="84"/>
      <c r="AE44" s="75"/>
      <c r="AF44" s="87"/>
      <c r="AG44" s="88"/>
      <c r="AH44" s="85"/>
      <c r="AI44" s="84"/>
      <c r="AJ44" s="3"/>
      <c r="AK44" s="87"/>
      <c r="AL44" s="88"/>
      <c r="AM44" s="85"/>
      <c r="AN44" s="84"/>
      <c r="AO44" s="75"/>
      <c r="AP44" s="87"/>
      <c r="AQ44" s="88"/>
      <c r="AR44" s="85"/>
      <c r="AS44" s="84"/>
      <c r="AT44" s="84"/>
      <c r="AU44" s="87"/>
      <c r="AV44" s="88"/>
      <c r="AW44" s="75"/>
      <c r="AX44" s="75"/>
      <c r="AY44" s="76"/>
    </row>
    <row r="45" spans="1:51" x14ac:dyDescent="0.2">
      <c r="A45" s="90" t="s">
        <v>33</v>
      </c>
      <c r="B45" s="87">
        <f>((+D33*100)-(E33*100))/(+B33-C33)</f>
        <v>4.4997299962315274E-6</v>
      </c>
      <c r="C45" s="88">
        <f>((((+E33*100)*B33)-((+D33*100)*C33)))/(+B33-C33)</f>
        <v>1.7427313866874521</v>
      </c>
      <c r="D45" s="84"/>
      <c r="E45" s="84"/>
      <c r="F45" s="75"/>
      <c r="G45" s="87">
        <f>((+I33*100)-(J33*100))/(+G33-H33)</f>
        <v>6.362595673030083E-4</v>
      </c>
      <c r="H45" s="88">
        <f>((((+J33*100)*G33)-((+I33*100)*H33)))/(+G33-H33)</f>
        <v>-0.13183066024125079</v>
      </c>
      <c r="I45" s="84"/>
      <c r="J45" s="84"/>
      <c r="K45" s="75"/>
      <c r="L45" s="87">
        <f>((+N33*100)-(O33*100))/(+L33-M33)</f>
        <v>1.1679857309302359E-4</v>
      </c>
      <c r="M45" s="88">
        <f>((((+O33*100)*L33)-((+N33*100)*M33)))/(+L33-M33)</f>
        <v>0.17901248922280827</v>
      </c>
      <c r="N45" s="84"/>
      <c r="O45" s="84"/>
      <c r="P45" s="75"/>
      <c r="Q45" s="87">
        <f>((+S33*100)-(T33*100))/(+Q33-R33)</f>
        <v>2.027515271705914E-3</v>
      </c>
      <c r="R45" s="88">
        <f>((((+T33*100)*Q33)-((+S33*100)*R33)))/(+Q33-R33)</f>
        <v>0.41904334867201121</v>
      </c>
      <c r="S45" s="84"/>
      <c r="T45" s="84"/>
      <c r="U45" s="75"/>
      <c r="V45" s="87">
        <f>((+X33*100)-(Y33*100))/(+V33-W33)</f>
        <v>2.2987180358750772E-3</v>
      </c>
      <c r="W45" s="88">
        <f>((((+Y33*100)*V33)-((+X33*100)*W33)))/(+V33-W33)</f>
        <v>0.15983169698536845</v>
      </c>
      <c r="X45" s="85"/>
      <c r="Y45" s="84"/>
      <c r="Z45" s="3"/>
      <c r="AA45" s="87">
        <f>((+AC33*100)-(AD33*100))/(+AA33-AB33)</f>
        <v>1.2285254817653404E-3</v>
      </c>
      <c r="AB45" s="88">
        <f>((((+AD33*100)*AA33)-((+AC33*100)*AB33)))/(+AA33-AB33)</f>
        <v>7.6535123255532994E-2</v>
      </c>
      <c r="AC45" s="85"/>
      <c r="AD45" s="84"/>
      <c r="AE45" s="75"/>
      <c r="AF45" s="87">
        <f>((+AH33*100)-(AI33*100))/(+AF33-AG33)</f>
        <v>3.4604403971976952E-4</v>
      </c>
      <c r="AG45" s="88">
        <f>((((+AI33*100)*AF33)-((+AH33*100)*AG33)))/(+AF33-AG33)</f>
        <v>7.6867308062031167E-2</v>
      </c>
      <c r="AH45" s="85"/>
      <c r="AI45" s="84"/>
      <c r="AJ45" s="3"/>
      <c r="AK45" s="87">
        <f>((+AM33*100)-(AN33*100))/(+AK33-AL33)</f>
        <v>3.0010992455054195E-3</v>
      </c>
      <c r="AL45" s="88">
        <f>((((+AN33*100)*AK33)-((+AM33*100)*AL33)))/(+AK33-AL33)</f>
        <v>-0.27163221659720238</v>
      </c>
      <c r="AM45" s="85"/>
      <c r="AN45" s="84"/>
      <c r="AO45" s="75"/>
      <c r="AP45" s="87">
        <f>((+AR33*100)-(AS33*100))/(+AP33-AQ33)</f>
        <v>3.4561584143713917E-4</v>
      </c>
      <c r="AQ45" s="88">
        <f>((((+AS33*100)*AP33)-((+AR33*100)*AQ33)))/(+AP33-AQ33)</f>
        <v>7.281948693399877E-2</v>
      </c>
      <c r="AR45" s="85"/>
      <c r="AS45" s="84"/>
      <c r="AT45" s="84"/>
      <c r="AU45" s="87">
        <f>((+AW33*100)-(AX33*100))/(+AU33-AV33)</f>
        <v>-1.4502568983685489E-4</v>
      </c>
      <c r="AV45" s="88">
        <f>((((+AX33*100)*AU33)-((+AW33*100)*AV33)))/(+AU33-AV33)</f>
        <v>0.39067665248781691</v>
      </c>
      <c r="AW45" s="75"/>
      <c r="AX45" s="75"/>
      <c r="AY45" s="76"/>
    </row>
    <row r="46" spans="1:51" x14ac:dyDescent="0.2">
      <c r="A46" s="89"/>
      <c r="B46" s="87"/>
      <c r="C46" s="88"/>
      <c r="D46" s="84"/>
      <c r="E46" s="84"/>
      <c r="F46" s="75"/>
      <c r="G46" s="87"/>
      <c r="H46" s="88"/>
      <c r="I46" s="84"/>
      <c r="J46" s="84"/>
      <c r="K46" s="75"/>
      <c r="L46" s="87"/>
      <c r="M46" s="88"/>
      <c r="N46" s="84"/>
      <c r="O46" s="84"/>
      <c r="P46" s="75"/>
      <c r="Q46" s="87"/>
      <c r="R46" s="88"/>
      <c r="S46" s="84"/>
      <c r="T46" s="84"/>
      <c r="U46" s="75"/>
      <c r="V46" s="87"/>
      <c r="W46" s="88"/>
      <c r="X46" s="85"/>
      <c r="Y46" s="84"/>
      <c r="Z46" s="3"/>
      <c r="AA46" s="87"/>
      <c r="AB46" s="88"/>
      <c r="AC46" s="85"/>
      <c r="AD46" s="84"/>
      <c r="AE46" s="75"/>
      <c r="AF46" s="87"/>
      <c r="AG46" s="88"/>
      <c r="AH46" s="85"/>
      <c r="AI46" s="84"/>
      <c r="AJ46" s="3"/>
      <c r="AK46" s="87"/>
      <c r="AL46" s="88"/>
      <c r="AM46" s="85"/>
      <c r="AN46" s="84"/>
      <c r="AO46" s="75"/>
      <c r="AP46" s="87"/>
      <c r="AQ46" s="88"/>
      <c r="AR46" s="85"/>
      <c r="AS46" s="84"/>
      <c r="AT46" s="84"/>
      <c r="AU46" s="87"/>
      <c r="AV46" s="88"/>
      <c r="AW46" s="75"/>
      <c r="AX46" s="75"/>
      <c r="AY46" s="76"/>
    </row>
    <row r="47" spans="1:51" x14ac:dyDescent="0.2">
      <c r="A47" s="90" t="s">
        <v>34</v>
      </c>
      <c r="B47" s="87">
        <f>((+D35*100)-(E35*100))/(+B35-C35)</f>
        <v>3.485837295989813E-7</v>
      </c>
      <c r="C47" s="88">
        <f>((((+E35*100)*B35)-((+D35*100)*C35)))/(+B35-C35)</f>
        <v>2.0693742794740921</v>
      </c>
      <c r="D47" s="84"/>
      <c r="E47" s="84"/>
      <c r="F47" s="75"/>
      <c r="G47" s="87">
        <f>((+I35*100)-(J35*100))/(+G35-H35)</f>
        <v>5.249761772099079E-4</v>
      </c>
      <c r="H47" s="88">
        <f>((((+J35*100)*G35)-((+I35*100)*H35)))/(+G35-H35)</f>
        <v>0.15218539823162888</v>
      </c>
      <c r="I47" s="84"/>
      <c r="J47" s="84"/>
      <c r="K47" s="75"/>
      <c r="L47" s="87">
        <f>((+N35*100)-(O35*100))/(+L35-M35)</f>
        <v>9.5960835029008094E-5</v>
      </c>
      <c r="M47" s="88">
        <f>((((+O35*100)*L35)-((+N35*100)*M35)))/(+L35-M35)</f>
        <v>6.8520463735217849E-2</v>
      </c>
      <c r="N47" s="84"/>
      <c r="O47" s="84"/>
      <c r="P47" s="75"/>
      <c r="Q47" s="87">
        <f>((+S35*100)-(T35*100))/(+Q35-R35)</f>
        <v>2.5074360009158534E-3</v>
      </c>
      <c r="R47" s="88">
        <f>((((+T35*100)*Q35)-((+S35*100)*R35)))/(+Q35-R35)</f>
        <v>3.431654115980684E-2</v>
      </c>
      <c r="S47" s="84"/>
      <c r="T47" s="84"/>
      <c r="U47" s="75"/>
      <c r="V47" s="87">
        <f>((+X35*100)-(Y35*100))/(+V35-W35)</f>
        <v>4.5846813860781635E-3</v>
      </c>
      <c r="W47" s="88">
        <f>((((+Y35*100)*V35)-((+X35*100)*W35)))/(+V35-W35)</f>
        <v>-0.11531422903675494</v>
      </c>
      <c r="X47" s="85"/>
      <c r="Y47" s="84"/>
      <c r="Z47" s="3"/>
      <c r="AA47" s="87">
        <f>((+AC35*100)-(AD35*100))/(+AA35-AB35)</f>
        <v>1.0746317475330792E-3</v>
      </c>
      <c r="AB47" s="88">
        <f>((((+AD35*100)*AA35)-((+AC35*100)*AB35)))/(+AA35-AB35)</f>
        <v>0.15091260888098776</v>
      </c>
      <c r="AC47" s="85"/>
      <c r="AD47" s="84"/>
      <c r="AE47" s="75"/>
      <c r="AF47" s="87">
        <f>((+AH35*100)-(AI35*100))/(+AF35-AG35)</f>
        <v>-2.9280849303030933E-3</v>
      </c>
      <c r="AG47" s="88">
        <f>((((+AI35*100)*AF35)-((+AH35*100)*AG35)))/(+AF35-AG35)</f>
        <v>1.0462704750284297</v>
      </c>
      <c r="AH47" s="85"/>
      <c r="AI47" s="84"/>
      <c r="AJ47" s="3"/>
      <c r="AK47" s="87">
        <f>((+AM35*100)-(AN35*100))/(+AK35-AL35)</f>
        <v>1.2684188323468155E-3</v>
      </c>
      <c r="AL47" s="88">
        <f>((((+AN35*100)*AK35)-((+AM35*100)*AL35)))/(+AK35-AL35)</f>
        <v>0.3733427253023181</v>
      </c>
      <c r="AM47" s="85"/>
      <c r="AN47" s="84"/>
      <c r="AO47" s="75"/>
      <c r="AP47" s="87">
        <f>((+AR35*100)-(AS35*100))/(+AP35-AQ35)</f>
        <v>1.1407841722276425E-3</v>
      </c>
      <c r="AQ47" s="88">
        <f>((((+AS35*100)*AP35)-((+AR35*100)*AQ35)))/(+AP35-AQ35)</f>
        <v>1.3172342500687091E-2</v>
      </c>
      <c r="AR47" s="85"/>
      <c r="AS47" s="84"/>
      <c r="AT47" s="84"/>
      <c r="AU47" s="87">
        <f>((+AW35*100)-(AX35*100))/(+AU35-AV35)</f>
        <v>-4.151769697173063E-4</v>
      </c>
      <c r="AV47" s="88">
        <f>((((+AX35*100)*AU35)-((+AW35*100)*AV35)))/(+AU35-AV35)</f>
        <v>0.3808716924976685</v>
      </c>
      <c r="AW47" s="75"/>
      <c r="AX47" s="75"/>
      <c r="AY47" s="76"/>
    </row>
    <row r="48" spans="1:51" x14ac:dyDescent="0.2">
      <c r="A48" s="73"/>
      <c r="B48" s="87"/>
      <c r="C48" s="88"/>
      <c r="D48" s="84"/>
      <c r="E48" s="84"/>
      <c r="F48" s="75"/>
      <c r="G48" s="87"/>
      <c r="H48" s="88"/>
      <c r="I48" s="84"/>
      <c r="J48" s="84"/>
      <c r="K48" s="75"/>
      <c r="L48" s="87"/>
      <c r="M48" s="88"/>
      <c r="N48" s="84"/>
      <c r="O48" s="84"/>
      <c r="P48" s="75"/>
      <c r="Q48" s="87"/>
      <c r="R48" s="88"/>
      <c r="S48" s="84"/>
      <c r="T48" s="84"/>
      <c r="U48" s="75"/>
      <c r="V48" s="87"/>
      <c r="W48" s="88"/>
      <c r="X48" s="85"/>
      <c r="Y48" s="84"/>
      <c r="Z48" s="3"/>
      <c r="AA48" s="87"/>
      <c r="AB48" s="88"/>
      <c r="AC48" s="85"/>
      <c r="AD48" s="84"/>
      <c r="AE48" s="75"/>
      <c r="AF48" s="87"/>
      <c r="AG48" s="88"/>
      <c r="AH48" s="85"/>
      <c r="AI48" s="84"/>
      <c r="AJ48" s="3"/>
      <c r="AK48" s="87"/>
      <c r="AL48" s="88"/>
      <c r="AM48" s="85"/>
      <c r="AN48" s="84"/>
      <c r="AO48" s="75"/>
      <c r="AP48" s="87"/>
      <c r="AQ48" s="88"/>
      <c r="AR48" s="85"/>
      <c r="AS48" s="84"/>
      <c r="AT48" s="84"/>
      <c r="AU48" s="87"/>
      <c r="AV48" s="88"/>
      <c r="AW48" s="75"/>
      <c r="AX48" s="75"/>
      <c r="AY48" s="76"/>
    </row>
    <row r="49" spans="1:51" ht="13.5" thickBot="1" x14ac:dyDescent="0.25">
      <c r="A49" s="91" t="s">
        <v>35</v>
      </c>
      <c r="B49" s="135">
        <f>((+D37*100)-(E37*100))/(+B37-C37)</f>
        <v>2.7724971538331028E-5</v>
      </c>
      <c r="C49" s="136">
        <f>((((+E37*100)*B37)-((+D37*100)*C37)))/(+B37-C37)</f>
        <v>0.25746549827986709</v>
      </c>
      <c r="D49" s="84"/>
      <c r="E49" s="84"/>
      <c r="F49" s="75"/>
      <c r="G49" s="135">
        <f>((+I37*100)-(J37*100))/(+G37-H37)</f>
        <v>4.2243057394704331E-3</v>
      </c>
      <c r="H49" s="136">
        <f>((((+J37*100)*G37)-((+I37*100)*H37)))/(+G37-H37)</f>
        <v>-6.6818010335552591</v>
      </c>
      <c r="I49" s="84"/>
      <c r="J49" s="84"/>
      <c r="K49" s="75"/>
      <c r="L49" s="135">
        <f>((+N37*100)-(O37*100))/(+L37-M37)</f>
        <v>2.2385147016914237E-4</v>
      </c>
      <c r="M49" s="136">
        <f>((((+O37*100)*L37)-((+N37*100)*M37)))/(+L37-M37)</f>
        <v>-7.2583402393267576E-2</v>
      </c>
      <c r="N49" s="84"/>
      <c r="O49" s="84"/>
      <c r="P49" s="75"/>
      <c r="Q49" s="135">
        <f>((+S37*100)-(T37*100))/(+Q37-R37)</f>
        <v>5.4178582542168644E-4</v>
      </c>
      <c r="R49" s="136">
        <f>((((+T37*100)*Q37)-((+S37*100)*R37)))/(+Q37-R37)</f>
        <v>0.61912196595667501</v>
      </c>
      <c r="S49" s="84"/>
      <c r="T49" s="84"/>
      <c r="U49" s="75"/>
      <c r="V49" s="135">
        <f>((+X37*100)-(Y37*100))/(+V37-W37)</f>
        <v>2.5745707026431867E-3</v>
      </c>
      <c r="W49" s="136">
        <f>((((+Y37*100)*V37)-((+X37*100)*W37)))/(+V37-W37)</f>
        <v>-3.4897313305552138E-2</v>
      </c>
      <c r="X49" s="85"/>
      <c r="Y49" s="84"/>
      <c r="Z49" s="3"/>
      <c r="AA49" s="135">
        <f>((+AC37*100)-(AD37*100))/(+AA37-AB37)</f>
        <v>4.3581839308416513E-4</v>
      </c>
      <c r="AB49" s="136">
        <f>((((+AD37*100)*AA37)-((+AC37*100)*AB37)))/(+AA37-AB37)</f>
        <v>0.30343661667552607</v>
      </c>
      <c r="AC49" s="85"/>
      <c r="AD49" s="84"/>
      <c r="AE49" s="75"/>
      <c r="AF49" s="135">
        <f>((+AH37*100)-(AI37*100))/(+AF37-AG37)</f>
        <v>-1.4599368105399327E-3</v>
      </c>
      <c r="AG49" s="136">
        <f>((((+AI37*100)*AF37)-((+AH37*100)*AG37)))/(+AF37-AG37)</f>
        <v>0.40742219054903211</v>
      </c>
      <c r="AH49" s="85"/>
      <c r="AI49" s="84"/>
      <c r="AJ49" s="3"/>
      <c r="AK49" s="135">
        <f>((+AM37*100)-(AN37*100))/(+AK37-AL37)</f>
        <v>5.9730906329113053E-3</v>
      </c>
      <c r="AL49" s="136">
        <f>((((+AN37*100)*AK37)-((+AM37*100)*AL37)))/(+AK37-AL37)</f>
        <v>-1.1694989176493416</v>
      </c>
      <c r="AM49" s="85"/>
      <c r="AN49" s="84"/>
      <c r="AO49" s="75"/>
      <c r="AP49" s="135">
        <f>((+AR37*100)-(AS37*100))/(+AP37-AQ37)</f>
        <v>1.1183596500643437E-3</v>
      </c>
      <c r="AQ49" s="136">
        <f>((((+AS37*100)*AP37)-((+AR37*100)*AQ37)))/(+AP37-AQ37)</f>
        <v>8.6385980159284739E-2</v>
      </c>
      <c r="AR49" s="85"/>
      <c r="AS49" s="84"/>
      <c r="AT49" s="84"/>
      <c r="AU49" s="135">
        <f>((+AW37*100)-(AX37*100))/(+AU37-AV37)</f>
        <v>-2.6186502310327278E-4</v>
      </c>
      <c r="AV49" s="136">
        <f>((((+AX37*100)*AU37)-((+AW37*100)*AV37)))/(+AU37-AV37)</f>
        <v>0.40078329105419924</v>
      </c>
      <c r="AW49" s="75"/>
      <c r="AX49" s="75"/>
      <c r="AY49" s="76"/>
    </row>
    <row r="50" spans="1:51" ht="14.25" thickTop="1" thickBot="1" x14ac:dyDescent="0.25">
      <c r="A50" s="92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4"/>
    </row>
    <row r="51" spans="1:51" ht="13.5" thickTop="1" x14ac:dyDescent="0.2">
      <c r="AC51" s="95"/>
    </row>
    <row r="52" spans="1:51" x14ac:dyDescent="0.2">
      <c r="A52" s="142" t="s">
        <v>54</v>
      </c>
      <c r="B52" s="143" t="s">
        <v>19</v>
      </c>
      <c r="C52" s="105"/>
    </row>
    <row r="53" spans="1:51" x14ac:dyDescent="0.2">
      <c r="A53" s="142"/>
      <c r="B53" s="143"/>
    </row>
    <row r="54" spans="1:51" s="106" customFormat="1" ht="30" x14ac:dyDescent="0.3">
      <c r="A54" s="145" t="s">
        <v>82</v>
      </c>
      <c r="B54" s="108" t="s">
        <v>32</v>
      </c>
      <c r="C54" s="107"/>
    </row>
    <row r="55" spans="1:51" s="106" customFormat="1" ht="20.25" x14ac:dyDescent="0.3">
      <c r="A55" s="146"/>
      <c r="B55" s="109"/>
    </row>
    <row r="56" spans="1:51" s="106" customFormat="1" ht="30" x14ac:dyDescent="0.3">
      <c r="A56" s="145" t="s">
        <v>83</v>
      </c>
      <c r="B56" s="108" t="s">
        <v>33</v>
      </c>
      <c r="C56" s="107"/>
    </row>
    <row r="57" spans="1:51" s="106" customFormat="1" ht="20.25" x14ac:dyDescent="0.3">
      <c r="A57" s="147"/>
      <c r="B57" s="109"/>
    </row>
    <row r="58" spans="1:51" s="106" customFormat="1" ht="30" x14ac:dyDescent="0.3">
      <c r="A58" s="145" t="s">
        <v>84</v>
      </c>
      <c r="B58" s="108" t="s">
        <v>34</v>
      </c>
      <c r="C58" s="107"/>
    </row>
    <row r="59" spans="1:51" s="106" customFormat="1" ht="20.25" x14ac:dyDescent="0.3">
      <c r="A59" s="147"/>
      <c r="B59" s="109"/>
    </row>
    <row r="60" spans="1:51" s="106" customFormat="1" ht="30" x14ac:dyDescent="0.3">
      <c r="A60" s="145" t="s">
        <v>85</v>
      </c>
      <c r="B60" s="108" t="s">
        <v>35</v>
      </c>
    </row>
  </sheetData>
  <mergeCells count="4">
    <mergeCell ref="A29:A30"/>
    <mergeCell ref="A41:A42"/>
    <mergeCell ref="A52:A53"/>
    <mergeCell ref="B52:B53"/>
  </mergeCells>
  <phoneticPr fontId="0" type="noConversion"/>
  <pageMargins left="0.75" right="0.75" top="1" bottom="1" header="0.5" footer="0.5"/>
  <pageSetup orientation="portrait" r:id="rId1"/>
  <headerFooter alignWithMargins="0"/>
  <ignoredErrors>
    <ignoredError sqref="D31:E37 I31:J37 N31:O37 S31:T37 X31:Y37 AC31:AD37 AH31:AI37 AM31:AN37 AR31:AS37 B44:C49 AP43:AQ49 AK43:AL49 AF43:AG49 AA43:AB49 V43:W49 Q43:R49 L43:M49 G43:H49 C4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2021_Transmission_Losses</vt:lpstr>
    </vt:vector>
  </TitlesOfParts>
  <Company>ERCOT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ERCOT</dc:creator>
  <cp:lastModifiedBy>Roberts, Randy</cp:lastModifiedBy>
  <cp:lastPrinted>2007-09-07T13:52:48Z</cp:lastPrinted>
  <dcterms:created xsi:type="dcterms:W3CDTF">2003-09-08T13:51:07Z</dcterms:created>
  <dcterms:modified xsi:type="dcterms:W3CDTF">2021-05-18T13:59:23Z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