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WG\2020\Sep 15 2020\Posting\"/>
    </mc:Choice>
  </mc:AlternateContent>
  <workbookProtection lockStructure="1"/>
  <bookViews>
    <workbookView xWindow="0" yWindow="0" windowWidth="25950" windowHeight="12675" tabRatio="685"/>
  </bookViews>
  <sheets>
    <sheet name="Scenario 1" sheetId="16" r:id="rId1"/>
    <sheet name="Scenario 2" sheetId="4" r:id="rId2"/>
    <sheet name="Scenario 3" sheetId="9" r:id="rId3"/>
    <sheet name="Scenario 4" sheetId="7" r:id="rId4"/>
    <sheet name="Scenario 5" sheetId="18" r:id="rId5"/>
    <sheet name="Scenario 6" sheetId="1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6" l="1"/>
  <c r="B10" i="18" l="1"/>
  <c r="B14" i="18" s="1"/>
  <c r="B33" i="18" l="1"/>
  <c r="B16" i="18"/>
  <c r="B27" i="18" s="1"/>
  <c r="B31" i="18"/>
  <c r="B12" i="7"/>
  <c r="B42" i="18" l="1"/>
  <c r="B22" i="18"/>
  <c r="B44" i="18"/>
  <c r="B39" i="18" l="1"/>
  <c r="B24" i="18"/>
  <c r="B13" i="16"/>
  <c r="B7" i="16"/>
  <c r="B11" i="16"/>
  <c r="B24" i="16" s="1"/>
  <c r="B32" i="16"/>
  <c r="B19" i="16" l="1"/>
  <c r="B21" i="16"/>
  <c r="B11" i="12"/>
  <c r="B14" i="12" s="1"/>
  <c r="B9" i="7"/>
  <c r="D6" i="9" l="1"/>
  <c r="C6" i="9"/>
  <c r="B11" i="9" s="1"/>
  <c r="B17" i="9" l="1"/>
  <c r="B14" i="9"/>
  <c r="C6" i="4"/>
  <c r="B14" i="4" l="1"/>
  <c r="B11" i="4"/>
</calcChain>
</file>

<file path=xl/sharedStrings.xml><?xml version="1.0" encoding="utf-8"?>
<sst xmlns="http://schemas.openxmlformats.org/spreadsheetml/2006/main" count="134" uniqueCount="53">
  <si>
    <t>N/A</t>
  </si>
  <si>
    <t>Wholesale Storage Load Formula</t>
  </si>
  <si>
    <t>=Meter 1 Load</t>
  </si>
  <si>
    <t>=Meter 2 Load</t>
  </si>
  <si>
    <t>Measured Load Value (kWh)</t>
  </si>
  <si>
    <t>Measured Gen Value (kWh)</t>
  </si>
  <si>
    <t>Load Loss Compensation (%)</t>
  </si>
  <si>
    <t>Calculated Aux Load Channel (kWh)</t>
  </si>
  <si>
    <t>Meter Load Channel (kWh)</t>
  </si>
  <si>
    <t>Meter Gen Channel (kWh)</t>
  </si>
  <si>
    <t>Meter 1 (POI/SDP)</t>
  </si>
  <si>
    <t>Meter 2 (WSL Only)</t>
  </si>
  <si>
    <t>Invalid Data Entry! Meter 2 load cannot be greater than Meter 1 Load.</t>
  </si>
  <si>
    <t>Meter 3 (WSL Only)</t>
  </si>
  <si>
    <t>assigned to ESIID</t>
  </si>
  <si>
    <t>TDSP Submitted ESIID Data (kWh)</t>
  </si>
  <si>
    <t>Loss Comp</t>
  </si>
  <si>
    <t>=Meter 1 Gen - Meter 1 Load - Meter 2 Load + WSL</t>
  </si>
  <si>
    <t>=Meter 1 Gen - Meter 1 Load + WSL</t>
  </si>
  <si>
    <t>=Meter 3 Load</t>
  </si>
  <si>
    <t>=Meter 1 Gen - Meter 1 Load + Battery A WSL + Battery B WSL</t>
  </si>
  <si>
    <t>Loss Compensated Load Value (kWh)</t>
  </si>
  <si>
    <t>Meter 2 (POI/SDP)</t>
  </si>
  <si>
    <t>Wholesale Storage Load Value (kWh)</t>
  </si>
  <si>
    <t>Battery A Wholesale Storage Load Formula</t>
  </si>
  <si>
    <t>Battery B Wholesale Storage Load Formula</t>
  </si>
  <si>
    <t>Battery B Wholesale Storage Load Value (kWh)</t>
  </si>
  <si>
    <t>Battery A Wholesale Storage Load Value (kWh)</t>
  </si>
  <si>
    <t>=Meter 2 Load - Meter 2 Calculated Aux Load Channel</t>
  </si>
  <si>
    <t>Calculated Aux Load Channel is greater than Meter 2 Load. WSL Value set to zero.</t>
  </si>
  <si>
    <t>Calculated Aux Load Channel is greater than Meter 1 Load. WSL Value set to zero.</t>
  </si>
  <si>
    <t>=Meter 1 Gen - Meter 2 Load</t>
  </si>
  <si>
    <t>Is Site Net Load or Net Generation</t>
  </si>
  <si>
    <t>Net Generation</t>
  </si>
  <si>
    <t>Meter Generation Energy Value (kWh)</t>
  </si>
  <si>
    <t>Meter Load Energy Value (kWh)</t>
  </si>
  <si>
    <t>Net Load</t>
  </si>
  <si>
    <t>Site Load Value (kWh)</t>
  </si>
  <si>
    <t>Site Generation Formula</t>
  </si>
  <si>
    <t>=Meter 1 Gen</t>
  </si>
  <si>
    <t>ESR EPS Design Proposal Including Meter 1 and Meter 2</t>
  </si>
  <si>
    <t>ESR EPS Design Proposal Includes Meter 1 Only</t>
  </si>
  <si>
    <t>Site Net Energy Formula</t>
  </si>
  <si>
    <t>Wholesale Storage Load Value</t>
  </si>
  <si>
    <t>*If site net energy value is positive, the site is settled as generation. If the site net energy is negative, the site is settled as load (ESIID).</t>
  </si>
  <si>
    <t>Meter 2 Load is greater than Meter 1 Load.</t>
  </si>
  <si>
    <t>Site Net Energy Value (kWh)*</t>
  </si>
  <si>
    <t>Calculated Wholesale Storage Load Value</t>
  </si>
  <si>
    <t>Calculated Generation Energy Value (kWh)</t>
  </si>
  <si>
    <t>*If site net energy value is greater than zero, the site is settled as generation. If the site net energy is zero or less, the site is settled as load (ESIID).</t>
  </si>
  <si>
    <t>Excerpt from Protocol 10.2.4(1):
The Resource Entity may telemeter a zero Load value only when the ESR is discharging more than the calculated auxiliary Load.</t>
  </si>
  <si>
    <t>=Meter 1 Load- Meter 1 Calculated Aux Load Channel</t>
  </si>
  <si>
    <t>Sum of Meter 2 and Meter 3 load is greater than Meter 1 Load.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</si>
</sst>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2"/>
      <color theme="1"/>
      <name val="TradeGothic LT"/>
      <family val="2"/>
    </font>
    <font>
      <sz val="12"/>
      <color rgb="FFFF0000"/>
      <name val="TradeGothic LT"/>
      <family val="2"/>
    </font>
    <font>
      <sz val="12"/>
      <name val="TradeGothic LT"/>
      <family val="2"/>
    </font>
    <font>
      <sz val="12"/>
      <color theme="0"/>
      <name val="TradeGothic LT"/>
      <family val="2"/>
    </font>
    <font>
      <b/>
      <sz val="12"/>
      <color theme="1"/>
      <name val="TradeGothic LT"/>
      <family val="2"/>
    </font>
    <font>
      <b/>
      <sz val="12"/>
      <color rgb="FFFF0000"/>
      <name val="TradeGothic LT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0" xfId="0" quotePrefix="1" applyBorder="1" applyAlignment="1" applyProtection="1"/>
    <xf numFmtId="0" fontId="0" fillId="0" borderId="3" xfId="0" quotePrefix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10" fontId="0" fillId="0" borderId="0" xfId="0" applyNumberFormat="1" applyAlignment="1" applyProtection="1">
      <alignment horizontal="right"/>
    </xf>
    <xf numFmtId="0" fontId="0" fillId="0" borderId="0" xfId="0" quotePrefix="1" applyBorder="1" applyAlignment="1" applyProtection="1">
      <alignment horizontal="right"/>
    </xf>
    <xf numFmtId="0" fontId="0" fillId="0" borderId="7" xfId="0" applyBorder="1" applyProtection="1"/>
    <xf numFmtId="0" fontId="0" fillId="0" borderId="8" xfId="0" applyBorder="1" applyProtection="1"/>
    <xf numFmtId="0" fontId="0" fillId="0" borderId="8" xfId="0" applyBorder="1" applyAlignment="1" applyProtection="1"/>
    <xf numFmtId="0" fontId="2" fillId="0" borderId="0" xfId="0" applyFont="1" applyAlignment="1" applyProtection="1">
      <alignment vertical="top" wrapText="1"/>
    </xf>
    <xf numFmtId="0" fontId="0" fillId="0" borderId="0" xfId="0" applyBorder="1" applyAlignment="1" applyProtection="1">
      <alignment horizontal="right"/>
    </xf>
    <xf numFmtId="0" fontId="0" fillId="0" borderId="11" xfId="0" applyBorder="1" applyProtection="1"/>
    <xf numFmtId="0" fontId="5" fillId="0" borderId="0" xfId="0" applyFont="1" applyProtection="1"/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10" xfId="0" quotePrefix="1" applyBorder="1" applyAlignment="1" applyProtection="1"/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9" xfId="0" applyBorder="1" applyProtection="1"/>
    <xf numFmtId="164" fontId="0" fillId="0" borderId="0" xfId="0" applyNumberFormat="1" applyFill="1" applyAlignment="1" applyProtection="1">
      <alignment horizontal="right"/>
      <protection locked="0"/>
    </xf>
    <xf numFmtId="0" fontId="2" fillId="0" borderId="2" xfId="0" applyFont="1" applyBorder="1" applyProtection="1"/>
    <xf numFmtId="0" fontId="0" fillId="0" borderId="0" xfId="0" quotePrefix="1" applyFill="1" applyBorder="1" applyAlignment="1" applyProtection="1"/>
    <xf numFmtId="0" fontId="0" fillId="0" borderId="15" xfId="0" applyBorder="1" applyProtection="1"/>
    <xf numFmtId="0" fontId="2" fillId="0" borderId="4" xfId="0" applyFont="1" applyBorder="1" applyProtection="1"/>
    <xf numFmtId="0" fontId="1" fillId="0" borderId="5" xfId="0" quotePrefix="1" applyFont="1" applyBorder="1" applyAlignment="1" applyProtection="1"/>
    <xf numFmtId="0" fontId="2" fillId="0" borderId="6" xfId="0" applyFont="1" applyFill="1" applyBorder="1" applyAlignment="1" applyProtection="1">
      <alignment horizontal="center"/>
    </xf>
    <xf numFmtId="0" fontId="0" fillId="0" borderId="1" xfId="0" quotePrefix="1" applyBorder="1" applyAlignment="1" applyProtection="1"/>
    <xf numFmtId="0" fontId="0" fillId="0" borderId="16" xfId="0" quotePrefix="1" applyBorder="1" applyAlignment="1" applyProtection="1"/>
    <xf numFmtId="0" fontId="1" fillId="0" borderId="6" xfId="0" quotePrefix="1" applyFont="1" applyBorder="1" applyAlignment="1" applyProtection="1"/>
    <xf numFmtId="0" fontId="1" fillId="0" borderId="3" xfId="0" applyFont="1" applyBorder="1" applyProtection="1"/>
    <xf numFmtId="0" fontId="0" fillId="0" borderId="23" xfId="0" applyBorder="1" applyProtection="1"/>
    <xf numFmtId="0" fontId="0" fillId="0" borderId="24" xfId="0" quotePrefix="1" applyBorder="1" applyAlignment="1" applyProtection="1"/>
    <xf numFmtId="0" fontId="0" fillId="0" borderId="25" xfId="0" applyBorder="1" applyProtection="1"/>
    <xf numFmtId="0" fontId="1" fillId="0" borderId="3" xfId="0" quotePrefix="1" applyFont="1" applyBorder="1" applyAlignment="1" applyProtection="1">
      <alignment horizontal="left"/>
    </xf>
    <xf numFmtId="0" fontId="0" fillId="3" borderId="5" xfId="0" quotePrefix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0" fillId="4" borderId="10" xfId="0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0" fillId="0" borderId="0" xfId="0" quotePrefix="1" applyBorder="1" applyAlignment="1" applyProtection="1">
      <alignment horizontal="left"/>
    </xf>
    <xf numFmtId="0" fontId="0" fillId="0" borderId="3" xfId="0" quotePrefix="1" applyBorder="1" applyAlignment="1" applyProtection="1">
      <alignment horizontal="left"/>
    </xf>
    <xf numFmtId="0" fontId="0" fillId="0" borderId="0" xfId="0" applyFill="1" applyBorder="1" applyProtection="1"/>
    <xf numFmtId="0" fontId="0" fillId="3" borderId="5" xfId="0" quotePrefix="1" applyFill="1" applyBorder="1" applyAlignment="1" applyProtection="1"/>
    <xf numFmtId="0" fontId="2" fillId="4" borderId="5" xfId="0" applyFont="1" applyFill="1" applyBorder="1" applyAlignment="1" applyProtection="1">
      <alignment horizontal="right"/>
    </xf>
    <xf numFmtId="0" fontId="0" fillId="4" borderId="10" xfId="0" quotePrefix="1" applyFill="1" applyBorder="1" applyAlignment="1" applyProtection="1">
      <alignment horizontal="right"/>
    </xf>
    <xf numFmtId="0" fontId="0" fillId="4" borderId="0" xfId="0" quotePrefix="1" applyFill="1" applyBorder="1" applyAlignment="1" applyProtection="1">
      <alignment horizontal="right"/>
    </xf>
    <xf numFmtId="0" fontId="0" fillId="2" borderId="24" xfId="0" quotePrefix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0" fillId="2" borderId="5" xfId="0" applyFill="1" applyBorder="1" applyProtection="1"/>
    <xf numFmtId="0" fontId="0" fillId="0" borderId="2" xfId="0" applyFill="1" applyBorder="1" applyProtection="1"/>
    <xf numFmtId="0" fontId="0" fillId="0" borderId="0" xfId="0" applyAlignment="1" applyProtection="1">
      <alignment vertical="top" wrapText="1"/>
    </xf>
    <xf numFmtId="0" fontId="0" fillId="2" borderId="8" xfId="0" applyFill="1" applyBorder="1" applyAlignment="1" applyProtection="1"/>
    <xf numFmtId="9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0" fillId="0" borderId="1" xfId="0" quotePrefix="1" applyBorder="1" applyProtection="1"/>
    <xf numFmtId="0" fontId="0" fillId="0" borderId="16" xfId="0" applyBorder="1" applyProtection="1"/>
    <xf numFmtId="0" fontId="0" fillId="3" borderId="5" xfId="0" quotePrefix="1" applyFill="1" applyBorder="1" applyProtection="1"/>
    <xf numFmtId="0" fontId="0" fillId="4" borderId="5" xfId="0" applyFill="1" applyBorder="1" applyProtection="1"/>
    <xf numFmtId="0" fontId="2" fillId="0" borderId="0" xfId="0" applyFont="1" applyProtection="1"/>
    <xf numFmtId="0" fontId="0" fillId="0" borderId="0" xfId="0" quotePrefix="1" applyProtection="1"/>
    <xf numFmtId="0" fontId="0" fillId="4" borderId="5" xfId="0" quotePrefix="1" applyFill="1" applyBorder="1" applyProtection="1"/>
    <xf numFmtId="0" fontId="0" fillId="0" borderId="16" xfId="0" quotePrefix="1" applyBorder="1" applyProtection="1"/>
    <xf numFmtId="0" fontId="0" fillId="3" borderId="6" xfId="0" quotePrefix="1" applyFill="1" applyBorder="1" applyProtection="1"/>
    <xf numFmtId="0" fontId="0" fillId="0" borderId="0" xfId="0" applyFont="1" applyAlignment="1" applyProtection="1">
      <alignment vertical="top" wrapText="1"/>
    </xf>
    <xf numFmtId="0" fontId="0" fillId="3" borderId="5" xfId="0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0" fillId="0" borderId="0" xfId="0" quotePrefix="1" applyBorder="1" applyAlignment="1" applyProtection="1">
      <alignment horizontal="left"/>
    </xf>
    <xf numFmtId="0" fontId="0" fillId="0" borderId="3" xfId="0" quotePrefix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 vertical="top" wrapText="1"/>
    </xf>
    <xf numFmtId="0" fontId="0" fillId="0" borderId="1" xfId="0" quotePrefix="1" applyBorder="1" applyAlignment="1" applyProtection="1">
      <alignment horizontal="left"/>
    </xf>
    <xf numFmtId="0" fontId="0" fillId="0" borderId="16" xfId="0" quotePrefix="1" applyBorder="1" applyAlignment="1" applyProtection="1">
      <alignment horizontal="left"/>
    </xf>
    <xf numFmtId="0" fontId="2" fillId="0" borderId="0" xfId="0" applyFont="1" applyAlignment="1" applyProtection="1">
      <alignment horizontal="center" vertical="top" wrapText="1"/>
    </xf>
    <xf numFmtId="0" fontId="0" fillId="0" borderId="1" xfId="0" quotePrefix="1" applyBorder="1" applyAlignment="1" applyProtection="1">
      <alignment horizontal="center"/>
    </xf>
    <xf numFmtId="0" fontId="0" fillId="0" borderId="16" xfId="0" quotePrefix="1" applyBorder="1" applyAlignment="1" applyProtection="1">
      <alignment horizontal="center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180975</xdr:rowOff>
    </xdr:from>
    <xdr:to>
      <xdr:col>14</xdr:col>
      <xdr:colOff>762000</xdr:colOff>
      <xdr:row>35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80975"/>
          <a:ext cx="9153525" cy="691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19050</xdr:rowOff>
    </xdr:from>
    <xdr:to>
      <xdr:col>14</xdr:col>
      <xdr:colOff>809625</xdr:colOff>
      <xdr:row>35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219075"/>
          <a:ext cx="9153525" cy="6905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190500</xdr:rowOff>
    </xdr:from>
    <xdr:to>
      <xdr:col>15</xdr:col>
      <xdr:colOff>771525</xdr:colOff>
      <xdr:row>35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90500"/>
          <a:ext cx="9153525" cy="6905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190500</xdr:rowOff>
    </xdr:from>
    <xdr:to>
      <xdr:col>14</xdr:col>
      <xdr:colOff>762000</xdr:colOff>
      <xdr:row>35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90500"/>
          <a:ext cx="9153525" cy="6905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9153525" cy="69151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90500"/>
          <a:ext cx="9153525" cy="6915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15</xdr:col>
      <xdr:colOff>781050</xdr:colOff>
      <xdr:row>35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219075"/>
          <a:ext cx="9153525" cy="690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workbookViewId="0">
      <selection activeCell="B3" sqref="B3"/>
    </sheetView>
  </sheetViews>
  <sheetFormatPr defaultRowHeight="15.75" x14ac:dyDescent="0.25"/>
  <cols>
    <col min="1" max="1" width="30.5" style="2" bestFit="1" customWidth="1"/>
    <col min="2" max="3" width="15.19921875" style="2" customWidth="1"/>
    <col min="4" max="16384" width="8.796875" style="2"/>
  </cols>
  <sheetData>
    <row r="2" spans="1:3" x14ac:dyDescent="0.25">
      <c r="B2" s="2" t="s">
        <v>10</v>
      </c>
      <c r="C2" s="2" t="s">
        <v>22</v>
      </c>
    </row>
    <row r="3" spans="1:3" x14ac:dyDescent="0.25">
      <c r="A3" s="2" t="s">
        <v>8</v>
      </c>
      <c r="B3" s="1">
        <v>0</v>
      </c>
      <c r="C3" s="1">
        <v>0</v>
      </c>
    </row>
    <row r="4" spans="1:3" x14ac:dyDescent="0.25">
      <c r="A4" s="2" t="s">
        <v>9</v>
      </c>
      <c r="B4" s="1">
        <v>0</v>
      </c>
      <c r="C4" s="3" t="s">
        <v>0</v>
      </c>
    </row>
    <row r="5" spans="1:3" ht="16.5" thickBot="1" x14ac:dyDescent="0.3">
      <c r="C5" s="3"/>
    </row>
    <row r="6" spans="1:3" x14ac:dyDescent="0.25">
      <c r="A6" s="32" t="s">
        <v>1</v>
      </c>
      <c r="B6" s="36" t="s">
        <v>2</v>
      </c>
      <c r="C6" s="37"/>
    </row>
    <row r="7" spans="1:3" ht="16.5" thickBot="1" x14ac:dyDescent="0.3">
      <c r="A7" s="7" t="s">
        <v>43</v>
      </c>
      <c r="B7" s="44">
        <f>B3</f>
        <v>0</v>
      </c>
      <c r="C7" s="38"/>
    </row>
    <row r="8" spans="1:3" ht="16.5" thickBot="1" x14ac:dyDescent="0.3"/>
    <row r="9" spans="1:3" x14ac:dyDescent="0.25">
      <c r="A9" s="74" t="s">
        <v>40</v>
      </c>
      <c r="B9" s="75"/>
      <c r="C9" s="76"/>
    </row>
    <row r="10" spans="1:3" x14ac:dyDescent="0.25">
      <c r="A10" s="4" t="s">
        <v>42</v>
      </c>
      <c r="B10" s="77" t="s">
        <v>31</v>
      </c>
      <c r="C10" s="78"/>
    </row>
    <row r="11" spans="1:3" x14ac:dyDescent="0.25">
      <c r="A11" s="4" t="s">
        <v>46</v>
      </c>
      <c r="B11" s="15">
        <f>B4-C3</f>
        <v>0</v>
      </c>
      <c r="C11" s="49"/>
    </row>
    <row r="12" spans="1:3" x14ac:dyDescent="0.25">
      <c r="A12" s="4"/>
      <c r="B12" s="15"/>
      <c r="C12" s="49"/>
    </row>
    <row r="13" spans="1:3" x14ac:dyDescent="0.25">
      <c r="A13" s="58" t="s">
        <v>32</v>
      </c>
      <c r="B13" s="50" t="str">
        <f>IF(B4-C3&gt;0,"Net Generation","Net Load")</f>
        <v>Net Load</v>
      </c>
      <c r="C13" s="39"/>
    </row>
    <row r="14" spans="1:3" x14ac:dyDescent="0.25">
      <c r="A14" s="4"/>
      <c r="B14" s="48"/>
      <c r="C14" s="43"/>
    </row>
    <row r="15" spans="1:3" x14ac:dyDescent="0.25">
      <c r="A15" s="79" t="s">
        <v>49</v>
      </c>
      <c r="B15" s="80"/>
      <c r="C15" s="81"/>
    </row>
    <row r="16" spans="1:3" x14ac:dyDescent="0.25">
      <c r="A16" s="79"/>
      <c r="B16" s="80"/>
      <c r="C16" s="81"/>
    </row>
    <row r="17" spans="1:15" x14ac:dyDescent="0.25">
      <c r="A17" s="4"/>
      <c r="B17" s="5"/>
      <c r="C17" s="6"/>
    </row>
    <row r="18" spans="1:15" x14ac:dyDescent="0.25">
      <c r="A18" s="82" t="s">
        <v>33</v>
      </c>
      <c r="B18" s="83"/>
      <c r="C18" s="84"/>
    </row>
    <row r="19" spans="1:15" x14ac:dyDescent="0.25">
      <c r="A19" s="4" t="s">
        <v>34</v>
      </c>
      <c r="B19" s="45" t="str">
        <f>IF(B11&gt;0,B4,"N/A")</f>
        <v>N/A</v>
      </c>
      <c r="C19" s="6"/>
    </row>
    <row r="20" spans="1:15" x14ac:dyDescent="0.25">
      <c r="A20" s="4"/>
      <c r="B20" s="20"/>
      <c r="C20" s="6"/>
    </row>
    <row r="21" spans="1:15" x14ac:dyDescent="0.25">
      <c r="A21" s="28" t="s">
        <v>35</v>
      </c>
      <c r="B21" s="46" t="str">
        <f>IF(B11&gt;0,C3,"N/A")</f>
        <v>N/A</v>
      </c>
      <c r="C21" s="21"/>
    </row>
    <row r="22" spans="1:15" x14ac:dyDescent="0.25">
      <c r="A22" s="4"/>
      <c r="B22" s="5"/>
      <c r="C22" s="6"/>
    </row>
    <row r="23" spans="1:15" x14ac:dyDescent="0.25">
      <c r="A23" s="82" t="s">
        <v>36</v>
      </c>
      <c r="B23" s="83"/>
      <c r="C23" s="84"/>
    </row>
    <row r="24" spans="1:15" ht="16.5" thickBot="1" x14ac:dyDescent="0.3">
      <c r="A24" s="30" t="s">
        <v>37</v>
      </c>
      <c r="B24" s="45">
        <f>IF(B11&lt;=0,ABS(B11),"N/A")</f>
        <v>0</v>
      </c>
      <c r="C24" s="6" t="s">
        <v>14</v>
      </c>
    </row>
    <row r="25" spans="1:15" x14ac:dyDescent="0.25">
      <c r="A25" s="13"/>
      <c r="B25" s="13"/>
      <c r="C25" s="13"/>
    </row>
    <row r="26" spans="1:15" ht="16.5" thickBot="1" x14ac:dyDescent="0.3"/>
    <row r="27" spans="1:15" x14ac:dyDescent="0.25">
      <c r="A27" s="74" t="s">
        <v>41</v>
      </c>
      <c r="B27" s="75"/>
      <c r="C27" s="76"/>
    </row>
    <row r="28" spans="1:15" x14ac:dyDescent="0.25">
      <c r="A28" s="4" t="s">
        <v>38</v>
      </c>
      <c r="B28" s="10" t="s">
        <v>39</v>
      </c>
      <c r="C28" s="11"/>
    </row>
    <row r="29" spans="1:15" x14ac:dyDescent="0.25">
      <c r="A29" s="4"/>
      <c r="B29" s="48"/>
      <c r="C29" s="49"/>
    </row>
    <row r="30" spans="1:15" ht="16.5" thickBot="1" x14ac:dyDescent="0.3">
      <c r="A30" s="4" t="s">
        <v>34</v>
      </c>
      <c r="B30" s="47">
        <f>B4</f>
        <v>0</v>
      </c>
      <c r="C30" s="6"/>
    </row>
    <row r="31" spans="1:15" ht="16.5" thickBot="1" x14ac:dyDescent="0.3">
      <c r="A31" s="17"/>
      <c r="B31" s="18"/>
      <c r="C31" s="17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6.5" thickBot="1" x14ac:dyDescent="0.3">
      <c r="A32" s="17" t="s">
        <v>15</v>
      </c>
      <c r="B32" s="60">
        <f>C3</f>
        <v>0</v>
      </c>
      <c r="C32" s="16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x14ac:dyDescent="0.25"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x14ac:dyDescent="0.25">
      <c r="A34" s="19"/>
      <c r="B34" s="19"/>
      <c r="C34" s="19"/>
    </row>
    <row r="35" spans="1:15" x14ac:dyDescent="0.25">
      <c r="A35" s="19"/>
      <c r="B35" s="19"/>
      <c r="C35" s="19"/>
    </row>
    <row r="36" spans="1:15" x14ac:dyDescent="0.25">
      <c r="A36" s="22"/>
    </row>
  </sheetData>
  <sheetProtection sheet="1" objects="1" scenarios="1"/>
  <mergeCells count="6">
    <mergeCell ref="A27:C27"/>
    <mergeCell ref="A9:C9"/>
    <mergeCell ref="B10:C10"/>
    <mergeCell ref="A15:C16"/>
    <mergeCell ref="A18:C18"/>
    <mergeCell ref="A23:C23"/>
  </mergeCells>
  <conditionalFormatting sqref="B24">
    <cfRule type="expression" priority="1">
      <formula>$B$13="Net Generation"</formula>
    </cfRule>
  </conditionalFormatting>
  <dataValidations count="1">
    <dataValidation type="whole" allowBlank="1" showInputMessage="1" showErrorMessage="1" sqref="B4 B3:C3">
      <formula1>0</formula1>
      <formula2>100000</formula2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C5" sqref="C5"/>
    </sheetView>
  </sheetViews>
  <sheetFormatPr defaultRowHeight="15.75" x14ac:dyDescent="0.25"/>
  <cols>
    <col min="1" max="1" width="30.5" style="2" bestFit="1" customWidth="1"/>
    <col min="2" max="3" width="15.19921875" style="2" customWidth="1"/>
    <col min="4" max="16384" width="8.796875" style="2"/>
  </cols>
  <sheetData>
    <row r="2" spans="1:3" x14ac:dyDescent="0.25">
      <c r="B2" s="2" t="s">
        <v>10</v>
      </c>
      <c r="C2" s="2" t="s">
        <v>11</v>
      </c>
    </row>
    <row r="3" spans="1:3" x14ac:dyDescent="0.25">
      <c r="A3" s="2" t="s">
        <v>4</v>
      </c>
      <c r="B3" s="1">
        <v>0</v>
      </c>
      <c r="C3" s="1">
        <v>0</v>
      </c>
    </row>
    <row r="4" spans="1:3" x14ac:dyDescent="0.25">
      <c r="A4" s="2" t="s">
        <v>5</v>
      </c>
      <c r="B4" s="1">
        <v>0</v>
      </c>
      <c r="C4" s="3" t="s">
        <v>0</v>
      </c>
    </row>
    <row r="5" spans="1:3" x14ac:dyDescent="0.25">
      <c r="A5" s="2" t="s">
        <v>6</v>
      </c>
      <c r="B5" s="61" t="s">
        <v>0</v>
      </c>
      <c r="C5" s="29" t="s">
        <v>0</v>
      </c>
    </row>
    <row r="6" spans="1:3" x14ac:dyDescent="0.25">
      <c r="A6" s="2" t="s">
        <v>21</v>
      </c>
      <c r="B6" s="3" t="s">
        <v>0</v>
      </c>
      <c r="C6" s="2">
        <f>IFERROR(C3+(C3*C5),C3)</f>
        <v>0</v>
      </c>
    </row>
    <row r="7" spans="1:3" x14ac:dyDescent="0.25">
      <c r="C7" s="3"/>
    </row>
    <row r="8" spans="1:3" x14ac:dyDescent="0.25">
      <c r="A8" s="85" t="s">
        <v>12</v>
      </c>
      <c r="B8" s="85"/>
      <c r="C8" s="85"/>
    </row>
    <row r="9" spans="1:3" ht="16.5" thickBot="1" x14ac:dyDescent="0.3">
      <c r="A9" s="62"/>
      <c r="B9" s="62"/>
      <c r="C9" s="62"/>
    </row>
    <row r="10" spans="1:3" x14ac:dyDescent="0.25">
      <c r="A10" s="32" t="s">
        <v>1</v>
      </c>
      <c r="B10" s="63" t="s">
        <v>3</v>
      </c>
      <c r="C10" s="64"/>
    </row>
    <row r="11" spans="1:3" ht="16.5" thickBot="1" x14ac:dyDescent="0.3">
      <c r="A11" s="7" t="s">
        <v>23</v>
      </c>
      <c r="B11" s="65">
        <f>C6</f>
        <v>0</v>
      </c>
      <c r="C11" s="9"/>
    </row>
    <row r="12" spans="1:3" ht="16.5" thickBot="1" x14ac:dyDescent="0.3"/>
    <row r="13" spans="1:3" x14ac:dyDescent="0.25">
      <c r="A13" s="32" t="s">
        <v>42</v>
      </c>
      <c r="B13" s="87" t="s">
        <v>18</v>
      </c>
      <c r="C13" s="88"/>
    </row>
    <row r="14" spans="1:3" ht="16.5" thickBot="1" x14ac:dyDescent="0.3">
      <c r="A14" s="7" t="s">
        <v>46</v>
      </c>
      <c r="B14" s="66">
        <f>B4-B3+C6</f>
        <v>0</v>
      </c>
      <c r="C14" s="9"/>
    </row>
    <row r="17" spans="1:3" ht="15.75" customHeight="1" x14ac:dyDescent="0.25">
      <c r="A17" s="86" t="s">
        <v>49</v>
      </c>
      <c r="B17" s="86"/>
      <c r="C17" s="86"/>
    </row>
    <row r="18" spans="1:3" x14ac:dyDescent="0.25">
      <c r="A18" s="86"/>
      <c r="B18" s="86"/>
      <c r="C18" s="86"/>
    </row>
  </sheetData>
  <sheetProtection sheet="1" objects="1" scenarios="1"/>
  <mergeCells count="3">
    <mergeCell ref="A8:C8"/>
    <mergeCell ref="A17:C18"/>
    <mergeCell ref="B13:C13"/>
  </mergeCells>
  <conditionalFormatting sqref="A8:C9">
    <cfRule type="expression" dxfId="5" priority="3">
      <formula>$C$3&lt;=$B$3</formula>
    </cfRule>
  </conditionalFormatting>
  <dataValidations count="1">
    <dataValidation type="list" allowBlank="1" showInputMessage="1" showErrorMessage="1" sqref="C5">
      <formula1>"N/A,0.1%,0.2%,0.3%,0.4%,0.5%"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B3" sqref="B3"/>
    </sheetView>
  </sheetViews>
  <sheetFormatPr defaultRowHeight="15.75" x14ac:dyDescent="0.25"/>
  <cols>
    <col min="1" max="1" width="33.69921875" style="2" customWidth="1"/>
    <col min="2" max="4" width="15.19921875" style="2" customWidth="1"/>
    <col min="5" max="16384" width="8.796875" style="2"/>
  </cols>
  <sheetData>
    <row r="2" spans="1:4" x14ac:dyDescent="0.25">
      <c r="B2" s="2" t="s">
        <v>10</v>
      </c>
      <c r="C2" s="2" t="s">
        <v>11</v>
      </c>
      <c r="D2" s="2" t="s">
        <v>13</v>
      </c>
    </row>
    <row r="3" spans="1:4" x14ac:dyDescent="0.25">
      <c r="A3" s="2" t="s">
        <v>4</v>
      </c>
      <c r="B3" s="1">
        <v>0</v>
      </c>
      <c r="C3" s="1">
        <v>0</v>
      </c>
      <c r="D3" s="1">
        <v>0</v>
      </c>
    </row>
    <row r="4" spans="1:4" x14ac:dyDescent="0.25">
      <c r="A4" s="2" t="s">
        <v>5</v>
      </c>
      <c r="B4" s="1">
        <v>0</v>
      </c>
      <c r="C4" s="3" t="s">
        <v>0</v>
      </c>
      <c r="D4" s="3" t="s">
        <v>0</v>
      </c>
    </row>
    <row r="5" spans="1:4" x14ac:dyDescent="0.25">
      <c r="A5" s="2" t="s">
        <v>16</v>
      </c>
      <c r="B5" s="3" t="s">
        <v>0</v>
      </c>
      <c r="C5" s="14" t="s">
        <v>0</v>
      </c>
      <c r="D5" s="14" t="s">
        <v>0</v>
      </c>
    </row>
    <row r="6" spans="1:4" x14ac:dyDescent="0.25">
      <c r="A6" s="67" t="s">
        <v>21</v>
      </c>
      <c r="B6" s="3" t="s">
        <v>0</v>
      </c>
      <c r="C6" s="2">
        <f>IFERROR(C3+(C3*C5),C3)</f>
        <v>0</v>
      </c>
      <c r="D6" s="2">
        <f>IFERROR(D3+(D3*D5),D3)</f>
        <v>0</v>
      </c>
    </row>
    <row r="7" spans="1:4" x14ac:dyDescent="0.25">
      <c r="C7" s="3"/>
      <c r="D7" s="3"/>
    </row>
    <row r="8" spans="1:4" x14ac:dyDescent="0.25">
      <c r="A8" s="85" t="s">
        <v>52</v>
      </c>
      <c r="B8" s="85"/>
      <c r="C8" s="85"/>
      <c r="D8" s="62"/>
    </row>
    <row r="9" spans="1:4" ht="16.5" thickBot="1" x14ac:dyDescent="0.3">
      <c r="A9" s="62"/>
      <c r="B9" s="62"/>
      <c r="C9" s="62"/>
      <c r="D9" s="62"/>
    </row>
    <row r="10" spans="1:4" x14ac:dyDescent="0.25">
      <c r="A10" s="32" t="s">
        <v>24</v>
      </c>
      <c r="B10" s="63" t="s">
        <v>3</v>
      </c>
      <c r="C10" s="64"/>
    </row>
    <row r="11" spans="1:4" ht="16.5" thickBot="1" x14ac:dyDescent="0.3">
      <c r="A11" s="7" t="s">
        <v>27</v>
      </c>
      <c r="B11" s="65">
        <f>C6</f>
        <v>0</v>
      </c>
      <c r="C11" s="9"/>
    </row>
    <row r="12" spans="1:4" ht="16.5" thickBot="1" x14ac:dyDescent="0.3">
      <c r="B12" s="68"/>
    </row>
    <row r="13" spans="1:4" x14ac:dyDescent="0.25">
      <c r="A13" s="32" t="s">
        <v>25</v>
      </c>
      <c r="B13" s="63" t="s">
        <v>19</v>
      </c>
      <c r="C13" s="64"/>
    </row>
    <row r="14" spans="1:4" ht="16.5" thickBot="1" x14ac:dyDescent="0.3">
      <c r="A14" s="7" t="s">
        <v>26</v>
      </c>
      <c r="B14" s="65">
        <f>D6</f>
        <v>0</v>
      </c>
      <c r="C14" s="9"/>
    </row>
    <row r="15" spans="1:4" ht="16.5" thickBot="1" x14ac:dyDescent="0.3"/>
    <row r="16" spans="1:4" x14ac:dyDescent="0.25">
      <c r="A16" s="32" t="s">
        <v>42</v>
      </c>
      <c r="B16" s="90" t="s">
        <v>20</v>
      </c>
      <c r="C16" s="90"/>
      <c r="D16" s="91"/>
    </row>
    <row r="17" spans="1:4" ht="16.5" thickBot="1" x14ac:dyDescent="0.3">
      <c r="A17" s="7" t="s">
        <v>46</v>
      </c>
      <c r="B17" s="69">
        <f>B4-B3+C6+D6</f>
        <v>0</v>
      </c>
      <c r="C17" s="8"/>
      <c r="D17" s="9"/>
    </row>
    <row r="18" spans="1:4" x14ac:dyDescent="0.25">
      <c r="B18" s="68"/>
    </row>
    <row r="19" spans="1:4" x14ac:dyDescent="0.25">
      <c r="B19" s="68"/>
    </row>
    <row r="20" spans="1:4" ht="15.75" customHeight="1" x14ac:dyDescent="0.25">
      <c r="A20" s="89" t="s">
        <v>49</v>
      </c>
      <c r="B20" s="89"/>
      <c r="C20" s="89"/>
    </row>
    <row r="21" spans="1:4" x14ac:dyDescent="0.25">
      <c r="A21" s="89"/>
      <c r="B21" s="89"/>
      <c r="C21" s="89"/>
    </row>
  </sheetData>
  <sheetProtection sheet="1" objects="1" scenarios="1"/>
  <mergeCells count="3">
    <mergeCell ref="A8:C8"/>
    <mergeCell ref="A20:C21"/>
    <mergeCell ref="B16:D16"/>
  </mergeCells>
  <conditionalFormatting sqref="A8:D9">
    <cfRule type="expression" dxfId="4" priority="3">
      <formula>($C$3+$D$3)&lt;=$B$3</formula>
    </cfRule>
  </conditionalFormatting>
  <dataValidations count="1">
    <dataValidation type="list" allowBlank="1" showInputMessage="1" showErrorMessage="1" sqref="C5:D5">
      <formula1>"N/A,0.1%,0.2%,0.3%,0.4%,0.5%"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B3" sqref="B3"/>
    </sheetView>
  </sheetViews>
  <sheetFormatPr defaultRowHeight="15.75" x14ac:dyDescent="0.25"/>
  <cols>
    <col min="1" max="1" width="30.5" style="2" bestFit="1" customWidth="1"/>
    <col min="2" max="3" width="15.19921875" style="2" customWidth="1"/>
    <col min="4" max="16384" width="8.796875" style="2"/>
  </cols>
  <sheetData>
    <row r="2" spans="1:3" x14ac:dyDescent="0.25">
      <c r="B2" s="2" t="s">
        <v>10</v>
      </c>
      <c r="C2" s="2" t="s">
        <v>11</v>
      </c>
    </row>
    <row r="3" spans="1:3" x14ac:dyDescent="0.25">
      <c r="A3" s="2" t="s">
        <v>4</v>
      </c>
      <c r="B3" s="1">
        <v>0</v>
      </c>
      <c r="C3" s="1">
        <v>0</v>
      </c>
    </row>
    <row r="4" spans="1:3" x14ac:dyDescent="0.25">
      <c r="A4" s="2" t="s">
        <v>5</v>
      </c>
      <c r="B4" s="1">
        <v>0</v>
      </c>
      <c r="C4" s="3" t="s">
        <v>0</v>
      </c>
    </row>
    <row r="5" spans="1:3" x14ac:dyDescent="0.25">
      <c r="C5" s="3"/>
    </row>
    <row r="6" spans="1:3" x14ac:dyDescent="0.25">
      <c r="A6" s="85" t="s">
        <v>45</v>
      </c>
      <c r="B6" s="85"/>
      <c r="C6" s="85"/>
    </row>
    <row r="7" spans="1:3" ht="16.5" thickBot="1" x14ac:dyDescent="0.3"/>
    <row r="8" spans="1:3" x14ac:dyDescent="0.25">
      <c r="A8" s="32" t="s">
        <v>1</v>
      </c>
      <c r="B8" s="70" t="s">
        <v>3</v>
      </c>
      <c r="C8" s="5"/>
    </row>
    <row r="9" spans="1:3" ht="16.5" thickBot="1" x14ac:dyDescent="0.3">
      <c r="A9" s="7" t="s">
        <v>23</v>
      </c>
      <c r="B9" s="71">
        <f>C3</f>
        <v>0</v>
      </c>
      <c r="C9" s="5"/>
    </row>
    <row r="10" spans="1:3" ht="16.5" thickBot="1" x14ac:dyDescent="0.3">
      <c r="B10" s="68"/>
    </row>
    <row r="11" spans="1:3" x14ac:dyDescent="0.25">
      <c r="A11" s="32" t="s">
        <v>42</v>
      </c>
      <c r="B11" s="87" t="s">
        <v>18</v>
      </c>
      <c r="C11" s="88"/>
    </row>
    <row r="12" spans="1:3" ht="16.5" thickBot="1" x14ac:dyDescent="0.3">
      <c r="A12" s="7" t="s">
        <v>46</v>
      </c>
      <c r="B12" s="66">
        <f>B4-B3+C3</f>
        <v>0</v>
      </c>
      <c r="C12" s="9"/>
    </row>
    <row r="15" spans="1:3" ht="15.75" customHeight="1" x14ac:dyDescent="0.25">
      <c r="A15" s="89" t="s">
        <v>49</v>
      </c>
      <c r="B15" s="89"/>
      <c r="C15" s="89"/>
    </row>
    <row r="16" spans="1:3" x14ac:dyDescent="0.25">
      <c r="A16" s="89"/>
      <c r="B16" s="89"/>
      <c r="C16" s="89"/>
    </row>
  </sheetData>
  <sheetProtection sheet="1" objects="1" scenarios="1"/>
  <mergeCells count="3">
    <mergeCell ref="A6:C6"/>
    <mergeCell ref="A15:C16"/>
    <mergeCell ref="B11:C11"/>
  </mergeCells>
  <conditionalFormatting sqref="A6:C6">
    <cfRule type="expression" dxfId="3" priority="3">
      <formula>$C$3&lt;=$B$3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5" sqref="B5"/>
    </sheetView>
  </sheetViews>
  <sheetFormatPr defaultRowHeight="15.75" x14ac:dyDescent="0.25"/>
  <cols>
    <col min="1" max="1" width="30.5" style="2" bestFit="1" customWidth="1"/>
    <col min="2" max="3" width="15.69921875" style="2" customWidth="1"/>
    <col min="4" max="16384" width="8.796875" style="2"/>
  </cols>
  <sheetData>
    <row r="2" spans="1:4" x14ac:dyDescent="0.25">
      <c r="B2" s="2" t="s">
        <v>10</v>
      </c>
      <c r="C2" s="2" t="s">
        <v>22</v>
      </c>
    </row>
    <row r="3" spans="1:4" x14ac:dyDescent="0.25">
      <c r="A3" s="2" t="s">
        <v>4</v>
      </c>
      <c r="B3" s="1">
        <v>0</v>
      </c>
      <c r="C3" s="1">
        <v>0</v>
      </c>
    </row>
    <row r="4" spans="1:4" x14ac:dyDescent="0.25">
      <c r="A4" s="2" t="s">
        <v>5</v>
      </c>
      <c r="B4" s="1">
        <v>0</v>
      </c>
      <c r="C4" s="3" t="s">
        <v>0</v>
      </c>
    </row>
    <row r="5" spans="1:4" x14ac:dyDescent="0.25">
      <c r="A5" s="2" t="s">
        <v>7</v>
      </c>
      <c r="B5" s="1">
        <v>0</v>
      </c>
      <c r="C5" s="3" t="s">
        <v>0</v>
      </c>
    </row>
    <row r="6" spans="1:4" x14ac:dyDescent="0.25">
      <c r="C6" s="3"/>
    </row>
    <row r="7" spans="1:4" x14ac:dyDescent="0.25">
      <c r="A7" s="93" t="s">
        <v>30</v>
      </c>
      <c r="B7" s="93"/>
      <c r="C7" s="93"/>
      <c r="D7" s="93"/>
    </row>
    <row r="8" spans="1:4" ht="16.5" thickBot="1" x14ac:dyDescent="0.3">
      <c r="C8" s="3"/>
    </row>
    <row r="9" spans="1:4" x14ac:dyDescent="0.25">
      <c r="A9" s="32" t="s">
        <v>1</v>
      </c>
      <c r="B9" s="87" t="s">
        <v>51</v>
      </c>
      <c r="C9" s="87"/>
      <c r="D9" s="88"/>
    </row>
    <row r="10" spans="1:4" ht="16.5" thickBot="1" x14ac:dyDescent="0.3">
      <c r="A10" s="33" t="s">
        <v>47</v>
      </c>
      <c r="B10" s="51">
        <f>IF($B$3-$B$5&lt;0,0,$B$3-$B$5)</f>
        <v>0</v>
      </c>
      <c r="C10" s="34"/>
      <c r="D10" s="9"/>
    </row>
    <row r="11" spans="1:4" ht="16.5" thickBot="1" x14ac:dyDescent="0.3"/>
    <row r="12" spans="1:4" x14ac:dyDescent="0.25">
      <c r="A12" s="74" t="s">
        <v>40</v>
      </c>
      <c r="B12" s="75"/>
      <c r="C12" s="75"/>
      <c r="D12" s="76"/>
    </row>
    <row r="13" spans="1:4" x14ac:dyDescent="0.25">
      <c r="A13" s="4" t="s">
        <v>42</v>
      </c>
      <c r="B13" s="77" t="s">
        <v>17</v>
      </c>
      <c r="C13" s="77"/>
      <c r="D13" s="78"/>
    </row>
    <row r="14" spans="1:4" x14ac:dyDescent="0.25">
      <c r="A14" s="4" t="s">
        <v>46</v>
      </c>
      <c r="B14" s="10">
        <f>B4-B3-C3+B10</f>
        <v>0</v>
      </c>
      <c r="C14" s="48"/>
      <c r="D14" s="6"/>
    </row>
    <row r="15" spans="1:4" x14ac:dyDescent="0.25">
      <c r="A15" s="5"/>
      <c r="C15" s="10"/>
      <c r="D15" s="6"/>
    </row>
    <row r="16" spans="1:4" x14ac:dyDescent="0.25">
      <c r="A16" s="2" t="s">
        <v>32</v>
      </c>
      <c r="B16" s="31" t="str">
        <f>IF(($B$4-$B$3-$C$3+B10)&gt;0,"Net Generation","Net Load")</f>
        <v>Net Load</v>
      </c>
      <c r="C16" s="10"/>
      <c r="D16" s="6"/>
    </row>
    <row r="17" spans="1:4" x14ac:dyDescent="0.25">
      <c r="A17" s="4"/>
      <c r="B17" s="10"/>
      <c r="C17" s="10"/>
      <c r="D17" s="6"/>
    </row>
    <row r="18" spans="1:4" x14ac:dyDescent="0.25">
      <c r="A18" s="94" t="s">
        <v>49</v>
      </c>
      <c r="B18" s="95"/>
      <c r="C18" s="95"/>
      <c r="D18" s="96"/>
    </row>
    <row r="19" spans="1:4" x14ac:dyDescent="0.25">
      <c r="A19" s="94"/>
      <c r="B19" s="95"/>
      <c r="C19" s="95"/>
      <c r="D19" s="96"/>
    </row>
    <row r="20" spans="1:4" x14ac:dyDescent="0.25">
      <c r="A20" s="4"/>
      <c r="B20" s="10"/>
      <c r="C20" s="10"/>
      <c r="D20" s="6"/>
    </row>
    <row r="21" spans="1:4" x14ac:dyDescent="0.25">
      <c r="A21" s="82" t="s">
        <v>33</v>
      </c>
      <c r="B21" s="83"/>
      <c r="C21" s="83"/>
      <c r="D21" s="84"/>
    </row>
    <row r="22" spans="1:4" x14ac:dyDescent="0.25">
      <c r="A22" s="30" t="s">
        <v>48</v>
      </c>
      <c r="B22" s="54" t="str">
        <f>IF($B$16="Net Load","N/A",$B$4-$B$3+B10)</f>
        <v>N/A</v>
      </c>
      <c r="C22" s="10"/>
      <c r="D22" s="6"/>
    </row>
    <row r="23" spans="1:4" x14ac:dyDescent="0.25">
      <c r="A23" s="4"/>
      <c r="B23" s="10"/>
      <c r="C23" s="10"/>
      <c r="D23" s="6"/>
    </row>
    <row r="24" spans="1:4" x14ac:dyDescent="0.25">
      <c r="A24" s="28" t="s">
        <v>35</v>
      </c>
      <c r="B24" s="53" t="str">
        <f>IF($B$16="Net Load","N/A",$C$3)</f>
        <v>N/A</v>
      </c>
      <c r="C24" s="25"/>
      <c r="D24" s="21"/>
    </row>
    <row r="25" spans="1:4" x14ac:dyDescent="0.25">
      <c r="A25" s="4"/>
      <c r="B25" s="10"/>
      <c r="C25" s="10"/>
      <c r="D25" s="6"/>
    </row>
    <row r="26" spans="1:4" x14ac:dyDescent="0.25">
      <c r="A26" s="97" t="s">
        <v>36</v>
      </c>
      <c r="B26" s="98"/>
      <c r="C26" s="98"/>
      <c r="D26" s="99"/>
    </row>
    <row r="27" spans="1:4" ht="16.5" thickBot="1" x14ac:dyDescent="0.3">
      <c r="A27" s="27" t="s">
        <v>37</v>
      </c>
      <c r="B27" s="52">
        <f>IF($B$16="Net Generation","N/A",ABS(B14))</f>
        <v>0</v>
      </c>
      <c r="C27" s="26" t="s">
        <v>14</v>
      </c>
      <c r="D27" s="35"/>
    </row>
    <row r="28" spans="1:4" ht="16.5" thickBot="1" x14ac:dyDescent="0.3"/>
    <row r="29" spans="1:4" x14ac:dyDescent="0.25">
      <c r="A29" s="74" t="s">
        <v>41</v>
      </c>
      <c r="B29" s="75"/>
      <c r="C29" s="75"/>
      <c r="D29" s="76"/>
    </row>
    <row r="30" spans="1:4" x14ac:dyDescent="0.25">
      <c r="A30" s="4" t="s">
        <v>42</v>
      </c>
      <c r="B30" s="10" t="s">
        <v>18</v>
      </c>
      <c r="C30" s="10"/>
      <c r="D30" s="6"/>
    </row>
    <row r="31" spans="1:4" x14ac:dyDescent="0.25">
      <c r="A31" s="4" t="s">
        <v>46</v>
      </c>
      <c r="B31" s="15">
        <f>B4-B3+B10</f>
        <v>0</v>
      </c>
      <c r="C31" s="48"/>
      <c r="D31" s="6"/>
    </row>
    <row r="32" spans="1:4" x14ac:dyDescent="0.25">
      <c r="A32" s="4"/>
      <c r="B32" s="5"/>
      <c r="C32" s="5"/>
      <c r="D32" s="6"/>
    </row>
    <row r="33" spans="1:10" x14ac:dyDescent="0.25">
      <c r="A33" s="4" t="s">
        <v>32</v>
      </c>
      <c r="B33" s="10" t="str">
        <f>IF(($B$4-$B$3+(B10))&gt;0,"Net Generation","Net Load")</f>
        <v>Net Load</v>
      </c>
      <c r="C33" s="10"/>
      <c r="D33" s="6"/>
    </row>
    <row r="34" spans="1:10" x14ac:dyDescent="0.25">
      <c r="A34" s="4"/>
      <c r="B34" s="10"/>
      <c r="C34" s="10"/>
      <c r="D34" s="6"/>
    </row>
    <row r="35" spans="1:10" ht="15.75" customHeight="1" x14ac:dyDescent="0.25">
      <c r="A35" s="94" t="s">
        <v>44</v>
      </c>
      <c r="B35" s="95"/>
      <c r="C35" s="95"/>
      <c r="D35" s="96"/>
    </row>
    <row r="36" spans="1:10" x14ac:dyDescent="0.25">
      <c r="A36" s="94"/>
      <c r="B36" s="95"/>
      <c r="C36" s="95"/>
      <c r="D36" s="96"/>
    </row>
    <row r="37" spans="1:10" ht="15.75" customHeight="1" x14ac:dyDescent="0.25">
      <c r="A37" s="4"/>
      <c r="B37" s="10"/>
      <c r="C37" s="10"/>
      <c r="D37" s="6"/>
      <c r="F37" s="92" t="s">
        <v>50</v>
      </c>
      <c r="G37" s="92"/>
      <c r="H37" s="92"/>
      <c r="I37" s="92"/>
      <c r="J37" s="92"/>
    </row>
    <row r="38" spans="1:10" x14ac:dyDescent="0.25">
      <c r="A38" s="82" t="s">
        <v>33</v>
      </c>
      <c r="B38" s="83"/>
      <c r="C38" s="83"/>
      <c r="D38" s="84"/>
      <c r="F38" s="92"/>
      <c r="G38" s="92"/>
      <c r="H38" s="92"/>
      <c r="I38" s="92"/>
      <c r="J38" s="92"/>
    </row>
    <row r="39" spans="1:10" x14ac:dyDescent="0.25">
      <c r="A39" s="40" t="s">
        <v>34</v>
      </c>
      <c r="B39" s="55" t="str">
        <f>IF($B$33="Net Load","N/A",$B$4-$B$3+B10)</f>
        <v>N/A</v>
      </c>
      <c r="C39" s="41"/>
      <c r="D39" s="42"/>
      <c r="F39" s="92"/>
      <c r="G39" s="92"/>
      <c r="H39" s="92"/>
      <c r="I39" s="92"/>
      <c r="J39" s="92"/>
    </row>
    <row r="40" spans="1:10" x14ac:dyDescent="0.25">
      <c r="A40" s="4"/>
      <c r="B40" s="15"/>
      <c r="C40" s="10"/>
      <c r="D40" s="6"/>
      <c r="F40" s="92"/>
      <c r="G40" s="92"/>
      <c r="H40" s="92"/>
      <c r="I40" s="92"/>
      <c r="J40" s="92"/>
    </row>
    <row r="41" spans="1:10" x14ac:dyDescent="0.25">
      <c r="A41" s="82" t="s">
        <v>36</v>
      </c>
      <c r="B41" s="83"/>
      <c r="C41" s="83"/>
      <c r="D41" s="84"/>
      <c r="F41" s="72"/>
      <c r="G41" s="72"/>
      <c r="H41" s="72"/>
      <c r="I41" s="72"/>
      <c r="J41" s="72"/>
    </row>
    <row r="42" spans="1:10" ht="16.5" thickBot="1" x14ac:dyDescent="0.3">
      <c r="A42" s="24" t="s">
        <v>37</v>
      </c>
      <c r="B42" s="56">
        <f>IF($B$33="Net Generation","N/A",ABS(B31))</f>
        <v>0</v>
      </c>
      <c r="C42" s="12" t="s">
        <v>14</v>
      </c>
      <c r="D42" s="23"/>
      <c r="F42" s="72"/>
      <c r="G42" s="72"/>
      <c r="H42" s="72"/>
      <c r="I42" s="72"/>
      <c r="J42" s="72"/>
    </row>
    <row r="43" spans="1:10" ht="16.5" thickBot="1" x14ac:dyDescent="0.3">
      <c r="A43" s="17"/>
      <c r="B43" s="17"/>
      <c r="C43" s="17"/>
      <c r="D43" s="17"/>
      <c r="F43" s="72"/>
      <c r="G43" s="72"/>
      <c r="H43" s="72"/>
      <c r="I43" s="72"/>
      <c r="J43" s="72"/>
    </row>
    <row r="44" spans="1:10" ht="16.5" thickBot="1" x14ac:dyDescent="0.3">
      <c r="A44" s="7" t="s">
        <v>15</v>
      </c>
      <c r="B44" s="57">
        <f>C3</f>
        <v>0</v>
      </c>
      <c r="C44" s="8" t="s">
        <v>14</v>
      </c>
      <c r="D44" s="9"/>
    </row>
  </sheetData>
  <sheetProtection sheet="1" objects="1" scenarios="1"/>
  <mergeCells count="12">
    <mergeCell ref="A41:D41"/>
    <mergeCell ref="B9:D9"/>
    <mergeCell ref="A7:D7"/>
    <mergeCell ref="B13:D13"/>
    <mergeCell ref="A18:D19"/>
    <mergeCell ref="A21:D21"/>
    <mergeCell ref="A26:D26"/>
    <mergeCell ref="A12:D12"/>
    <mergeCell ref="A29:D29"/>
    <mergeCell ref="A35:D36"/>
    <mergeCell ref="A38:D38"/>
    <mergeCell ref="F37:J40"/>
  </mergeCells>
  <conditionalFormatting sqref="A7:D7">
    <cfRule type="expression" dxfId="2" priority="1">
      <formula>$B$5&gt;$B$3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workbookViewId="0">
      <selection activeCell="B3" sqref="B3"/>
    </sheetView>
  </sheetViews>
  <sheetFormatPr defaultRowHeight="15.75" x14ac:dyDescent="0.25"/>
  <cols>
    <col min="1" max="1" width="27" style="2" bestFit="1" customWidth="1"/>
    <col min="2" max="2" width="14.19921875" style="2" bestFit="1" customWidth="1"/>
    <col min="3" max="3" width="16.19921875" style="2" bestFit="1" customWidth="1"/>
    <col min="4" max="16384" width="8.796875" style="2"/>
  </cols>
  <sheetData>
    <row r="2" spans="1:4" x14ac:dyDescent="0.25">
      <c r="B2" s="2" t="s">
        <v>10</v>
      </c>
      <c r="C2" s="2" t="s">
        <v>11</v>
      </c>
    </row>
    <row r="3" spans="1:4" x14ac:dyDescent="0.25">
      <c r="A3" s="2" t="s">
        <v>4</v>
      </c>
      <c r="B3" s="1">
        <v>0</v>
      </c>
      <c r="C3" s="1">
        <v>0</v>
      </c>
    </row>
    <row r="4" spans="1:4" x14ac:dyDescent="0.25">
      <c r="A4" s="2" t="s">
        <v>5</v>
      </c>
      <c r="B4" s="1">
        <v>0</v>
      </c>
      <c r="C4" s="3" t="s">
        <v>0</v>
      </c>
    </row>
    <row r="5" spans="1:4" x14ac:dyDescent="0.25">
      <c r="A5" s="2" t="s">
        <v>7</v>
      </c>
      <c r="B5" s="3" t="s">
        <v>0</v>
      </c>
      <c r="C5" s="1">
        <v>0</v>
      </c>
    </row>
    <row r="7" spans="1:4" x14ac:dyDescent="0.25">
      <c r="A7" s="85" t="s">
        <v>45</v>
      </c>
      <c r="B7" s="85"/>
      <c r="C7" s="85"/>
      <c r="D7" s="85"/>
    </row>
    <row r="8" spans="1:4" x14ac:dyDescent="0.25">
      <c r="A8" s="85" t="s">
        <v>29</v>
      </c>
      <c r="B8" s="85"/>
      <c r="C8" s="85"/>
      <c r="D8" s="85"/>
    </row>
    <row r="9" spans="1:4" ht="16.5" thickBot="1" x14ac:dyDescent="0.3"/>
    <row r="10" spans="1:4" x14ac:dyDescent="0.25">
      <c r="A10" s="32" t="s">
        <v>1</v>
      </c>
      <c r="B10" s="90" t="s">
        <v>28</v>
      </c>
      <c r="C10" s="90"/>
      <c r="D10" s="91"/>
    </row>
    <row r="11" spans="1:4" ht="16.5" thickBot="1" x14ac:dyDescent="0.3">
      <c r="A11" s="7" t="s">
        <v>23</v>
      </c>
      <c r="B11" s="73">
        <f>IF(C3-C5&lt;0,0,C3-C5)</f>
        <v>0</v>
      </c>
      <c r="C11" s="8"/>
      <c r="D11" s="9"/>
    </row>
    <row r="12" spans="1:4" ht="16.5" thickBot="1" x14ac:dyDescent="0.3">
      <c r="A12" s="4"/>
      <c r="B12" s="5"/>
      <c r="C12" s="5"/>
      <c r="D12" s="5"/>
    </row>
    <row r="13" spans="1:4" x14ac:dyDescent="0.25">
      <c r="A13" s="32" t="s">
        <v>42</v>
      </c>
      <c r="B13" s="63" t="s">
        <v>18</v>
      </c>
      <c r="C13" s="64"/>
    </row>
    <row r="14" spans="1:4" ht="16.5" thickBot="1" x14ac:dyDescent="0.3">
      <c r="A14" s="7" t="s">
        <v>46</v>
      </c>
      <c r="B14" s="66">
        <f>B4-B3+B11</f>
        <v>0</v>
      </c>
      <c r="C14" s="9"/>
    </row>
    <row r="17" spans="1:3" ht="15.75" customHeight="1" x14ac:dyDescent="0.25">
      <c r="A17" s="89" t="s">
        <v>49</v>
      </c>
      <c r="B17" s="89"/>
      <c r="C17" s="89"/>
    </row>
    <row r="18" spans="1:3" x14ac:dyDescent="0.25">
      <c r="A18" s="89"/>
      <c r="B18" s="89"/>
      <c r="C18" s="89"/>
    </row>
    <row r="37" spans="6:10" ht="15.75" customHeight="1" x14ac:dyDescent="0.25">
      <c r="F37" s="92" t="s">
        <v>50</v>
      </c>
      <c r="G37" s="92"/>
      <c r="H37" s="92"/>
      <c r="I37" s="92"/>
      <c r="J37" s="92"/>
    </row>
    <row r="38" spans="6:10" x14ac:dyDescent="0.25">
      <c r="F38" s="92"/>
      <c r="G38" s="92"/>
      <c r="H38" s="92"/>
      <c r="I38" s="92"/>
      <c r="J38" s="92"/>
    </row>
    <row r="39" spans="6:10" x14ac:dyDescent="0.25">
      <c r="F39" s="92"/>
      <c r="G39" s="92"/>
      <c r="H39" s="92"/>
      <c r="I39" s="92"/>
      <c r="J39" s="92"/>
    </row>
    <row r="40" spans="6:10" x14ac:dyDescent="0.25">
      <c r="F40" s="92"/>
      <c r="G40" s="92"/>
      <c r="H40" s="92"/>
      <c r="I40" s="92"/>
      <c r="J40" s="92"/>
    </row>
  </sheetData>
  <sheetProtection sheet="1" objects="1" scenarios="1"/>
  <mergeCells count="5">
    <mergeCell ref="A17:C18"/>
    <mergeCell ref="A7:D7"/>
    <mergeCell ref="A8:D8"/>
    <mergeCell ref="B10:D10"/>
    <mergeCell ref="F37:J40"/>
  </mergeCells>
  <conditionalFormatting sqref="A7">
    <cfRule type="expression" dxfId="1" priority="2">
      <formula>$B$3&gt;=$C$3</formula>
    </cfRule>
  </conditionalFormatting>
  <conditionalFormatting sqref="A8">
    <cfRule type="expression" dxfId="0" priority="1">
      <formula>$C$3&gt;=$C$5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Scenario 1</vt:lpstr>
      <vt:lpstr>Scenario 2</vt:lpstr>
      <vt:lpstr>Scenario 3</vt:lpstr>
      <vt:lpstr>Scenario 4</vt:lpstr>
      <vt:lpstr>Scenario 5</vt:lpstr>
      <vt:lpstr>Scenario 6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ERCOT</cp:lastModifiedBy>
  <dcterms:created xsi:type="dcterms:W3CDTF">2020-08-25T15:20:34Z</dcterms:created>
  <dcterms:modified xsi:type="dcterms:W3CDTF">2020-09-18T14:44:10Z</dcterms:modified>
</cp:coreProperties>
</file>