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DLF_TLF Validations\"/>
    </mc:Choice>
  </mc:AlternateContent>
  <bookViews>
    <workbookView xWindow="-30" yWindow="270" windowWidth="18915" windowHeight="7290" activeTab="1"/>
  </bookViews>
  <sheets>
    <sheet name="Introduction" sheetId="2" r:id="rId1"/>
    <sheet name="2020_Transmission_Losses" sheetId="1" r:id="rId2"/>
  </sheets>
  <calcPr calcId="152511"/>
</workbook>
</file>

<file path=xl/calcChain.xml><?xml version="1.0" encoding="utf-8"?>
<calcChain xmlns="http://schemas.openxmlformats.org/spreadsheetml/2006/main">
  <c r="AQ37" i="1" l="1"/>
  <c r="AP37" i="1"/>
  <c r="AQ35" i="1"/>
  <c r="AP35" i="1"/>
  <c r="AR35" i="1" s="1"/>
  <c r="AQ33" i="1"/>
  <c r="AP33" i="1"/>
  <c r="AQ31" i="1"/>
  <c r="AS31" i="1" s="1"/>
  <c r="AP31" i="1"/>
  <c r="AR31" i="1" s="1"/>
  <c r="AL37" i="1"/>
  <c r="AK37" i="1"/>
  <c r="AL35" i="1"/>
  <c r="AK35" i="1"/>
  <c r="AM35" i="1" s="1"/>
  <c r="AL33" i="1"/>
  <c r="AN33" i="1" s="1"/>
  <c r="AK33" i="1"/>
  <c r="AM33" i="1" s="1"/>
  <c r="AL31" i="1"/>
  <c r="AN31" i="1" s="1"/>
  <c r="AK31" i="1"/>
  <c r="AM31" i="1" s="1"/>
  <c r="AG37" i="1"/>
  <c r="AF37" i="1"/>
  <c r="AG35" i="1"/>
  <c r="AF35" i="1"/>
  <c r="AH35" i="1" s="1"/>
  <c r="AG33" i="1"/>
  <c r="AF33" i="1"/>
  <c r="AG31" i="1"/>
  <c r="AI31" i="1" s="1"/>
  <c r="AF31" i="1"/>
  <c r="AH31" i="1" s="1"/>
  <c r="AB37" i="1"/>
  <c r="AA37" i="1"/>
  <c r="AB35" i="1"/>
  <c r="AD35" i="1" s="1"/>
  <c r="AA35" i="1"/>
  <c r="AC35" i="1" s="1"/>
  <c r="AB33" i="1"/>
  <c r="AD33" i="1" s="1"/>
  <c r="AA33" i="1"/>
  <c r="AC33" i="1" s="1"/>
  <c r="AB31" i="1"/>
  <c r="AD31" i="1" s="1"/>
  <c r="AA31" i="1"/>
  <c r="AC31" i="1" s="1"/>
  <c r="W37" i="1"/>
  <c r="V37" i="1"/>
  <c r="W35" i="1"/>
  <c r="V35" i="1"/>
  <c r="X35" i="1" s="1"/>
  <c r="W33" i="1"/>
  <c r="Y33" i="1" s="1"/>
  <c r="V33" i="1"/>
  <c r="X33" i="1" s="1"/>
  <c r="W31" i="1"/>
  <c r="V31" i="1"/>
  <c r="X31" i="1" s="1"/>
  <c r="V43" i="1" s="1"/>
  <c r="R37" i="1"/>
  <c r="T37" i="1" s="1"/>
  <c r="Q37" i="1"/>
  <c r="R35" i="1"/>
  <c r="Q35" i="1"/>
  <c r="S35" i="1" s="1"/>
  <c r="R33" i="1"/>
  <c r="T33" i="1" s="1"/>
  <c r="Q33" i="1"/>
  <c r="R31" i="1"/>
  <c r="T31" i="1" s="1"/>
  <c r="Q31" i="1"/>
  <c r="S31" i="1" s="1"/>
  <c r="M37" i="1"/>
  <c r="O37" i="1" s="1"/>
  <c r="L37" i="1"/>
  <c r="M35" i="1"/>
  <c r="L35" i="1"/>
  <c r="N35" i="1" s="1"/>
  <c r="M33" i="1"/>
  <c r="O33" i="1"/>
  <c r="L33" i="1"/>
  <c r="N33" i="1" s="1"/>
  <c r="M31" i="1"/>
  <c r="O31" i="1" s="1"/>
  <c r="M43" i="1" s="1"/>
  <c r="L31" i="1"/>
  <c r="AS37" i="1"/>
  <c r="AR37" i="1"/>
  <c r="AP49" i="1" s="1"/>
  <c r="AS35" i="1"/>
  <c r="AS33" i="1"/>
  <c r="AR33" i="1"/>
  <c r="AN37" i="1"/>
  <c r="AM37" i="1"/>
  <c r="AK49" i="1" s="1"/>
  <c r="AN35" i="1"/>
  <c r="AI37" i="1"/>
  <c r="AH37" i="1"/>
  <c r="AI35" i="1"/>
  <c r="AG47" i="1" s="1"/>
  <c r="AI33" i="1"/>
  <c r="AH33" i="1"/>
  <c r="AF45" i="1" s="1"/>
  <c r="AD37" i="1"/>
  <c r="AC37" i="1"/>
  <c r="AA49" i="1" s="1"/>
  <c r="Y37" i="1"/>
  <c r="X37" i="1"/>
  <c r="Y35" i="1"/>
  <c r="W47" i="1" s="1"/>
  <c r="Y31" i="1"/>
  <c r="S37" i="1"/>
  <c r="T35" i="1"/>
  <c r="S33" i="1"/>
  <c r="N37" i="1"/>
  <c r="O35" i="1"/>
  <c r="N31" i="1"/>
  <c r="H37" i="1"/>
  <c r="J37" i="1" s="1"/>
  <c r="H35" i="1"/>
  <c r="J35" i="1" s="1"/>
  <c r="H47" i="1" s="1"/>
  <c r="H33" i="1"/>
  <c r="J33" i="1" s="1"/>
  <c r="H31" i="1"/>
  <c r="J31" i="1" s="1"/>
  <c r="G37" i="1"/>
  <c r="I37" i="1" s="1"/>
  <c r="G35" i="1"/>
  <c r="I35" i="1" s="1"/>
  <c r="G33" i="1"/>
  <c r="I33" i="1" s="1"/>
  <c r="G45" i="1" s="1"/>
  <c r="G31" i="1"/>
  <c r="I31" i="1" s="1"/>
  <c r="N26" i="1"/>
  <c r="N21" i="1"/>
  <c r="N22" i="1"/>
  <c r="N23" i="1"/>
  <c r="N24" i="1"/>
  <c r="N25" i="1"/>
  <c r="N20" i="1"/>
  <c r="N19" i="1"/>
  <c r="K26" i="1"/>
  <c r="K21" i="1"/>
  <c r="K22" i="1"/>
  <c r="K23" i="1"/>
  <c r="K24" i="1"/>
  <c r="K25" i="1"/>
  <c r="K20" i="1"/>
  <c r="K19" i="1"/>
  <c r="I26" i="1"/>
  <c r="C37" i="1" s="1"/>
  <c r="E37" i="1" s="1"/>
  <c r="I21" i="1"/>
  <c r="B33" i="1" s="1"/>
  <c r="D33" i="1" s="1"/>
  <c r="I22" i="1"/>
  <c r="C33" i="1" s="1"/>
  <c r="E33" i="1" s="1"/>
  <c r="I23" i="1"/>
  <c r="B35" i="1" s="1"/>
  <c r="D35" i="1" s="1"/>
  <c r="I24" i="1"/>
  <c r="C35" i="1" s="1"/>
  <c r="E35" i="1" s="1"/>
  <c r="I25" i="1"/>
  <c r="B37" i="1" s="1"/>
  <c r="D37" i="1" s="1"/>
  <c r="I20" i="1"/>
  <c r="C31" i="1" s="1"/>
  <c r="E31" i="1" s="1"/>
  <c r="I19" i="1"/>
  <c r="B31" i="1" s="1"/>
  <c r="D31" i="1" s="1"/>
  <c r="AT15" i="1"/>
  <c r="AT14" i="1"/>
  <c r="AT13" i="1"/>
  <c r="AT12" i="1"/>
  <c r="AT11" i="1"/>
  <c r="AT10" i="1"/>
  <c r="AT9" i="1"/>
  <c r="AT8" i="1"/>
  <c r="AO15" i="1"/>
  <c r="AO14" i="1"/>
  <c r="AO13" i="1"/>
  <c r="AO12" i="1"/>
  <c r="AO11" i="1"/>
  <c r="AO10" i="1"/>
  <c r="AO9" i="1"/>
  <c r="AO8" i="1"/>
  <c r="AJ15" i="1"/>
  <c r="AJ14" i="1"/>
  <c r="AJ13" i="1"/>
  <c r="AJ12" i="1"/>
  <c r="AJ11" i="1"/>
  <c r="AJ10" i="1"/>
  <c r="AJ9" i="1"/>
  <c r="AJ8" i="1"/>
  <c r="AE15" i="1"/>
  <c r="AE14" i="1"/>
  <c r="AE13" i="1"/>
  <c r="AE12" i="1"/>
  <c r="AE11" i="1"/>
  <c r="AE10" i="1"/>
  <c r="AE9" i="1"/>
  <c r="AE8" i="1"/>
  <c r="Z15" i="1"/>
  <c r="Z14" i="1"/>
  <c r="Z13" i="1"/>
  <c r="Z12" i="1"/>
  <c r="Z11" i="1"/>
  <c r="Z10" i="1"/>
  <c r="Z9" i="1"/>
  <c r="Z8" i="1"/>
  <c r="U15" i="1"/>
  <c r="U14" i="1"/>
  <c r="U13" i="1"/>
  <c r="U12" i="1"/>
  <c r="U11" i="1"/>
  <c r="U10" i="1"/>
  <c r="U9" i="1"/>
  <c r="U8" i="1"/>
  <c r="P15" i="1"/>
  <c r="P14" i="1"/>
  <c r="P13" i="1"/>
  <c r="P12" i="1"/>
  <c r="P11" i="1"/>
  <c r="P10" i="1"/>
  <c r="P9" i="1"/>
  <c r="P8" i="1"/>
  <c r="K15" i="1"/>
  <c r="K10" i="1"/>
  <c r="K11" i="1"/>
  <c r="K12" i="1"/>
  <c r="K13" i="1"/>
  <c r="K14" i="1"/>
  <c r="K9" i="1"/>
  <c r="K8" i="1"/>
  <c r="AF49" i="1" l="1"/>
  <c r="V49" i="1"/>
  <c r="Q49" i="1"/>
  <c r="L49" i="1"/>
  <c r="L26" i="1"/>
  <c r="M26" i="1" s="1"/>
  <c r="G49" i="1"/>
  <c r="B49" i="1"/>
  <c r="AQ49" i="1"/>
  <c r="AL49" i="1"/>
  <c r="AG49" i="1"/>
  <c r="AB49" i="1"/>
  <c r="W49" i="1"/>
  <c r="R49" i="1"/>
  <c r="M49" i="1"/>
  <c r="L25" i="1"/>
  <c r="M25" i="1" s="1"/>
  <c r="AP47" i="1"/>
  <c r="AK47" i="1"/>
  <c r="AF47" i="1"/>
  <c r="AA47" i="1"/>
  <c r="V47" i="1"/>
  <c r="Q47" i="1"/>
  <c r="L47" i="1"/>
  <c r="L24" i="1"/>
  <c r="M24" i="1" s="1"/>
  <c r="G47" i="1"/>
  <c r="AQ47" i="1"/>
  <c r="M47" i="1"/>
  <c r="L23" i="1"/>
  <c r="M23" i="1" s="1"/>
  <c r="C47" i="1"/>
  <c r="AP45" i="1"/>
  <c r="AK45" i="1"/>
  <c r="AA45" i="1"/>
  <c r="V45" i="1"/>
  <c r="Q45" i="1"/>
  <c r="L45" i="1"/>
  <c r="L22" i="1"/>
  <c r="M22" i="1" s="1"/>
  <c r="AQ45" i="1"/>
  <c r="AL45" i="1"/>
  <c r="AG45" i="1"/>
  <c r="AB45" i="1"/>
  <c r="W45" i="1"/>
  <c r="R45" i="1"/>
  <c r="M45" i="1"/>
  <c r="L21" i="1"/>
  <c r="M21" i="1" s="1"/>
  <c r="C45" i="1"/>
  <c r="AP43" i="1"/>
  <c r="AK43" i="1"/>
  <c r="AF43" i="1"/>
  <c r="AA43" i="1"/>
  <c r="Q43" i="1"/>
  <c r="L20" i="1"/>
  <c r="M20" i="1" s="1"/>
  <c r="G43" i="1"/>
  <c r="L19" i="1"/>
  <c r="M19" i="1" s="1"/>
  <c r="C43" i="1"/>
  <c r="B45" i="1"/>
  <c r="C49" i="1"/>
  <c r="H49" i="1"/>
  <c r="W43" i="1"/>
  <c r="AG43" i="1"/>
  <c r="AQ43" i="1"/>
  <c r="H43" i="1"/>
  <c r="L43" i="1"/>
  <c r="R47" i="1"/>
  <c r="AB47" i="1"/>
  <c r="AL47" i="1"/>
  <c r="B43" i="1"/>
  <c r="B47" i="1"/>
  <c r="H45" i="1"/>
  <c r="R43" i="1"/>
  <c r="AB43" i="1"/>
  <c r="AL43" i="1"/>
</calcChain>
</file>

<file path=xl/sharedStrings.xml><?xml version="1.0" encoding="utf-8"?>
<sst xmlns="http://schemas.openxmlformats.org/spreadsheetml/2006/main" count="216" uniqueCount="85">
  <si>
    <t>Transmission Loss is from 60 kV or higher reporting only</t>
  </si>
  <si>
    <t>NOIE INTERNAL refers to generation, load and losses behind NOIE meters</t>
  </si>
  <si>
    <t>ERCOT TOTAL</t>
  </si>
  <si>
    <t>Case Type</t>
  </si>
  <si>
    <t>Base Case Name</t>
  </si>
  <si>
    <t>Base Case Generation MW</t>
  </si>
  <si>
    <t>Base Case Load MW</t>
  </si>
  <si>
    <t xml:space="preserve">Base Case Loss above 60 kV </t>
  </si>
  <si>
    <t>Total Base Case Loss MW</t>
  </si>
  <si>
    <t>Base Case Loss above 60 kV MW</t>
  </si>
  <si>
    <t>External (load+loss-gen)</t>
  </si>
  <si>
    <t>Self Serve Load Modeled in Base Cases that does not contribute to transmission losses.</t>
  </si>
  <si>
    <t>NOIE TOTALS</t>
  </si>
  <si>
    <t>AEP Self Serve MW</t>
  </si>
  <si>
    <t>TOTAL</t>
  </si>
  <si>
    <t>NOIE LOAD MW</t>
  </si>
  <si>
    <t>NOIE External Resources MW</t>
  </si>
  <si>
    <t>NOIE Load Served from Internal Resources MW</t>
  </si>
  <si>
    <t>NOIE TOTAL Loss Above 60 kV</t>
  </si>
  <si>
    <t>SEASON</t>
  </si>
  <si>
    <t>ERCOT WITH SELF SERVE, MODEL &amp; NOIE INTERNAL LOAD CORRECTIONS</t>
  </si>
  <si>
    <t>AEN NOIE INTERNAL</t>
  </si>
  <si>
    <t>CPS NOIE INTERNAL</t>
  </si>
  <si>
    <t>COG NOIE INTERNAL</t>
  </si>
  <si>
    <t>GEUS NOIE INTERNAL</t>
  </si>
  <si>
    <t>COD NOIE INTERNAL</t>
  </si>
  <si>
    <t>BTU NOIE INTERNAL</t>
  </si>
  <si>
    <t>COCS NOIE INTERNAL</t>
  </si>
  <si>
    <t>SONL</t>
  </si>
  <si>
    <t>SOFFL</t>
  </si>
  <si>
    <t>SONLF</t>
  </si>
  <si>
    <t>SOFFLF</t>
  </si>
  <si>
    <t>SPRING</t>
  </si>
  <si>
    <t>SUMMER</t>
  </si>
  <si>
    <t>FALL</t>
  </si>
  <si>
    <t>WINTER</t>
  </si>
  <si>
    <t>TRANSMISSION LOSS FACTORS FOR INSTALLATION IN ERCOT SYSTEMS IN RED BOXES</t>
  </si>
  <si>
    <t>SSC</t>
  </si>
  <si>
    <t>SIC</t>
  </si>
  <si>
    <t>ERCOT WITH SELF SERVE  LOAD CORRECTIONS</t>
  </si>
  <si>
    <t>BTU Self Serve MW</t>
  </si>
  <si>
    <t>CNP Self Serve MW</t>
  </si>
  <si>
    <t>AEP DC Ties Model MW</t>
  </si>
  <si>
    <t>TLF = Transmission Loss Factor</t>
  </si>
  <si>
    <t>SIEL = Settlement Interval ERCOT system Load</t>
  </si>
  <si>
    <t>SSC = Seasonal Slope Coefficient = (SONLF - SOFFLF)/(SONL - SOFFL)</t>
  </si>
  <si>
    <t>SIC = Seasonal Intercept Coefficient = [(SOFFLF * SONL) - (SONLF * SOFFL)]/(SONL - SOFFL)</t>
  </si>
  <si>
    <t>SONLF = Seasonal on-peak percent loss factor</t>
  </si>
  <si>
    <t>SOFFLF = Seasonal off-peak percent loss factor</t>
  </si>
  <si>
    <t>SONL = Seasonal on-peak Load value</t>
  </si>
  <si>
    <t>SOFFL = Seasonal off-peak Load value</t>
  </si>
  <si>
    <t>ONCOR Self Serve MW</t>
  </si>
  <si>
    <t>TNMP Self Serve MW</t>
  </si>
  <si>
    <t>BPUB NOIE INTERNAL</t>
  </si>
  <si>
    <t>EFFECTIVE DATES</t>
  </si>
  <si>
    <t>AEN (9) NOIE INTERNAL TOTAL</t>
  </si>
  <si>
    <t>CPS (5) NOIE INTERNAL TOTAL</t>
  </si>
  <si>
    <t>COG (20) NOIE INTERNAL TOTAL</t>
  </si>
  <si>
    <t>GEUS (21) NOIE INTERNAL TOTAL</t>
  </si>
  <si>
    <t>COD (19) NOIE INTERNAL TOTAL</t>
  </si>
  <si>
    <t>BPUB (15) NOIE INTERNAL TOTAL</t>
  </si>
  <si>
    <t>BTU (22) NOIE INTERNAL TOTAL</t>
  </si>
  <si>
    <t>COCS (23) NOIE INTERNAL TOTAL</t>
  </si>
  <si>
    <t>TRANSMISSION LOSS FACTORS for 2020 as of 11/08/19</t>
  </si>
  <si>
    <t>Data from Seasonal SSWG Base Cases Updated with updates received by 11/08/19</t>
  </si>
  <si>
    <t>03/01/2020 - 05/31/2020</t>
  </si>
  <si>
    <t>06/01/2020 - 09/30/2020</t>
  </si>
  <si>
    <t>10/01/2020 - 11/30/2020</t>
  </si>
  <si>
    <t>12/01/2021 - 02/28/2021</t>
  </si>
  <si>
    <t>Spring On Peak</t>
  </si>
  <si>
    <t>2020_SPG1</t>
  </si>
  <si>
    <t>Spring Off Peak</t>
  </si>
  <si>
    <t>2020_SPG2</t>
  </si>
  <si>
    <t>Summer On Peak</t>
  </si>
  <si>
    <t>2020_SUM1</t>
  </si>
  <si>
    <t>Summer Off Peak</t>
  </si>
  <si>
    <t>2020_SUM2</t>
  </si>
  <si>
    <t>Fall On Peak</t>
  </si>
  <si>
    <t>2020_FAL1</t>
  </si>
  <si>
    <t>Fall Off Peak</t>
  </si>
  <si>
    <t>2020_FAL2</t>
  </si>
  <si>
    <t>Winter On Peak</t>
  </si>
  <si>
    <t>2021_WIN1</t>
  </si>
  <si>
    <t>Winter Off Peak</t>
  </si>
  <si>
    <t>2021_WIN2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</si>
</sst>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%"/>
    <numFmt numFmtId="165" formatCode="0.0000000000"/>
  </numFmts>
  <fonts count="15" x14ac:knownFonts="1">
    <font>
      <sz val="10"/>
      <name val="Arial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7"/>
      <name val="Arial"/>
      <family val="2"/>
    </font>
    <font>
      <b/>
      <sz val="14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 style="thick">
        <color indexed="10"/>
      </left>
      <right/>
      <top style="thin">
        <color indexed="64"/>
      </top>
      <bottom/>
      <diagonal/>
    </border>
    <border>
      <left style="thick">
        <color indexed="10"/>
      </left>
      <right/>
      <top/>
      <bottom style="thin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ck">
        <color indexed="1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3" xfId="0" applyFont="1" applyBorder="1" applyAlignment="1">
      <alignment horizontal="center"/>
    </xf>
    <xf numFmtId="0" fontId="5" fillId="0" borderId="8" xfId="0" applyFont="1" applyBorder="1"/>
    <xf numFmtId="0" fontId="5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Fill="1" applyBorder="1" applyAlignment="1">
      <alignment vertical="center" wrapText="1"/>
    </xf>
    <xf numFmtId="2" fontId="0" fillId="0" borderId="14" xfId="0" applyNumberFormat="1" applyBorder="1" applyAlignment="1">
      <alignment horizontal="center"/>
    </xf>
    <xf numFmtId="2" fontId="7" fillId="0" borderId="0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5" fillId="0" borderId="5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5" fillId="0" borderId="10" xfId="0" applyFont="1" applyFill="1" applyBorder="1" applyAlignment="1">
      <alignment horizontal="center"/>
    </xf>
    <xf numFmtId="0" fontId="5" fillId="0" borderId="13" xfId="0" applyFont="1" applyFill="1" applyBorder="1"/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0" fontId="5" fillId="0" borderId="8" xfId="0" applyNumberFormat="1" applyFont="1" applyBorder="1" applyAlignment="1">
      <alignment horizontal="center"/>
    </xf>
    <xf numFmtId="0" fontId="5" fillId="0" borderId="14" xfId="0" applyFont="1" applyBorder="1"/>
    <xf numFmtId="2" fontId="5" fillId="0" borderId="8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0" fontId="5" fillId="0" borderId="14" xfId="0" applyFont="1" applyFill="1" applyBorder="1"/>
    <xf numFmtId="0" fontId="0" fillId="0" borderId="14" xfId="0" applyBorder="1"/>
    <xf numFmtId="0" fontId="5" fillId="0" borderId="15" xfId="0" applyFont="1" applyFill="1" applyBorder="1"/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0" fontId="5" fillId="0" borderId="11" xfId="0" applyNumberFormat="1" applyFont="1" applyBorder="1" applyAlignment="1">
      <alignment horizontal="center"/>
    </xf>
    <xf numFmtId="0" fontId="5" fillId="0" borderId="0" xfId="0" applyFont="1" applyFill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8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20" xfId="0" applyFont="1" applyBorder="1"/>
    <xf numFmtId="0" fontId="5" fillId="0" borderId="21" xfId="0" applyFont="1" applyBorder="1" applyAlignment="1">
      <alignment horizontal="centerContinuous" vertical="center" wrapText="1"/>
    </xf>
    <xf numFmtId="0" fontId="4" fillId="0" borderId="22" xfId="0" applyFont="1" applyBorder="1" applyAlignment="1">
      <alignment horizontal="centerContinuous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Continuous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5" fillId="0" borderId="25" xfId="0" applyFont="1" applyFill="1" applyBorder="1"/>
    <xf numFmtId="165" fontId="4" fillId="0" borderId="23" xfId="0" applyNumberFormat="1" applyFont="1" applyBorder="1" applyAlignment="1">
      <alignment horizontal="center" vertical="center" wrapText="1"/>
    </xf>
    <xf numFmtId="165" fontId="4" fillId="0" borderId="24" xfId="0" applyNumberFormat="1" applyFont="1" applyBorder="1" applyAlignment="1">
      <alignment horizontal="center" vertical="center" wrapText="1"/>
    </xf>
    <xf numFmtId="0" fontId="5" fillId="0" borderId="19" xfId="0" applyFont="1" applyBorder="1"/>
    <xf numFmtId="0" fontId="5" fillId="0" borderId="19" xfId="0" applyFont="1" applyFill="1" applyBorder="1"/>
    <xf numFmtId="0" fontId="5" fillId="0" borderId="26" xfId="0" applyFont="1" applyFill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0" fillId="0" borderId="17" xfId="0" applyBorder="1"/>
    <xf numFmtId="0" fontId="5" fillId="0" borderId="10" xfId="0" applyFont="1" applyFill="1" applyBorder="1"/>
    <xf numFmtId="0" fontId="4" fillId="0" borderId="12" xfId="0" applyFont="1" applyFill="1" applyBorder="1" applyAlignment="1">
      <alignment horizontal="center"/>
    </xf>
    <xf numFmtId="0" fontId="0" fillId="0" borderId="0" xfId="0" applyFill="1"/>
    <xf numFmtId="0" fontId="5" fillId="0" borderId="1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0" fontId="5" fillId="0" borderId="8" xfId="0" applyFont="1" applyFill="1" applyBorder="1"/>
    <xf numFmtId="0" fontId="12" fillId="0" borderId="0" xfId="0" applyFont="1"/>
    <xf numFmtId="22" fontId="0" fillId="0" borderId="0" xfId="0" applyNumberFormat="1"/>
    <xf numFmtId="0" fontId="13" fillId="0" borderId="0" xfId="0" applyFont="1"/>
    <xf numFmtId="22" fontId="13" fillId="0" borderId="0" xfId="0" applyNumberFormat="1" applyFont="1"/>
    <xf numFmtId="0" fontId="14" fillId="0" borderId="32" xfId="0" applyFont="1" applyBorder="1" applyAlignment="1">
      <alignment wrapText="1"/>
    </xf>
    <xf numFmtId="0" fontId="14" fillId="0" borderId="33" xfId="0" applyFont="1" applyFill="1" applyBorder="1"/>
    <xf numFmtId="0" fontId="14" fillId="0" borderId="32" xfId="0" applyFont="1" applyBorder="1"/>
    <xf numFmtId="0" fontId="14" fillId="0" borderId="33" xfId="0" applyFont="1" applyBorder="1"/>
    <xf numFmtId="2" fontId="10" fillId="2" borderId="0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/>
    </xf>
    <xf numFmtId="2" fontId="10" fillId="2" borderId="11" xfId="0" applyNumberFormat="1" applyFont="1" applyFill="1" applyBorder="1" applyAlignment="1">
      <alignment horizontal="center"/>
    </xf>
    <xf numFmtId="2" fontId="11" fillId="2" borderId="2" xfId="0" quotePrefix="1" applyNumberFormat="1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4" fillId="0" borderId="32" xfId="0" applyFont="1" applyBorder="1" applyAlignment="1">
      <alignment vertical="center" wrapText="1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0" fontId="5" fillId="0" borderId="3" xfId="0" applyNumberFormat="1" applyFont="1" applyBorder="1" applyAlignment="1">
      <alignment horizontal="center"/>
    </xf>
    <xf numFmtId="10" fontId="5" fillId="0" borderId="12" xfId="0" applyNumberFormat="1" applyFont="1" applyBorder="1" applyAlignment="1">
      <alignment horizontal="center"/>
    </xf>
    <xf numFmtId="165" fontId="4" fillId="0" borderId="30" xfId="0" applyNumberFormat="1" applyFont="1" applyBorder="1" applyAlignment="1">
      <alignment horizontal="center" vertical="center" wrapText="1"/>
    </xf>
    <xf numFmtId="165" fontId="4" fillId="0" borderId="3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8"/>
  <sheetViews>
    <sheetView workbookViewId="0">
      <selection activeCell="D9" sqref="D9"/>
    </sheetView>
  </sheetViews>
  <sheetFormatPr defaultRowHeight="12.75" x14ac:dyDescent="0.2"/>
  <cols>
    <col min="1" max="16384" width="9.140625" style="109"/>
  </cols>
  <sheetData>
    <row r="1" spans="1:1" x14ac:dyDescent="0.2">
      <c r="A1" s="109" t="s">
        <v>43</v>
      </c>
    </row>
    <row r="2" spans="1:1" x14ac:dyDescent="0.2">
      <c r="A2" s="109" t="s">
        <v>44</v>
      </c>
    </row>
    <row r="3" spans="1:1" x14ac:dyDescent="0.2">
      <c r="A3" s="109" t="s">
        <v>45</v>
      </c>
    </row>
    <row r="4" spans="1:1" x14ac:dyDescent="0.2">
      <c r="A4" s="109" t="s">
        <v>46</v>
      </c>
    </row>
    <row r="5" spans="1:1" x14ac:dyDescent="0.2">
      <c r="A5" s="109" t="s">
        <v>47</v>
      </c>
    </row>
    <row r="6" spans="1:1" x14ac:dyDescent="0.2">
      <c r="A6" s="109" t="s">
        <v>48</v>
      </c>
    </row>
    <row r="7" spans="1:1" x14ac:dyDescent="0.2">
      <c r="A7" s="109" t="s">
        <v>49</v>
      </c>
    </row>
    <row r="8" spans="1:1" x14ac:dyDescent="0.2">
      <c r="A8" s="109" t="s">
        <v>50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60"/>
  <sheetViews>
    <sheetView tabSelected="1" topLeftCell="A4" zoomScale="70" zoomScaleNormal="70" workbookViewId="0"/>
  </sheetViews>
  <sheetFormatPr defaultRowHeight="12.75" x14ac:dyDescent="0.2"/>
  <cols>
    <col min="1" max="1" width="22.28515625" customWidth="1"/>
    <col min="2" max="2" width="16.85546875" customWidth="1"/>
    <col min="3" max="3" width="13.140625" customWidth="1"/>
    <col min="4" max="4" width="11.7109375" customWidth="1"/>
    <col min="5" max="5" width="13.5703125" customWidth="1"/>
    <col min="6" max="7" width="13" customWidth="1"/>
    <col min="8" max="8" width="16.5703125" customWidth="1"/>
    <col min="9" max="10" width="11.7109375" customWidth="1"/>
    <col min="11" max="11" width="12.42578125" customWidth="1"/>
    <col min="12" max="12" width="15.140625" customWidth="1"/>
    <col min="13" max="13" width="12.85546875" customWidth="1"/>
    <col min="14" max="14" width="11.7109375" customWidth="1"/>
    <col min="15" max="15" width="13.28515625" customWidth="1"/>
    <col min="16" max="16" width="11.7109375" customWidth="1"/>
    <col min="17" max="17" width="13.5703125" customWidth="1"/>
    <col min="18" max="18" width="13.42578125" customWidth="1"/>
    <col min="19" max="19" width="13.5703125" customWidth="1"/>
    <col min="20" max="21" width="11.7109375" customWidth="1"/>
    <col min="22" max="22" width="12.85546875" customWidth="1"/>
    <col min="23" max="23" width="14.28515625" customWidth="1"/>
    <col min="24" max="26" width="11.7109375" customWidth="1"/>
    <col min="27" max="27" width="12.7109375" customWidth="1"/>
    <col min="28" max="28" width="13.42578125" customWidth="1"/>
    <col min="29" max="29" width="11.7109375" customWidth="1"/>
    <col min="30" max="30" width="13.28515625" customWidth="1"/>
    <col min="31" max="31" width="12.42578125" customWidth="1"/>
    <col min="32" max="33" width="12.85546875" customWidth="1"/>
    <col min="34" max="34" width="13" customWidth="1"/>
    <col min="35" max="36" width="11.7109375" customWidth="1"/>
    <col min="37" max="37" width="12.85546875" customWidth="1"/>
    <col min="38" max="38" width="15" customWidth="1"/>
    <col min="39" max="39" width="12.7109375" customWidth="1"/>
    <col min="40" max="41" width="11.7109375" customWidth="1"/>
    <col min="42" max="42" width="12.85546875" customWidth="1"/>
    <col min="43" max="43" width="13.28515625" bestFit="1" customWidth="1"/>
    <col min="44" max="44" width="11.7109375" customWidth="1"/>
    <col min="45" max="45" width="12.42578125" customWidth="1"/>
    <col min="46" max="46" width="11.7109375" customWidth="1"/>
  </cols>
  <sheetData>
    <row r="1" spans="1:46" ht="15.75" x14ac:dyDescent="0.25">
      <c r="A1" s="1" t="s">
        <v>63</v>
      </c>
    </row>
    <row r="3" spans="1:46" ht="15.75" x14ac:dyDescent="0.25">
      <c r="A3" s="2" t="s">
        <v>64</v>
      </c>
      <c r="B3" s="3"/>
      <c r="C3" s="3"/>
      <c r="D3" s="3"/>
      <c r="E3" s="3"/>
    </row>
    <row r="4" spans="1:46" ht="15.75" x14ac:dyDescent="0.25">
      <c r="A4" s="2" t="s">
        <v>0</v>
      </c>
      <c r="B4" s="3"/>
      <c r="C4" s="3"/>
      <c r="D4" s="3"/>
      <c r="E4" s="3"/>
    </row>
    <row r="5" spans="1:46" ht="15.75" x14ac:dyDescent="0.25">
      <c r="A5" s="2" t="s">
        <v>1</v>
      </c>
      <c r="B5" s="3"/>
      <c r="C5" s="3"/>
      <c r="D5" s="3"/>
      <c r="E5" s="3"/>
    </row>
    <row r="6" spans="1:46" x14ac:dyDescent="0.2">
      <c r="B6" s="4"/>
      <c r="C6" s="5" t="s">
        <v>2</v>
      </c>
      <c r="D6" s="6"/>
      <c r="E6" s="6"/>
      <c r="F6" s="7"/>
      <c r="G6" s="5" t="s">
        <v>55</v>
      </c>
      <c r="H6" s="6"/>
      <c r="I6" s="6"/>
      <c r="J6" s="6"/>
      <c r="K6" s="7"/>
      <c r="L6" s="5" t="s">
        <v>56</v>
      </c>
      <c r="M6" s="6"/>
      <c r="N6" s="6"/>
      <c r="O6" s="6"/>
      <c r="P6" s="7"/>
      <c r="Q6" s="5" t="s">
        <v>57</v>
      </c>
      <c r="R6" s="6"/>
      <c r="S6" s="6"/>
      <c r="T6" s="6"/>
      <c r="U6" s="7"/>
      <c r="V6" s="5" t="s">
        <v>58</v>
      </c>
      <c r="W6" s="6"/>
      <c r="X6" s="6"/>
      <c r="Y6" s="8"/>
      <c r="Z6" s="9"/>
      <c r="AA6" s="5" t="s">
        <v>59</v>
      </c>
      <c r="AB6" s="6"/>
      <c r="AC6" s="6"/>
      <c r="AD6" s="8"/>
      <c r="AE6" s="9"/>
      <c r="AF6" s="5" t="s">
        <v>60</v>
      </c>
      <c r="AG6" s="6"/>
      <c r="AH6" s="6"/>
      <c r="AI6" s="8"/>
      <c r="AJ6" s="9"/>
      <c r="AK6" s="5" t="s">
        <v>61</v>
      </c>
      <c r="AL6" s="6"/>
      <c r="AM6" s="6"/>
      <c r="AN6" s="8"/>
      <c r="AO6" s="9"/>
      <c r="AP6" s="5" t="s">
        <v>62</v>
      </c>
      <c r="AQ6" s="6"/>
      <c r="AR6" s="6"/>
      <c r="AS6" s="8"/>
      <c r="AT6" s="9"/>
    </row>
    <row r="7" spans="1:46" ht="38.25" x14ac:dyDescent="0.2">
      <c r="A7" s="10" t="s">
        <v>3</v>
      </c>
      <c r="B7" s="11" t="s">
        <v>4</v>
      </c>
      <c r="C7" s="11" t="s">
        <v>5</v>
      </c>
      <c r="D7" s="12" t="s">
        <v>6</v>
      </c>
      <c r="E7" s="12" t="s">
        <v>7</v>
      </c>
      <c r="F7" s="13" t="s">
        <v>8</v>
      </c>
      <c r="G7" s="11" t="s">
        <v>5</v>
      </c>
      <c r="H7" s="12" t="s">
        <v>6</v>
      </c>
      <c r="I7" s="12" t="s">
        <v>9</v>
      </c>
      <c r="J7" s="12" t="s">
        <v>8</v>
      </c>
      <c r="K7" s="13" t="s">
        <v>10</v>
      </c>
      <c r="L7" s="11" t="s">
        <v>5</v>
      </c>
      <c r="M7" s="12" t="s">
        <v>6</v>
      </c>
      <c r="N7" s="12" t="s">
        <v>9</v>
      </c>
      <c r="O7" s="12" t="s">
        <v>8</v>
      </c>
      <c r="P7" s="13" t="s">
        <v>10</v>
      </c>
      <c r="Q7" s="11" t="s">
        <v>5</v>
      </c>
      <c r="R7" s="12" t="s">
        <v>6</v>
      </c>
      <c r="S7" s="12" t="s">
        <v>9</v>
      </c>
      <c r="T7" s="12" t="s">
        <v>8</v>
      </c>
      <c r="U7" s="13" t="s">
        <v>10</v>
      </c>
      <c r="V7" s="11" t="s">
        <v>5</v>
      </c>
      <c r="W7" s="12" t="s">
        <v>6</v>
      </c>
      <c r="X7" s="12" t="s">
        <v>9</v>
      </c>
      <c r="Y7" s="12" t="s">
        <v>8</v>
      </c>
      <c r="Z7" s="13" t="s">
        <v>10</v>
      </c>
      <c r="AA7" s="11" t="s">
        <v>5</v>
      </c>
      <c r="AB7" s="12" t="s">
        <v>6</v>
      </c>
      <c r="AC7" s="12" t="s">
        <v>9</v>
      </c>
      <c r="AD7" s="12" t="s">
        <v>8</v>
      </c>
      <c r="AE7" s="13" t="s">
        <v>10</v>
      </c>
      <c r="AF7" s="11" t="s">
        <v>5</v>
      </c>
      <c r="AG7" s="12" t="s">
        <v>6</v>
      </c>
      <c r="AH7" s="12" t="s">
        <v>9</v>
      </c>
      <c r="AI7" s="12" t="s">
        <v>8</v>
      </c>
      <c r="AJ7" s="13" t="s">
        <v>10</v>
      </c>
      <c r="AK7" s="11" t="s">
        <v>5</v>
      </c>
      <c r="AL7" s="12" t="s">
        <v>6</v>
      </c>
      <c r="AM7" s="12" t="s">
        <v>9</v>
      </c>
      <c r="AN7" s="12" t="s">
        <v>8</v>
      </c>
      <c r="AO7" s="13" t="s">
        <v>10</v>
      </c>
      <c r="AP7" s="11" t="s">
        <v>5</v>
      </c>
      <c r="AQ7" s="12" t="s">
        <v>6</v>
      </c>
      <c r="AR7" s="12" t="s">
        <v>9</v>
      </c>
      <c r="AS7" s="12" t="s">
        <v>8</v>
      </c>
      <c r="AT7" s="13" t="s">
        <v>10</v>
      </c>
    </row>
    <row r="8" spans="1:46" s="107" customFormat="1" x14ac:dyDescent="0.2">
      <c r="A8" s="104" t="s">
        <v>69</v>
      </c>
      <c r="B8" s="133" t="s">
        <v>70</v>
      </c>
      <c r="C8" s="124">
        <v>77783.7</v>
      </c>
      <c r="D8" s="128">
        <v>76147.7</v>
      </c>
      <c r="E8" s="126">
        <v>1484.8200000000004</v>
      </c>
      <c r="F8" s="126">
        <v>1608.76</v>
      </c>
      <c r="G8" s="124">
        <v>1586.5</v>
      </c>
      <c r="H8" s="128">
        <v>2566.5</v>
      </c>
      <c r="I8" s="128">
        <v>34.26</v>
      </c>
      <c r="J8" s="128">
        <v>36.699999999999996</v>
      </c>
      <c r="K8" s="106">
        <f t="shared" ref="K8:K15" si="0">J8+H8-G8</f>
        <v>1016.6999999999998</v>
      </c>
      <c r="L8" s="124">
        <v>3709.9</v>
      </c>
      <c r="M8" s="128">
        <v>4314.3999999999996</v>
      </c>
      <c r="N8" s="128">
        <v>26.189999999999998</v>
      </c>
      <c r="O8" s="128">
        <v>31.1</v>
      </c>
      <c r="P8" s="106">
        <f t="shared" ref="P8:P15" si="1">O8+M8-L8</f>
        <v>635.59999999999991</v>
      </c>
      <c r="Q8" s="124">
        <v>480.9</v>
      </c>
      <c r="R8" s="128">
        <v>424</v>
      </c>
      <c r="S8" s="128">
        <v>3.31</v>
      </c>
      <c r="T8" s="128">
        <v>5.0999999999999996</v>
      </c>
      <c r="U8" s="106">
        <f t="shared" ref="U8:U15" si="2">T8+R8-Q8</f>
        <v>-51.799999999999955</v>
      </c>
      <c r="V8" s="124">
        <v>24</v>
      </c>
      <c r="W8" s="128">
        <v>64.5</v>
      </c>
      <c r="X8" s="128">
        <v>0.11</v>
      </c>
      <c r="Y8" s="128">
        <v>0.2</v>
      </c>
      <c r="Z8" s="106">
        <f t="shared" ref="Z8:Z15" si="3">Y8+W8-V8</f>
        <v>40.700000000000003</v>
      </c>
      <c r="AA8" s="124">
        <v>192.1</v>
      </c>
      <c r="AB8" s="128">
        <v>349.9</v>
      </c>
      <c r="AC8" s="128">
        <v>1.43</v>
      </c>
      <c r="AD8" s="128">
        <v>1.9</v>
      </c>
      <c r="AE8" s="106">
        <f t="shared" ref="AE8:AE15" si="4">AD8+AB8-AA8</f>
        <v>159.69999999999996</v>
      </c>
      <c r="AF8" s="124">
        <v>94</v>
      </c>
      <c r="AG8" s="128">
        <v>300</v>
      </c>
      <c r="AH8" s="128">
        <v>0.73</v>
      </c>
      <c r="AI8" s="128">
        <v>1</v>
      </c>
      <c r="AJ8" s="106">
        <f t="shared" ref="AJ8:AJ15" si="5">AI8+AG8-AF8</f>
        <v>207</v>
      </c>
      <c r="AK8" s="124">
        <v>209.7</v>
      </c>
      <c r="AL8" s="128">
        <v>315.8</v>
      </c>
      <c r="AM8" s="128">
        <v>2.98</v>
      </c>
      <c r="AN8" s="128">
        <v>3.5</v>
      </c>
      <c r="AO8" s="106">
        <f t="shared" ref="AO8:AO15" si="6">AN8+AL8-AK8</f>
        <v>109.60000000000002</v>
      </c>
      <c r="AP8" s="124">
        <v>0</v>
      </c>
      <c r="AQ8" s="128">
        <v>164.3</v>
      </c>
      <c r="AR8" s="128">
        <v>0.17</v>
      </c>
      <c r="AS8" s="128">
        <v>0.2</v>
      </c>
      <c r="AT8" s="106">
        <f t="shared" ref="AT8:AT15" si="7">AS8+AQ8-AP8</f>
        <v>164.5</v>
      </c>
    </row>
    <row r="9" spans="1:46" s="103" customFormat="1" x14ac:dyDescent="0.2">
      <c r="A9" s="108" t="s">
        <v>71</v>
      </c>
      <c r="B9" s="134" t="s">
        <v>72</v>
      </c>
      <c r="C9" s="125">
        <v>50752.2</v>
      </c>
      <c r="D9" s="126">
        <v>49490.7</v>
      </c>
      <c r="E9" s="126">
        <v>1160.9700000000003</v>
      </c>
      <c r="F9" s="126">
        <v>1236.46</v>
      </c>
      <c r="G9" s="125">
        <v>1410.4</v>
      </c>
      <c r="H9" s="127">
        <v>1544.5</v>
      </c>
      <c r="I9" s="127">
        <v>17.259999999999998</v>
      </c>
      <c r="J9" s="127">
        <v>18.899999999999999</v>
      </c>
      <c r="K9" s="105">
        <f t="shared" si="0"/>
        <v>153</v>
      </c>
      <c r="L9" s="125">
        <v>2271.3000000000002</v>
      </c>
      <c r="M9" s="127">
        <v>2215.4</v>
      </c>
      <c r="N9" s="127">
        <v>11.92</v>
      </c>
      <c r="O9" s="127">
        <v>14.2</v>
      </c>
      <c r="P9" s="105">
        <f t="shared" si="1"/>
        <v>-41.700000000000273</v>
      </c>
      <c r="Q9" s="125">
        <v>106.8</v>
      </c>
      <c r="R9" s="127">
        <v>199</v>
      </c>
      <c r="S9" s="127">
        <v>0.67</v>
      </c>
      <c r="T9" s="127">
        <v>0.7</v>
      </c>
      <c r="U9" s="105">
        <f t="shared" si="2"/>
        <v>92.899999999999991</v>
      </c>
      <c r="V9" s="125">
        <v>0</v>
      </c>
      <c r="W9" s="127">
        <v>40.199999999999996</v>
      </c>
      <c r="X9" s="127">
        <v>0.03</v>
      </c>
      <c r="Y9" s="127">
        <v>0</v>
      </c>
      <c r="Z9" s="105">
        <f t="shared" si="3"/>
        <v>40.199999999999996</v>
      </c>
      <c r="AA9" s="125">
        <v>47.1</v>
      </c>
      <c r="AB9" s="127">
        <v>240.1</v>
      </c>
      <c r="AC9" s="127">
        <v>0.57000000000000006</v>
      </c>
      <c r="AD9" s="127">
        <v>0.7</v>
      </c>
      <c r="AE9" s="105">
        <f t="shared" si="4"/>
        <v>193.7</v>
      </c>
      <c r="AF9" s="125">
        <v>39.200000000000003</v>
      </c>
      <c r="AG9" s="127">
        <v>158.5</v>
      </c>
      <c r="AH9" s="127">
        <v>0.25</v>
      </c>
      <c r="AI9" s="127">
        <v>0.5</v>
      </c>
      <c r="AJ9" s="105">
        <f t="shared" si="5"/>
        <v>119.8</v>
      </c>
      <c r="AK9" s="125">
        <v>12.6</v>
      </c>
      <c r="AL9" s="127">
        <v>158.9</v>
      </c>
      <c r="AM9" s="127">
        <v>1.17</v>
      </c>
      <c r="AN9" s="127">
        <v>1.2</v>
      </c>
      <c r="AO9" s="105">
        <f t="shared" si="6"/>
        <v>147.5</v>
      </c>
      <c r="AP9" s="125">
        <v>0</v>
      </c>
      <c r="AQ9" s="127">
        <v>80.3</v>
      </c>
      <c r="AR9" s="127">
        <v>0.06</v>
      </c>
      <c r="AS9" s="127">
        <v>0.1</v>
      </c>
      <c r="AT9" s="105">
        <f t="shared" si="7"/>
        <v>80.399999999999991</v>
      </c>
    </row>
    <row r="10" spans="1:46" s="103" customFormat="1" x14ac:dyDescent="0.2">
      <c r="A10" s="108" t="s">
        <v>73</v>
      </c>
      <c r="B10" s="134" t="s">
        <v>74</v>
      </c>
      <c r="C10" s="125">
        <v>90277.8</v>
      </c>
      <c r="D10" s="126">
        <v>88193.7</v>
      </c>
      <c r="E10" s="126">
        <v>1850.66</v>
      </c>
      <c r="F10" s="126">
        <v>1998.6800000000003</v>
      </c>
      <c r="G10" s="125">
        <v>1937.4</v>
      </c>
      <c r="H10" s="127">
        <v>2904.5</v>
      </c>
      <c r="I10" s="127">
        <v>49.21</v>
      </c>
      <c r="J10" s="127">
        <v>51.699999999999996</v>
      </c>
      <c r="K10" s="105">
        <f t="shared" si="0"/>
        <v>1018.7999999999997</v>
      </c>
      <c r="L10" s="125">
        <v>5031.3</v>
      </c>
      <c r="M10" s="127">
        <v>5352</v>
      </c>
      <c r="N10" s="127">
        <v>39.53</v>
      </c>
      <c r="O10" s="127">
        <v>46.9</v>
      </c>
      <c r="P10" s="105">
        <f t="shared" si="1"/>
        <v>367.59999999999945</v>
      </c>
      <c r="Q10" s="125">
        <v>816.8</v>
      </c>
      <c r="R10" s="127">
        <v>589</v>
      </c>
      <c r="S10" s="127">
        <v>5.3900000000000006</v>
      </c>
      <c r="T10" s="127">
        <v>8.1000000000000014</v>
      </c>
      <c r="U10" s="105">
        <f t="shared" si="2"/>
        <v>-219.69999999999993</v>
      </c>
      <c r="V10" s="125">
        <v>105.5</v>
      </c>
      <c r="W10" s="127">
        <v>116.1</v>
      </c>
      <c r="X10" s="127">
        <v>0.54</v>
      </c>
      <c r="Y10" s="127">
        <v>1</v>
      </c>
      <c r="Z10" s="105">
        <f t="shared" si="3"/>
        <v>11.599999999999994</v>
      </c>
      <c r="AA10" s="125">
        <v>222.5</v>
      </c>
      <c r="AB10" s="127">
        <v>405.7</v>
      </c>
      <c r="AC10" s="127">
        <v>2.2199999999999998</v>
      </c>
      <c r="AD10" s="127">
        <v>2.8</v>
      </c>
      <c r="AE10" s="105">
        <f t="shared" si="4"/>
        <v>186</v>
      </c>
      <c r="AF10" s="125">
        <v>104</v>
      </c>
      <c r="AG10" s="127">
        <v>322.3</v>
      </c>
      <c r="AH10" s="127">
        <v>0.71</v>
      </c>
      <c r="AI10" s="127">
        <v>1</v>
      </c>
      <c r="AJ10" s="105">
        <f t="shared" si="5"/>
        <v>219.3</v>
      </c>
      <c r="AK10" s="125">
        <v>256</v>
      </c>
      <c r="AL10" s="127">
        <v>392</v>
      </c>
      <c r="AM10" s="127">
        <v>4.3</v>
      </c>
      <c r="AN10" s="127">
        <v>5.0999999999999996</v>
      </c>
      <c r="AO10" s="105">
        <f t="shared" si="6"/>
        <v>141.10000000000002</v>
      </c>
      <c r="AP10" s="125">
        <v>0</v>
      </c>
      <c r="AQ10" s="127">
        <v>212.29999999999998</v>
      </c>
      <c r="AR10" s="127">
        <v>0.25</v>
      </c>
      <c r="AS10" s="127">
        <v>0.2</v>
      </c>
      <c r="AT10" s="105">
        <f t="shared" si="7"/>
        <v>212.49999999999997</v>
      </c>
    </row>
    <row r="11" spans="1:46" s="103" customFormat="1" x14ac:dyDescent="0.2">
      <c r="A11" s="108" t="s">
        <v>75</v>
      </c>
      <c r="B11" s="134" t="s">
        <v>76</v>
      </c>
      <c r="C11" s="125">
        <v>58365</v>
      </c>
      <c r="D11" s="126">
        <v>57090.8</v>
      </c>
      <c r="E11" s="126">
        <v>1171.3899999999999</v>
      </c>
      <c r="F11" s="126">
        <v>1249.4000000000001</v>
      </c>
      <c r="G11" s="125">
        <v>1236</v>
      </c>
      <c r="H11" s="127">
        <v>1666.5</v>
      </c>
      <c r="I11" s="127">
        <v>15.65</v>
      </c>
      <c r="J11" s="127">
        <v>16.8</v>
      </c>
      <c r="K11" s="105">
        <f t="shared" si="0"/>
        <v>447.29999999999995</v>
      </c>
      <c r="L11" s="125">
        <v>3340.8</v>
      </c>
      <c r="M11" s="127">
        <v>2957</v>
      </c>
      <c r="N11" s="127">
        <v>25.17</v>
      </c>
      <c r="O11" s="127">
        <v>29.7</v>
      </c>
      <c r="P11" s="105">
        <f t="shared" si="1"/>
        <v>-354.10000000000036</v>
      </c>
      <c r="Q11" s="125">
        <v>113.7</v>
      </c>
      <c r="R11" s="127">
        <v>212</v>
      </c>
      <c r="S11" s="127">
        <v>1.04</v>
      </c>
      <c r="T11" s="127">
        <v>1</v>
      </c>
      <c r="U11" s="105">
        <f t="shared" si="2"/>
        <v>99.3</v>
      </c>
      <c r="V11" s="125">
        <v>0</v>
      </c>
      <c r="W11" s="127">
        <v>68.599999999999994</v>
      </c>
      <c r="X11" s="127">
        <v>0.09</v>
      </c>
      <c r="Y11" s="127">
        <v>0.1</v>
      </c>
      <c r="Z11" s="105">
        <f t="shared" si="3"/>
        <v>68.699999999999989</v>
      </c>
      <c r="AA11" s="125">
        <v>181.1</v>
      </c>
      <c r="AB11" s="127">
        <v>206.9</v>
      </c>
      <c r="AC11" s="127">
        <v>0.81</v>
      </c>
      <c r="AD11" s="127">
        <v>1.2</v>
      </c>
      <c r="AE11" s="105">
        <f t="shared" si="4"/>
        <v>27</v>
      </c>
      <c r="AF11" s="125">
        <v>46</v>
      </c>
      <c r="AG11" s="127">
        <v>147.80000000000001</v>
      </c>
      <c r="AH11" s="127">
        <v>0.17</v>
      </c>
      <c r="AI11" s="127">
        <v>0.4</v>
      </c>
      <c r="AJ11" s="105">
        <f t="shared" si="5"/>
        <v>102.20000000000002</v>
      </c>
      <c r="AK11" s="125">
        <v>141.1</v>
      </c>
      <c r="AL11" s="127">
        <v>203.4</v>
      </c>
      <c r="AM11" s="127">
        <v>1.23</v>
      </c>
      <c r="AN11" s="127">
        <v>1.5</v>
      </c>
      <c r="AO11" s="105">
        <f t="shared" si="6"/>
        <v>63.800000000000011</v>
      </c>
      <c r="AP11" s="125">
        <v>0</v>
      </c>
      <c r="AQ11" s="127">
        <v>106.8</v>
      </c>
      <c r="AR11" s="127">
        <v>0.06</v>
      </c>
      <c r="AS11" s="127">
        <v>0.1</v>
      </c>
      <c r="AT11" s="105">
        <f t="shared" si="7"/>
        <v>106.89999999999999</v>
      </c>
    </row>
    <row r="12" spans="1:46" s="103" customFormat="1" x14ac:dyDescent="0.2">
      <c r="A12" s="108" t="s">
        <v>77</v>
      </c>
      <c r="B12" s="134" t="s">
        <v>78</v>
      </c>
      <c r="C12" s="125">
        <v>75672.600000000006</v>
      </c>
      <c r="D12" s="126">
        <v>73981.3</v>
      </c>
      <c r="E12" s="126">
        <v>1569.7500000000005</v>
      </c>
      <c r="F12" s="126">
        <v>1682.02</v>
      </c>
      <c r="G12" s="125">
        <v>1381.1</v>
      </c>
      <c r="H12" s="127">
        <v>2457</v>
      </c>
      <c r="I12" s="127">
        <v>36.849999999999994</v>
      </c>
      <c r="J12" s="127">
        <v>38.9</v>
      </c>
      <c r="K12" s="105">
        <f t="shared" si="0"/>
        <v>1114.8000000000002</v>
      </c>
      <c r="L12" s="125">
        <v>2635.6</v>
      </c>
      <c r="M12" s="127">
        <v>4405</v>
      </c>
      <c r="N12" s="127">
        <v>22.26</v>
      </c>
      <c r="O12" s="127">
        <v>26.299999999999997</v>
      </c>
      <c r="P12" s="105">
        <f t="shared" si="1"/>
        <v>1795.7000000000003</v>
      </c>
      <c r="Q12" s="125">
        <v>468.4</v>
      </c>
      <c r="R12" s="127">
        <v>384</v>
      </c>
      <c r="S12" s="127">
        <v>2.7</v>
      </c>
      <c r="T12" s="127">
        <v>4.4000000000000004</v>
      </c>
      <c r="U12" s="105">
        <f t="shared" si="2"/>
        <v>-80</v>
      </c>
      <c r="V12" s="125">
        <v>24</v>
      </c>
      <c r="W12" s="127">
        <v>86.699999999999989</v>
      </c>
      <c r="X12" s="127">
        <v>0.18</v>
      </c>
      <c r="Y12" s="127">
        <v>0.30000000000000004</v>
      </c>
      <c r="Z12" s="105">
        <f t="shared" si="3"/>
        <v>62.999999999999986</v>
      </c>
      <c r="AA12" s="125">
        <v>65.3</v>
      </c>
      <c r="AB12" s="127">
        <v>314.2</v>
      </c>
      <c r="AC12" s="127">
        <v>0.99</v>
      </c>
      <c r="AD12" s="127">
        <v>1.1000000000000001</v>
      </c>
      <c r="AE12" s="105">
        <f t="shared" si="4"/>
        <v>250</v>
      </c>
      <c r="AF12" s="125">
        <v>104</v>
      </c>
      <c r="AG12" s="127">
        <v>292.5</v>
      </c>
      <c r="AH12" s="127">
        <v>0.65</v>
      </c>
      <c r="AI12" s="127">
        <v>1</v>
      </c>
      <c r="AJ12" s="105">
        <f t="shared" si="5"/>
        <v>189.5</v>
      </c>
      <c r="AK12" s="125">
        <v>80.099999999999994</v>
      </c>
      <c r="AL12" s="127">
        <v>370</v>
      </c>
      <c r="AM12" s="127">
        <v>3.3600000000000003</v>
      </c>
      <c r="AN12" s="127">
        <v>3.4</v>
      </c>
      <c r="AO12" s="105">
        <f t="shared" si="6"/>
        <v>293.29999999999995</v>
      </c>
      <c r="AP12" s="125">
        <v>0</v>
      </c>
      <c r="AQ12" s="127">
        <v>164.3</v>
      </c>
      <c r="AR12" s="127">
        <v>0.32</v>
      </c>
      <c r="AS12" s="127">
        <v>0.3</v>
      </c>
      <c r="AT12" s="105">
        <f t="shared" si="7"/>
        <v>164.60000000000002</v>
      </c>
    </row>
    <row r="13" spans="1:46" s="103" customFormat="1" x14ac:dyDescent="0.2">
      <c r="A13" s="108" t="s">
        <v>79</v>
      </c>
      <c r="B13" s="134" t="s">
        <v>80</v>
      </c>
      <c r="C13" s="125">
        <v>49797.5</v>
      </c>
      <c r="D13" s="126">
        <v>48677.9</v>
      </c>
      <c r="E13" s="126">
        <v>1039.4000000000003</v>
      </c>
      <c r="F13" s="126">
        <v>1111.8</v>
      </c>
      <c r="G13" s="125">
        <v>976.9</v>
      </c>
      <c r="H13" s="127">
        <v>1490.5</v>
      </c>
      <c r="I13" s="127">
        <v>11.06</v>
      </c>
      <c r="J13" s="127">
        <v>11.799999999999999</v>
      </c>
      <c r="K13" s="105">
        <f t="shared" si="0"/>
        <v>525.4</v>
      </c>
      <c r="L13" s="125">
        <v>1048.5</v>
      </c>
      <c r="M13" s="127">
        <v>2655</v>
      </c>
      <c r="N13" s="127">
        <v>10.71</v>
      </c>
      <c r="O13" s="127">
        <v>11.5</v>
      </c>
      <c r="P13" s="105">
        <f t="shared" si="1"/>
        <v>1618</v>
      </c>
      <c r="Q13" s="125">
        <v>107.1</v>
      </c>
      <c r="R13" s="127">
        <v>195</v>
      </c>
      <c r="S13" s="127">
        <v>0.55000000000000004</v>
      </c>
      <c r="T13" s="127">
        <v>0.6</v>
      </c>
      <c r="U13" s="105">
        <f t="shared" si="2"/>
        <v>88.5</v>
      </c>
      <c r="V13" s="125">
        <v>0</v>
      </c>
      <c r="W13" s="127">
        <v>51.5</v>
      </c>
      <c r="X13" s="127">
        <v>0.05</v>
      </c>
      <c r="Y13" s="127">
        <v>0</v>
      </c>
      <c r="Z13" s="105">
        <f t="shared" si="3"/>
        <v>51.5</v>
      </c>
      <c r="AA13" s="125">
        <v>0</v>
      </c>
      <c r="AB13" s="127">
        <v>131.9</v>
      </c>
      <c r="AC13" s="127">
        <v>0.38</v>
      </c>
      <c r="AD13" s="127">
        <v>0.4</v>
      </c>
      <c r="AE13" s="105">
        <f t="shared" si="4"/>
        <v>132.30000000000001</v>
      </c>
      <c r="AF13" s="125">
        <v>42</v>
      </c>
      <c r="AG13" s="127">
        <v>150.30000000000001</v>
      </c>
      <c r="AH13" s="127">
        <v>0.23</v>
      </c>
      <c r="AI13" s="127">
        <v>0.4</v>
      </c>
      <c r="AJ13" s="105">
        <f t="shared" si="5"/>
        <v>108.70000000000002</v>
      </c>
      <c r="AK13" s="125">
        <v>20</v>
      </c>
      <c r="AL13" s="127">
        <v>188.20000000000002</v>
      </c>
      <c r="AM13" s="127">
        <v>1.1200000000000001</v>
      </c>
      <c r="AN13" s="127">
        <v>1.1000000000000001</v>
      </c>
      <c r="AO13" s="105">
        <f t="shared" si="6"/>
        <v>169.3</v>
      </c>
      <c r="AP13" s="125">
        <v>0</v>
      </c>
      <c r="AQ13" s="127">
        <v>81.900000000000006</v>
      </c>
      <c r="AR13" s="127">
        <v>0.08</v>
      </c>
      <c r="AS13" s="127">
        <v>0.1</v>
      </c>
      <c r="AT13" s="105">
        <f t="shared" si="7"/>
        <v>82</v>
      </c>
    </row>
    <row r="14" spans="1:46" s="103" customFormat="1" x14ac:dyDescent="0.2">
      <c r="A14" s="108" t="s">
        <v>81</v>
      </c>
      <c r="B14" s="134" t="s">
        <v>82</v>
      </c>
      <c r="C14" s="125">
        <v>82788.800000000003</v>
      </c>
      <c r="D14" s="126">
        <v>81081.5</v>
      </c>
      <c r="E14" s="126">
        <v>1553.4700000000003</v>
      </c>
      <c r="F14" s="126">
        <v>1692.04</v>
      </c>
      <c r="G14" s="125">
        <v>1360.1</v>
      </c>
      <c r="H14" s="127">
        <v>2190.3000000000002</v>
      </c>
      <c r="I14" s="127">
        <v>43.330000000000005</v>
      </c>
      <c r="J14" s="127">
        <v>45.3</v>
      </c>
      <c r="K14" s="105">
        <f t="shared" si="0"/>
        <v>875.50000000000045</v>
      </c>
      <c r="L14" s="125">
        <v>4561.2</v>
      </c>
      <c r="M14" s="127">
        <v>4355</v>
      </c>
      <c r="N14" s="127">
        <v>36.28</v>
      </c>
      <c r="O14" s="127">
        <v>42.9</v>
      </c>
      <c r="P14" s="105">
        <f t="shared" si="1"/>
        <v>-163.30000000000018</v>
      </c>
      <c r="Q14" s="125">
        <v>325.89999999999998</v>
      </c>
      <c r="R14" s="127">
        <v>481</v>
      </c>
      <c r="S14" s="127">
        <v>3.09</v>
      </c>
      <c r="T14" s="127">
        <v>3.2</v>
      </c>
      <c r="U14" s="105">
        <f t="shared" si="2"/>
        <v>158.30000000000001</v>
      </c>
      <c r="V14" s="125">
        <v>16</v>
      </c>
      <c r="W14" s="127">
        <v>97.800000000000011</v>
      </c>
      <c r="X14" s="127">
        <v>0.21</v>
      </c>
      <c r="Y14" s="127">
        <v>0.2</v>
      </c>
      <c r="Z14" s="105">
        <f t="shared" si="3"/>
        <v>82.000000000000014</v>
      </c>
      <c r="AA14" s="125">
        <v>212.2</v>
      </c>
      <c r="AB14" s="127">
        <v>273.79999999999995</v>
      </c>
      <c r="AC14" s="127">
        <v>1.55</v>
      </c>
      <c r="AD14" s="127">
        <v>2.2000000000000002</v>
      </c>
      <c r="AE14" s="105">
        <f t="shared" si="4"/>
        <v>63.799999999999955</v>
      </c>
      <c r="AF14" s="125">
        <v>68</v>
      </c>
      <c r="AG14" s="127">
        <v>295</v>
      </c>
      <c r="AH14" s="127">
        <v>0.79</v>
      </c>
      <c r="AI14" s="127">
        <v>1</v>
      </c>
      <c r="AJ14" s="105">
        <f t="shared" si="5"/>
        <v>228</v>
      </c>
      <c r="AK14" s="125">
        <v>254.9</v>
      </c>
      <c r="AL14" s="127">
        <v>397.90000000000003</v>
      </c>
      <c r="AM14" s="127">
        <v>4.0199999999999996</v>
      </c>
      <c r="AN14" s="127">
        <v>4.8</v>
      </c>
      <c r="AO14" s="105">
        <f t="shared" si="6"/>
        <v>147.80000000000004</v>
      </c>
      <c r="AP14" s="125">
        <v>0</v>
      </c>
      <c r="AQ14" s="127">
        <v>141</v>
      </c>
      <c r="AR14" s="127">
        <v>0.2</v>
      </c>
      <c r="AS14" s="127">
        <v>0.2</v>
      </c>
      <c r="AT14" s="105">
        <f t="shared" si="7"/>
        <v>141.19999999999999</v>
      </c>
    </row>
    <row r="15" spans="1:46" s="103" customFormat="1" x14ac:dyDescent="0.2">
      <c r="A15" s="101" t="s">
        <v>83</v>
      </c>
      <c r="B15" s="135" t="s">
        <v>84</v>
      </c>
      <c r="C15" s="129">
        <v>60665.3</v>
      </c>
      <c r="D15" s="130">
        <v>59332.9</v>
      </c>
      <c r="E15" s="130">
        <v>1231.8200000000004</v>
      </c>
      <c r="F15" s="130">
        <v>1316.1999999999998</v>
      </c>
      <c r="G15" s="129">
        <v>1266.7</v>
      </c>
      <c r="H15" s="131">
        <v>1781.3</v>
      </c>
      <c r="I15" s="131">
        <v>22.560000000000002</v>
      </c>
      <c r="J15" s="131">
        <v>24.3</v>
      </c>
      <c r="K15" s="102">
        <f t="shared" si="0"/>
        <v>538.89999999999986</v>
      </c>
      <c r="L15" s="129">
        <v>3696</v>
      </c>
      <c r="M15" s="131">
        <v>2928</v>
      </c>
      <c r="N15" s="131">
        <v>25.1</v>
      </c>
      <c r="O15" s="131">
        <v>29.8</v>
      </c>
      <c r="P15" s="102">
        <f t="shared" si="1"/>
        <v>-738.19999999999982</v>
      </c>
      <c r="Q15" s="129">
        <v>126.2</v>
      </c>
      <c r="R15" s="131">
        <v>234</v>
      </c>
      <c r="S15" s="131">
        <v>1.0900000000000001</v>
      </c>
      <c r="T15" s="131">
        <v>1.1000000000000001</v>
      </c>
      <c r="U15" s="102">
        <f t="shared" si="2"/>
        <v>108.89999999999999</v>
      </c>
      <c r="V15" s="129">
        <v>0</v>
      </c>
      <c r="W15" s="131">
        <v>73.600000000000009</v>
      </c>
      <c r="X15" s="131">
        <v>0.1</v>
      </c>
      <c r="Y15" s="131">
        <v>0.1</v>
      </c>
      <c r="Z15" s="102">
        <f t="shared" si="3"/>
        <v>73.7</v>
      </c>
      <c r="AA15" s="129">
        <v>99.4</v>
      </c>
      <c r="AB15" s="131">
        <v>139.69999999999999</v>
      </c>
      <c r="AC15" s="131">
        <v>0.68</v>
      </c>
      <c r="AD15" s="131">
        <v>0.9</v>
      </c>
      <c r="AE15" s="102">
        <f t="shared" si="4"/>
        <v>41.199999999999989</v>
      </c>
      <c r="AF15" s="129">
        <v>28</v>
      </c>
      <c r="AG15" s="131">
        <v>187.7</v>
      </c>
      <c r="AH15" s="131">
        <v>0.34</v>
      </c>
      <c r="AI15" s="131">
        <v>0.5</v>
      </c>
      <c r="AJ15" s="102">
        <f t="shared" si="5"/>
        <v>160.19999999999999</v>
      </c>
      <c r="AK15" s="129">
        <v>113.7</v>
      </c>
      <c r="AL15" s="131">
        <v>272.89999999999998</v>
      </c>
      <c r="AM15" s="131">
        <v>1.53</v>
      </c>
      <c r="AN15" s="131">
        <v>1.7</v>
      </c>
      <c r="AO15" s="102">
        <f t="shared" si="6"/>
        <v>160.89999999999998</v>
      </c>
      <c r="AP15" s="129">
        <v>0</v>
      </c>
      <c r="AQ15" s="131">
        <v>102.4</v>
      </c>
      <c r="AR15" s="131">
        <v>0.11</v>
      </c>
      <c r="AS15" s="131">
        <v>0.1</v>
      </c>
      <c r="AT15" s="102">
        <f t="shared" si="7"/>
        <v>102.5</v>
      </c>
    </row>
    <row r="16" spans="1:46" x14ac:dyDescent="0.2">
      <c r="A16" s="2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46" ht="15" x14ac:dyDescent="0.25">
      <c r="A17" s="23" t="s">
        <v>11</v>
      </c>
      <c r="B17" s="4"/>
      <c r="C17" s="4"/>
      <c r="D17" s="4"/>
      <c r="E17" s="4"/>
      <c r="F17" s="4"/>
      <c r="G17" s="4"/>
      <c r="H17" s="4"/>
      <c r="I17" s="4"/>
      <c r="J17" s="23" t="s">
        <v>12</v>
      </c>
      <c r="K17" s="4"/>
      <c r="L17" s="4"/>
      <c r="M17" s="4"/>
      <c r="N17" s="4"/>
      <c r="O17" s="4"/>
      <c r="P17" s="4"/>
      <c r="Q17" s="4"/>
      <c r="R17" s="4"/>
    </row>
    <row r="18" spans="1:46" ht="63.75" x14ac:dyDescent="0.2">
      <c r="A18" s="10" t="s">
        <v>3</v>
      </c>
      <c r="B18" s="11" t="s">
        <v>4</v>
      </c>
      <c r="C18" s="10" t="s">
        <v>41</v>
      </c>
      <c r="D18" s="10" t="s">
        <v>13</v>
      </c>
      <c r="E18" s="10" t="s">
        <v>52</v>
      </c>
      <c r="F18" s="10" t="s">
        <v>40</v>
      </c>
      <c r="G18" s="10" t="s">
        <v>51</v>
      </c>
      <c r="H18" s="10" t="s">
        <v>42</v>
      </c>
      <c r="I18" s="24" t="s">
        <v>14</v>
      </c>
      <c r="J18" s="25"/>
      <c r="K18" s="26" t="s">
        <v>15</v>
      </c>
      <c r="L18" s="26" t="s">
        <v>16</v>
      </c>
      <c r="M18" s="26" t="s">
        <v>17</v>
      </c>
      <c r="N18" s="26" t="s">
        <v>18</v>
      </c>
      <c r="O18" s="10" t="s">
        <v>4</v>
      </c>
      <c r="P18" s="27"/>
      <c r="Q18" s="28"/>
      <c r="R18" s="29"/>
      <c r="S18" s="4"/>
    </row>
    <row r="19" spans="1:46" x14ac:dyDescent="0.2">
      <c r="A19" s="14" t="s">
        <v>69</v>
      </c>
      <c r="B19" s="133" t="s">
        <v>70</v>
      </c>
      <c r="C19" s="136">
        <v>2669</v>
      </c>
      <c r="D19" s="118">
        <v>1482.68</v>
      </c>
      <c r="E19" s="118">
        <v>610</v>
      </c>
      <c r="F19" s="118">
        <v>42.96</v>
      </c>
      <c r="G19" s="120">
        <v>169.57</v>
      </c>
      <c r="H19" s="121">
        <v>0</v>
      </c>
      <c r="I19" s="30">
        <f t="shared" ref="I19:I26" si="8">SUM(C19:H19)</f>
        <v>4974.21</v>
      </c>
      <c r="J19" s="31"/>
      <c r="K19" s="32">
        <f t="shared" ref="K19:K26" si="9">+H8+M8+R8+W8+AB8+AG8+AL8+AQ8</f>
        <v>8499.3999999999978</v>
      </c>
      <c r="L19" s="33">
        <f t="shared" ref="L19:L26" si="10">+K8+P8+U8+Z8+AE8+AJ8+AO8+AT8</f>
        <v>2282</v>
      </c>
      <c r="M19" s="33">
        <f t="shared" ref="M19:M26" si="11">+K19-L19</f>
        <v>6217.3999999999978</v>
      </c>
      <c r="N19" s="15">
        <f t="shared" ref="N19:N26" si="12">+I8+N8+S8+X8+AC8+AH8+AM8+AR8</f>
        <v>69.180000000000007</v>
      </c>
      <c r="O19" s="133" t="s">
        <v>70</v>
      </c>
      <c r="P19" s="4"/>
      <c r="Q19" s="4"/>
      <c r="R19" s="4"/>
      <c r="S19" s="4"/>
    </row>
    <row r="20" spans="1:46" x14ac:dyDescent="0.2">
      <c r="A20" s="16" t="s">
        <v>71</v>
      </c>
      <c r="B20" s="134" t="s">
        <v>72</v>
      </c>
      <c r="C20" s="137">
        <v>2669</v>
      </c>
      <c r="D20" s="117">
        <v>1425.81</v>
      </c>
      <c r="E20" s="117">
        <v>560</v>
      </c>
      <c r="F20" s="117">
        <v>0</v>
      </c>
      <c r="G20" s="117">
        <v>165.22</v>
      </c>
      <c r="H20" s="122">
        <v>0</v>
      </c>
      <c r="I20" s="30">
        <f t="shared" si="8"/>
        <v>4820.03</v>
      </c>
      <c r="J20" s="31"/>
      <c r="K20" s="34">
        <f t="shared" si="9"/>
        <v>4636.8999999999996</v>
      </c>
      <c r="L20" s="139">
        <f t="shared" si="10"/>
        <v>785.79999999999961</v>
      </c>
      <c r="M20" s="139">
        <f t="shared" si="11"/>
        <v>3851.1</v>
      </c>
      <c r="N20" s="18">
        <f t="shared" si="12"/>
        <v>31.930000000000003</v>
      </c>
      <c r="O20" s="134" t="s">
        <v>72</v>
      </c>
      <c r="P20" s="4"/>
      <c r="Q20" s="4"/>
      <c r="R20" s="4"/>
      <c r="S20" s="4"/>
    </row>
    <row r="21" spans="1:46" x14ac:dyDescent="0.2">
      <c r="A21" s="16" t="s">
        <v>73</v>
      </c>
      <c r="B21" s="134" t="s">
        <v>74</v>
      </c>
      <c r="C21" s="137">
        <v>2669</v>
      </c>
      <c r="D21" s="117">
        <v>1507.83</v>
      </c>
      <c r="E21" s="117">
        <v>610</v>
      </c>
      <c r="F21" s="117">
        <v>43</v>
      </c>
      <c r="G21" s="117">
        <v>206.39</v>
      </c>
      <c r="H21" s="122">
        <v>0</v>
      </c>
      <c r="I21" s="30">
        <f t="shared" si="8"/>
        <v>5036.22</v>
      </c>
      <c r="J21" s="31"/>
      <c r="K21" s="34">
        <f t="shared" si="9"/>
        <v>10293.9</v>
      </c>
      <c r="L21" s="139">
        <f t="shared" si="10"/>
        <v>1937.1999999999994</v>
      </c>
      <c r="M21" s="139">
        <f t="shared" si="11"/>
        <v>8356.7000000000007</v>
      </c>
      <c r="N21" s="18">
        <f t="shared" si="12"/>
        <v>102.15</v>
      </c>
      <c r="O21" s="134" t="s">
        <v>74</v>
      </c>
      <c r="P21" s="4"/>
      <c r="Q21" s="4"/>
      <c r="R21" s="4"/>
      <c r="S21" s="4"/>
    </row>
    <row r="22" spans="1:46" x14ac:dyDescent="0.2">
      <c r="A22" s="16" t="s">
        <v>75</v>
      </c>
      <c r="B22" s="134" t="s">
        <v>76</v>
      </c>
      <c r="C22" s="137">
        <v>2669</v>
      </c>
      <c r="D22" s="117">
        <v>1434.15</v>
      </c>
      <c r="E22" s="117">
        <v>518.5</v>
      </c>
      <c r="F22" s="117">
        <v>10.19</v>
      </c>
      <c r="G22" s="117">
        <v>206.59</v>
      </c>
      <c r="H22" s="122">
        <v>0</v>
      </c>
      <c r="I22" s="30">
        <f t="shared" si="8"/>
        <v>4838.4299999999994</v>
      </c>
      <c r="J22" s="31"/>
      <c r="K22" s="34">
        <f t="shared" si="9"/>
        <v>5569</v>
      </c>
      <c r="L22" s="139">
        <f t="shared" si="10"/>
        <v>561.09999999999968</v>
      </c>
      <c r="M22" s="139">
        <f t="shared" si="11"/>
        <v>5007.9000000000005</v>
      </c>
      <c r="N22" s="18">
        <f t="shared" si="12"/>
        <v>44.220000000000006</v>
      </c>
      <c r="O22" s="134" t="s">
        <v>76</v>
      </c>
      <c r="P22" s="4"/>
      <c r="Q22" s="4"/>
      <c r="R22" s="4"/>
      <c r="S22" s="4"/>
    </row>
    <row r="23" spans="1:46" x14ac:dyDescent="0.2">
      <c r="A23" s="16" t="s">
        <v>77</v>
      </c>
      <c r="B23" s="134" t="s">
        <v>78</v>
      </c>
      <c r="C23" s="137">
        <v>2669</v>
      </c>
      <c r="D23" s="117">
        <v>1420.31</v>
      </c>
      <c r="E23" s="117">
        <v>610</v>
      </c>
      <c r="F23" s="117">
        <v>23.26</v>
      </c>
      <c r="G23" s="117">
        <v>206.36</v>
      </c>
      <c r="H23" s="122">
        <v>0</v>
      </c>
      <c r="I23" s="30">
        <f t="shared" si="8"/>
        <v>4928.9299999999994</v>
      </c>
      <c r="J23" s="31"/>
      <c r="K23" s="34">
        <f t="shared" si="9"/>
        <v>8473.6999999999989</v>
      </c>
      <c r="L23" s="139">
        <f t="shared" si="10"/>
        <v>3790.9</v>
      </c>
      <c r="M23" s="139">
        <f t="shared" si="11"/>
        <v>4682.7999999999993</v>
      </c>
      <c r="N23" s="18">
        <f t="shared" si="12"/>
        <v>67.31</v>
      </c>
      <c r="O23" s="134" t="s">
        <v>78</v>
      </c>
      <c r="P23" s="4"/>
      <c r="Q23" s="4"/>
      <c r="R23" s="4"/>
      <c r="S23" s="4"/>
    </row>
    <row r="24" spans="1:46" x14ac:dyDescent="0.2">
      <c r="A24" s="16" t="s">
        <v>79</v>
      </c>
      <c r="B24" s="134" t="s">
        <v>80</v>
      </c>
      <c r="C24" s="137">
        <v>2669</v>
      </c>
      <c r="D24" s="117">
        <v>1389.17</v>
      </c>
      <c r="E24" s="117">
        <v>527.4</v>
      </c>
      <c r="F24" s="117">
        <v>0</v>
      </c>
      <c r="G24" s="117">
        <v>202.56</v>
      </c>
      <c r="H24" s="122">
        <v>0</v>
      </c>
      <c r="I24" s="30">
        <f t="shared" si="8"/>
        <v>4788.13</v>
      </c>
      <c r="J24" s="31"/>
      <c r="K24" s="34">
        <f t="shared" si="9"/>
        <v>4944.2999999999993</v>
      </c>
      <c r="L24" s="139">
        <f t="shared" si="10"/>
        <v>2775.7000000000003</v>
      </c>
      <c r="M24" s="139">
        <f t="shared" si="11"/>
        <v>2168.599999999999</v>
      </c>
      <c r="N24" s="18">
        <f t="shared" si="12"/>
        <v>24.180000000000003</v>
      </c>
      <c r="O24" s="134" t="s">
        <v>80</v>
      </c>
      <c r="P24" s="4"/>
      <c r="Q24" s="4"/>
      <c r="R24" s="4"/>
      <c r="S24" s="4"/>
    </row>
    <row r="25" spans="1:46" x14ac:dyDescent="0.2">
      <c r="A25" s="16" t="s">
        <v>81</v>
      </c>
      <c r="B25" s="134" t="s">
        <v>82</v>
      </c>
      <c r="C25" s="137">
        <v>2669</v>
      </c>
      <c r="D25" s="117">
        <v>1452.12</v>
      </c>
      <c r="E25" s="117">
        <v>610</v>
      </c>
      <c r="F25" s="117">
        <v>33.76</v>
      </c>
      <c r="G25" s="117">
        <v>152.28</v>
      </c>
      <c r="H25" s="122">
        <v>0</v>
      </c>
      <c r="I25" s="30">
        <f t="shared" si="8"/>
        <v>4917.16</v>
      </c>
      <c r="J25" s="31"/>
      <c r="K25" s="34">
        <f t="shared" si="9"/>
        <v>8231.7999999999993</v>
      </c>
      <c r="L25" s="139">
        <f t="shared" si="10"/>
        <v>1533.3000000000002</v>
      </c>
      <c r="M25" s="139">
        <f t="shared" si="11"/>
        <v>6698.4999999999991</v>
      </c>
      <c r="N25" s="18">
        <f t="shared" si="12"/>
        <v>89.470000000000013</v>
      </c>
      <c r="O25" s="134" t="s">
        <v>82</v>
      </c>
      <c r="P25" s="4"/>
      <c r="Q25" s="4"/>
      <c r="R25" s="4"/>
      <c r="S25" s="4"/>
    </row>
    <row r="26" spans="1:46" x14ac:dyDescent="0.2">
      <c r="A26" s="19" t="s">
        <v>83</v>
      </c>
      <c r="B26" s="135" t="s">
        <v>84</v>
      </c>
      <c r="C26" s="138">
        <v>2669</v>
      </c>
      <c r="D26" s="119">
        <v>1428.17</v>
      </c>
      <c r="E26" s="119">
        <v>536</v>
      </c>
      <c r="F26" s="119">
        <v>0</v>
      </c>
      <c r="G26" s="119">
        <v>149.65</v>
      </c>
      <c r="H26" s="123">
        <v>0</v>
      </c>
      <c r="I26" s="35">
        <f t="shared" si="8"/>
        <v>4782.82</v>
      </c>
      <c r="J26" s="31"/>
      <c r="K26" s="36">
        <f t="shared" si="9"/>
        <v>5719.5999999999995</v>
      </c>
      <c r="L26" s="140">
        <f t="shared" si="10"/>
        <v>448.1</v>
      </c>
      <c r="M26" s="140">
        <f t="shared" si="11"/>
        <v>5271.4999999999991</v>
      </c>
      <c r="N26" s="21">
        <f t="shared" si="12"/>
        <v>51.510000000000012</v>
      </c>
      <c r="O26" s="135" t="s">
        <v>84</v>
      </c>
      <c r="P26" s="4"/>
      <c r="Q26" s="4"/>
      <c r="R26" s="4"/>
      <c r="S26" s="4"/>
    </row>
    <row r="27" spans="1:46" x14ac:dyDescent="0.2">
      <c r="A27" s="28"/>
      <c r="B27" s="17"/>
      <c r="C27" s="38"/>
      <c r="D27" s="38"/>
      <c r="E27" s="38"/>
      <c r="F27" s="38"/>
      <c r="G27" s="38"/>
      <c r="H27" s="39"/>
      <c r="I27" s="31"/>
      <c r="J27" s="4"/>
      <c r="K27" s="4"/>
      <c r="L27" s="4"/>
      <c r="M27" s="4"/>
      <c r="N27" s="4"/>
      <c r="O27" s="4"/>
      <c r="P27" s="4"/>
      <c r="Q27" s="4"/>
      <c r="R27" s="4"/>
    </row>
    <row r="28" spans="1:46" x14ac:dyDescent="0.2">
      <c r="A28" s="28"/>
      <c r="B28" s="17"/>
      <c r="C28" s="38"/>
      <c r="D28" s="38"/>
      <c r="E28" s="38"/>
      <c r="F28" s="38"/>
      <c r="G28" s="38"/>
      <c r="H28" s="39"/>
      <c r="I28" s="31"/>
      <c r="J28" s="4"/>
      <c r="K28" s="4"/>
      <c r="L28" s="4"/>
      <c r="M28" s="4"/>
      <c r="N28" s="4"/>
      <c r="O28" s="4"/>
      <c r="P28" s="4"/>
      <c r="Q28" s="4"/>
      <c r="R28" s="4"/>
    </row>
    <row r="29" spans="1:46" x14ac:dyDescent="0.2">
      <c r="A29" s="145" t="s">
        <v>19</v>
      </c>
      <c r="B29" s="40" t="s">
        <v>39</v>
      </c>
      <c r="C29" s="41"/>
      <c r="D29" s="41"/>
      <c r="E29" s="42"/>
      <c r="F29" s="41"/>
      <c r="G29" s="43" t="s">
        <v>21</v>
      </c>
      <c r="H29" s="41"/>
      <c r="I29" s="41"/>
      <c r="J29" s="42"/>
      <c r="K29" s="41"/>
      <c r="L29" s="43" t="s">
        <v>22</v>
      </c>
      <c r="M29" s="41"/>
      <c r="N29" s="41"/>
      <c r="O29" s="42"/>
      <c r="P29" s="41"/>
      <c r="Q29" s="43" t="s">
        <v>23</v>
      </c>
      <c r="R29" s="41"/>
      <c r="S29" s="41"/>
      <c r="T29" s="42"/>
      <c r="U29" s="41"/>
      <c r="V29" s="43" t="s">
        <v>24</v>
      </c>
      <c r="W29" s="41"/>
      <c r="X29" s="41"/>
      <c r="Y29" s="44"/>
      <c r="Z29" s="45"/>
      <c r="AA29" s="43" t="s">
        <v>25</v>
      </c>
      <c r="AB29" s="41"/>
      <c r="AC29" s="41"/>
      <c r="AD29" s="44"/>
      <c r="AE29" s="45"/>
      <c r="AF29" s="43" t="s">
        <v>53</v>
      </c>
      <c r="AG29" s="41"/>
      <c r="AH29" s="41"/>
      <c r="AI29" s="44"/>
      <c r="AJ29" s="45"/>
      <c r="AK29" s="43" t="s">
        <v>26</v>
      </c>
      <c r="AL29" s="41"/>
      <c r="AM29" s="41"/>
      <c r="AN29" s="44"/>
      <c r="AO29" s="45"/>
      <c r="AP29" s="46" t="s">
        <v>27</v>
      </c>
      <c r="AQ29" s="41"/>
      <c r="AR29" s="41"/>
      <c r="AS29" s="44"/>
      <c r="AT29" s="47"/>
    </row>
    <row r="30" spans="1:46" x14ac:dyDescent="0.2">
      <c r="A30" s="146"/>
      <c r="B30" s="48" t="s">
        <v>28</v>
      </c>
      <c r="C30" s="17" t="s">
        <v>29</v>
      </c>
      <c r="D30" s="20" t="s">
        <v>30</v>
      </c>
      <c r="E30" s="37" t="s">
        <v>31</v>
      </c>
      <c r="F30" s="20"/>
      <c r="G30" s="48" t="s">
        <v>28</v>
      </c>
      <c r="H30" s="17" t="s">
        <v>29</v>
      </c>
      <c r="I30" s="20" t="s">
        <v>30</v>
      </c>
      <c r="J30" s="37" t="s">
        <v>31</v>
      </c>
      <c r="K30" s="20"/>
      <c r="L30" s="48" t="s">
        <v>28</v>
      </c>
      <c r="M30" s="20" t="s">
        <v>29</v>
      </c>
      <c r="N30" s="20" t="s">
        <v>30</v>
      </c>
      <c r="O30" s="37" t="s">
        <v>31</v>
      </c>
      <c r="P30" s="20"/>
      <c r="Q30" s="48" t="s">
        <v>28</v>
      </c>
      <c r="R30" s="20" t="s">
        <v>29</v>
      </c>
      <c r="S30" s="20" t="s">
        <v>30</v>
      </c>
      <c r="T30" s="37" t="s">
        <v>31</v>
      </c>
      <c r="U30" s="20"/>
      <c r="V30" s="48" t="s">
        <v>28</v>
      </c>
      <c r="W30" s="20" t="s">
        <v>29</v>
      </c>
      <c r="X30" s="20" t="s">
        <v>30</v>
      </c>
      <c r="Y30" s="37" t="s">
        <v>31</v>
      </c>
      <c r="Z30" s="20"/>
      <c r="AA30" s="48" t="s">
        <v>28</v>
      </c>
      <c r="AB30" s="20" t="s">
        <v>29</v>
      </c>
      <c r="AC30" s="20" t="s">
        <v>30</v>
      </c>
      <c r="AD30" s="37" t="s">
        <v>31</v>
      </c>
      <c r="AE30" s="20"/>
      <c r="AF30" s="48" t="s">
        <v>28</v>
      </c>
      <c r="AG30" s="20" t="s">
        <v>29</v>
      </c>
      <c r="AH30" s="20" t="s">
        <v>30</v>
      </c>
      <c r="AI30" s="37" t="s">
        <v>31</v>
      </c>
      <c r="AJ30" s="20"/>
      <c r="AK30" s="48" t="s">
        <v>28</v>
      </c>
      <c r="AL30" s="20" t="s">
        <v>29</v>
      </c>
      <c r="AM30" s="20" t="s">
        <v>30</v>
      </c>
      <c r="AN30" s="37" t="s">
        <v>31</v>
      </c>
      <c r="AO30" s="20"/>
      <c r="AP30" s="48" t="s">
        <v>28</v>
      </c>
      <c r="AQ30" s="20" t="s">
        <v>29</v>
      </c>
      <c r="AR30" s="20" t="s">
        <v>30</v>
      </c>
      <c r="AS30" s="37" t="s">
        <v>31</v>
      </c>
      <c r="AT30" s="17"/>
    </row>
    <row r="31" spans="1:46" x14ac:dyDescent="0.2">
      <c r="A31" s="49" t="s">
        <v>32</v>
      </c>
      <c r="B31" s="50">
        <f>+C8-I19</f>
        <v>72809.489999999991</v>
      </c>
      <c r="C31" s="51">
        <f>+C9-I20</f>
        <v>45932.17</v>
      </c>
      <c r="D31" s="52">
        <f>+E8/+B31</f>
        <v>2.039322071889256E-2</v>
      </c>
      <c r="E31" s="53">
        <f>+E9/+C31</f>
        <v>2.5275749001190239E-2</v>
      </c>
      <c r="F31" s="52"/>
      <c r="G31" s="50">
        <f>H8</f>
        <v>2566.5</v>
      </c>
      <c r="H31" s="51">
        <f>H9</f>
        <v>1544.5</v>
      </c>
      <c r="I31" s="54">
        <f>+I8/(+G31+I8)</f>
        <v>1.3173072486503944E-2</v>
      </c>
      <c r="J31" s="141">
        <f>+I9/(+H31+I9)</f>
        <v>1.105163405388792E-2</v>
      </c>
      <c r="K31" s="54"/>
      <c r="L31" s="50">
        <f>M8</f>
        <v>4314.3999999999996</v>
      </c>
      <c r="M31" s="51">
        <f>M9</f>
        <v>2215.4</v>
      </c>
      <c r="N31" s="54">
        <f>+N8/(+L31+N8)</f>
        <v>6.0337419567386003E-3</v>
      </c>
      <c r="O31" s="141">
        <f>+N9/(+M31+N9)</f>
        <v>5.3517231471005506E-3</v>
      </c>
      <c r="P31" s="54"/>
      <c r="Q31" s="50">
        <f>R8</f>
        <v>424</v>
      </c>
      <c r="R31" s="51">
        <f>R9</f>
        <v>199</v>
      </c>
      <c r="S31" s="54">
        <f>+S8/(+Q31+S8)</f>
        <v>7.7461327841613819E-3</v>
      </c>
      <c r="T31" s="141">
        <f>+S9/(+R31+S9)</f>
        <v>3.3555366354484904E-3</v>
      </c>
      <c r="U31" s="54"/>
      <c r="V31" s="50">
        <f>W8</f>
        <v>64.5</v>
      </c>
      <c r="W31" s="51">
        <f>W9</f>
        <v>40.199999999999996</v>
      </c>
      <c r="X31" s="54">
        <f>+X8/(+V31+X8)</f>
        <v>1.7025228292833928E-3</v>
      </c>
      <c r="Y31" s="141">
        <f>+X9/(+W31+X9)</f>
        <v>7.4571215510812832E-4</v>
      </c>
      <c r="Z31" s="54"/>
      <c r="AA31" s="50">
        <f>AB8</f>
        <v>349.9</v>
      </c>
      <c r="AB31" s="51">
        <f>AB9</f>
        <v>240.1</v>
      </c>
      <c r="AC31" s="54">
        <f>+AC8/(+AA31+AC8)</f>
        <v>4.0702473458002451E-3</v>
      </c>
      <c r="AD31" s="141">
        <f>+AC9/(+AB31+AC9)</f>
        <v>2.3683882494702291E-3</v>
      </c>
      <c r="AE31" s="54"/>
      <c r="AF31" s="50">
        <f>AG8</f>
        <v>300</v>
      </c>
      <c r="AG31" s="51">
        <f>AG9</f>
        <v>158.5</v>
      </c>
      <c r="AH31" s="54">
        <f>+AH8/(+AF31+AH8)</f>
        <v>2.4274265952848066E-3</v>
      </c>
      <c r="AI31" s="141">
        <f>+AH9/(+AG31+AH9)</f>
        <v>1.5748031496062992E-3</v>
      </c>
      <c r="AJ31" s="54"/>
      <c r="AK31" s="50">
        <f>AL8</f>
        <v>315.8</v>
      </c>
      <c r="AL31" s="51">
        <f>AL9</f>
        <v>158.9</v>
      </c>
      <c r="AM31" s="54">
        <f>+AM8/(+AK31+AM8)</f>
        <v>9.3481397829223902E-3</v>
      </c>
      <c r="AN31" s="141">
        <f>+AM9/(+AL31+AM9)</f>
        <v>7.3093021802961202E-3</v>
      </c>
      <c r="AO31" s="54"/>
      <c r="AP31" s="50">
        <f>AQ8</f>
        <v>164.3</v>
      </c>
      <c r="AQ31" s="51">
        <f>AQ9</f>
        <v>80.3</v>
      </c>
      <c r="AR31" s="54">
        <f>+AR8/(+AP31+AR8)</f>
        <v>1.0336231531586308E-3</v>
      </c>
      <c r="AS31" s="141">
        <f>+AR9/(+AQ31+AR9)</f>
        <v>7.4664011946241914E-4</v>
      </c>
      <c r="AT31" s="55"/>
    </row>
    <row r="32" spans="1:46" x14ac:dyDescent="0.2">
      <c r="A32" s="56"/>
      <c r="B32" s="57"/>
      <c r="C32" s="58"/>
      <c r="D32" s="59"/>
      <c r="E32" s="60"/>
      <c r="F32" s="59"/>
      <c r="G32" s="61"/>
      <c r="H32" s="17"/>
      <c r="I32" s="62"/>
      <c r="J32" s="63"/>
      <c r="K32" s="62"/>
      <c r="L32" s="61"/>
      <c r="M32" s="17"/>
      <c r="N32" s="62"/>
      <c r="O32" s="63"/>
      <c r="P32" s="62"/>
      <c r="Q32" s="61"/>
      <c r="R32" s="17"/>
      <c r="S32" s="62"/>
      <c r="T32" s="63"/>
      <c r="U32" s="62"/>
      <c r="V32" s="61"/>
      <c r="W32" s="17"/>
      <c r="X32" s="62"/>
      <c r="Y32" s="63"/>
      <c r="Z32" s="62"/>
      <c r="AA32" s="61"/>
      <c r="AB32" s="17"/>
      <c r="AC32" s="62"/>
      <c r="AD32" s="63"/>
      <c r="AE32" s="62"/>
      <c r="AF32" s="61"/>
      <c r="AG32" s="17"/>
      <c r="AH32" s="62"/>
      <c r="AI32" s="63"/>
      <c r="AJ32" s="62"/>
      <c r="AK32" s="61"/>
      <c r="AL32" s="17"/>
      <c r="AM32" s="62"/>
      <c r="AN32" s="63"/>
      <c r="AO32" s="62"/>
      <c r="AP32" s="61"/>
      <c r="AQ32" s="17"/>
      <c r="AR32" s="62"/>
      <c r="AS32" s="63"/>
      <c r="AT32" s="55"/>
    </row>
    <row r="33" spans="1:46" x14ac:dyDescent="0.2">
      <c r="A33" s="64" t="s">
        <v>33</v>
      </c>
      <c r="B33" s="57">
        <f>+C10-I21</f>
        <v>85241.58</v>
      </c>
      <c r="C33" s="58">
        <f>+C11-I22</f>
        <v>53526.57</v>
      </c>
      <c r="D33" s="59">
        <f>+E10/+B33</f>
        <v>2.1710766036950511E-2</v>
      </c>
      <c r="E33" s="60">
        <f>+E11/+C33</f>
        <v>2.1884271680400965E-2</v>
      </c>
      <c r="F33" s="59"/>
      <c r="G33" s="57">
        <f>H10</f>
        <v>2904.5</v>
      </c>
      <c r="H33" s="58">
        <f>H11</f>
        <v>1666.5</v>
      </c>
      <c r="I33" s="62">
        <f>+I10/(+G33+I10)</f>
        <v>1.666040335713391E-2</v>
      </c>
      <c r="J33" s="63">
        <f>+I11/(+H33+I11)</f>
        <v>9.3035698362215011E-3</v>
      </c>
      <c r="K33" s="62"/>
      <c r="L33" s="57">
        <f>M10</f>
        <v>5352</v>
      </c>
      <c r="M33" s="58">
        <f>M11</f>
        <v>2957</v>
      </c>
      <c r="N33" s="62">
        <f>+N10/(+L33+N10)</f>
        <v>7.3318705450957341E-3</v>
      </c>
      <c r="O33" s="63">
        <f>+N11/(+M33+N11)</f>
        <v>8.4401627003155427E-3</v>
      </c>
      <c r="P33" s="62"/>
      <c r="Q33" s="57">
        <f>R10</f>
        <v>589</v>
      </c>
      <c r="R33" s="58">
        <f>R11</f>
        <v>212</v>
      </c>
      <c r="S33" s="62">
        <f>+S10/(+Q33+S10)</f>
        <v>9.0681202577432337E-3</v>
      </c>
      <c r="T33" s="63">
        <f>+S11/(+R33+S11)</f>
        <v>4.8817123544874202E-3</v>
      </c>
      <c r="U33" s="62"/>
      <c r="V33" s="57">
        <f>W10</f>
        <v>116.1</v>
      </c>
      <c r="W33" s="58">
        <f>W11</f>
        <v>68.599999999999994</v>
      </c>
      <c r="X33" s="62">
        <f>+X10/(+V33+X10)</f>
        <v>4.6296296296296302E-3</v>
      </c>
      <c r="Y33" s="63">
        <f>+X11/(+W33+X11)</f>
        <v>1.3102343863735624E-3</v>
      </c>
      <c r="Z33" s="62"/>
      <c r="AA33" s="57">
        <f>AB10</f>
        <v>405.7</v>
      </c>
      <c r="AB33" s="58">
        <f>AB11</f>
        <v>206.9</v>
      </c>
      <c r="AC33" s="62">
        <f>+AC10/(+AA33+AC10)</f>
        <v>5.4422435771719936E-3</v>
      </c>
      <c r="AD33" s="63">
        <f>+AC11/(+AB33+AC11)</f>
        <v>3.8996678060757789E-3</v>
      </c>
      <c r="AE33" s="62"/>
      <c r="AF33" s="57">
        <f>AG10</f>
        <v>322.3</v>
      </c>
      <c r="AG33" s="58">
        <f>AG11</f>
        <v>147.80000000000001</v>
      </c>
      <c r="AH33" s="62">
        <f>+AH10/(+AF33+AH10)</f>
        <v>2.1980743630228166E-3</v>
      </c>
      <c r="AI33" s="63">
        <f>+AH11/(+AG33+AH11)</f>
        <v>1.1488815300398731E-3</v>
      </c>
      <c r="AJ33" s="62"/>
      <c r="AK33" s="57">
        <f>AL10</f>
        <v>392</v>
      </c>
      <c r="AL33" s="58">
        <f>AL11</f>
        <v>203.4</v>
      </c>
      <c r="AM33" s="62">
        <f>+AM10/(+AK33+AM10)</f>
        <v>1.0850365884430986E-2</v>
      </c>
      <c r="AN33" s="63">
        <f>+AM11/(+AL33+AM11)</f>
        <v>6.0108488491423546E-3</v>
      </c>
      <c r="AO33" s="62"/>
      <c r="AP33" s="57">
        <f>AQ10</f>
        <v>212.29999999999998</v>
      </c>
      <c r="AQ33" s="58">
        <f>AQ11</f>
        <v>106.8</v>
      </c>
      <c r="AR33" s="62">
        <f>+AR10/(+AP33+AR10)</f>
        <v>1.1761938367442955E-3</v>
      </c>
      <c r="AS33" s="63">
        <f>+AR11/(+AQ33+AR11)</f>
        <v>5.6148231330713076E-4</v>
      </c>
      <c r="AT33" s="55"/>
    </row>
    <row r="34" spans="1:46" x14ac:dyDescent="0.2">
      <c r="A34" s="56"/>
      <c r="B34" s="57"/>
      <c r="C34" s="58"/>
      <c r="D34" s="59"/>
      <c r="E34" s="60"/>
      <c r="F34" s="59"/>
      <c r="G34" s="61"/>
      <c r="H34" s="17"/>
      <c r="I34" s="62"/>
      <c r="J34" s="63"/>
      <c r="K34" s="62"/>
      <c r="L34" s="61"/>
      <c r="M34" s="17"/>
      <c r="N34" s="62"/>
      <c r="O34" s="63"/>
      <c r="P34" s="62"/>
      <c r="Q34" s="61"/>
      <c r="R34" s="17"/>
      <c r="S34" s="62"/>
      <c r="T34" s="63"/>
      <c r="U34" s="62"/>
      <c r="V34" s="61"/>
      <c r="W34" s="17"/>
      <c r="X34" s="62"/>
      <c r="Y34" s="63"/>
      <c r="Z34" s="62"/>
      <c r="AA34" s="61"/>
      <c r="AB34" s="17"/>
      <c r="AC34" s="62"/>
      <c r="AD34" s="63"/>
      <c r="AE34" s="62"/>
      <c r="AF34" s="61"/>
      <c r="AG34" s="17"/>
      <c r="AH34" s="62"/>
      <c r="AI34" s="63"/>
      <c r="AJ34" s="62"/>
      <c r="AK34" s="61"/>
      <c r="AL34" s="17"/>
      <c r="AM34" s="62"/>
      <c r="AN34" s="63"/>
      <c r="AO34" s="62"/>
      <c r="AP34" s="61"/>
      <c r="AQ34" s="17"/>
      <c r="AR34" s="62"/>
      <c r="AS34" s="63"/>
      <c r="AT34" s="55"/>
    </row>
    <row r="35" spans="1:46" x14ac:dyDescent="0.2">
      <c r="A35" s="64" t="s">
        <v>34</v>
      </c>
      <c r="B35" s="57">
        <f>+C12-I23</f>
        <v>70743.670000000013</v>
      </c>
      <c r="C35" s="58">
        <f>+C13-I24</f>
        <v>45009.37</v>
      </c>
      <c r="D35" s="59">
        <f>+E12/+B35</f>
        <v>2.2189264424647467E-2</v>
      </c>
      <c r="E35" s="60">
        <f>+E13/+C35</f>
        <v>2.3092969308390682E-2</v>
      </c>
      <c r="F35" s="59"/>
      <c r="G35" s="57">
        <f>H12</f>
        <v>2457</v>
      </c>
      <c r="H35" s="58">
        <f>H13</f>
        <v>1490.5</v>
      </c>
      <c r="I35" s="62">
        <f>+I12/(+G35+I12)</f>
        <v>1.4776349820558572E-2</v>
      </c>
      <c r="J35" s="63">
        <f>+I13/(+H35+I13)</f>
        <v>7.3656730333786198E-3</v>
      </c>
      <c r="K35" s="62"/>
      <c r="L35" s="57">
        <f>M12</f>
        <v>4405</v>
      </c>
      <c r="M35" s="58">
        <f>M13</f>
        <v>2655</v>
      </c>
      <c r="N35" s="62">
        <f>+N12/(+L35+N12)</f>
        <v>5.0279405320672382E-3</v>
      </c>
      <c r="O35" s="63">
        <f>+N13/(+M35+N13)</f>
        <v>4.0176913467706542E-3</v>
      </c>
      <c r="P35" s="62"/>
      <c r="Q35" s="57">
        <f>R12</f>
        <v>384</v>
      </c>
      <c r="R35" s="58">
        <f>R13</f>
        <v>195</v>
      </c>
      <c r="S35" s="62">
        <f>+S12/(+Q35+S12)</f>
        <v>6.9821567106283944E-3</v>
      </c>
      <c r="T35" s="63">
        <f>+S13/(+R35+S13)</f>
        <v>2.8125799028381488E-3</v>
      </c>
      <c r="U35" s="62"/>
      <c r="V35" s="57">
        <f>W12</f>
        <v>86.699999999999989</v>
      </c>
      <c r="W35" s="58">
        <f>W13</f>
        <v>51.5</v>
      </c>
      <c r="X35" s="62">
        <f>+X12/(+V35+X12)</f>
        <v>2.0718232044198894E-3</v>
      </c>
      <c r="Y35" s="63">
        <f>+X13/(+W35+X13)</f>
        <v>9.6993210475266743E-4</v>
      </c>
      <c r="Z35" s="62"/>
      <c r="AA35" s="57">
        <f>AB12</f>
        <v>314.2</v>
      </c>
      <c r="AB35" s="58">
        <f>AB13</f>
        <v>131.9</v>
      </c>
      <c r="AC35" s="62">
        <f>+AC12/(+AA35+AC12)</f>
        <v>3.1409625939909261E-3</v>
      </c>
      <c r="AD35" s="63">
        <f>+AC13/(+AB35+AC13)</f>
        <v>2.8726942848503177E-3</v>
      </c>
      <c r="AE35" s="62"/>
      <c r="AF35" s="57">
        <f>AG12</f>
        <v>292.5</v>
      </c>
      <c r="AG35" s="58">
        <f>AG13</f>
        <v>150.30000000000001</v>
      </c>
      <c r="AH35" s="62">
        <f>+AH12/(+AF35+AH12)</f>
        <v>2.2172949002217299E-3</v>
      </c>
      <c r="AI35" s="63">
        <f>+AH13/(+AG35+AH13)</f>
        <v>1.5279346309705706E-3</v>
      </c>
      <c r="AJ35" s="62"/>
      <c r="AK35" s="57">
        <f>AL12</f>
        <v>370</v>
      </c>
      <c r="AL35" s="58">
        <f>AL13</f>
        <v>188.20000000000002</v>
      </c>
      <c r="AM35" s="62">
        <f>+AM12/(+AK35+AM12)</f>
        <v>8.9993571887722317E-3</v>
      </c>
      <c r="AN35" s="63">
        <f>+AM13/(+AL35+AM13)</f>
        <v>5.9159095710965559E-3</v>
      </c>
      <c r="AO35" s="62"/>
      <c r="AP35" s="57">
        <f>AQ12</f>
        <v>164.3</v>
      </c>
      <c r="AQ35" s="58">
        <f>AQ13</f>
        <v>81.900000000000006</v>
      </c>
      <c r="AR35" s="62">
        <f>+AR12/(+AP35+AR12)</f>
        <v>1.9438707325962824E-3</v>
      </c>
      <c r="AS35" s="63">
        <f>+AR13/(+AQ35+AR13)</f>
        <v>9.7584776774823126E-4</v>
      </c>
      <c r="AT35" s="55"/>
    </row>
    <row r="36" spans="1:46" x14ac:dyDescent="0.2">
      <c r="A36" s="65"/>
      <c r="B36" s="57"/>
      <c r="C36" s="58"/>
      <c r="D36" s="59"/>
      <c r="E36" s="60"/>
      <c r="F36" s="59"/>
      <c r="G36" s="61"/>
      <c r="H36" s="17"/>
      <c r="I36" s="62"/>
      <c r="J36" s="63"/>
      <c r="K36" s="62"/>
      <c r="L36" s="61"/>
      <c r="M36" s="17"/>
      <c r="N36" s="62"/>
      <c r="O36" s="63"/>
      <c r="P36" s="62"/>
      <c r="Q36" s="61"/>
      <c r="R36" s="17"/>
      <c r="S36" s="62"/>
      <c r="T36" s="63"/>
      <c r="U36" s="62"/>
      <c r="V36" s="61"/>
      <c r="W36" s="17"/>
      <c r="X36" s="62"/>
      <c r="Y36" s="63"/>
      <c r="Z36" s="62"/>
      <c r="AA36" s="61"/>
      <c r="AB36" s="17"/>
      <c r="AC36" s="62"/>
      <c r="AD36" s="63"/>
      <c r="AE36" s="62"/>
      <c r="AF36" s="61"/>
      <c r="AG36" s="17"/>
      <c r="AH36" s="62"/>
      <c r="AI36" s="63"/>
      <c r="AJ36" s="62"/>
      <c r="AK36" s="61"/>
      <c r="AL36" s="17"/>
      <c r="AM36" s="62"/>
      <c r="AN36" s="63"/>
      <c r="AO36" s="62"/>
      <c r="AP36" s="61"/>
      <c r="AQ36" s="17"/>
      <c r="AR36" s="62"/>
      <c r="AS36" s="63"/>
      <c r="AT36" s="55"/>
    </row>
    <row r="37" spans="1:46" x14ac:dyDescent="0.2">
      <c r="A37" s="66" t="s">
        <v>35</v>
      </c>
      <c r="B37" s="67">
        <f>+C14-I25</f>
        <v>77871.64</v>
      </c>
      <c r="C37" s="68">
        <f>+C15-I26</f>
        <v>55882.48</v>
      </c>
      <c r="D37" s="69">
        <f>+E14/+B37</f>
        <v>1.994911112697768E-2</v>
      </c>
      <c r="E37" s="70">
        <f>+E15/+C37</f>
        <v>2.2043044617919613E-2</v>
      </c>
      <c r="F37" s="69"/>
      <c r="G37" s="67">
        <f>H14</f>
        <v>2190.3000000000002</v>
      </c>
      <c r="H37" s="68">
        <f>H15</f>
        <v>1781.3</v>
      </c>
      <c r="I37" s="71">
        <f>+I14/(+G37+I14)</f>
        <v>1.9398915666426403E-2</v>
      </c>
      <c r="J37" s="142">
        <f>+I15/(+H37+I15)</f>
        <v>1.2506513809275666E-2</v>
      </c>
      <c r="K37" s="71"/>
      <c r="L37" s="67">
        <f>M14</f>
        <v>4355</v>
      </c>
      <c r="M37" s="68">
        <f>M15</f>
        <v>2928</v>
      </c>
      <c r="N37" s="71">
        <f>+N14/(+L37+N14)</f>
        <v>8.2618279863729948E-3</v>
      </c>
      <c r="O37" s="142">
        <f>+N15/(+M37+N15)</f>
        <v>8.4995428532728332E-3</v>
      </c>
      <c r="P37" s="71"/>
      <c r="Q37" s="67">
        <f>R14</f>
        <v>481</v>
      </c>
      <c r="R37" s="68">
        <f>R15</f>
        <v>234</v>
      </c>
      <c r="S37" s="71">
        <f>+S14/(+Q37+S14)</f>
        <v>6.3831105786114149E-3</v>
      </c>
      <c r="T37" s="142">
        <f>+S15/(+R37+S15)</f>
        <v>4.6365221829937475E-3</v>
      </c>
      <c r="U37" s="71"/>
      <c r="V37" s="67">
        <f>W14</f>
        <v>97.800000000000011</v>
      </c>
      <c r="W37" s="68">
        <f>W15</f>
        <v>73.600000000000009</v>
      </c>
      <c r="X37" s="71">
        <f>+X14/(+V37+X14)</f>
        <v>2.1426385062748698E-3</v>
      </c>
      <c r="Y37" s="142">
        <f>+X15/(+W37+X15)</f>
        <v>1.3568521031207599E-3</v>
      </c>
      <c r="Z37" s="71"/>
      <c r="AA37" s="67">
        <f>AB14</f>
        <v>273.79999999999995</v>
      </c>
      <c r="AB37" s="68">
        <f>AB15</f>
        <v>139.69999999999999</v>
      </c>
      <c r="AC37" s="71">
        <f>+AC14/(+AA37+AC14)</f>
        <v>5.6291992010168886E-3</v>
      </c>
      <c r="AD37" s="142">
        <f>+AC15/(+AB37+AC15)</f>
        <v>4.8439948710642545E-3</v>
      </c>
      <c r="AE37" s="71"/>
      <c r="AF37" s="67">
        <f>AG14</f>
        <v>295</v>
      </c>
      <c r="AG37" s="68">
        <f>AG15</f>
        <v>187.7</v>
      </c>
      <c r="AH37" s="71">
        <f>+AH14/(+AF37+AH14)</f>
        <v>2.6708137530004395E-3</v>
      </c>
      <c r="AI37" s="142">
        <f>+AH15/(+AG37+AH15)</f>
        <v>1.8081259306530527E-3</v>
      </c>
      <c r="AJ37" s="71"/>
      <c r="AK37" s="67">
        <f>AL14</f>
        <v>397.90000000000003</v>
      </c>
      <c r="AL37" s="68">
        <f>AL15</f>
        <v>272.89999999999998</v>
      </c>
      <c r="AM37" s="71">
        <f>+AM14/(+AK37+AM14)</f>
        <v>1.000199044585987E-2</v>
      </c>
      <c r="AN37" s="142">
        <f>+AM15/(+AL37+AM15)</f>
        <v>5.5751922165943966E-3</v>
      </c>
      <c r="AO37" s="71"/>
      <c r="AP37" s="67">
        <f>AQ14</f>
        <v>141</v>
      </c>
      <c r="AQ37" s="68">
        <f>AQ15</f>
        <v>102.4</v>
      </c>
      <c r="AR37" s="71">
        <f>+AR14/(+AP37+AR14)</f>
        <v>1.4164305949008501E-3</v>
      </c>
      <c r="AS37" s="142">
        <f>+AR15/(+AQ37+AR15)</f>
        <v>1.073066042337333E-3</v>
      </c>
      <c r="AT37" s="55"/>
    </row>
    <row r="38" spans="1:46" ht="13.5" thickBot="1" x14ac:dyDescent="0.25">
      <c r="A38" s="72"/>
      <c r="B38" s="58"/>
      <c r="C38" s="58"/>
      <c r="D38" s="59"/>
      <c r="E38" s="59"/>
      <c r="F38" s="17"/>
      <c r="G38" s="17"/>
      <c r="H38" s="62"/>
      <c r="I38" s="62"/>
      <c r="J38" s="17"/>
      <c r="K38" s="17"/>
      <c r="L38" s="62"/>
      <c r="M38" s="62"/>
      <c r="N38" s="17"/>
      <c r="O38" s="17"/>
      <c r="P38" s="62"/>
      <c r="Q38" s="62"/>
      <c r="R38" s="17"/>
      <c r="S38" s="17"/>
      <c r="T38" s="62"/>
      <c r="U38" s="62"/>
    </row>
    <row r="39" spans="1:46" ht="13.5" thickTop="1" x14ac:dyDescent="0.2">
      <c r="A39" s="73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5"/>
    </row>
    <row r="40" spans="1:46" ht="18.75" thickBot="1" x14ac:dyDescent="0.25">
      <c r="A40" s="76"/>
      <c r="B40" s="77" t="s">
        <v>36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4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9"/>
    </row>
    <row r="41" spans="1:46" ht="39" thickTop="1" x14ac:dyDescent="0.2">
      <c r="A41" s="147" t="s">
        <v>19</v>
      </c>
      <c r="B41" s="80" t="s">
        <v>20</v>
      </c>
      <c r="C41" s="81"/>
      <c r="D41" s="82"/>
      <c r="E41" s="82"/>
      <c r="F41" s="78"/>
      <c r="G41" s="83" t="s">
        <v>21</v>
      </c>
      <c r="H41" s="81"/>
      <c r="I41" s="82"/>
      <c r="J41" s="82"/>
      <c r="K41" s="78"/>
      <c r="L41" s="83" t="s">
        <v>22</v>
      </c>
      <c r="M41" s="81"/>
      <c r="N41" s="82"/>
      <c r="O41" s="82"/>
      <c r="P41" s="78"/>
      <c r="Q41" s="83" t="s">
        <v>23</v>
      </c>
      <c r="R41" s="81"/>
      <c r="S41" s="82"/>
      <c r="T41" s="82"/>
      <c r="U41" s="78"/>
      <c r="V41" s="83" t="s">
        <v>24</v>
      </c>
      <c r="W41" s="81"/>
      <c r="X41" s="84"/>
      <c r="Y41" s="82"/>
      <c r="Z41" s="78"/>
      <c r="AA41" s="83" t="s">
        <v>25</v>
      </c>
      <c r="AB41" s="81"/>
      <c r="AC41" s="84"/>
      <c r="AD41" s="82"/>
      <c r="AE41" s="78"/>
      <c r="AF41" s="83" t="s">
        <v>53</v>
      </c>
      <c r="AG41" s="81"/>
      <c r="AH41" s="84"/>
      <c r="AI41" s="82"/>
      <c r="AJ41" s="78"/>
      <c r="AK41" s="83" t="s">
        <v>26</v>
      </c>
      <c r="AL41" s="81"/>
      <c r="AM41" s="84"/>
      <c r="AN41" s="82"/>
      <c r="AO41" s="78"/>
      <c r="AP41" s="83" t="s">
        <v>27</v>
      </c>
      <c r="AQ41" s="81"/>
      <c r="AR41" s="84"/>
      <c r="AS41" s="82"/>
      <c r="AT41" s="85"/>
    </row>
    <row r="42" spans="1:46" x14ac:dyDescent="0.2">
      <c r="A42" s="148"/>
      <c r="B42" s="86" t="s">
        <v>37</v>
      </c>
      <c r="C42" s="87" t="s">
        <v>38</v>
      </c>
      <c r="D42" s="88"/>
      <c r="E42" s="88"/>
      <c r="F42" s="78"/>
      <c r="G42" s="86" t="s">
        <v>37</v>
      </c>
      <c r="H42" s="87" t="s">
        <v>38</v>
      </c>
      <c r="I42" s="88"/>
      <c r="J42" s="88"/>
      <c r="K42" s="78"/>
      <c r="L42" s="86" t="s">
        <v>37</v>
      </c>
      <c r="M42" s="87" t="s">
        <v>38</v>
      </c>
      <c r="N42" s="88"/>
      <c r="O42" s="88"/>
      <c r="P42" s="78"/>
      <c r="Q42" s="86" t="s">
        <v>37</v>
      </c>
      <c r="R42" s="87" t="s">
        <v>38</v>
      </c>
      <c r="S42" s="88"/>
      <c r="T42" s="88"/>
      <c r="U42" s="78"/>
      <c r="V42" s="86" t="s">
        <v>37</v>
      </c>
      <c r="W42" s="87" t="s">
        <v>38</v>
      </c>
      <c r="X42" s="89"/>
      <c r="Y42" s="88"/>
      <c r="Z42" s="4"/>
      <c r="AA42" s="86" t="s">
        <v>37</v>
      </c>
      <c r="AB42" s="87" t="s">
        <v>38</v>
      </c>
      <c r="AC42" s="89"/>
      <c r="AD42" s="88"/>
      <c r="AE42" s="78"/>
      <c r="AF42" s="86" t="s">
        <v>37</v>
      </c>
      <c r="AG42" s="87" t="s">
        <v>38</v>
      </c>
      <c r="AH42" s="89"/>
      <c r="AI42" s="88"/>
      <c r="AJ42" s="4"/>
      <c r="AK42" s="86" t="s">
        <v>37</v>
      </c>
      <c r="AL42" s="87" t="s">
        <v>38</v>
      </c>
      <c r="AM42" s="89"/>
      <c r="AN42" s="88"/>
      <c r="AO42" s="78"/>
      <c r="AP42" s="86" t="s">
        <v>37</v>
      </c>
      <c r="AQ42" s="87" t="s">
        <v>38</v>
      </c>
      <c r="AR42" s="89"/>
      <c r="AS42" s="88"/>
      <c r="AT42" s="90"/>
    </row>
    <row r="43" spans="1:46" x14ac:dyDescent="0.2">
      <c r="A43" s="91" t="s">
        <v>32</v>
      </c>
      <c r="B43" s="92">
        <f>((+D31*100)-(E31*100))/(+B31-C31)</f>
        <v>-1.816597890823072E-5</v>
      </c>
      <c r="C43" s="93">
        <f>((((+E31*100)*B31)-((+D31*100)*C31)))/(+B31-C31)</f>
        <v>3.3619777315482913</v>
      </c>
      <c r="D43" s="88"/>
      <c r="E43" s="88"/>
      <c r="F43" s="78"/>
      <c r="G43" s="92">
        <f>((+I31*100)-(J31*100))/(+G31-H31)</f>
        <v>2.0757714604853475E-4</v>
      </c>
      <c r="H43" s="93">
        <f>((((+J31*100)*G31)-((+I31*100)*H31)))/(+G31-H31)</f>
        <v>0.78456050331682992</v>
      </c>
      <c r="I43" s="88"/>
      <c r="J43" s="88"/>
      <c r="K43" s="78"/>
      <c r="L43" s="92">
        <f>((+N31*100)-(O31*100))/(+L31-M31)</f>
        <v>3.2492558820297755E-5</v>
      </c>
      <c r="M43" s="93">
        <f>((((+O31*100)*L31)-((+N31*100)*M31)))/(+L31-M31)</f>
        <v>0.46318829989956756</v>
      </c>
      <c r="N43" s="88"/>
      <c r="O43" s="88"/>
      <c r="P43" s="78"/>
      <c r="Q43" s="92">
        <f>((+S31*100)-(T31*100))/(+Q31-R31)</f>
        <v>1.9513760660946182E-3</v>
      </c>
      <c r="R43" s="93">
        <f>((((+T31*100)*Q31)-((+S31*100)*R31)))/(+Q31-R31)</f>
        <v>-5.2770173607980017E-2</v>
      </c>
      <c r="S43" s="88"/>
      <c r="T43" s="88"/>
      <c r="U43" s="78"/>
      <c r="V43" s="92">
        <f>((+X31*100)-(Y31*100))/(+V31-W31)</f>
        <v>3.9374924863179598E-3</v>
      </c>
      <c r="W43" s="93">
        <f>((((+Y31*100)*V31)-((+X31*100)*W31)))/(+V31-W31)</f>
        <v>-8.3715982439169112E-2</v>
      </c>
      <c r="X43" s="89"/>
      <c r="Y43" s="88"/>
      <c r="Z43" s="4"/>
      <c r="AA43" s="92">
        <f>((+AC31*100)-(AD31*100))/(+AA31-AB31)</f>
        <v>1.5499627471129477E-3</v>
      </c>
      <c r="AB43" s="93">
        <f>((((+AD31*100)*AA31)-((+AC31*100)*AB31)))/(+AA31-AB31)</f>
        <v>-0.13530723063479577</v>
      </c>
      <c r="AC43" s="89"/>
      <c r="AD43" s="88"/>
      <c r="AE43" s="78"/>
      <c r="AF43" s="92">
        <f>((+AH31*100)-(AI31*100))/(+AF31-AG31)</f>
        <v>6.0256073899541155E-4</v>
      </c>
      <c r="AG43" s="93">
        <f>((((+AI31*100)*AF31)-((+AH31*100)*AG31)))/(+AF31-AG31)</f>
        <v>6.1974437829857197E-2</v>
      </c>
      <c r="AH43" s="89"/>
      <c r="AI43" s="88"/>
      <c r="AJ43" s="4"/>
      <c r="AK43" s="92">
        <f>((+AM31*100)-(AN31*100))/(+AK31-AL31)</f>
        <v>1.2994503522155958E-3</v>
      </c>
      <c r="AL43" s="93">
        <f>((((+AN31*100)*AK31)-((+AM31*100)*AL31)))/(+AK31-AL31)</f>
        <v>0.52444755706255375</v>
      </c>
      <c r="AM43" s="89"/>
      <c r="AN43" s="88"/>
      <c r="AO43" s="78"/>
      <c r="AP43" s="92">
        <f>((+AR31*100)-(AS31*100))/(+AP31-AQ31)</f>
        <v>3.4164646868596599E-4</v>
      </c>
      <c r="AQ43" s="93">
        <f>((((+AS31*100)*AP31)-((+AR31*100)*AQ31)))/(+AP31-AQ31)</f>
        <v>4.7229800510758854E-2</v>
      </c>
      <c r="AR43" s="89"/>
      <c r="AS43" s="88"/>
      <c r="AT43" s="90"/>
    </row>
    <row r="44" spans="1:46" x14ac:dyDescent="0.2">
      <c r="A44" s="94"/>
      <c r="B44" s="92"/>
      <c r="C44" s="93"/>
      <c r="D44" s="88"/>
      <c r="E44" s="88"/>
      <c r="F44" s="78"/>
      <c r="G44" s="92"/>
      <c r="H44" s="93"/>
      <c r="I44" s="88"/>
      <c r="J44" s="88"/>
      <c r="K44" s="78"/>
      <c r="L44" s="92"/>
      <c r="M44" s="93"/>
      <c r="N44" s="88"/>
      <c r="O44" s="88"/>
      <c r="P44" s="78"/>
      <c r="Q44" s="92"/>
      <c r="R44" s="93"/>
      <c r="S44" s="88"/>
      <c r="T44" s="88"/>
      <c r="U44" s="78"/>
      <c r="V44" s="92"/>
      <c r="W44" s="93"/>
      <c r="X44" s="89"/>
      <c r="Y44" s="88"/>
      <c r="Z44" s="4"/>
      <c r="AA44" s="92"/>
      <c r="AB44" s="93"/>
      <c r="AC44" s="89"/>
      <c r="AD44" s="88"/>
      <c r="AE44" s="78"/>
      <c r="AF44" s="92"/>
      <c r="AG44" s="93"/>
      <c r="AH44" s="89"/>
      <c r="AI44" s="88"/>
      <c r="AJ44" s="4"/>
      <c r="AK44" s="92"/>
      <c r="AL44" s="93"/>
      <c r="AM44" s="89"/>
      <c r="AN44" s="88"/>
      <c r="AO44" s="78"/>
      <c r="AP44" s="92"/>
      <c r="AQ44" s="93"/>
      <c r="AR44" s="89"/>
      <c r="AS44" s="88"/>
      <c r="AT44" s="90"/>
    </row>
    <row r="45" spans="1:46" x14ac:dyDescent="0.2">
      <c r="A45" s="95" t="s">
        <v>33</v>
      </c>
      <c r="B45" s="92">
        <f>((+D33*100)-(E33*100))/(+B33-C33)</f>
        <v>-5.47077372671342E-7</v>
      </c>
      <c r="C45" s="93">
        <f>((((+E33*100)*B33)-((+D33*100)*C33)))/(+B33-C33)</f>
        <v>2.2177103433238048</v>
      </c>
      <c r="D45" s="88"/>
      <c r="E45" s="88"/>
      <c r="F45" s="78"/>
      <c r="G45" s="92">
        <f>((+I33*100)-(J33*100))/(+G33-H33)</f>
        <v>5.9425149603492804E-4</v>
      </c>
      <c r="H45" s="93">
        <f>((((+J33*100)*G33)-((+I33*100)*H33)))/(+G33-H33)</f>
        <v>-5.9963134520057353E-2</v>
      </c>
      <c r="I45" s="88"/>
      <c r="J45" s="88"/>
      <c r="K45" s="78"/>
      <c r="L45" s="92">
        <f>((+N33*100)-(O33*100))/(+L33-M33)</f>
        <v>-4.6275246564501414E-5</v>
      </c>
      <c r="M45" s="93">
        <f>((((+O33*100)*L33)-((+N33*100)*M33)))/(+L33-M33)</f>
        <v>0.98085217412278514</v>
      </c>
      <c r="N45" s="88"/>
      <c r="O45" s="88"/>
      <c r="P45" s="78"/>
      <c r="Q45" s="92">
        <f>((+S33*100)-(T33*100))/(+Q33-R33)</f>
        <v>1.1104530247362902E-3</v>
      </c>
      <c r="R45" s="93">
        <f>((((+T33*100)*Q33)-((+S33*100)*R33)))/(+Q33-R33)</f>
        <v>0.25275519420464859</v>
      </c>
      <c r="S45" s="88"/>
      <c r="T45" s="88"/>
      <c r="U45" s="78"/>
      <c r="V45" s="92">
        <f>((+X33*100)-(Y33*100))/(+V33-W33)</f>
        <v>6.988200512118038E-3</v>
      </c>
      <c r="W45" s="93">
        <f>((((+Y33*100)*V33)-((+X33*100)*W33)))/(+V33-W33)</f>
        <v>-0.34836711649394103</v>
      </c>
      <c r="X45" s="89"/>
      <c r="Y45" s="88"/>
      <c r="Z45" s="4"/>
      <c r="AA45" s="92">
        <f>((+AC33*100)-(AD33*100))/(+AA33-AB33)</f>
        <v>7.7594354682908187E-4</v>
      </c>
      <c r="AB45" s="93">
        <f>((((+AD33*100)*AA33)-((+AC33*100)*AB33)))/(+AA33-AB33)</f>
        <v>0.22942406076864078</v>
      </c>
      <c r="AC45" s="89"/>
      <c r="AD45" s="88"/>
      <c r="AE45" s="78"/>
      <c r="AF45" s="92">
        <f>((+AH33*100)-(AI33*100))/(+AF33-AG33)</f>
        <v>6.012566378125751E-4</v>
      </c>
      <c r="AG45" s="93">
        <f>((((+AI33*100)*AF33)-((+AH33*100)*AG33)))/(+AF33-AG33)</f>
        <v>2.6022421935288725E-2</v>
      </c>
      <c r="AH45" s="89"/>
      <c r="AI45" s="88"/>
      <c r="AJ45" s="4"/>
      <c r="AK45" s="92">
        <f>((+AM33*100)-(AN33*100))/(+AK33-AL33)</f>
        <v>2.5660217578412675E-3</v>
      </c>
      <c r="AL45" s="93">
        <f>((((+AN33*100)*AK33)-((+AM33*100)*AL33)))/(+AK33-AL33)</f>
        <v>7.9156059369321546E-2</v>
      </c>
      <c r="AM45" s="89"/>
      <c r="AN45" s="88"/>
      <c r="AO45" s="78"/>
      <c r="AP45" s="92">
        <f>((+AR33*100)-(AS33*100))/(+AP33-AQ33)</f>
        <v>5.8266495112527467E-4</v>
      </c>
      <c r="AQ45" s="93">
        <f>((((+AS33*100)*AP33)-((+AR33*100)*AQ33)))/(+AP33-AQ33)</f>
        <v>-6.08038544946626E-3</v>
      </c>
      <c r="AR45" s="89"/>
      <c r="AS45" s="88"/>
      <c r="AT45" s="90"/>
    </row>
    <row r="46" spans="1:46" x14ac:dyDescent="0.2">
      <c r="A46" s="94"/>
      <c r="B46" s="92"/>
      <c r="C46" s="93"/>
      <c r="D46" s="88"/>
      <c r="E46" s="88"/>
      <c r="F46" s="78"/>
      <c r="G46" s="92"/>
      <c r="H46" s="93"/>
      <c r="I46" s="88"/>
      <c r="J46" s="88"/>
      <c r="K46" s="78"/>
      <c r="L46" s="92"/>
      <c r="M46" s="93"/>
      <c r="N46" s="88"/>
      <c r="O46" s="88"/>
      <c r="P46" s="78"/>
      <c r="Q46" s="92"/>
      <c r="R46" s="93"/>
      <c r="S46" s="88"/>
      <c r="T46" s="88"/>
      <c r="U46" s="78"/>
      <c r="V46" s="92"/>
      <c r="W46" s="93"/>
      <c r="X46" s="89"/>
      <c r="Y46" s="88"/>
      <c r="Z46" s="4"/>
      <c r="AA46" s="92"/>
      <c r="AB46" s="93"/>
      <c r="AC46" s="89"/>
      <c r="AD46" s="88"/>
      <c r="AE46" s="78"/>
      <c r="AF46" s="92"/>
      <c r="AG46" s="93"/>
      <c r="AH46" s="89"/>
      <c r="AI46" s="88"/>
      <c r="AJ46" s="4"/>
      <c r="AK46" s="92"/>
      <c r="AL46" s="93"/>
      <c r="AM46" s="89"/>
      <c r="AN46" s="88"/>
      <c r="AO46" s="78"/>
      <c r="AP46" s="92"/>
      <c r="AQ46" s="93"/>
      <c r="AR46" s="89"/>
      <c r="AS46" s="88"/>
      <c r="AT46" s="90"/>
    </row>
    <row r="47" spans="1:46" x14ac:dyDescent="0.2">
      <c r="A47" s="95" t="s">
        <v>34</v>
      </c>
      <c r="B47" s="92">
        <f>((+D35*100)-(E35*100))/(+B35-C35)</f>
        <v>-3.5116746278049707E-6</v>
      </c>
      <c r="C47" s="93">
        <f>((((+E35*100)*B35)-((+D35*100)*C35)))/(+B35-C35)</f>
        <v>2.4673551934815543</v>
      </c>
      <c r="D47" s="88"/>
      <c r="E47" s="88"/>
      <c r="F47" s="78"/>
      <c r="G47" s="92">
        <f>((+I35*100)-(J35*100))/(+G35-H35)</f>
        <v>7.6675393555922938E-4</v>
      </c>
      <c r="H47" s="93">
        <f>((((+J35*100)*G35)-((+I35*100)*H35)))/(+G35-H35)</f>
        <v>-0.40627943761316904</v>
      </c>
      <c r="I47" s="88"/>
      <c r="J47" s="88"/>
      <c r="K47" s="78"/>
      <c r="L47" s="92">
        <f>((+N35*100)-(O35*100))/(+L35-M35)</f>
        <v>5.772852487409048E-5</v>
      </c>
      <c r="M47" s="93">
        <f>((((+O35*100)*L35)-((+N35*100)*M35)))/(+L35-M35)</f>
        <v>0.24849990113635523</v>
      </c>
      <c r="N47" s="88"/>
      <c r="O47" s="88"/>
      <c r="P47" s="78"/>
      <c r="Q47" s="92">
        <f>((+S35*100)-(T35*100))/(+Q35-R35)</f>
        <v>2.2061252951271139E-3</v>
      </c>
      <c r="R47" s="93">
        <f>((((+T35*100)*Q35)-((+S35*100)*R35)))/(+Q35-R35)</f>
        <v>-0.1489364422659723</v>
      </c>
      <c r="S47" s="88"/>
      <c r="T47" s="88"/>
      <c r="U47" s="78"/>
      <c r="V47" s="92">
        <f>((+X35*100)-(Y35*100))/(+V35-W35)</f>
        <v>3.1303724422364274E-3</v>
      </c>
      <c r="W47" s="93">
        <f>((((+Y35*100)*V35)-((+X35*100)*W35)))/(+V35-W35)</f>
        <v>-6.4220970299909266E-2</v>
      </c>
      <c r="X47" s="89"/>
      <c r="Y47" s="88"/>
      <c r="Z47" s="4"/>
      <c r="AA47" s="92">
        <f>((+AC35*100)-(AD35*100))/(+AA35-AB35)</f>
        <v>1.4715760238102467E-4</v>
      </c>
      <c r="AB47" s="93">
        <f>((((+AD35*100)*AA35)-((+AC35*100)*AB35)))/(+AA35-AB35)</f>
        <v>0.26785934073097462</v>
      </c>
      <c r="AC47" s="89"/>
      <c r="AD47" s="88"/>
      <c r="AE47" s="78"/>
      <c r="AF47" s="92">
        <f>((+AH35*100)-(AI35*100))/(+AF35-AG35)</f>
        <v>4.8478218653386741E-4</v>
      </c>
      <c r="AG47" s="93">
        <f>((((+AI35*100)*AF35)-((+AH35*100)*AG35)))/(+AF35-AG35)</f>
        <v>7.993070046101676E-2</v>
      </c>
      <c r="AH47" s="89"/>
      <c r="AI47" s="88"/>
      <c r="AJ47" s="4"/>
      <c r="AK47" s="92">
        <f>((+AM35*100)-(AN35*100))/(+AK35-AL35)</f>
        <v>1.6960657963012518E-3</v>
      </c>
      <c r="AL47" s="93">
        <f>((((+AN35*100)*AK35)-((+AM35*100)*AL35)))/(+AK35-AL35)</f>
        <v>0.27239137424576004</v>
      </c>
      <c r="AM47" s="89"/>
      <c r="AN47" s="88"/>
      <c r="AO47" s="78"/>
      <c r="AP47" s="92">
        <f>((+AR35*100)-(AS35*100))/(+AP35-AQ35)</f>
        <v>1.1747851515146251E-3</v>
      </c>
      <c r="AQ47" s="93">
        <f>((((+AS35*100)*AP35)-((+AR35*100)*AQ35)))/(+AP35-AQ35)</f>
        <v>1.3698728657753404E-3</v>
      </c>
      <c r="AR47" s="89"/>
      <c r="AS47" s="88"/>
      <c r="AT47" s="90"/>
    </row>
    <row r="48" spans="1:46" x14ac:dyDescent="0.2">
      <c r="A48" s="76"/>
      <c r="B48" s="92"/>
      <c r="C48" s="93"/>
      <c r="D48" s="88"/>
      <c r="E48" s="88"/>
      <c r="F48" s="78"/>
      <c r="G48" s="92"/>
      <c r="H48" s="93"/>
      <c r="I48" s="88"/>
      <c r="J48" s="88"/>
      <c r="K48" s="78"/>
      <c r="L48" s="92"/>
      <c r="M48" s="93"/>
      <c r="N48" s="88"/>
      <c r="O48" s="88"/>
      <c r="P48" s="78"/>
      <c r="Q48" s="92"/>
      <c r="R48" s="93"/>
      <c r="S48" s="88"/>
      <c r="T48" s="88"/>
      <c r="U48" s="78"/>
      <c r="V48" s="92"/>
      <c r="W48" s="93"/>
      <c r="X48" s="89"/>
      <c r="Y48" s="88"/>
      <c r="Z48" s="4"/>
      <c r="AA48" s="92"/>
      <c r="AB48" s="93"/>
      <c r="AC48" s="89"/>
      <c r="AD48" s="88"/>
      <c r="AE48" s="78"/>
      <c r="AF48" s="92"/>
      <c r="AG48" s="93"/>
      <c r="AH48" s="89"/>
      <c r="AI48" s="88"/>
      <c r="AJ48" s="4"/>
      <c r="AK48" s="92"/>
      <c r="AL48" s="93"/>
      <c r="AM48" s="89"/>
      <c r="AN48" s="88"/>
      <c r="AO48" s="78"/>
      <c r="AP48" s="92"/>
      <c r="AQ48" s="93"/>
      <c r="AR48" s="89"/>
      <c r="AS48" s="88"/>
      <c r="AT48" s="90"/>
    </row>
    <row r="49" spans="1:46" ht="13.5" thickBot="1" x14ac:dyDescent="0.25">
      <c r="A49" s="96" t="s">
        <v>35</v>
      </c>
      <c r="B49" s="143">
        <f>((+D37*100)-(E37*100))/(+B37-C37)</f>
        <v>-9.5225715349832871E-6</v>
      </c>
      <c r="C49" s="144">
        <f>((((+E37*100)*B37)-((+D37*100)*C37)))/(+B37-C37)</f>
        <v>2.7364493751442343</v>
      </c>
      <c r="D49" s="88"/>
      <c r="E49" s="88"/>
      <c r="F49" s="78"/>
      <c r="G49" s="143">
        <f>((+I37*100)-(J37*100))/(+G37-H37)</f>
        <v>1.6851838281542132E-3</v>
      </c>
      <c r="H49" s="144">
        <f>((((+J37*100)*G37)-((+I37*100)*H37)))/(+G37-H37)</f>
        <v>-1.7511665721635326</v>
      </c>
      <c r="I49" s="88"/>
      <c r="J49" s="88"/>
      <c r="K49" s="78"/>
      <c r="L49" s="143">
        <f>((+N37*100)-(O37*100))/(+L37-M37)</f>
        <v>-1.6658364884361497E-5</v>
      </c>
      <c r="M49" s="144">
        <f>((((+O37*100)*L37)-((+N37*100)*M37)))/(+L37-M37)</f>
        <v>0.89872997770869401</v>
      </c>
      <c r="N49" s="88"/>
      <c r="O49" s="88"/>
      <c r="P49" s="78"/>
      <c r="Q49" s="143">
        <f>((+S37*100)-(T37*100))/(+Q37-R37)</f>
        <v>7.0712080794237554E-4</v>
      </c>
      <c r="R49" s="144">
        <f>((((+T37*100)*Q37)-((+S37*100)*R37)))/(+Q37-R37)</f>
        <v>0.29818594924085889</v>
      </c>
      <c r="S49" s="88"/>
      <c r="T49" s="88"/>
      <c r="U49" s="78"/>
      <c r="V49" s="143">
        <f>((+X37*100)-(Y37*100))/(+V37-W37)</f>
        <v>3.2470512527029327E-3</v>
      </c>
      <c r="W49" s="144">
        <f>((((+Y37*100)*V37)-((+X37*100)*W37)))/(+V37-W37)</f>
        <v>-0.10329776188685988</v>
      </c>
      <c r="X49" s="89"/>
      <c r="Y49" s="88"/>
      <c r="Z49" s="4"/>
      <c r="AA49" s="143">
        <f>((+AC37*100)-(AD37*100))/(+AA37-AB37)</f>
        <v>5.8553641308921312E-4</v>
      </c>
      <c r="AB49" s="144">
        <f>((((+AD37*100)*AA37)-((+AC37*100)*AB37)))/(+AA37-AB37)</f>
        <v>0.40260005019786238</v>
      </c>
      <c r="AC49" s="89"/>
      <c r="AD49" s="88"/>
      <c r="AE49" s="78"/>
      <c r="AF49" s="143">
        <f>((+AH37*100)-(AI37*100))/(+AF37-AG37)</f>
        <v>8.0399610656792784E-4</v>
      </c>
      <c r="AG49" s="144">
        <f>((((+AI37*100)*AF37)-((+AH37*100)*AG37)))/(+AF37-AG37)</f>
        <v>2.9902523862505245E-2</v>
      </c>
      <c r="AH49" s="89"/>
      <c r="AI49" s="88"/>
      <c r="AJ49" s="4"/>
      <c r="AK49" s="143">
        <f>((+AM37*100)-(AN37*100))/(+AK37-AL37)</f>
        <v>3.5414385834123766E-3</v>
      </c>
      <c r="AL49" s="144">
        <f>((((+AN37*100)*AK37)-((+AM37*100)*AL37)))/(+AK37-AL37)</f>
        <v>-0.40893936775379786</v>
      </c>
      <c r="AM49" s="89"/>
      <c r="AN49" s="88"/>
      <c r="AO49" s="78"/>
      <c r="AP49" s="143">
        <f>((+AR37*100)-(AS37*100))/(+AP37-AQ37)</f>
        <v>8.8954547296247989E-4</v>
      </c>
      <c r="AQ49" s="144">
        <f>((((+AS37*100)*AP37)-((+AR37*100)*AQ37)))/(+AP37-AQ37)</f>
        <v>1.6217147802375344E-2</v>
      </c>
      <c r="AR49" s="89"/>
      <c r="AS49" s="88"/>
      <c r="AT49" s="90"/>
    </row>
    <row r="50" spans="1:46" ht="14.25" thickTop="1" thickBot="1" x14ac:dyDescent="0.25">
      <c r="A50" s="97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4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9"/>
    </row>
    <row r="51" spans="1:46" ht="13.5" thickTop="1" x14ac:dyDescent="0.2">
      <c r="AC51" s="100"/>
    </row>
    <row r="52" spans="1:46" x14ac:dyDescent="0.2">
      <c r="A52" s="149" t="s">
        <v>54</v>
      </c>
      <c r="B52" s="150" t="s">
        <v>19</v>
      </c>
      <c r="C52" s="110"/>
    </row>
    <row r="53" spans="1:46" x14ac:dyDescent="0.2">
      <c r="A53" s="149"/>
      <c r="B53" s="150"/>
    </row>
    <row r="54" spans="1:46" s="111" customFormat="1" ht="30" x14ac:dyDescent="0.3">
      <c r="A54" s="132" t="s">
        <v>65</v>
      </c>
      <c r="B54" s="114" t="s">
        <v>32</v>
      </c>
      <c r="C54" s="112"/>
    </row>
    <row r="55" spans="1:46" s="111" customFormat="1" ht="20.25" x14ac:dyDescent="0.3">
      <c r="A55" s="115"/>
      <c r="B55" s="116"/>
    </row>
    <row r="56" spans="1:46" s="111" customFormat="1" ht="30" x14ac:dyDescent="0.3">
      <c r="A56" s="132" t="s">
        <v>66</v>
      </c>
      <c r="B56" s="114" t="s">
        <v>33</v>
      </c>
      <c r="C56" s="112"/>
    </row>
    <row r="57" spans="1:46" s="111" customFormat="1" ht="20.25" x14ac:dyDescent="0.3">
      <c r="A57" s="113"/>
      <c r="B57" s="116"/>
    </row>
    <row r="58" spans="1:46" s="111" customFormat="1" ht="30" x14ac:dyDescent="0.3">
      <c r="A58" s="132" t="s">
        <v>67</v>
      </c>
      <c r="B58" s="114" t="s">
        <v>34</v>
      </c>
      <c r="C58" s="112"/>
    </row>
    <row r="59" spans="1:46" s="111" customFormat="1" ht="20.25" x14ac:dyDescent="0.3">
      <c r="A59" s="113"/>
      <c r="B59" s="116"/>
    </row>
    <row r="60" spans="1:46" s="111" customFormat="1" ht="30" x14ac:dyDescent="0.3">
      <c r="A60" s="132" t="s">
        <v>68</v>
      </c>
      <c r="B60" s="114" t="s">
        <v>35</v>
      </c>
    </row>
  </sheetData>
  <mergeCells count="4">
    <mergeCell ref="A29:A30"/>
    <mergeCell ref="A41:A42"/>
    <mergeCell ref="A52:A53"/>
    <mergeCell ref="B52:B53"/>
  </mergeCells>
  <phoneticPr fontId="0" type="noConversion"/>
  <pageMargins left="0.75" right="0.75" top="1" bottom="1" header="0.5" footer="0.5"/>
  <pageSetup orientation="portrait" r:id="rId1"/>
  <headerFooter alignWithMargins="0"/>
  <ignoredErrors>
    <ignoredError sqref="D31:E37 I31:J37 N31:O37 S31:T37 X31:Y37 AC31:AD37 AH31:AI37 AM31:AN37 AR31:AS37 B43:C49 AP43:AQ49 AK43:AL49 AF43:AG49 AA43:AB49 V43:W49 Q43:R49 L43:M49 G43:H4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2020_Transmission_Losses</vt:lpstr>
    </vt:vector>
  </TitlesOfParts>
  <Company>ERCOT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ERCOT</dc:creator>
  <cp:lastModifiedBy>Clawson, Bill</cp:lastModifiedBy>
  <cp:lastPrinted>2007-09-07T13:52:48Z</cp:lastPrinted>
  <dcterms:created xsi:type="dcterms:W3CDTF">2003-09-08T13:51:07Z</dcterms:created>
  <dcterms:modified xsi:type="dcterms:W3CDTF">2019-11-19T20:24:36Z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