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7695" activeTab="1"/>
  </bookViews>
  <sheets>
    <sheet name="Example_ORDC ON" sheetId="2" r:id="rId1"/>
    <sheet name="Example_RTC ON" sheetId="1" r:id="rId2"/>
  </sheets>
  <calcPr calcId="152511"/>
</workbook>
</file>

<file path=xl/calcChain.xml><?xml version="1.0" encoding="utf-8"?>
<calcChain xmlns="http://schemas.openxmlformats.org/spreadsheetml/2006/main">
  <c r="O26" i="1" l="1"/>
  <c r="O25" i="1"/>
  <c r="O21" i="1"/>
  <c r="O17" i="1"/>
  <c r="O13" i="1"/>
  <c r="O12" i="1"/>
  <c r="K2" i="2" l="1"/>
  <c r="M5" i="2"/>
  <c r="M2" i="2"/>
  <c r="M4" i="2"/>
  <c r="G5" i="2"/>
  <c r="H5" i="2" s="1"/>
  <c r="K5" i="2" s="1"/>
  <c r="G4" i="2"/>
  <c r="H4" i="2" s="1"/>
  <c r="K4" i="2" s="1"/>
  <c r="L5" i="2"/>
  <c r="E5" i="2"/>
  <c r="L4" i="2"/>
  <c r="E4" i="2"/>
  <c r="L2" i="2"/>
  <c r="V17" i="1"/>
  <c r="X17" i="1" s="1"/>
  <c r="R17" i="1"/>
  <c r="W17" i="1" s="1"/>
  <c r="Y17" i="1" s="1"/>
  <c r="K17" i="1"/>
  <c r="J17" i="1"/>
  <c r="L17" i="1" s="1"/>
  <c r="G2" i="2"/>
  <c r="H2" i="2" s="1"/>
  <c r="N5" i="2" l="1"/>
  <c r="O5" i="2"/>
  <c r="N4" i="2"/>
  <c r="O4" i="2" s="1"/>
  <c r="N2" i="2"/>
  <c r="O2" i="2" s="1"/>
  <c r="Z17" i="1"/>
  <c r="AA17" i="1" s="1"/>
  <c r="R13" i="1"/>
  <c r="R21" i="1"/>
  <c r="W21" i="1" s="1"/>
  <c r="W26" i="1"/>
  <c r="W25" i="1"/>
  <c r="W12" i="1"/>
  <c r="W9" i="1"/>
  <c r="W13" i="1" l="1"/>
  <c r="Y21" i="1"/>
  <c r="V21" i="1"/>
  <c r="X21" i="1" s="1"/>
  <c r="K21" i="1"/>
  <c r="J21" i="1"/>
  <c r="L21" i="1" l="1"/>
  <c r="Z21" i="1"/>
  <c r="AA21" i="1" l="1"/>
  <c r="U9" i="1"/>
  <c r="Y9" i="1"/>
  <c r="K9" i="1"/>
  <c r="J9" i="1"/>
  <c r="D9" i="1"/>
  <c r="V12" i="1"/>
  <c r="R8" i="1"/>
  <c r="J8" i="1"/>
  <c r="K8" i="1"/>
  <c r="D8" i="1"/>
  <c r="R7" i="1"/>
  <c r="R5" i="1"/>
  <c r="W8" i="1" l="1"/>
  <c r="Y8" i="1" s="1"/>
  <c r="L9" i="1"/>
  <c r="X9" i="1"/>
  <c r="Z9" i="1" s="1"/>
  <c r="L8" i="1"/>
  <c r="X8" i="1"/>
  <c r="Z8" i="1" l="1"/>
  <c r="AA9" i="1"/>
  <c r="AA8" i="1"/>
  <c r="V26" i="1"/>
  <c r="X26" i="1" s="1"/>
  <c r="K26" i="1"/>
  <c r="J26" i="1"/>
  <c r="Y25" i="1"/>
  <c r="V25" i="1"/>
  <c r="K25" i="1"/>
  <c r="J25" i="1"/>
  <c r="Y12" i="1"/>
  <c r="V13" i="1"/>
  <c r="K13" i="1"/>
  <c r="J13" i="1"/>
  <c r="X12" i="1"/>
  <c r="K12" i="1"/>
  <c r="J12" i="1"/>
  <c r="J6" i="1"/>
  <c r="J5" i="1"/>
  <c r="J7" i="1"/>
  <c r="U7" i="1"/>
  <c r="U6" i="1"/>
  <c r="U5" i="1"/>
  <c r="G7" i="1"/>
  <c r="W7" i="1" s="1"/>
  <c r="D7" i="1"/>
  <c r="G6" i="1"/>
  <c r="W6" i="1" s="1"/>
  <c r="D6" i="1"/>
  <c r="G5" i="1"/>
  <c r="W5" i="1" s="1"/>
  <c r="D5" i="1"/>
  <c r="L25" i="1" l="1"/>
  <c r="L26" i="1"/>
  <c r="Z12" i="1"/>
  <c r="X6" i="1"/>
  <c r="K7" i="1"/>
  <c r="L7" i="1" s="1"/>
  <c r="Y7" i="1"/>
  <c r="X5" i="1"/>
  <c r="X7" i="1"/>
  <c r="X13" i="1"/>
  <c r="X25" i="1"/>
  <c r="Z25" i="1" s="1"/>
  <c r="K6" i="1"/>
  <c r="L6" i="1" s="1"/>
  <c r="Y6" i="1"/>
  <c r="L12" i="1"/>
  <c r="Y26" i="1"/>
  <c r="Z26" i="1" s="1"/>
  <c r="Y13" i="1"/>
  <c r="L13" i="1"/>
  <c r="Y5" i="1"/>
  <c r="K5" i="1"/>
  <c r="L5" i="1" s="1"/>
  <c r="AA25" i="1" l="1"/>
  <c r="AA26" i="1"/>
  <c r="AA12" i="1"/>
  <c r="Z5" i="1"/>
  <c r="AA5" i="1" s="1"/>
  <c r="Z13" i="1"/>
  <c r="AA13" i="1" s="1"/>
  <c r="Z6" i="1"/>
  <c r="AA6" i="1" s="1"/>
  <c r="Z7" i="1"/>
  <c r="AA7" i="1" s="1"/>
</calcChain>
</file>

<file path=xl/sharedStrings.xml><?xml version="1.0" encoding="utf-8"?>
<sst xmlns="http://schemas.openxmlformats.org/spreadsheetml/2006/main" count="137" uniqueCount="109">
  <si>
    <t>Resource 
Name</t>
  </si>
  <si>
    <t>DAM MCPC
($/MWh)</t>
  </si>
  <si>
    <t>UNIT1</t>
  </si>
  <si>
    <t>QSE
Name</t>
  </si>
  <si>
    <t>QSE1</t>
  </si>
  <si>
    <t>DAM Solution and Settlement</t>
  </si>
  <si>
    <t>Case 
#</t>
  </si>
  <si>
    <t>Note:</t>
  </si>
  <si>
    <t xml:space="preserve">User can change the cells without grey color. The cells with grey color have pre-defined formular and shall not be changed. </t>
  </si>
  <si>
    <t>DAM 
AS Payment ($)</t>
  </si>
  <si>
    <t>The $ amount with negative value indicates payment to QSE and positive value indicates charge to QSE.</t>
  </si>
  <si>
    <t>User can modify existing case (row) or copy and insert additional row to create different case/scenario.</t>
  </si>
  <si>
    <t>DAES</t>
  </si>
  <si>
    <t>RTMG</t>
  </si>
  <si>
    <t>RTMG
(MWh)</t>
  </si>
  <si>
    <t>DASPP</t>
  </si>
  <si>
    <t>DAM 
SPP
($/MWh)</t>
  </si>
  <si>
    <t>RTSPP 
($/MWh)</t>
  </si>
  <si>
    <t xml:space="preserve">RTSPP  </t>
  </si>
  <si>
    <t>Real Time Solution</t>
  </si>
  <si>
    <t>RTMG + DAEP - DAES</t>
  </si>
  <si>
    <t>RTEIAMT</t>
  </si>
  <si>
    <t>RTASIAMT</t>
  </si>
  <si>
    <t>The DAM solution and Settlement is calculated for each 15-minute interval to align with the RT Energy and AS Imbalance.</t>
  </si>
  <si>
    <t>DAEP</t>
  </si>
  <si>
    <t>HSL 
(MWh)</t>
  </si>
  <si>
    <t>The RT AS Imbalance Settlement is calculated for each 15-minute interval. All inputs have been converted to MWh for ease of use.</t>
  </si>
  <si>
    <t>DAM
Energy Amount ($)</t>
  </si>
  <si>
    <t>DAM Total
($)</t>
  </si>
  <si>
    <t>QSE4</t>
  </si>
  <si>
    <t>RTAML
(MWh)</t>
  </si>
  <si>
    <t>DAEP - DAES - RTAML</t>
  </si>
  <si>
    <t>RN 
Energy Imbalance (MWh)</t>
  </si>
  <si>
    <t>LZ 
Energy Imbalance (MWh)</t>
  </si>
  <si>
    <t>Non-.Controllable Load Resource</t>
  </si>
  <si>
    <t>UNIT5</t>
  </si>
  <si>
    <t>RT 
Energy Imbalance Pmnt/Chrg
($)</t>
  </si>
  <si>
    <t>DAM Energy amount ($)=-1*DAM Energy Purchase Award - DAM Energy Sales Award * DAM SPP ($/MWh)</t>
  </si>
  <si>
    <t>DAM AS Payment ($) =-1*DAM AS Award * DAM MCPC ($/MWh)</t>
  </si>
  <si>
    <t>DAM Total Payment ($)=DAM Energy Amount ($)+DAM AS Payment ($)</t>
  </si>
  <si>
    <t>LZ Energy Imbalance = DAM Energy Purchases -DAM Energy Sales - RT Adjusted Meter Load (RTAML)</t>
  </si>
  <si>
    <t>RN Energy Imbalance =RT Metered Energy (RTMG) + DAM Energy Purchases -DAM Energy Sales</t>
  </si>
  <si>
    <t xml:space="preserve"> DAM AS Award (MW)</t>
  </si>
  <si>
    <t>DAM Sale 
Award (MW)</t>
  </si>
  <si>
    <t>DAM Purchase 
Award (MW)</t>
  </si>
  <si>
    <t>Daily Net Payment or Charge to Resource (DAM + RT)</t>
  </si>
  <si>
    <t>Net Settlement</t>
  </si>
  <si>
    <t xml:space="preserve">RT Settlement </t>
  </si>
  <si>
    <t xml:space="preserve">RTC AS Imbalance and Energy Imbalance Settlement Example </t>
  </si>
  <si>
    <t>MCPCRR</t>
  </si>
  <si>
    <t>DARRAWD</t>
  </si>
  <si>
    <t>PCRRAMT</t>
  </si>
  <si>
    <t>RRTP</t>
  </si>
  <si>
    <t>RRTS</t>
  </si>
  <si>
    <t>RTRRMCPC
($/MW)</t>
  </si>
  <si>
    <t>AS Imbalance (MWh)</t>
  </si>
  <si>
    <t>RT Total Imbalance Payment 
(Energy + AS) 
($)</t>
  </si>
  <si>
    <t>RT AS Imbalance 
Pmnt/Chrg ($)</t>
  </si>
  <si>
    <t>RTRRAWD</t>
  </si>
  <si>
    <t>RTRRMCPC &amp; RTRRRP</t>
  </si>
  <si>
    <t xml:space="preserve">RT Energy Imbalance Payment ($)=-1* RTSPP ($/MWh)*RT Energy Imbalance (RN or LZ) </t>
  </si>
  <si>
    <t xml:space="preserve">AS Imbalance = RT AS Award - DAM AS award - DAM Self Arranged + AS Trade Purchase - AS Trade Sell </t>
  </si>
  <si>
    <t xml:space="preserve">RT AS Imbalance Payment ($)= -1* RTASMCPC ($/MWh)*RT AS Imbalance </t>
  </si>
  <si>
    <t>DAESAMT/DAEPAMT</t>
  </si>
  <si>
    <t>7.a</t>
  </si>
  <si>
    <t>7.b</t>
  </si>
  <si>
    <t>Trade - Purchase</t>
  </si>
  <si>
    <t>Trade - Sell</t>
  </si>
  <si>
    <t>RT RRS Award</t>
  </si>
  <si>
    <t>RT Total Imbalance Payment (Energy+AS) ($)=RT Energy Imbalance Payment ($)+RT AS Imbalance Payment ($)</t>
  </si>
  <si>
    <t>Net Payment Change (Energy+AS) ($)=DAM Net ($)+ RT Net ($)</t>
  </si>
  <si>
    <t>:05</t>
  </si>
  <si>
    <t>:10</t>
  </si>
  <si>
    <t>:15</t>
  </si>
  <si>
    <t>n/a</t>
  </si>
  <si>
    <t>LRSP</t>
  </si>
  <si>
    <t>RTRRAWD-DARRAWD+RRTP-RRTS</t>
  </si>
  <si>
    <t>LR Self provision telemetry</t>
  </si>
  <si>
    <t>Case #7.a is Non-Controllable Load Resource with AS award that has been manually deployed during 1st 5 minutes and not recalled yet.</t>
  </si>
  <si>
    <t>DAM AS</t>
  </si>
  <si>
    <t>DAM HSL</t>
  </si>
  <si>
    <t>RT Headroom
B-E</t>
  </si>
  <si>
    <t>RTORPA</t>
  </si>
  <si>
    <t>AS Imbalance
=-1*F*G</t>
  </si>
  <si>
    <t>LMP</t>
  </si>
  <si>
    <t>Case #6 is Non-Controllable Load Resource with DAM AS award that has not been deployed.</t>
  </si>
  <si>
    <t>7.c</t>
  </si>
  <si>
    <t>Case #1 is generator with DAM and  RT AS award that has not been deployed.</t>
  </si>
  <si>
    <t>Case #2 is generator with DAM AS award that has been fully deployed</t>
  </si>
  <si>
    <t>Case #3 is generator with DAM energy and AS award and RT AS award</t>
  </si>
  <si>
    <t>Case #4 is generator with no DAM award but with RT AS award and governor response.</t>
  </si>
  <si>
    <t>Case #5 is generator with DAM AS award but no RT AS award and has governor response</t>
  </si>
  <si>
    <t>Case #7.c is Non-Controllable Load Resource with DAM AS award that has a UFR trip during 1st 5 minutes and recalled with a partial recovery in 3rd interval.</t>
  </si>
  <si>
    <t>Case #8 is Non-Controllable Load Resource with DAM energy award and AS award that has not been deployed.</t>
  </si>
  <si>
    <t>Case #9 is Non-Controllable Load Resource with DAM energy award and AS award that has been deployed due to UFR trip for entire 15 minute interval.</t>
  </si>
  <si>
    <t>RTSPP
LMP + RTORPA</t>
  </si>
  <si>
    <t>Energy Imbalance
=-1*I*J</t>
  </si>
  <si>
    <t>DAM MCPC</t>
  </si>
  <si>
    <t>DAM
pmt/chg</t>
  </si>
  <si>
    <t>AS Imbalance
G-C</t>
  </si>
  <si>
    <t>Energy Imbalance
RTMG/RTAML</t>
  </si>
  <si>
    <t>NET</t>
  </si>
  <si>
    <t>QSE - case #4 Gen</t>
  </si>
  <si>
    <t>QSE - case #7.b LR</t>
  </si>
  <si>
    <t>QSE - case #7.a LR</t>
  </si>
  <si>
    <t>Today - DAM, ORDC AS Imbalance and RT Energy Imbalance</t>
  </si>
  <si>
    <t>Case #7.b is Non-Controllable Load Resource with DAM AS award that has been manually deployed and recalled prior to this 15 minute interval.</t>
  </si>
  <si>
    <t>RTAML
(MPC - LPC)</t>
  </si>
  <si>
    <t>15 min RTMG/RTAML (MPC-LPC)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</si>
</sst>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/>
    </xf>
    <xf numFmtId="165" fontId="2" fillId="0" borderId="0" xfId="2" applyNumberFormat="1" applyFont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18" fontId="2" fillId="0" borderId="1" xfId="0" applyNumberFormat="1" applyFont="1" applyBorder="1" applyAlignment="1">
      <alignment horizontal="center" vertical="center"/>
    </xf>
    <xf numFmtId="43" fontId="2" fillId="0" borderId="0" xfId="1" applyFont="1"/>
    <xf numFmtId="0" fontId="3" fillId="4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wrapText="1"/>
    </xf>
    <xf numFmtId="165" fontId="2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165" fontId="0" fillId="0" borderId="1" xfId="2" applyNumberFormat="1" applyFont="1" applyBorder="1"/>
    <xf numFmtId="7" fontId="0" fillId="0" borderId="1" xfId="0" applyNumberFormat="1" applyBorder="1"/>
    <xf numFmtId="0" fontId="2" fillId="3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8" fontId="2" fillId="6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zoomScale="120" zoomScaleNormal="120" workbookViewId="0">
      <selection activeCell="F2" sqref="F2"/>
    </sheetView>
  </sheetViews>
  <sheetFormatPr defaultRowHeight="15" x14ac:dyDescent="0.25"/>
  <cols>
    <col min="1" max="1" width="20.140625" customWidth="1"/>
    <col min="6" max="6" width="13.7109375" customWidth="1"/>
    <col min="7" max="7" width="11.42578125" customWidth="1"/>
    <col min="8" max="9" width="11.140625" customWidth="1"/>
    <col min="11" max="11" width="11.140625" customWidth="1"/>
    <col min="12" max="12" width="13.28515625" customWidth="1"/>
    <col min="14" max="14" width="12.28515625" customWidth="1"/>
    <col min="15" max="15" width="13.28515625" customWidth="1"/>
    <col min="20" max="20" width="13.42578125" customWidth="1"/>
    <col min="21" max="21" width="13" customWidth="1"/>
    <col min="22" max="22" width="11.5703125" customWidth="1"/>
    <col min="24" max="24" width="11.7109375" customWidth="1"/>
  </cols>
  <sheetData>
    <row r="1" spans="1:24" ht="39" x14ac:dyDescent="0.25">
      <c r="A1" s="48" t="s">
        <v>105</v>
      </c>
      <c r="B1" s="45" t="s">
        <v>80</v>
      </c>
      <c r="C1" s="45" t="s">
        <v>79</v>
      </c>
      <c r="D1" s="45" t="s">
        <v>97</v>
      </c>
      <c r="E1" s="45" t="s">
        <v>98</v>
      </c>
      <c r="F1" s="45" t="s">
        <v>108</v>
      </c>
      <c r="G1" s="45" t="s">
        <v>81</v>
      </c>
      <c r="H1" s="46" t="s">
        <v>99</v>
      </c>
      <c r="I1" s="45" t="s">
        <v>84</v>
      </c>
      <c r="J1" s="45" t="s">
        <v>82</v>
      </c>
      <c r="K1" s="46" t="s">
        <v>83</v>
      </c>
      <c r="L1" s="46" t="s">
        <v>100</v>
      </c>
      <c r="M1" s="45" t="s">
        <v>95</v>
      </c>
      <c r="N1" s="46" t="s">
        <v>96</v>
      </c>
      <c r="O1" s="46" t="s">
        <v>101</v>
      </c>
      <c r="P1" s="41"/>
      <c r="Q1" s="41"/>
      <c r="R1" s="41"/>
      <c r="S1" s="41"/>
      <c r="T1" s="41"/>
      <c r="U1" s="41"/>
      <c r="V1" s="41"/>
      <c r="W1" s="41"/>
      <c r="X1" s="41"/>
    </row>
    <row r="2" spans="1:24" x14ac:dyDescent="0.25">
      <c r="A2" s="42" t="s">
        <v>102</v>
      </c>
      <c r="B2" s="42">
        <v>125</v>
      </c>
      <c r="C2" s="42">
        <v>0</v>
      </c>
      <c r="D2" s="42"/>
      <c r="E2" s="42"/>
      <c r="F2" s="42">
        <v>112</v>
      </c>
      <c r="G2" s="42">
        <f>B2-F2</f>
        <v>13</v>
      </c>
      <c r="H2" s="42">
        <f>G2-C2</f>
        <v>13</v>
      </c>
      <c r="I2" s="43">
        <v>30</v>
      </c>
      <c r="J2" s="43">
        <v>15</v>
      </c>
      <c r="K2" s="44">
        <f>-1*H2*J2</f>
        <v>-195</v>
      </c>
      <c r="L2" s="42">
        <f>F2</f>
        <v>112</v>
      </c>
      <c r="M2" s="43">
        <f>I2+J2</f>
        <v>45</v>
      </c>
      <c r="N2" s="44">
        <f>-1*(L2*M2)</f>
        <v>-5040</v>
      </c>
      <c r="O2" s="44">
        <f>E2+K2+N2</f>
        <v>-5235</v>
      </c>
    </row>
    <row r="3" spans="1:24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24" x14ac:dyDescent="0.25">
      <c r="A4" s="42" t="s">
        <v>104</v>
      </c>
      <c r="B4" s="42"/>
      <c r="C4" s="42">
        <v>20</v>
      </c>
      <c r="D4" s="43">
        <v>10</v>
      </c>
      <c r="E4" s="44">
        <f>-1*D4*C4</f>
        <v>-200</v>
      </c>
      <c r="F4" s="42">
        <v>6.67</v>
      </c>
      <c r="G4" s="42">
        <f>F4</f>
        <v>6.67</v>
      </c>
      <c r="H4" s="42">
        <f>G4-C4</f>
        <v>-13.33</v>
      </c>
      <c r="I4" s="43">
        <v>70</v>
      </c>
      <c r="J4" s="43">
        <v>55</v>
      </c>
      <c r="K4" s="44">
        <f>-1*H4*J4</f>
        <v>733.15</v>
      </c>
      <c r="L4" s="42">
        <f>-1*F4</f>
        <v>-6.67</v>
      </c>
      <c r="M4" s="43">
        <f>I4+J4</f>
        <v>125</v>
      </c>
      <c r="N4" s="44">
        <f>-1*(L4*M4)</f>
        <v>833.75</v>
      </c>
      <c r="O4" s="44">
        <f>E4+K4+N4</f>
        <v>1366.9</v>
      </c>
    </row>
    <row r="5" spans="1:24" x14ac:dyDescent="0.25">
      <c r="A5" s="42" t="s">
        <v>103</v>
      </c>
      <c r="B5" s="42"/>
      <c r="C5" s="42">
        <v>20</v>
      </c>
      <c r="D5" s="43">
        <v>10</v>
      </c>
      <c r="E5" s="44">
        <f>-1*D5*C5</f>
        <v>-200</v>
      </c>
      <c r="F5" s="42">
        <v>1.66</v>
      </c>
      <c r="G5" s="42">
        <f>F5</f>
        <v>1.66</v>
      </c>
      <c r="H5" s="42">
        <f>G5-C5</f>
        <v>-18.34</v>
      </c>
      <c r="I5" s="43">
        <v>70</v>
      </c>
      <c r="J5" s="43">
        <v>55</v>
      </c>
      <c r="K5" s="44">
        <f>-1*H5*J5</f>
        <v>1008.7</v>
      </c>
      <c r="L5" s="42">
        <f>-1*F5</f>
        <v>-1.66</v>
      </c>
      <c r="M5" s="43">
        <f>I5+J5</f>
        <v>125</v>
      </c>
      <c r="N5" s="44">
        <f>-1*(L5*M5)</f>
        <v>207.5</v>
      </c>
      <c r="O5" s="44">
        <f>E5+K5+N5</f>
        <v>1016.2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zoomScale="130" zoomScaleNormal="130" workbookViewId="0">
      <selection activeCell="W5" sqref="W5"/>
    </sheetView>
  </sheetViews>
  <sheetFormatPr defaultRowHeight="12" x14ac:dyDescent="0.2"/>
  <cols>
    <col min="1" max="1" width="5.42578125" style="1" customWidth="1"/>
    <col min="2" max="2" width="7.5703125" style="1" customWidth="1"/>
    <col min="3" max="3" width="10.140625" style="1" customWidth="1"/>
    <col min="4" max="4" width="7.85546875" style="1" customWidth="1"/>
    <col min="5" max="5" width="10.7109375" style="1" customWidth="1"/>
    <col min="6" max="6" width="8.85546875" style="1" customWidth="1"/>
    <col min="7" max="7" width="12.7109375" style="1" customWidth="1"/>
    <col min="8" max="8" width="9.28515625" style="1" customWidth="1"/>
    <col min="9" max="9" width="10.85546875" style="1" customWidth="1"/>
    <col min="10" max="10" width="12.28515625" style="1" customWidth="1"/>
    <col min="11" max="11" width="10.28515625" style="1" customWidth="1"/>
    <col min="12" max="12" width="7.85546875" style="1" bestFit="1" customWidth="1"/>
    <col min="13" max="13" width="8.28515625" style="1" customWidth="1"/>
    <col min="14" max="14" width="9.140625" style="1" customWidth="1"/>
    <col min="15" max="15" width="11.42578125" style="1" customWidth="1"/>
    <col min="16" max="16" width="9.7109375" style="1" bestFit="1" customWidth="1"/>
    <col min="17" max="17" width="9.42578125" style="1" customWidth="1"/>
    <col min="18" max="18" width="11.5703125" style="1" customWidth="1"/>
    <col min="19" max="19" width="10.140625" style="1" customWidth="1"/>
    <col min="20" max="20" width="15.7109375" style="1" customWidth="1"/>
    <col min="21" max="21" width="9.42578125" style="1" customWidth="1"/>
    <col min="22" max="22" width="9.5703125" style="1" customWidth="1"/>
    <col min="23" max="23" width="13.28515625" style="1" customWidth="1"/>
    <col min="24" max="24" width="10.42578125" style="1" customWidth="1"/>
    <col min="25" max="25" width="13.140625" style="5" customWidth="1"/>
    <col min="26" max="26" width="10.7109375" style="5" bestFit="1" customWidth="1"/>
    <col min="27" max="27" width="11.85546875" style="1" customWidth="1"/>
    <col min="28" max="16384" width="9.140625" style="1"/>
  </cols>
  <sheetData>
    <row r="1" spans="1:27" ht="15.75" x14ac:dyDescent="0.25">
      <c r="A1" s="11" t="s">
        <v>48</v>
      </c>
    </row>
    <row r="2" spans="1:27" x14ac:dyDescent="0.2">
      <c r="A2" s="49"/>
      <c r="B2" s="49"/>
      <c r="C2" s="49"/>
      <c r="D2" s="49"/>
      <c r="E2" s="50" t="s">
        <v>5</v>
      </c>
      <c r="F2" s="51"/>
      <c r="G2" s="51"/>
      <c r="H2" s="51"/>
      <c r="I2" s="51"/>
      <c r="J2" s="51"/>
      <c r="K2" s="51"/>
      <c r="L2" s="52"/>
      <c r="M2" s="56" t="s">
        <v>19</v>
      </c>
      <c r="N2" s="57"/>
      <c r="O2" s="57"/>
      <c r="P2" s="57"/>
      <c r="Q2" s="57"/>
      <c r="R2" s="57"/>
      <c r="S2" s="57"/>
      <c r="T2" s="58"/>
      <c r="U2" s="53" t="s">
        <v>47</v>
      </c>
      <c r="V2" s="54"/>
      <c r="W2" s="54"/>
      <c r="X2" s="54"/>
      <c r="Y2" s="54"/>
      <c r="Z2" s="55"/>
      <c r="AA2" s="32" t="s">
        <v>46</v>
      </c>
    </row>
    <row r="3" spans="1:27" ht="36" x14ac:dyDescent="0.2">
      <c r="A3" s="13"/>
      <c r="B3" s="13"/>
      <c r="C3" s="13"/>
      <c r="D3" s="13"/>
      <c r="E3" s="14" t="s">
        <v>24</v>
      </c>
      <c r="F3" s="14" t="s">
        <v>12</v>
      </c>
      <c r="G3" s="14" t="s">
        <v>50</v>
      </c>
      <c r="H3" s="14" t="s">
        <v>15</v>
      </c>
      <c r="I3" s="14" t="s">
        <v>49</v>
      </c>
      <c r="J3" s="31" t="s">
        <v>63</v>
      </c>
      <c r="K3" s="14" t="s">
        <v>51</v>
      </c>
      <c r="L3" s="14"/>
      <c r="M3" s="17" t="s">
        <v>13</v>
      </c>
      <c r="N3" s="15" t="s">
        <v>107</v>
      </c>
      <c r="O3" s="15" t="s">
        <v>75</v>
      </c>
      <c r="P3" s="17" t="s">
        <v>52</v>
      </c>
      <c r="Q3" s="17" t="s">
        <v>53</v>
      </c>
      <c r="R3" s="17" t="s">
        <v>58</v>
      </c>
      <c r="S3" s="17" t="s">
        <v>18</v>
      </c>
      <c r="T3" s="15" t="s">
        <v>59</v>
      </c>
      <c r="U3" s="18" t="s">
        <v>20</v>
      </c>
      <c r="V3" s="18" t="s">
        <v>31</v>
      </c>
      <c r="W3" s="18" t="s">
        <v>76</v>
      </c>
      <c r="X3" s="16" t="s">
        <v>21</v>
      </c>
      <c r="Y3" s="16" t="s">
        <v>22</v>
      </c>
      <c r="Z3" s="16"/>
      <c r="AA3" s="28"/>
    </row>
    <row r="4" spans="1:27" s="4" customFormat="1" ht="60" x14ac:dyDescent="0.2">
      <c r="A4" s="2" t="s">
        <v>6</v>
      </c>
      <c r="B4" s="2" t="s">
        <v>3</v>
      </c>
      <c r="C4" s="2" t="s">
        <v>0</v>
      </c>
      <c r="D4" s="2" t="s">
        <v>25</v>
      </c>
      <c r="E4" s="8" t="s">
        <v>44</v>
      </c>
      <c r="F4" s="8" t="s">
        <v>43</v>
      </c>
      <c r="G4" s="8" t="s">
        <v>42</v>
      </c>
      <c r="H4" s="8" t="s">
        <v>16</v>
      </c>
      <c r="I4" s="8" t="s">
        <v>1</v>
      </c>
      <c r="J4" s="6" t="s">
        <v>27</v>
      </c>
      <c r="K4" s="6" t="s">
        <v>9</v>
      </c>
      <c r="L4" s="6" t="s">
        <v>28</v>
      </c>
      <c r="M4" s="8" t="s">
        <v>14</v>
      </c>
      <c r="N4" s="8" t="s">
        <v>30</v>
      </c>
      <c r="O4" s="37" t="s">
        <v>77</v>
      </c>
      <c r="P4" s="36" t="s">
        <v>66</v>
      </c>
      <c r="Q4" s="8" t="s">
        <v>67</v>
      </c>
      <c r="R4" s="8" t="s">
        <v>68</v>
      </c>
      <c r="S4" s="8" t="s">
        <v>17</v>
      </c>
      <c r="T4" s="8" t="s">
        <v>54</v>
      </c>
      <c r="U4" s="6" t="s">
        <v>32</v>
      </c>
      <c r="V4" s="6" t="s">
        <v>33</v>
      </c>
      <c r="W4" s="6" t="s">
        <v>55</v>
      </c>
      <c r="X4" s="6" t="s">
        <v>36</v>
      </c>
      <c r="Y4" s="7" t="s">
        <v>57</v>
      </c>
      <c r="Z4" s="7" t="s">
        <v>56</v>
      </c>
      <c r="AA4" s="7" t="s">
        <v>45</v>
      </c>
    </row>
    <row r="5" spans="1:27" x14ac:dyDescent="0.2">
      <c r="A5" s="3">
        <v>1</v>
      </c>
      <c r="B5" s="3" t="s">
        <v>4</v>
      </c>
      <c r="C5" s="3" t="s">
        <v>2</v>
      </c>
      <c r="D5" s="3">
        <f>500/4</f>
        <v>125</v>
      </c>
      <c r="E5" s="3">
        <v>0</v>
      </c>
      <c r="F5" s="9">
        <v>0</v>
      </c>
      <c r="G5" s="9">
        <f>100/4</f>
        <v>25</v>
      </c>
      <c r="H5" s="25">
        <v>30</v>
      </c>
      <c r="I5" s="25">
        <v>10</v>
      </c>
      <c r="J5" s="23">
        <f>-1*(F5-E5)*H5</f>
        <v>0</v>
      </c>
      <c r="K5" s="23">
        <f>-1*G5*I5</f>
        <v>-250</v>
      </c>
      <c r="L5" s="23">
        <f>J5+K5</f>
        <v>-250</v>
      </c>
      <c r="M5" s="8">
        <v>100</v>
      </c>
      <c r="N5" s="8"/>
      <c r="O5" s="8" t="s">
        <v>74</v>
      </c>
      <c r="P5" s="8">
        <v>0</v>
      </c>
      <c r="Q5" s="8">
        <v>0</v>
      </c>
      <c r="R5" s="9">
        <f>100/4</f>
        <v>25</v>
      </c>
      <c r="S5" s="27">
        <v>30</v>
      </c>
      <c r="T5" s="27">
        <v>15</v>
      </c>
      <c r="U5" s="6">
        <f>M5+E5-F5</f>
        <v>100</v>
      </c>
      <c r="V5" s="6"/>
      <c r="W5" s="6">
        <f>R5-G5+P5-Q5</f>
        <v>0</v>
      </c>
      <c r="X5" s="23">
        <f>-1*S5*U5</f>
        <v>-3000</v>
      </c>
      <c r="Y5" s="23">
        <f>-1*T5*W5</f>
        <v>0</v>
      </c>
      <c r="Z5" s="23">
        <f>X5+Y5</f>
        <v>-3000</v>
      </c>
      <c r="AA5" s="23">
        <f>L5+Z5</f>
        <v>-3250</v>
      </c>
    </row>
    <row r="6" spans="1:27" x14ac:dyDescent="0.2">
      <c r="A6" s="3">
        <v>2</v>
      </c>
      <c r="B6" s="3" t="s">
        <v>4</v>
      </c>
      <c r="C6" s="3" t="s">
        <v>2</v>
      </c>
      <c r="D6" s="3">
        <f>500/4</f>
        <v>125</v>
      </c>
      <c r="E6" s="3">
        <v>0</v>
      </c>
      <c r="F6" s="9">
        <v>0</v>
      </c>
      <c r="G6" s="9">
        <f>100/4</f>
        <v>25</v>
      </c>
      <c r="H6" s="25">
        <v>30</v>
      </c>
      <c r="I6" s="25">
        <v>10</v>
      </c>
      <c r="J6" s="23">
        <f>-1*(F6-E6)*H6</f>
        <v>0</v>
      </c>
      <c r="K6" s="23">
        <f>-1*G6*I6</f>
        <v>-250</v>
      </c>
      <c r="L6" s="23">
        <f>J6+K6</f>
        <v>-250</v>
      </c>
      <c r="M6" s="8">
        <v>125</v>
      </c>
      <c r="N6" s="8"/>
      <c r="O6" s="8" t="s">
        <v>74</v>
      </c>
      <c r="P6" s="8">
        <v>0</v>
      </c>
      <c r="Q6" s="8">
        <v>0</v>
      </c>
      <c r="R6" s="9">
        <v>0</v>
      </c>
      <c r="S6" s="27">
        <v>30</v>
      </c>
      <c r="T6" s="27">
        <v>15</v>
      </c>
      <c r="U6" s="6">
        <f>M6+E6-F6</f>
        <v>125</v>
      </c>
      <c r="V6" s="6"/>
      <c r="W6" s="6">
        <f t="shared" ref="W6:W9" si="0">R6-G6+P6-Q6</f>
        <v>-25</v>
      </c>
      <c r="X6" s="23">
        <f>-1*S6*U6</f>
        <v>-3750</v>
      </c>
      <c r="Y6" s="23">
        <f>-1*T6*W6</f>
        <v>375</v>
      </c>
      <c r="Z6" s="23">
        <f t="shared" ref="Z6:Z8" si="1">X6+Y6</f>
        <v>-3375</v>
      </c>
      <c r="AA6" s="23">
        <f>L6+Z6</f>
        <v>-3625</v>
      </c>
    </row>
    <row r="7" spans="1:27" x14ac:dyDescent="0.2">
      <c r="A7" s="3">
        <v>3</v>
      </c>
      <c r="B7" s="3" t="s">
        <v>4</v>
      </c>
      <c r="C7" s="3" t="s">
        <v>2</v>
      </c>
      <c r="D7" s="3">
        <f>500/4</f>
        <v>125</v>
      </c>
      <c r="E7" s="3">
        <v>0</v>
      </c>
      <c r="F7" s="9">
        <v>100</v>
      </c>
      <c r="G7" s="9">
        <f>100/4</f>
        <v>25</v>
      </c>
      <c r="H7" s="25">
        <v>30</v>
      </c>
      <c r="I7" s="25">
        <v>10</v>
      </c>
      <c r="J7" s="23">
        <f>-1*(F7-E7)*H7</f>
        <v>-3000</v>
      </c>
      <c r="K7" s="23">
        <f>-1*G7*I7</f>
        <v>-250</v>
      </c>
      <c r="L7" s="23">
        <f>J7+K7</f>
        <v>-3250</v>
      </c>
      <c r="M7" s="8">
        <v>100</v>
      </c>
      <c r="N7" s="8"/>
      <c r="O7" s="8" t="s">
        <v>74</v>
      </c>
      <c r="P7" s="8">
        <v>0</v>
      </c>
      <c r="Q7" s="8">
        <v>0</v>
      </c>
      <c r="R7" s="9">
        <f>100/4</f>
        <v>25</v>
      </c>
      <c r="S7" s="27">
        <v>30</v>
      </c>
      <c r="T7" s="27">
        <v>15</v>
      </c>
      <c r="U7" s="6">
        <f>M7+E7-F7</f>
        <v>0</v>
      </c>
      <c r="V7" s="6"/>
      <c r="W7" s="6">
        <f t="shared" si="0"/>
        <v>0</v>
      </c>
      <c r="X7" s="23">
        <f>-1*S7*U7</f>
        <v>0</v>
      </c>
      <c r="Y7" s="23">
        <f>-1*T7*W7</f>
        <v>0</v>
      </c>
      <c r="Z7" s="23">
        <f t="shared" si="1"/>
        <v>0</v>
      </c>
      <c r="AA7" s="23">
        <f>L7+Z7</f>
        <v>-3250</v>
      </c>
    </row>
    <row r="8" spans="1:27" x14ac:dyDescent="0.2">
      <c r="A8" s="38">
        <v>4</v>
      </c>
      <c r="B8" s="3" t="s">
        <v>4</v>
      </c>
      <c r="C8" s="3" t="s">
        <v>2</v>
      </c>
      <c r="D8" s="3">
        <f>500/4</f>
        <v>125</v>
      </c>
      <c r="E8" s="3">
        <v>0</v>
      </c>
      <c r="F8" s="9">
        <v>0</v>
      </c>
      <c r="G8" s="9">
        <v>0</v>
      </c>
      <c r="H8" s="25">
        <v>30</v>
      </c>
      <c r="I8" s="25">
        <v>10</v>
      </c>
      <c r="J8" s="23">
        <f>-1*(F8-E8)*H8</f>
        <v>0</v>
      </c>
      <c r="K8" s="23">
        <f>-1*G8*I8</f>
        <v>0</v>
      </c>
      <c r="L8" s="23">
        <f>J8+K8</f>
        <v>0</v>
      </c>
      <c r="M8" s="8">
        <v>112</v>
      </c>
      <c r="N8" s="8"/>
      <c r="O8" s="8" t="s">
        <v>74</v>
      </c>
      <c r="P8" s="8">
        <v>0</v>
      </c>
      <c r="Q8" s="8">
        <v>0</v>
      </c>
      <c r="R8" s="9">
        <f>100/4</f>
        <v>25</v>
      </c>
      <c r="S8" s="27">
        <v>30</v>
      </c>
      <c r="T8" s="27">
        <v>15</v>
      </c>
      <c r="U8" s="6">
        <v>112</v>
      </c>
      <c r="V8" s="6"/>
      <c r="W8" s="6">
        <f t="shared" si="0"/>
        <v>25</v>
      </c>
      <c r="X8" s="23">
        <f>-1*S8*U8</f>
        <v>-3360</v>
      </c>
      <c r="Y8" s="23">
        <f>-1*T8*W8</f>
        <v>-375</v>
      </c>
      <c r="Z8" s="23">
        <f t="shared" si="1"/>
        <v>-3735</v>
      </c>
      <c r="AA8" s="23">
        <f>L8+Z8</f>
        <v>-3735</v>
      </c>
    </row>
    <row r="9" spans="1:27" x14ac:dyDescent="0.2">
      <c r="A9" s="3">
        <v>5</v>
      </c>
      <c r="B9" s="3" t="s">
        <v>4</v>
      </c>
      <c r="C9" s="3" t="s">
        <v>2</v>
      </c>
      <c r="D9" s="3">
        <f>500/4</f>
        <v>125</v>
      </c>
      <c r="E9" s="3">
        <v>0</v>
      </c>
      <c r="F9" s="9">
        <v>0</v>
      </c>
      <c r="G9" s="9">
        <v>10</v>
      </c>
      <c r="H9" s="25">
        <v>30</v>
      </c>
      <c r="I9" s="25">
        <v>10</v>
      </c>
      <c r="J9" s="23">
        <f>-1*(F9-E9)*H9</f>
        <v>0</v>
      </c>
      <c r="K9" s="23">
        <f>-1*G9*I9</f>
        <v>-100</v>
      </c>
      <c r="L9" s="23">
        <f>J9+K9</f>
        <v>-100</v>
      </c>
      <c r="M9" s="8">
        <v>112</v>
      </c>
      <c r="N9" s="8"/>
      <c r="O9" s="8" t="s">
        <v>74</v>
      </c>
      <c r="P9" s="8">
        <v>0</v>
      </c>
      <c r="Q9" s="8">
        <v>0</v>
      </c>
      <c r="R9" s="9">
        <v>0</v>
      </c>
      <c r="S9" s="27">
        <v>30</v>
      </c>
      <c r="T9" s="27">
        <v>1</v>
      </c>
      <c r="U9" s="6">
        <f>M9+E9-F9</f>
        <v>112</v>
      </c>
      <c r="V9" s="6"/>
      <c r="W9" s="6">
        <f t="shared" si="0"/>
        <v>-10</v>
      </c>
      <c r="X9" s="23">
        <f>-1*S9*U9</f>
        <v>-3360</v>
      </c>
      <c r="Y9" s="23">
        <f>-1*T9*W9</f>
        <v>10</v>
      </c>
      <c r="Z9" s="23">
        <f t="shared" ref="Z9" si="2">X9+Y9</f>
        <v>-3350</v>
      </c>
      <c r="AA9" s="23">
        <f>L9+Z9</f>
        <v>-3450</v>
      </c>
    </row>
    <row r="10" spans="1:27" s="35" customFormat="1" x14ac:dyDescent="0.2">
      <c r="A10" s="19"/>
      <c r="B10" s="19"/>
      <c r="C10" s="19"/>
      <c r="D10" s="19"/>
      <c r="E10" s="19"/>
      <c r="F10" s="20"/>
      <c r="G10" s="20"/>
      <c r="H10" s="33"/>
      <c r="I10" s="33"/>
      <c r="J10" s="33"/>
      <c r="K10" s="33"/>
      <c r="L10" s="33"/>
      <c r="M10" s="21"/>
      <c r="N10" s="21"/>
      <c r="O10" s="21"/>
      <c r="P10" s="21"/>
      <c r="Q10" s="21"/>
      <c r="R10" s="21"/>
      <c r="S10" s="34"/>
      <c r="T10" s="34"/>
      <c r="U10" s="34"/>
      <c r="V10" s="34"/>
      <c r="W10" s="34"/>
      <c r="X10" s="34"/>
      <c r="Y10" s="34"/>
      <c r="Z10" s="34"/>
      <c r="AA10" s="34"/>
    </row>
    <row r="11" spans="1:27" x14ac:dyDescent="0.2">
      <c r="A11" s="22" t="s">
        <v>34</v>
      </c>
      <c r="B11" s="19"/>
      <c r="C11" s="19"/>
      <c r="D11" s="19"/>
      <c r="E11" s="19"/>
      <c r="F11" s="19"/>
      <c r="G11" s="19"/>
      <c r="H11" s="26"/>
      <c r="I11" s="26"/>
      <c r="J11" s="19"/>
      <c r="K11" s="19"/>
      <c r="L11" s="19"/>
      <c r="M11" s="19"/>
      <c r="N11" s="19"/>
      <c r="O11" s="19"/>
      <c r="P11" s="19"/>
      <c r="Q11" s="19"/>
      <c r="R11" s="19"/>
      <c r="S11" s="26"/>
      <c r="T11" s="26"/>
      <c r="U11" s="19"/>
      <c r="V11" s="19"/>
      <c r="W11" s="19"/>
      <c r="X11" s="24"/>
      <c r="Y11" s="24"/>
      <c r="Z11" s="24"/>
      <c r="AA11" s="24"/>
    </row>
    <row r="12" spans="1:27" x14ac:dyDescent="0.2">
      <c r="A12" s="3">
        <v>6</v>
      </c>
      <c r="B12" s="3" t="s">
        <v>29</v>
      </c>
      <c r="C12" s="3" t="s">
        <v>35</v>
      </c>
      <c r="D12" s="3">
        <v>0</v>
      </c>
      <c r="E12" s="3">
        <v>0</v>
      </c>
      <c r="F12" s="9">
        <v>0</v>
      </c>
      <c r="G12" s="9">
        <v>20</v>
      </c>
      <c r="H12" s="25">
        <v>32</v>
      </c>
      <c r="I12" s="25">
        <v>10</v>
      </c>
      <c r="J12" s="23">
        <f>-1*(F12-E12)*H12</f>
        <v>0</v>
      </c>
      <c r="K12" s="23">
        <f>-1*G12*I12</f>
        <v>-200</v>
      </c>
      <c r="L12" s="23">
        <f>J12+K12</f>
        <v>-200</v>
      </c>
      <c r="M12" s="8"/>
      <c r="N12" s="8">
        <v>20</v>
      </c>
      <c r="O12" s="8">
        <f>G12+P12-Q12</f>
        <v>20</v>
      </c>
      <c r="P12" s="8">
        <v>0</v>
      </c>
      <c r="Q12" s="8">
        <v>0</v>
      </c>
      <c r="R12" s="8">
        <v>20</v>
      </c>
      <c r="S12" s="27">
        <v>30</v>
      </c>
      <c r="T12" s="27">
        <v>15</v>
      </c>
      <c r="U12" s="6"/>
      <c r="V12" s="6">
        <f>E12-F12-N12</f>
        <v>-20</v>
      </c>
      <c r="W12" s="6">
        <f>R12-G12+P12-Q12</f>
        <v>0</v>
      </c>
      <c r="X12" s="23">
        <f t="shared" ref="X12:Y26" si="3">-1*S12*V12</f>
        <v>600</v>
      </c>
      <c r="Y12" s="23">
        <f t="shared" si="3"/>
        <v>0</v>
      </c>
      <c r="Z12" s="23">
        <f t="shared" ref="Z12:Z26" si="4">X12+Y12</f>
        <v>600</v>
      </c>
      <c r="AA12" s="23">
        <f>L12+Z12</f>
        <v>400</v>
      </c>
    </row>
    <row r="13" spans="1:27" x14ac:dyDescent="0.2">
      <c r="A13" s="47" t="s">
        <v>64</v>
      </c>
      <c r="B13" s="3" t="s">
        <v>29</v>
      </c>
      <c r="C13" s="3" t="s">
        <v>35</v>
      </c>
      <c r="D13" s="3">
        <v>0</v>
      </c>
      <c r="E13" s="3">
        <v>0</v>
      </c>
      <c r="F13" s="9">
        <v>0</v>
      </c>
      <c r="G13" s="9">
        <v>20</v>
      </c>
      <c r="H13" s="25">
        <v>32</v>
      </c>
      <c r="I13" s="25">
        <v>10</v>
      </c>
      <c r="J13" s="23">
        <f>-1*(F13-E13)*H13</f>
        <v>0</v>
      </c>
      <c r="K13" s="23">
        <f>-1*G13*I13</f>
        <v>-200</v>
      </c>
      <c r="L13" s="23">
        <f>J13+K13</f>
        <v>-200</v>
      </c>
      <c r="M13" s="8"/>
      <c r="N13" s="8">
        <v>6.67</v>
      </c>
      <c r="O13" s="8">
        <f>G13+P13-Q13</f>
        <v>20</v>
      </c>
      <c r="P13" s="8">
        <v>0</v>
      </c>
      <c r="Q13" s="8">
        <v>0</v>
      </c>
      <c r="R13" s="8">
        <f>ROUND(AVERAGE(R14:R16),2)</f>
        <v>20</v>
      </c>
      <c r="S13" s="27">
        <v>70</v>
      </c>
      <c r="T13" s="27">
        <v>55</v>
      </c>
      <c r="U13" s="6"/>
      <c r="V13" s="6">
        <f>E13-F13-N13</f>
        <v>-6.67</v>
      </c>
      <c r="W13" s="6">
        <f>R13-G13+P13-Q13</f>
        <v>0</v>
      </c>
      <c r="X13" s="23">
        <f t="shared" si="3"/>
        <v>466.9</v>
      </c>
      <c r="Y13" s="23">
        <f t="shared" si="3"/>
        <v>0</v>
      </c>
      <c r="Z13" s="23">
        <f t="shared" si="4"/>
        <v>466.9</v>
      </c>
      <c r="AA13" s="23">
        <f>L13+Z13</f>
        <v>266.89999999999998</v>
      </c>
    </row>
    <row r="14" spans="1:27" x14ac:dyDescent="0.2">
      <c r="A14" s="29"/>
      <c r="B14" s="3"/>
      <c r="C14" s="38" t="s">
        <v>71</v>
      </c>
      <c r="D14" s="3"/>
      <c r="E14" s="3"/>
      <c r="F14" s="9"/>
      <c r="G14" s="9"/>
      <c r="H14" s="25"/>
      <c r="I14" s="25"/>
      <c r="J14" s="23"/>
      <c r="K14" s="23"/>
      <c r="L14" s="23"/>
      <c r="M14" s="8"/>
      <c r="N14" s="39">
        <v>20</v>
      </c>
      <c r="O14" s="8"/>
      <c r="P14" s="8"/>
      <c r="Q14" s="8"/>
      <c r="R14" s="40">
        <v>20</v>
      </c>
      <c r="S14" s="27"/>
      <c r="T14" s="27"/>
      <c r="U14" s="6"/>
      <c r="V14" s="6"/>
      <c r="W14" s="6"/>
      <c r="X14" s="23"/>
      <c r="Y14" s="23"/>
      <c r="Z14" s="23"/>
      <c r="AA14" s="23"/>
    </row>
    <row r="15" spans="1:27" x14ac:dyDescent="0.2">
      <c r="A15" s="29"/>
      <c r="B15" s="3"/>
      <c r="C15" s="38" t="s">
        <v>72</v>
      </c>
      <c r="D15" s="3"/>
      <c r="E15" s="3"/>
      <c r="F15" s="9"/>
      <c r="G15" s="9"/>
      <c r="H15" s="25"/>
      <c r="I15" s="25"/>
      <c r="J15" s="23"/>
      <c r="K15" s="23"/>
      <c r="L15" s="23"/>
      <c r="M15" s="8"/>
      <c r="N15" s="39">
        <v>0</v>
      </c>
      <c r="O15" s="8"/>
      <c r="P15" s="8"/>
      <c r="Q15" s="8"/>
      <c r="R15" s="40">
        <v>20</v>
      </c>
      <c r="S15" s="27"/>
      <c r="T15" s="27"/>
      <c r="U15" s="6"/>
      <c r="V15" s="6"/>
      <c r="W15" s="6"/>
      <c r="X15" s="23"/>
      <c r="Y15" s="23"/>
      <c r="Z15" s="23"/>
      <c r="AA15" s="23"/>
    </row>
    <row r="16" spans="1:27" x14ac:dyDescent="0.2">
      <c r="A16" s="29"/>
      <c r="B16" s="3"/>
      <c r="C16" s="38" t="s">
        <v>73</v>
      </c>
      <c r="D16" s="3"/>
      <c r="E16" s="3"/>
      <c r="F16" s="9"/>
      <c r="G16" s="9"/>
      <c r="H16" s="25"/>
      <c r="I16" s="25"/>
      <c r="J16" s="23"/>
      <c r="K16" s="23"/>
      <c r="L16" s="23"/>
      <c r="M16" s="8"/>
      <c r="N16" s="39">
        <v>0</v>
      </c>
      <c r="O16" s="8"/>
      <c r="P16" s="8"/>
      <c r="Q16" s="8"/>
      <c r="R16" s="40">
        <v>20</v>
      </c>
      <c r="S16" s="27"/>
      <c r="T16" s="27"/>
      <c r="U16" s="6"/>
      <c r="V16" s="6"/>
      <c r="W16" s="6"/>
      <c r="X16" s="23"/>
      <c r="Y16" s="23"/>
      <c r="Z16" s="23"/>
      <c r="AA16" s="23"/>
    </row>
    <row r="17" spans="1:27" x14ac:dyDescent="0.2">
      <c r="A17" s="47" t="s">
        <v>65</v>
      </c>
      <c r="B17" s="3" t="s">
        <v>29</v>
      </c>
      <c r="C17" s="3" t="s">
        <v>35</v>
      </c>
      <c r="D17" s="3">
        <v>0</v>
      </c>
      <c r="E17" s="3">
        <v>0</v>
      </c>
      <c r="F17" s="9">
        <v>0</v>
      </c>
      <c r="G17" s="9">
        <v>20</v>
      </c>
      <c r="H17" s="25">
        <v>32</v>
      </c>
      <c r="I17" s="25">
        <v>10</v>
      </c>
      <c r="J17" s="23">
        <f>-1*(F17-E17)*H17</f>
        <v>0</v>
      </c>
      <c r="K17" s="23">
        <f>-1*G17*I17</f>
        <v>-200</v>
      </c>
      <c r="L17" s="23">
        <f>J17+K17</f>
        <v>-200</v>
      </c>
      <c r="M17" s="8"/>
      <c r="N17" s="8">
        <v>1.66</v>
      </c>
      <c r="O17" s="8">
        <f>G17+P17-Q17</f>
        <v>20</v>
      </c>
      <c r="P17" s="8">
        <v>0</v>
      </c>
      <c r="Q17" s="8">
        <v>0</v>
      </c>
      <c r="R17" s="8">
        <f>ROUND(AVERAGE(R18:R20),2)</f>
        <v>1.67</v>
      </c>
      <c r="S17" s="27">
        <v>70</v>
      </c>
      <c r="T17" s="27">
        <v>55</v>
      </c>
      <c r="U17" s="6"/>
      <c r="V17" s="6">
        <f>E17-F17-N17</f>
        <v>-1.66</v>
      </c>
      <c r="W17" s="6">
        <f>R17-G17+P17-Q17</f>
        <v>-18.329999999999998</v>
      </c>
      <c r="X17" s="23">
        <f t="shared" ref="X17" si="5">-1*S17*V17</f>
        <v>116.19999999999999</v>
      </c>
      <c r="Y17" s="23">
        <f t="shared" ref="Y17" si="6">-1*T17*W17</f>
        <v>1008.1499999999999</v>
      </c>
      <c r="Z17" s="23">
        <f t="shared" ref="Z17" si="7">X17+Y17</f>
        <v>1124.3499999999999</v>
      </c>
      <c r="AA17" s="23">
        <f>L17+Z17</f>
        <v>924.34999999999991</v>
      </c>
    </row>
    <row r="18" spans="1:27" x14ac:dyDescent="0.2">
      <c r="A18" s="29"/>
      <c r="B18" s="3"/>
      <c r="C18" s="38" t="s">
        <v>71</v>
      </c>
      <c r="D18" s="3"/>
      <c r="E18" s="3"/>
      <c r="F18" s="9"/>
      <c r="G18" s="9"/>
      <c r="H18" s="25"/>
      <c r="I18" s="25"/>
      <c r="J18" s="23"/>
      <c r="K18" s="23"/>
      <c r="L18" s="23"/>
      <c r="M18" s="8"/>
      <c r="N18" s="39">
        <v>0</v>
      </c>
      <c r="O18" s="8"/>
      <c r="P18" s="8"/>
      <c r="Q18" s="8"/>
      <c r="R18" s="40">
        <v>0</v>
      </c>
      <c r="S18" s="27"/>
      <c r="T18" s="27"/>
      <c r="U18" s="6"/>
      <c r="V18" s="6"/>
      <c r="W18" s="6"/>
      <c r="X18" s="23"/>
      <c r="Y18" s="23"/>
      <c r="Z18" s="23"/>
      <c r="AA18" s="23"/>
    </row>
    <row r="19" spans="1:27" x14ac:dyDescent="0.2">
      <c r="A19" s="29"/>
      <c r="B19" s="3"/>
      <c r="C19" s="38" t="s">
        <v>72</v>
      </c>
      <c r="D19" s="3"/>
      <c r="E19" s="3"/>
      <c r="F19" s="9"/>
      <c r="G19" s="9"/>
      <c r="H19" s="25"/>
      <c r="I19" s="25"/>
      <c r="J19" s="23"/>
      <c r="K19" s="23"/>
      <c r="L19" s="23"/>
      <c r="M19" s="8"/>
      <c r="N19" s="39">
        <v>0</v>
      </c>
      <c r="O19" s="8"/>
      <c r="P19" s="8"/>
      <c r="Q19" s="8"/>
      <c r="R19" s="40">
        <v>0</v>
      </c>
      <c r="S19" s="27"/>
      <c r="T19" s="27"/>
      <c r="U19" s="6"/>
      <c r="V19" s="6"/>
      <c r="W19" s="6"/>
      <c r="X19" s="23"/>
      <c r="Y19" s="23"/>
      <c r="Z19" s="23"/>
      <c r="AA19" s="23"/>
    </row>
    <row r="20" spans="1:27" x14ac:dyDescent="0.2">
      <c r="A20" s="29"/>
      <c r="B20" s="3"/>
      <c r="C20" s="38" t="s">
        <v>73</v>
      </c>
      <c r="D20" s="3"/>
      <c r="E20" s="3"/>
      <c r="F20" s="9"/>
      <c r="G20" s="9"/>
      <c r="H20" s="25"/>
      <c r="I20" s="25"/>
      <c r="J20" s="23"/>
      <c r="K20" s="23"/>
      <c r="L20" s="23"/>
      <c r="M20" s="8"/>
      <c r="N20" s="39">
        <v>5</v>
      </c>
      <c r="O20" s="8"/>
      <c r="P20" s="8"/>
      <c r="Q20" s="8"/>
      <c r="R20" s="40">
        <v>5</v>
      </c>
      <c r="S20" s="27"/>
      <c r="T20" s="27"/>
      <c r="U20" s="6"/>
      <c r="V20" s="6"/>
      <c r="W20" s="6"/>
      <c r="X20" s="23"/>
      <c r="Y20" s="23"/>
      <c r="Z20" s="23"/>
      <c r="AA20" s="23"/>
    </row>
    <row r="21" spans="1:27" x14ac:dyDescent="0.2">
      <c r="A21" s="29" t="s">
        <v>86</v>
      </c>
      <c r="B21" s="3" t="s">
        <v>29</v>
      </c>
      <c r="C21" s="3" t="s">
        <v>35</v>
      </c>
      <c r="D21" s="3">
        <v>0</v>
      </c>
      <c r="E21" s="3">
        <v>0</v>
      </c>
      <c r="F21" s="9">
        <v>0</v>
      </c>
      <c r="G21" s="9">
        <v>20</v>
      </c>
      <c r="H21" s="25">
        <v>32</v>
      </c>
      <c r="I21" s="25">
        <v>10</v>
      </c>
      <c r="J21" s="23">
        <f>-1*(F21-E21)*H21</f>
        <v>0</v>
      </c>
      <c r="K21" s="23">
        <f>-1*G21*I21</f>
        <v>-200</v>
      </c>
      <c r="L21" s="23">
        <f>J21+K21</f>
        <v>-200</v>
      </c>
      <c r="M21" s="8"/>
      <c r="N21" s="8">
        <v>8.33</v>
      </c>
      <c r="O21" s="8">
        <f>G21+P21-Q21</f>
        <v>20</v>
      </c>
      <c r="P21" s="8">
        <v>0</v>
      </c>
      <c r="Q21" s="8">
        <v>0</v>
      </c>
      <c r="R21" s="8">
        <f>ROUND(AVERAGE(R22:R24),2)</f>
        <v>8.33</v>
      </c>
      <c r="S21" s="27">
        <v>30</v>
      </c>
      <c r="T21" s="27">
        <v>15</v>
      </c>
      <c r="U21" s="6"/>
      <c r="V21" s="6">
        <f>E21-F21-N21</f>
        <v>-8.33</v>
      </c>
      <c r="W21" s="6">
        <f>R21-G21+P21-Q21</f>
        <v>-11.67</v>
      </c>
      <c r="X21" s="23">
        <f t="shared" si="3"/>
        <v>249.9</v>
      </c>
      <c r="Y21" s="23">
        <f t="shared" si="3"/>
        <v>175.05</v>
      </c>
      <c r="Z21" s="23">
        <f t="shared" ref="Z21" si="8">X21+Y21</f>
        <v>424.95000000000005</v>
      </c>
      <c r="AA21" s="23">
        <f>L21+Z21</f>
        <v>224.95000000000005</v>
      </c>
    </row>
    <row r="22" spans="1:27" x14ac:dyDescent="0.2">
      <c r="A22" s="29"/>
      <c r="B22" s="3"/>
      <c r="C22" s="38" t="s">
        <v>71</v>
      </c>
      <c r="D22" s="3"/>
      <c r="E22" s="3"/>
      <c r="F22" s="9"/>
      <c r="G22" s="9"/>
      <c r="H22" s="25"/>
      <c r="I22" s="25"/>
      <c r="J22" s="23"/>
      <c r="K22" s="23"/>
      <c r="L22" s="23"/>
      <c r="M22" s="8"/>
      <c r="N22" s="39">
        <v>20</v>
      </c>
      <c r="O22" s="8"/>
      <c r="P22" s="8"/>
      <c r="Q22" s="8"/>
      <c r="R22" s="39">
        <v>20</v>
      </c>
      <c r="S22" s="27"/>
      <c r="T22" s="27"/>
      <c r="U22" s="6"/>
      <c r="V22" s="6"/>
      <c r="W22" s="6"/>
      <c r="X22" s="23"/>
      <c r="Y22" s="23"/>
      <c r="Z22" s="23"/>
      <c r="AA22" s="23"/>
    </row>
    <row r="23" spans="1:27" x14ac:dyDescent="0.2">
      <c r="A23" s="29"/>
      <c r="B23" s="3"/>
      <c r="C23" s="38" t="s">
        <v>72</v>
      </c>
      <c r="D23" s="3"/>
      <c r="E23" s="3"/>
      <c r="F23" s="9"/>
      <c r="G23" s="9"/>
      <c r="H23" s="25"/>
      <c r="I23" s="25"/>
      <c r="J23" s="23"/>
      <c r="K23" s="23"/>
      <c r="L23" s="23"/>
      <c r="M23" s="8"/>
      <c r="N23" s="39">
        <v>0</v>
      </c>
      <c r="O23" s="8"/>
      <c r="P23" s="8"/>
      <c r="Q23" s="8"/>
      <c r="R23" s="39">
        <v>0</v>
      </c>
      <c r="S23" s="27"/>
      <c r="T23" s="27"/>
      <c r="U23" s="6"/>
      <c r="V23" s="6"/>
      <c r="W23" s="6"/>
      <c r="X23" s="23"/>
      <c r="Y23" s="23"/>
      <c r="Z23" s="23"/>
      <c r="AA23" s="23"/>
    </row>
    <row r="24" spans="1:27" x14ac:dyDescent="0.2">
      <c r="A24" s="29"/>
      <c r="B24" s="3"/>
      <c r="C24" s="38" t="s">
        <v>73</v>
      </c>
      <c r="D24" s="3"/>
      <c r="E24" s="3"/>
      <c r="F24" s="9"/>
      <c r="G24" s="9"/>
      <c r="H24" s="25"/>
      <c r="I24" s="25"/>
      <c r="J24" s="23"/>
      <c r="K24" s="23"/>
      <c r="L24" s="23"/>
      <c r="M24" s="8"/>
      <c r="N24" s="39">
        <v>5</v>
      </c>
      <c r="O24" s="8"/>
      <c r="P24" s="8"/>
      <c r="Q24" s="8"/>
      <c r="R24" s="39">
        <v>5</v>
      </c>
      <c r="S24" s="27"/>
      <c r="T24" s="27"/>
      <c r="U24" s="6"/>
      <c r="V24" s="6"/>
      <c r="W24" s="6"/>
      <c r="X24" s="23"/>
      <c r="Y24" s="23"/>
      <c r="Z24" s="23"/>
      <c r="AA24" s="23"/>
    </row>
    <row r="25" spans="1:27" x14ac:dyDescent="0.2">
      <c r="A25" s="3">
        <v>8</v>
      </c>
      <c r="B25" s="3" t="s">
        <v>29</v>
      </c>
      <c r="C25" s="3" t="s">
        <v>35</v>
      </c>
      <c r="D25" s="3">
        <v>0</v>
      </c>
      <c r="E25" s="3">
        <v>20</v>
      </c>
      <c r="F25" s="9">
        <v>0</v>
      </c>
      <c r="G25" s="9">
        <v>20</v>
      </c>
      <c r="H25" s="25">
        <v>32</v>
      </c>
      <c r="I25" s="25">
        <v>10</v>
      </c>
      <c r="J25" s="23">
        <f>-1*(F25-E25)*H25</f>
        <v>640</v>
      </c>
      <c r="K25" s="23">
        <f>-1*G25*I25</f>
        <v>-200</v>
      </c>
      <c r="L25" s="23">
        <f>J25+K25</f>
        <v>440</v>
      </c>
      <c r="M25" s="8"/>
      <c r="N25" s="8">
        <v>20</v>
      </c>
      <c r="O25" s="8">
        <f t="shared" ref="O25:O26" si="9">G25+P25-Q25</f>
        <v>20</v>
      </c>
      <c r="P25" s="8">
        <v>0</v>
      </c>
      <c r="Q25" s="8">
        <v>0</v>
      </c>
      <c r="R25" s="8">
        <v>20</v>
      </c>
      <c r="S25" s="27">
        <v>30</v>
      </c>
      <c r="T25" s="27">
        <v>15</v>
      </c>
      <c r="U25" s="6"/>
      <c r="V25" s="6">
        <f>E25-F25-N25</f>
        <v>0</v>
      </c>
      <c r="W25" s="6">
        <f t="shared" ref="W25:W26" si="10">R25-G25+P25-Q25</f>
        <v>0</v>
      </c>
      <c r="X25" s="23">
        <f t="shared" si="3"/>
        <v>0</v>
      </c>
      <c r="Y25" s="23">
        <f t="shared" si="3"/>
        <v>0</v>
      </c>
      <c r="Z25" s="23">
        <f t="shared" si="4"/>
        <v>0</v>
      </c>
      <c r="AA25" s="23">
        <f>L25+Z25</f>
        <v>440</v>
      </c>
    </row>
    <row r="26" spans="1:27" x14ac:dyDescent="0.2">
      <c r="A26" s="3">
        <v>9</v>
      </c>
      <c r="B26" s="3" t="s">
        <v>29</v>
      </c>
      <c r="C26" s="3" t="s">
        <v>35</v>
      </c>
      <c r="D26" s="3">
        <v>0</v>
      </c>
      <c r="E26" s="3">
        <v>20</v>
      </c>
      <c r="F26" s="9">
        <v>0</v>
      </c>
      <c r="G26" s="9">
        <v>20</v>
      </c>
      <c r="H26" s="25">
        <v>32</v>
      </c>
      <c r="I26" s="25">
        <v>10</v>
      </c>
      <c r="J26" s="23">
        <f>-1*(F26-E26)*H26</f>
        <v>640</v>
      </c>
      <c r="K26" s="23">
        <f>-1*G26*I26</f>
        <v>-200</v>
      </c>
      <c r="L26" s="23">
        <f>J26+K26</f>
        <v>440</v>
      </c>
      <c r="M26" s="8"/>
      <c r="N26" s="8">
        <v>0</v>
      </c>
      <c r="O26" s="8">
        <f t="shared" si="9"/>
        <v>20</v>
      </c>
      <c r="P26" s="8">
        <v>0</v>
      </c>
      <c r="Q26" s="8">
        <v>0</v>
      </c>
      <c r="R26" s="8">
        <v>0</v>
      </c>
      <c r="S26" s="27">
        <v>30</v>
      </c>
      <c r="T26" s="27">
        <v>15</v>
      </c>
      <c r="U26" s="6"/>
      <c r="V26" s="6">
        <f>E26-F26-N26</f>
        <v>20</v>
      </c>
      <c r="W26" s="6">
        <f t="shared" si="10"/>
        <v>-20</v>
      </c>
      <c r="X26" s="23">
        <f t="shared" si="3"/>
        <v>-600</v>
      </c>
      <c r="Y26" s="23">
        <f t="shared" si="3"/>
        <v>300</v>
      </c>
      <c r="Z26" s="23">
        <f t="shared" si="4"/>
        <v>-300</v>
      </c>
      <c r="AA26" s="23">
        <f>L26+Z26</f>
        <v>140</v>
      </c>
    </row>
    <row r="27" spans="1:27" x14ac:dyDescent="0.2">
      <c r="A27" s="19"/>
      <c r="B27" s="19"/>
      <c r="C27" s="19"/>
      <c r="D27" s="19"/>
      <c r="E27" s="19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7" x14ac:dyDescent="0.2">
      <c r="A28" s="10" t="s">
        <v>7</v>
      </c>
    </row>
    <row r="30" spans="1:27" x14ac:dyDescent="0.2">
      <c r="A30" s="12" t="s">
        <v>8</v>
      </c>
    </row>
    <row r="31" spans="1:27" x14ac:dyDescent="0.2">
      <c r="A31" s="1" t="s">
        <v>11</v>
      </c>
    </row>
    <row r="32" spans="1:27" x14ac:dyDescent="0.2">
      <c r="A32" s="1" t="s">
        <v>10</v>
      </c>
    </row>
    <row r="33" spans="1:15" x14ac:dyDescent="0.2">
      <c r="A33" s="1" t="s">
        <v>23</v>
      </c>
    </row>
    <row r="34" spans="1:15" x14ac:dyDescent="0.2">
      <c r="A34" s="1" t="s">
        <v>26</v>
      </c>
    </row>
    <row r="37" spans="1:15" x14ac:dyDescent="0.2">
      <c r="A37" s="1" t="s">
        <v>87</v>
      </c>
    </row>
    <row r="38" spans="1:15" x14ac:dyDescent="0.2">
      <c r="A38" s="1" t="s">
        <v>88</v>
      </c>
      <c r="O38" s="30"/>
    </row>
    <row r="39" spans="1:15" x14ac:dyDescent="0.2">
      <c r="A39" s="1" t="s">
        <v>89</v>
      </c>
    </row>
    <row r="40" spans="1:15" x14ac:dyDescent="0.2">
      <c r="A40" s="1" t="s">
        <v>90</v>
      </c>
    </row>
    <row r="41" spans="1:15" x14ac:dyDescent="0.2">
      <c r="A41" s="1" t="s">
        <v>91</v>
      </c>
    </row>
    <row r="43" spans="1:15" x14ac:dyDescent="0.2">
      <c r="A43" s="1" t="s">
        <v>85</v>
      </c>
    </row>
    <row r="44" spans="1:15" x14ac:dyDescent="0.2">
      <c r="A44" s="1" t="s">
        <v>78</v>
      </c>
    </row>
    <row r="45" spans="1:15" x14ac:dyDescent="0.2">
      <c r="A45" s="1" t="s">
        <v>106</v>
      </c>
    </row>
    <row r="46" spans="1:15" x14ac:dyDescent="0.2">
      <c r="A46" s="1" t="s">
        <v>92</v>
      </c>
    </row>
    <row r="47" spans="1:15" x14ac:dyDescent="0.2">
      <c r="A47" s="1" t="s">
        <v>93</v>
      </c>
    </row>
    <row r="48" spans="1:15" x14ac:dyDescent="0.2">
      <c r="A48" s="1" t="s">
        <v>94</v>
      </c>
    </row>
    <row r="50" spans="1:1" x14ac:dyDescent="0.2">
      <c r="A50" s="1" t="s">
        <v>37</v>
      </c>
    </row>
    <row r="51" spans="1:1" x14ac:dyDescent="0.2">
      <c r="A51" s="1" t="s">
        <v>38</v>
      </c>
    </row>
    <row r="52" spans="1:1" x14ac:dyDescent="0.2">
      <c r="A52" s="1" t="s">
        <v>39</v>
      </c>
    </row>
    <row r="54" spans="1:1" x14ac:dyDescent="0.2">
      <c r="A54" s="1" t="s">
        <v>41</v>
      </c>
    </row>
    <row r="55" spans="1:1" x14ac:dyDescent="0.2">
      <c r="A55" s="1" t="s">
        <v>40</v>
      </c>
    </row>
    <row r="56" spans="1:1" x14ac:dyDescent="0.2">
      <c r="A56" s="1" t="s">
        <v>61</v>
      </c>
    </row>
    <row r="58" spans="1:1" x14ac:dyDescent="0.2">
      <c r="A58" s="1" t="s">
        <v>60</v>
      </c>
    </row>
    <row r="59" spans="1:1" x14ac:dyDescent="0.2">
      <c r="A59" s="1" t="s">
        <v>62</v>
      </c>
    </row>
    <row r="61" spans="1:1" x14ac:dyDescent="0.2">
      <c r="A61" s="1" t="s">
        <v>69</v>
      </c>
    </row>
    <row r="62" spans="1:1" x14ac:dyDescent="0.2">
      <c r="A62" s="1" t="s">
        <v>70</v>
      </c>
    </row>
  </sheetData>
  <mergeCells count="4">
    <mergeCell ref="A2:D2"/>
    <mergeCell ref="E2:L2"/>
    <mergeCell ref="U2:Z2"/>
    <mergeCell ref="M2:T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Example_ORDC ON</vt:lpstr>
      <vt:lpstr>Example_RTC 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2019-08-08T19:16:55Z</dcterms:modified>
</cp:coreProperties>
</file>