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source Adequacy\Presentations\2019\SAWG, 1-18-2019\"/>
    </mc:Choice>
  </mc:AlternateContent>
  <bookViews>
    <workbookView xWindow="0" yWindow="0" windowWidth="28800" windowHeight="13635"/>
  </bookViews>
  <sheets>
    <sheet name="May18CDR Capacity Contribution%" sheetId="10" r:id="rId1"/>
    <sheet name="Dec18CDR Capacity Contribution%" sheetId="7" r:id="rId2"/>
    <sheet name="May18CDR Plan. Wind Contrib." sheetId="8" r:id="rId3"/>
    <sheet name="Dec18CDR Plan. Wind Contrib.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8" l="1"/>
  <c r="C35" i="8"/>
  <c r="C36" i="8"/>
  <c r="C33" i="8"/>
  <c r="C27" i="8"/>
  <c r="C24" i="8"/>
  <c r="C25" i="8"/>
  <c r="C26" i="8"/>
  <c r="C23" i="8"/>
  <c r="B36" i="8"/>
  <c r="B35" i="8"/>
  <c r="B34" i="8"/>
  <c r="B33" i="8"/>
  <c r="B37" i="8" s="1"/>
  <c r="B26" i="8"/>
  <c r="B25" i="8"/>
  <c r="B24" i="8"/>
  <c r="B23" i="8"/>
  <c r="B27" i="8" s="1"/>
  <c r="C14" i="8"/>
  <c r="C15" i="8"/>
  <c r="C16" i="8"/>
  <c r="C13" i="8"/>
  <c r="B16" i="8"/>
  <c r="B15" i="8"/>
  <c r="B14" i="8"/>
  <c r="B13" i="8"/>
  <c r="B17" i="8" s="1"/>
  <c r="C4" i="8"/>
  <c r="C3" i="8"/>
  <c r="B24" i="10" l="1"/>
  <c r="B30" i="10" l="1"/>
  <c r="B29" i="10"/>
  <c r="B28" i="10"/>
  <c r="B27" i="10"/>
  <c r="B23" i="10"/>
  <c r="B22" i="10"/>
  <c r="B21" i="10"/>
  <c r="B18" i="10"/>
  <c r="B17" i="10"/>
  <c r="B16" i="10"/>
  <c r="B15" i="10"/>
  <c r="B14" i="10"/>
  <c r="B23" i="9" l="1"/>
  <c r="B24" i="9"/>
  <c r="B25" i="9"/>
  <c r="B26" i="9"/>
  <c r="B9" i="8" l="1"/>
  <c r="C37" i="8" l="1"/>
  <c r="B9" i="9" l="1"/>
  <c r="C3" i="9"/>
  <c r="C4" i="9"/>
  <c r="B34" i="9"/>
  <c r="C34" i="9" s="1"/>
  <c r="B35" i="9"/>
  <c r="B36" i="9"/>
  <c r="C36" i="9" s="1"/>
  <c r="B33" i="9"/>
  <c r="C33" i="9" s="1"/>
  <c r="B14" i="9"/>
  <c r="B15" i="9"/>
  <c r="B16" i="9"/>
  <c r="B13" i="9"/>
  <c r="C35" i="9"/>
  <c r="C37" i="9" l="1"/>
  <c r="B37" i="9"/>
  <c r="B5" i="9" l="1"/>
  <c r="B27" i="9" l="1"/>
  <c r="B17" i="9"/>
  <c r="B31" i="7"/>
  <c r="B30" i="7"/>
  <c r="B29" i="7"/>
  <c r="B28" i="7"/>
  <c r="B25" i="7"/>
  <c r="C26" i="9" s="1"/>
  <c r="B24" i="7"/>
  <c r="C25" i="9" s="1"/>
  <c r="B23" i="7"/>
  <c r="C24" i="9" s="1"/>
  <c r="B22" i="7"/>
  <c r="C23" i="9" s="1"/>
  <c r="B18" i="7"/>
  <c r="C16" i="9" s="1"/>
  <c r="B17" i="7"/>
  <c r="C15" i="9" s="1"/>
  <c r="B16" i="7"/>
  <c r="C14" i="9" s="1"/>
  <c r="B15" i="7"/>
  <c r="C5" i="9" s="1"/>
  <c r="B38" i="9" s="1"/>
  <c r="B39" i="9" s="1"/>
  <c r="B19" i="7"/>
  <c r="C13" i="9" l="1"/>
  <c r="C17" i="9" s="1"/>
  <c r="B18" i="9" s="1"/>
  <c r="B19" i="9" s="1"/>
  <c r="C27" i="9"/>
  <c r="B28" i="9" s="1"/>
  <c r="B29" i="9" s="1"/>
  <c r="B5" i="8" l="1"/>
  <c r="C17" i="8" l="1"/>
  <c r="C5" i="8"/>
  <c r="B28" i="8" s="1"/>
  <c r="B29" i="8" l="1"/>
  <c r="B38" i="8"/>
  <c r="B39" i="8" s="1"/>
  <c r="B18" i="8"/>
  <c r="B19" i="8" s="1"/>
</calcChain>
</file>

<file path=xl/comments1.xml><?xml version="1.0" encoding="utf-8"?>
<comments xmlns="http://schemas.openxmlformats.org/spreadsheetml/2006/main">
  <authors>
    <author>Anderson, Connor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Weighted by number of units in each year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Weighted by capacity of units in each year</t>
        </r>
      </text>
    </comment>
  </commentList>
</comments>
</file>

<file path=xl/comments2.xml><?xml version="1.0" encoding="utf-8"?>
<comments xmlns="http://schemas.openxmlformats.org/spreadsheetml/2006/main">
  <authors>
    <author>Anderson, Connor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From PI MW data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Weighted by number of units in each year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Weighted by capacity of units in each year</t>
        </r>
      </text>
    </comment>
  </commentList>
</comments>
</file>

<file path=xl/sharedStrings.xml><?xml version="1.0" encoding="utf-8"?>
<sst xmlns="http://schemas.openxmlformats.org/spreadsheetml/2006/main" count="413" uniqueCount="88">
  <si>
    <t>Capacity</t>
  </si>
  <si>
    <t>Other</t>
  </si>
  <si>
    <t>Coastal</t>
  </si>
  <si>
    <t>Panhandle</t>
  </si>
  <si>
    <t>COASTAL</t>
  </si>
  <si>
    <t>Unit</t>
  </si>
  <si>
    <t>PANHANDLE</t>
  </si>
  <si>
    <t>Season</t>
  </si>
  <si>
    <t>S2017</t>
  </si>
  <si>
    <t>Category</t>
  </si>
  <si>
    <t>Contribution (%)</t>
  </si>
  <si>
    <t>S2016</t>
  </si>
  <si>
    <t>S2015</t>
  </si>
  <si>
    <t>S2014</t>
  </si>
  <si>
    <t>S2013</t>
  </si>
  <si>
    <t>S2012</t>
  </si>
  <si>
    <t>S2011</t>
  </si>
  <si>
    <t>S2010</t>
  </si>
  <si>
    <t>S2009</t>
  </si>
  <si>
    <t>Average Contribution (%)</t>
  </si>
  <si>
    <t>N/A</t>
  </si>
  <si>
    <t>(Previous Non-Coastal)</t>
  </si>
  <si>
    <t>CABEZON WIND (RIO BRAVO I WIND)</t>
  </si>
  <si>
    <t>CACTUS FLATS WIND</t>
  </si>
  <si>
    <t>COYOTE WIND</t>
  </si>
  <si>
    <t>FLAT TOP WIND I</t>
  </si>
  <si>
    <t>HEART OF TEXAS WIND</t>
  </si>
  <si>
    <t>HICKMAN (SANTA RITA WIND)</t>
  </si>
  <si>
    <t>INFINITY LIVE OAK WIND</t>
  </si>
  <si>
    <t>LITTLE MOUNTAIN WIND</t>
  </si>
  <si>
    <t>LOCKETT WIND FARM</t>
  </si>
  <si>
    <t>LOMA PINTA WIND</t>
  </si>
  <si>
    <t>LORAINE WINDPARK PHASE III</t>
  </si>
  <si>
    <t>MARIAH DEL ESTE</t>
  </si>
  <si>
    <t>MARIAH DEL SUR</t>
  </si>
  <si>
    <t>MIDWAY FARMS WIND</t>
  </si>
  <si>
    <t>PATRIOT WIND (PETRONILLA)</t>
  </si>
  <si>
    <t>PUMPKIN FARM WIND</t>
  </si>
  <si>
    <t>RTS WIND</t>
  </si>
  <si>
    <t>SCANDIA WIND DEF</t>
  </si>
  <si>
    <t>STELLA 1 WIND</t>
  </si>
  <si>
    <t>TAHOKA WIND (STAKED PLAINS WIND 1)</t>
  </si>
  <si>
    <t>TORRECILLAS WIND</t>
  </si>
  <si>
    <t>SOUTH</t>
  </si>
  <si>
    <t>WEST</t>
  </si>
  <si>
    <t>NORTH</t>
  </si>
  <si>
    <t>2019 Capacity</t>
  </si>
  <si>
    <t>Original CDR</t>
  </si>
  <si>
    <t>Contribution</t>
  </si>
  <si>
    <t>Non-Coastal</t>
  </si>
  <si>
    <t>Total</t>
  </si>
  <si>
    <t>Modified CDR</t>
  </si>
  <si>
    <t>CDR Region</t>
  </si>
  <si>
    <t>County</t>
  </si>
  <si>
    <t>STARR</t>
  </si>
  <si>
    <t>CONCHO</t>
  </si>
  <si>
    <t>SCURRY</t>
  </si>
  <si>
    <t>COMANCHE</t>
  </si>
  <si>
    <t>MCCULLOCH</t>
  </si>
  <si>
    <t>REAGAN</t>
  </si>
  <si>
    <t>SCHLEICHER</t>
  </si>
  <si>
    <t>SAN PATRICIO</t>
  </si>
  <si>
    <t>BAYLOR</t>
  </si>
  <si>
    <t>WILBARGER</t>
  </si>
  <si>
    <t>LA SALLE</t>
  </si>
  <si>
    <t>MITCHELL</t>
  </si>
  <si>
    <t>PARMER</t>
  </si>
  <si>
    <t>NUECES</t>
  </si>
  <si>
    <t>FLOYD</t>
  </si>
  <si>
    <t>LYNN</t>
  </si>
  <si>
    <t>KENEDY</t>
  </si>
  <si>
    <t>WEBB</t>
  </si>
  <si>
    <t>Number of Units</t>
  </si>
  <si>
    <t>Modified CDR (Weighted Averages)</t>
  </si>
  <si>
    <t>Weighted Average Contribution (%)</t>
  </si>
  <si>
    <t>Capacity-Weighted Average Contribution (%)</t>
  </si>
  <si>
    <t>Capacity of Units</t>
  </si>
  <si>
    <t>S2018</t>
  </si>
  <si>
    <t>Modified CDR (Capacity-Weighted Averages)</t>
  </si>
  <si>
    <t>BLUE SUMMIT II</t>
  </si>
  <si>
    <t>S_HILLS WIND (LITTLE MOUNTAIN WIND)</t>
  </si>
  <si>
    <t>WILSON RANCH (INFINITY LIVE OAK WIND)</t>
  </si>
  <si>
    <t>SHAFFER (PATRIOT WIND/PETRONILLA)</t>
  </si>
  <si>
    <t>Total Capacity, MW</t>
  </si>
  <si>
    <t>Firm Peak Load, MW</t>
  </si>
  <si>
    <t>Reserve Margin</t>
  </si>
  <si>
    <t>Difference</t>
  </si>
  <si>
    <t>South Non-Coastal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</si>
</sst>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2" fillId="2" borderId="0" xfId="0" applyFont="1" applyFill="1"/>
    <xf numFmtId="164" fontId="0" fillId="2" borderId="0" xfId="0" applyNumberFormat="1" applyFill="1"/>
    <xf numFmtId="0" fontId="3" fillId="0" borderId="0" xfId="0" applyFont="1" applyFill="1" applyAlignment="1">
      <alignment horizontal="left"/>
    </xf>
    <xf numFmtId="165" fontId="3" fillId="0" borderId="0" xfId="0" applyNumberFormat="1" applyFont="1" applyAlignment="1">
      <alignment horizontal="left"/>
    </xf>
    <xf numFmtId="164" fontId="0" fillId="2" borderId="0" xfId="1" applyNumberFormat="1" applyFont="1" applyFill="1"/>
    <xf numFmtId="0" fontId="0" fillId="0" borderId="0" xfId="1" applyNumberFormat="1" applyFont="1"/>
    <xf numFmtId="164" fontId="0" fillId="0" borderId="0" xfId="0" applyNumberFormat="1" applyFill="1"/>
    <xf numFmtId="0" fontId="2" fillId="0" borderId="2" xfId="0" applyFont="1" applyBorder="1"/>
    <xf numFmtId="0" fontId="0" fillId="0" borderId="2" xfId="0" applyBorder="1"/>
    <xf numFmtId="1" fontId="0" fillId="0" borderId="2" xfId="0" applyNumberFormat="1" applyBorder="1"/>
    <xf numFmtId="0" fontId="0" fillId="0" borderId="0" xfId="0" applyBorder="1"/>
    <xf numFmtId="0" fontId="0" fillId="0" borderId="3" xfId="0" applyBorder="1"/>
    <xf numFmtId="1" fontId="0" fillId="2" borderId="2" xfId="0" applyNumberFormat="1" applyFill="1" applyBorder="1"/>
    <xf numFmtId="1" fontId="0" fillId="3" borderId="2" xfId="0" applyNumberFormat="1" applyFill="1" applyBorder="1"/>
    <xf numFmtId="1" fontId="0" fillId="0" borderId="2" xfId="0" applyNumberFormat="1" applyFill="1" applyBorder="1"/>
    <xf numFmtId="0" fontId="0" fillId="0" borderId="0" xfId="1" applyNumberFormat="1" applyFont="1" applyFill="1"/>
    <xf numFmtId="164" fontId="0" fillId="0" borderId="0" xfId="1" applyNumberFormat="1" applyFont="1" applyFill="1"/>
    <xf numFmtId="165" fontId="3" fillId="0" borderId="0" xfId="0" applyNumberFormat="1" applyFont="1" applyFill="1" applyAlignment="1">
      <alignment horizontal="left"/>
    </xf>
    <xf numFmtId="165" fontId="0" fillId="0" borderId="2" xfId="0" applyNumberFormat="1" applyBorder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4" xfId="0" applyBorder="1"/>
    <xf numFmtId="0" fontId="2" fillId="0" borderId="2" xfId="0" applyFont="1" applyFill="1" applyBorder="1"/>
    <xf numFmtId="164" fontId="0" fillId="3" borderId="2" xfId="1" applyNumberFormat="1" applyFont="1" applyFill="1" applyBorder="1"/>
    <xf numFmtId="164" fontId="0" fillId="0" borderId="0" xfId="1" applyNumberFormat="1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tabSelected="1" zoomScale="80" zoomScaleNormal="80" workbookViewId="0">
      <selection sqref="A1:D1"/>
    </sheetView>
  </sheetViews>
  <sheetFormatPr defaultRowHeight="15" x14ac:dyDescent="0.25"/>
  <cols>
    <col min="1" max="1" width="21.85546875" customWidth="1"/>
    <col min="2" max="2" width="41.85546875" bestFit="1" customWidth="1"/>
    <col min="3" max="3" width="15.85546875" bestFit="1" customWidth="1"/>
    <col min="4" max="4" width="15.85546875" customWidth="1"/>
    <col min="6" max="6" width="7.28515625" bestFit="1" customWidth="1"/>
    <col min="7" max="7" width="15.85546875" bestFit="1" customWidth="1"/>
    <col min="8" max="9" width="15.85546875" customWidth="1"/>
    <col min="11" max="11" width="7.28515625" bestFit="1" customWidth="1"/>
    <col min="12" max="12" width="15.85546875" bestFit="1" customWidth="1"/>
    <col min="13" max="14" width="15.85546875" customWidth="1"/>
    <col min="16" max="16" width="7.28515625" bestFit="1" customWidth="1"/>
    <col min="17" max="17" width="15.85546875" bestFit="1" customWidth="1"/>
    <col min="18" max="19" width="15.85546875" customWidth="1"/>
    <col min="21" max="21" width="7.28515625" bestFit="1" customWidth="1"/>
    <col min="22" max="22" width="15.85546875" bestFit="1" customWidth="1"/>
  </cols>
  <sheetData>
    <row r="1" spans="1:22" x14ac:dyDescent="0.25">
      <c r="A1" s="30" t="s">
        <v>2</v>
      </c>
      <c r="B1" s="30"/>
      <c r="C1" s="30"/>
      <c r="D1" s="30"/>
      <c r="F1" s="30" t="s">
        <v>87</v>
      </c>
      <c r="G1" s="30"/>
      <c r="H1" s="30"/>
      <c r="I1" s="30"/>
      <c r="K1" s="30" t="s">
        <v>1</v>
      </c>
      <c r="L1" s="30"/>
      <c r="M1" s="30"/>
      <c r="N1" s="30"/>
      <c r="P1" s="30" t="s">
        <v>3</v>
      </c>
      <c r="Q1" s="30"/>
      <c r="R1" s="30"/>
      <c r="S1" s="30"/>
      <c r="U1" s="31" t="s">
        <v>21</v>
      </c>
      <c r="V1" s="31"/>
    </row>
    <row r="2" spans="1:22" x14ac:dyDescent="0.25">
      <c r="A2" s="1" t="s">
        <v>7</v>
      </c>
      <c r="B2" s="1" t="s">
        <v>10</v>
      </c>
      <c r="C2" s="1" t="s">
        <v>72</v>
      </c>
      <c r="D2" s="1" t="s">
        <v>76</v>
      </c>
      <c r="F2" s="1" t="s">
        <v>7</v>
      </c>
      <c r="G2" s="1" t="s">
        <v>10</v>
      </c>
      <c r="H2" s="1" t="s">
        <v>72</v>
      </c>
      <c r="I2" s="1" t="s">
        <v>76</v>
      </c>
      <c r="K2" s="1" t="s">
        <v>7</v>
      </c>
      <c r="L2" s="1" t="s">
        <v>10</v>
      </c>
      <c r="M2" s="1" t="s">
        <v>72</v>
      </c>
      <c r="N2" s="1" t="s">
        <v>76</v>
      </c>
      <c r="P2" s="1" t="s">
        <v>7</v>
      </c>
      <c r="Q2" s="1" t="s">
        <v>10</v>
      </c>
      <c r="R2" s="1" t="s">
        <v>72</v>
      </c>
      <c r="S2" s="1" t="s">
        <v>76</v>
      </c>
      <c r="U2" s="4" t="s">
        <v>7</v>
      </c>
      <c r="V2" s="4" t="s">
        <v>10</v>
      </c>
    </row>
    <row r="3" spans="1:22" x14ac:dyDescent="0.25">
      <c r="A3" s="1" t="s">
        <v>8</v>
      </c>
      <c r="B3" s="2">
        <v>0.62928179138403539</v>
      </c>
      <c r="C3" s="9">
        <v>14</v>
      </c>
      <c r="D3" s="9">
        <v>2038.3999999999996</v>
      </c>
      <c r="F3" s="1" t="s">
        <v>8</v>
      </c>
      <c r="G3" s="2">
        <v>0.61732735497993485</v>
      </c>
      <c r="H3" s="9">
        <v>12</v>
      </c>
      <c r="I3" s="9">
        <v>1326.7</v>
      </c>
      <c r="K3" s="1" t="s">
        <v>8</v>
      </c>
      <c r="L3" s="2">
        <v>0.1539948263124612</v>
      </c>
      <c r="M3" s="9">
        <v>106</v>
      </c>
      <c r="N3" s="9">
        <v>11252.000000000007</v>
      </c>
      <c r="P3" s="1" t="s">
        <v>8</v>
      </c>
      <c r="Q3" s="2">
        <v>0.24883958852315757</v>
      </c>
      <c r="R3" s="9">
        <v>27</v>
      </c>
      <c r="S3" s="9">
        <v>3171.2000000000003</v>
      </c>
      <c r="U3" s="4" t="s">
        <v>8</v>
      </c>
      <c r="V3" s="8">
        <v>0.21212059064783456</v>
      </c>
    </row>
    <row r="4" spans="1:22" x14ac:dyDescent="0.25">
      <c r="A4" s="1" t="s">
        <v>11</v>
      </c>
      <c r="B4" s="2">
        <v>0.7356150342838228</v>
      </c>
      <c r="C4" s="9">
        <v>13</v>
      </c>
      <c r="D4" s="9">
        <v>1873.3999999999996</v>
      </c>
      <c r="F4" s="1" t="s">
        <v>11</v>
      </c>
      <c r="G4" s="2">
        <v>0.37922443257336869</v>
      </c>
      <c r="H4" s="9">
        <v>4</v>
      </c>
      <c r="I4" s="9">
        <v>441</v>
      </c>
      <c r="K4" s="1" t="s">
        <v>11</v>
      </c>
      <c r="L4" s="2">
        <v>0.17320506117467865</v>
      </c>
      <c r="M4" s="9">
        <v>99</v>
      </c>
      <c r="N4" s="9">
        <v>10086.800000000003</v>
      </c>
      <c r="P4" s="1" t="s">
        <v>11</v>
      </c>
      <c r="Q4" s="2">
        <v>0.49428133427321475</v>
      </c>
      <c r="R4" s="9">
        <v>18</v>
      </c>
      <c r="S4" s="9">
        <v>2126.6999999999998</v>
      </c>
      <c r="U4" s="4" t="s">
        <v>11</v>
      </c>
      <c r="V4" s="8">
        <v>0.23434437547279227</v>
      </c>
    </row>
    <row r="5" spans="1:22" x14ac:dyDescent="0.25">
      <c r="A5" s="1" t="s">
        <v>12</v>
      </c>
      <c r="B5" s="2">
        <v>0.52026024770856394</v>
      </c>
      <c r="C5" s="9">
        <v>13</v>
      </c>
      <c r="D5" s="9">
        <v>1873.3999999999996</v>
      </c>
      <c r="F5" s="1" t="s">
        <v>12</v>
      </c>
      <c r="G5" s="2">
        <v>0.59482936405912978</v>
      </c>
      <c r="H5" s="9">
        <v>3</v>
      </c>
      <c r="I5" s="9">
        <v>241</v>
      </c>
      <c r="K5" s="1" t="s">
        <v>12</v>
      </c>
      <c r="L5" s="2">
        <v>8.8280625315116823E-2</v>
      </c>
      <c r="M5" s="9">
        <v>91</v>
      </c>
      <c r="N5" s="9">
        <v>9396.2000000000025</v>
      </c>
      <c r="P5" s="1" t="s">
        <v>12</v>
      </c>
      <c r="Q5" s="2">
        <v>0.18261441840165454</v>
      </c>
      <c r="R5" s="9">
        <v>13</v>
      </c>
      <c r="S5" s="9">
        <v>1476.9</v>
      </c>
      <c r="U5" s="4" t="s">
        <v>12</v>
      </c>
      <c r="V5" s="8">
        <v>0.11180028278147171</v>
      </c>
    </row>
    <row r="6" spans="1:22" x14ac:dyDescent="0.25">
      <c r="A6" s="1" t="s">
        <v>13</v>
      </c>
      <c r="B6" s="2">
        <v>0.60036662915372685</v>
      </c>
      <c r="C6" s="9">
        <v>11</v>
      </c>
      <c r="D6" s="9">
        <v>1671.3999999999996</v>
      </c>
      <c r="F6" s="1" t="s">
        <v>13</v>
      </c>
      <c r="G6" s="2">
        <v>0.3275823526720828</v>
      </c>
      <c r="H6" s="9">
        <v>2</v>
      </c>
      <c r="I6" s="9">
        <v>240</v>
      </c>
      <c r="K6" s="1" t="s">
        <v>13</v>
      </c>
      <c r="L6" s="2">
        <v>0.19616114501372198</v>
      </c>
      <c r="M6" s="9">
        <v>87</v>
      </c>
      <c r="N6" s="9">
        <v>8857.7000000000007</v>
      </c>
      <c r="P6" s="1" t="s">
        <v>13</v>
      </c>
      <c r="Q6" s="2">
        <v>0.2113713102325222</v>
      </c>
      <c r="R6" s="9">
        <v>2</v>
      </c>
      <c r="S6" s="9">
        <v>207</v>
      </c>
      <c r="U6" s="4" t="s">
        <v>13</v>
      </c>
      <c r="V6" s="8">
        <v>0.19988932475496016</v>
      </c>
    </row>
    <row r="7" spans="1:22" x14ac:dyDescent="0.25">
      <c r="A7" s="1" t="s">
        <v>14</v>
      </c>
      <c r="B7" s="2">
        <v>0.76613110708566334</v>
      </c>
      <c r="C7" s="9">
        <v>9</v>
      </c>
      <c r="D7" s="9">
        <v>1269.6999999999996</v>
      </c>
      <c r="F7" s="1" t="s">
        <v>14</v>
      </c>
      <c r="G7" s="2">
        <v>0.24172395833333329</v>
      </c>
      <c r="H7" s="9">
        <v>2</v>
      </c>
      <c r="I7" s="9">
        <v>240</v>
      </c>
      <c r="K7" s="1" t="s">
        <v>14</v>
      </c>
      <c r="L7" s="2">
        <v>0.12283474641648882</v>
      </c>
      <c r="M7" s="9">
        <v>87</v>
      </c>
      <c r="N7" s="9">
        <v>8857.7000000000007</v>
      </c>
      <c r="P7" s="1" t="s">
        <v>14</v>
      </c>
      <c r="Q7" s="2">
        <v>0.10926529790660225</v>
      </c>
      <c r="R7" s="9">
        <v>2</v>
      </c>
      <c r="S7" s="9">
        <v>207</v>
      </c>
      <c r="U7" s="4" t="s">
        <v>14</v>
      </c>
      <c r="V7" s="8">
        <v>0.1255994282459402</v>
      </c>
    </row>
    <row r="8" spans="1:22" x14ac:dyDescent="0.25">
      <c r="A8" s="1" t="s">
        <v>15</v>
      </c>
      <c r="B8" s="2">
        <v>0.52841491622905723</v>
      </c>
      <c r="C8" s="9">
        <v>7</v>
      </c>
      <c r="D8" s="9">
        <v>1066.3999999999999</v>
      </c>
      <c r="F8" s="1" t="s">
        <v>15</v>
      </c>
      <c r="G8" s="2">
        <v>4.6944444444444448E-2</v>
      </c>
      <c r="H8" s="9">
        <v>1</v>
      </c>
      <c r="I8" s="9">
        <v>150</v>
      </c>
      <c r="K8" s="1" t="s">
        <v>15</v>
      </c>
      <c r="L8" s="2">
        <v>7.8792118582791046E-2</v>
      </c>
      <c r="M8" s="9">
        <v>81</v>
      </c>
      <c r="N8" s="9">
        <v>8067.4999999999982</v>
      </c>
      <c r="P8" s="1" t="s">
        <v>15</v>
      </c>
      <c r="Q8" s="2">
        <v>0.10134259259259261</v>
      </c>
      <c r="R8" s="9">
        <v>2</v>
      </c>
      <c r="S8" s="9">
        <v>207</v>
      </c>
      <c r="U8" s="4" t="s">
        <v>15</v>
      </c>
      <c r="V8" s="8">
        <v>8.0957524680000795E-2</v>
      </c>
    </row>
    <row r="9" spans="1:22" x14ac:dyDescent="0.25">
      <c r="A9" s="1" t="s">
        <v>16</v>
      </c>
      <c r="B9" s="2">
        <v>0.65962836786935797</v>
      </c>
      <c r="C9" s="9">
        <v>6</v>
      </c>
      <c r="D9" s="9">
        <v>965.59999999999991</v>
      </c>
      <c r="F9" s="1" t="s">
        <v>16</v>
      </c>
      <c r="G9" s="2">
        <v>0.23710066544566546</v>
      </c>
      <c r="H9" s="9">
        <v>1</v>
      </c>
      <c r="I9" s="9">
        <v>150</v>
      </c>
      <c r="K9" s="1" t="s">
        <v>16</v>
      </c>
      <c r="L9" s="2">
        <v>0.12532474948491232</v>
      </c>
      <c r="M9" s="9">
        <v>80</v>
      </c>
      <c r="N9" s="9">
        <v>7738.9999999999982</v>
      </c>
      <c r="P9" s="1" t="s">
        <v>16</v>
      </c>
      <c r="Q9" s="2">
        <v>0.12445528304223959</v>
      </c>
      <c r="R9" s="9">
        <v>2</v>
      </c>
      <c r="S9" s="9">
        <v>207</v>
      </c>
      <c r="U9" s="4" t="s">
        <v>16</v>
      </c>
      <c r="V9" s="8">
        <v>0.12737346586837076</v>
      </c>
    </row>
    <row r="10" spans="1:22" x14ac:dyDescent="0.25">
      <c r="A10" s="1" t="s">
        <v>17</v>
      </c>
      <c r="B10" s="2">
        <v>0.24876064559584415</v>
      </c>
      <c r="C10" s="19">
        <v>1</v>
      </c>
      <c r="D10" s="19">
        <v>160.80000000000001</v>
      </c>
      <c r="F10" s="1" t="s">
        <v>17</v>
      </c>
      <c r="G10" s="2" t="s">
        <v>20</v>
      </c>
      <c r="H10" s="9">
        <v>0</v>
      </c>
      <c r="I10" s="9">
        <v>0</v>
      </c>
      <c r="K10" s="1" t="s">
        <v>17</v>
      </c>
      <c r="L10" s="20">
        <v>6.3050053238800988E-2</v>
      </c>
      <c r="M10" s="19">
        <v>60</v>
      </c>
      <c r="N10" s="19">
        <v>6743.6000000000013</v>
      </c>
      <c r="P10" s="1" t="s">
        <v>17</v>
      </c>
      <c r="Q10" s="20">
        <v>7.0598184223707783E-2</v>
      </c>
      <c r="R10" s="9">
        <v>2</v>
      </c>
      <c r="S10" s="9">
        <v>207</v>
      </c>
      <c r="U10" s="4" t="s">
        <v>17</v>
      </c>
      <c r="V10" s="8">
        <v>6.0149602802830902E-2</v>
      </c>
    </row>
    <row r="11" spans="1:22" x14ac:dyDescent="0.25">
      <c r="A11" s="1" t="s">
        <v>18</v>
      </c>
      <c r="B11" s="2" t="s">
        <v>20</v>
      </c>
      <c r="C11" s="9">
        <v>0</v>
      </c>
      <c r="D11" s="9">
        <v>0</v>
      </c>
      <c r="F11" s="1" t="s">
        <v>18</v>
      </c>
      <c r="G11" s="2" t="s">
        <v>20</v>
      </c>
      <c r="H11" s="9">
        <v>0</v>
      </c>
      <c r="I11" s="9">
        <v>0</v>
      </c>
      <c r="K11" s="1" t="s">
        <v>18</v>
      </c>
      <c r="L11" s="20">
        <v>0.15578420383108224</v>
      </c>
      <c r="M11" s="19">
        <v>55</v>
      </c>
      <c r="N11" s="19">
        <v>6118.5</v>
      </c>
      <c r="P11" s="1" t="s">
        <v>18</v>
      </c>
      <c r="Q11" s="20">
        <v>0.25037028221094776</v>
      </c>
      <c r="R11" s="9">
        <v>2</v>
      </c>
      <c r="S11" s="9">
        <v>207</v>
      </c>
      <c r="U11" s="4" t="s">
        <v>18</v>
      </c>
      <c r="V11" s="8">
        <v>0.14179380453317461</v>
      </c>
    </row>
    <row r="13" spans="1:22" x14ac:dyDescent="0.25">
      <c r="A13" s="1" t="s">
        <v>9</v>
      </c>
      <c r="B13" s="1" t="s">
        <v>19</v>
      </c>
      <c r="C13" s="1"/>
      <c r="D13" s="1"/>
    </row>
    <row r="14" spans="1:22" x14ac:dyDescent="0.25">
      <c r="A14" s="1" t="s">
        <v>2</v>
      </c>
      <c r="B14" s="3">
        <f>AVERAGE(B3:B11)</f>
        <v>0.58605734241375906</v>
      </c>
      <c r="C14" s="3"/>
      <c r="D14" s="3"/>
    </row>
    <row r="15" spans="1:22" x14ac:dyDescent="0.25">
      <c r="A15" s="1" t="s">
        <v>87</v>
      </c>
      <c r="B15" s="3">
        <f>AVERAGE(G3:G11)</f>
        <v>0.34924751035827989</v>
      </c>
      <c r="C15" s="3"/>
      <c r="D15" s="3"/>
    </row>
    <row r="16" spans="1:22" x14ac:dyDescent="0.25">
      <c r="A16" s="1" t="s">
        <v>1</v>
      </c>
      <c r="B16" s="3">
        <f>AVERAGE(L3:L11)</f>
        <v>0.12860305881889489</v>
      </c>
      <c r="C16" s="3"/>
      <c r="D16" s="3"/>
    </row>
    <row r="17" spans="1:4" x14ac:dyDescent="0.25">
      <c r="A17" s="1" t="s">
        <v>3</v>
      </c>
      <c r="B17" s="3">
        <f>AVERAGE(Q3:Q11)</f>
        <v>0.19923758793407101</v>
      </c>
      <c r="C17" s="3"/>
      <c r="D17" s="3"/>
    </row>
    <row r="18" spans="1:4" x14ac:dyDescent="0.25">
      <c r="A18" s="4" t="s">
        <v>21</v>
      </c>
      <c r="B18" s="5">
        <f>AVERAGE(V3:V11)</f>
        <v>0.14378093330970845</v>
      </c>
      <c r="C18" s="10"/>
      <c r="D18" s="10"/>
    </row>
    <row r="20" spans="1:4" x14ac:dyDescent="0.25">
      <c r="A20" s="1" t="s">
        <v>9</v>
      </c>
      <c r="B20" s="1" t="s">
        <v>74</v>
      </c>
      <c r="C20" s="1"/>
      <c r="D20" s="1"/>
    </row>
    <row r="21" spans="1:4" x14ac:dyDescent="0.25">
      <c r="A21" s="1" t="s">
        <v>2</v>
      </c>
      <c r="B21" s="3">
        <f>SUMPRODUCT(B3:B10,C3:C10)/SUM(C3:C10)</f>
        <v>0.6289320526507417</v>
      </c>
      <c r="C21" s="3"/>
      <c r="D21" s="3"/>
    </row>
    <row r="22" spans="1:4" x14ac:dyDescent="0.25">
      <c r="A22" s="1" t="s">
        <v>87</v>
      </c>
      <c r="B22" s="3">
        <f>SUMPRODUCT(G3:G9,H3:H9)/SUM(H3:H9)</f>
        <v>0.48527887256524088</v>
      </c>
      <c r="C22" s="3"/>
      <c r="D22" s="3"/>
    </row>
    <row r="23" spans="1:4" x14ac:dyDescent="0.25">
      <c r="A23" s="1" t="s">
        <v>1</v>
      </c>
      <c r="B23" s="3">
        <f>SUMPRODUCT(L3:L11,M3:M11)/SUM(M3:M11)</f>
        <v>0.13138901886401433</v>
      </c>
      <c r="C23" s="3"/>
      <c r="D23" s="3"/>
    </row>
    <row r="24" spans="1:4" x14ac:dyDescent="0.25">
      <c r="A24" s="1" t="s">
        <v>3</v>
      </c>
      <c r="B24" s="3">
        <f>SUMPRODUCT(Q3:Q11,R3:R11)/SUM(R3:R11)</f>
        <v>0.28177894638116935</v>
      </c>
      <c r="C24" s="3"/>
      <c r="D24" s="3"/>
    </row>
    <row r="26" spans="1:4" x14ac:dyDescent="0.25">
      <c r="A26" s="1" t="s">
        <v>9</v>
      </c>
      <c r="B26" s="1" t="s">
        <v>75</v>
      </c>
    </row>
    <row r="27" spans="1:4" x14ac:dyDescent="0.25">
      <c r="A27" s="1" t="s">
        <v>2</v>
      </c>
      <c r="B27" s="3">
        <f>SUMPRODUCT(B3:B10,D3:D10)/SUM(D3:D10)</f>
        <v>0.62753649458005623</v>
      </c>
    </row>
    <row r="28" spans="1:4" x14ac:dyDescent="0.25">
      <c r="A28" s="1" t="s">
        <v>87</v>
      </c>
      <c r="B28" s="3">
        <f>SUMPRODUCT(G3:G9,I3:I9)/SUM(I3:I9)</f>
        <v>0.46933708698669702</v>
      </c>
    </row>
    <row r="29" spans="1:4" x14ac:dyDescent="0.25">
      <c r="A29" s="1" t="s">
        <v>1</v>
      </c>
      <c r="B29" s="3">
        <f>SUMPRODUCT(L3:L11,N3:N11)/SUM(N3:N11)</f>
        <v>0.13121021484879081</v>
      </c>
    </row>
    <row r="30" spans="1:4" x14ac:dyDescent="0.25">
      <c r="A30" s="1" t="s">
        <v>3</v>
      </c>
      <c r="B30" s="3">
        <f>SUMPRODUCT(Q3:Q11,S3:S11)/SUM(S3:S11)</f>
        <v>0.28559573170767255</v>
      </c>
    </row>
  </sheetData>
  <mergeCells count="5">
    <mergeCell ref="A1:D1"/>
    <mergeCell ref="F1:I1"/>
    <mergeCell ref="K1:N1"/>
    <mergeCell ref="P1:S1"/>
    <mergeCell ref="U1:V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"/>
  <sheetViews>
    <sheetView zoomScale="80" zoomScaleNormal="80" workbookViewId="0">
      <selection sqref="A1:D1"/>
    </sheetView>
  </sheetViews>
  <sheetFormatPr defaultRowHeight="15" x14ac:dyDescent="0.25"/>
  <cols>
    <col min="1" max="1" width="21.85546875" bestFit="1" customWidth="1"/>
    <col min="2" max="2" width="41.85546875" bestFit="1" customWidth="1"/>
    <col min="3" max="3" width="15.85546875" bestFit="1" customWidth="1"/>
    <col min="4" max="4" width="15.85546875" customWidth="1"/>
    <col min="6" max="6" width="7.28515625" bestFit="1" customWidth="1"/>
    <col min="7" max="7" width="15.85546875" bestFit="1" customWidth="1"/>
    <col min="8" max="9" width="15.85546875" customWidth="1"/>
    <col min="11" max="11" width="7.28515625" bestFit="1" customWidth="1"/>
    <col min="12" max="12" width="15.85546875" bestFit="1" customWidth="1"/>
    <col min="13" max="14" width="15.85546875" customWidth="1"/>
    <col min="16" max="16" width="7.28515625" bestFit="1" customWidth="1"/>
    <col min="17" max="17" width="15.85546875" bestFit="1" customWidth="1"/>
    <col min="18" max="19" width="15.85546875" customWidth="1"/>
    <col min="21" max="21" width="7.28515625" bestFit="1" customWidth="1"/>
    <col min="22" max="22" width="15.85546875" bestFit="1" customWidth="1"/>
  </cols>
  <sheetData>
    <row r="1" spans="1:22" x14ac:dyDescent="0.25">
      <c r="A1" s="30" t="s">
        <v>2</v>
      </c>
      <c r="B1" s="30"/>
      <c r="C1" s="30"/>
      <c r="D1" s="30"/>
      <c r="F1" s="30" t="s">
        <v>87</v>
      </c>
      <c r="G1" s="30"/>
      <c r="H1" s="30"/>
      <c r="I1" s="30"/>
      <c r="K1" s="30" t="s">
        <v>1</v>
      </c>
      <c r="L1" s="30"/>
      <c r="M1" s="30"/>
      <c r="N1" s="30"/>
      <c r="P1" s="30" t="s">
        <v>3</v>
      </c>
      <c r="Q1" s="30"/>
      <c r="R1" s="30"/>
      <c r="S1" s="30"/>
      <c r="U1" s="31" t="s">
        <v>21</v>
      </c>
      <c r="V1" s="31"/>
    </row>
    <row r="2" spans="1:22" x14ac:dyDescent="0.25">
      <c r="A2" s="1" t="s">
        <v>7</v>
      </c>
      <c r="B2" s="1" t="s">
        <v>10</v>
      </c>
      <c r="C2" s="1" t="s">
        <v>72</v>
      </c>
      <c r="D2" s="1" t="s">
        <v>76</v>
      </c>
      <c r="F2" s="1" t="s">
        <v>7</v>
      </c>
      <c r="G2" s="1" t="s">
        <v>10</v>
      </c>
      <c r="H2" s="1" t="s">
        <v>72</v>
      </c>
      <c r="I2" s="1" t="s">
        <v>76</v>
      </c>
      <c r="K2" s="1" t="s">
        <v>7</v>
      </c>
      <c r="L2" s="1" t="s">
        <v>10</v>
      </c>
      <c r="M2" s="1" t="s">
        <v>72</v>
      </c>
      <c r="N2" s="1" t="s">
        <v>76</v>
      </c>
      <c r="P2" s="1" t="s">
        <v>7</v>
      </c>
      <c r="Q2" s="1" t="s">
        <v>10</v>
      </c>
      <c r="R2" s="1" t="s">
        <v>72</v>
      </c>
      <c r="S2" s="1" t="s">
        <v>76</v>
      </c>
      <c r="U2" s="4" t="s">
        <v>7</v>
      </c>
      <c r="V2" s="4" t="s">
        <v>10</v>
      </c>
    </row>
    <row r="3" spans="1:22" x14ac:dyDescent="0.25">
      <c r="A3" s="1" t="s">
        <v>77</v>
      </c>
      <c r="B3" s="2">
        <v>0.52912898513289652</v>
      </c>
      <c r="C3" s="9">
        <v>19</v>
      </c>
      <c r="D3" s="9">
        <v>2610.6</v>
      </c>
      <c r="F3" s="1" t="s">
        <v>77</v>
      </c>
      <c r="G3" s="2">
        <v>0.39823157691141325</v>
      </c>
      <c r="H3" s="9">
        <v>12</v>
      </c>
      <c r="I3" s="9">
        <v>1326.7</v>
      </c>
      <c r="K3" s="1" t="s">
        <v>77</v>
      </c>
      <c r="L3" s="2">
        <v>0.14738121281163907</v>
      </c>
      <c r="M3" s="9">
        <v>126</v>
      </c>
      <c r="N3" s="9">
        <v>13043.5</v>
      </c>
      <c r="P3" s="1" t="s">
        <v>77</v>
      </c>
      <c r="Q3" s="2">
        <v>0.25601248834214796</v>
      </c>
      <c r="R3" s="9">
        <v>36</v>
      </c>
      <c r="S3" s="9">
        <v>4197</v>
      </c>
      <c r="U3" s="4" t="s">
        <v>77</v>
      </c>
      <c r="V3" s="8">
        <v>0.18986088887764338</v>
      </c>
    </row>
    <row r="4" spans="1:22" x14ac:dyDescent="0.25">
      <c r="A4" s="1" t="s">
        <v>8</v>
      </c>
      <c r="B4" s="2">
        <v>0.62928179138403539</v>
      </c>
      <c r="C4" s="9">
        <v>14</v>
      </c>
      <c r="D4" s="9">
        <v>2038.3999999999996</v>
      </c>
      <c r="F4" s="1" t="s">
        <v>8</v>
      </c>
      <c r="G4" s="2">
        <v>0.61732735497993485</v>
      </c>
      <c r="H4" s="9">
        <v>12</v>
      </c>
      <c r="I4" s="9">
        <v>1326.7</v>
      </c>
      <c r="K4" s="1" t="s">
        <v>8</v>
      </c>
      <c r="L4" s="2">
        <v>0.1539948263124612</v>
      </c>
      <c r="M4" s="9">
        <v>106</v>
      </c>
      <c r="N4" s="9">
        <v>11252.000000000007</v>
      </c>
      <c r="P4" s="1" t="s">
        <v>8</v>
      </c>
      <c r="Q4" s="2">
        <v>0.24883958852315757</v>
      </c>
      <c r="R4" s="9">
        <v>27</v>
      </c>
      <c r="S4" s="9">
        <v>3171.2000000000003</v>
      </c>
      <c r="U4" s="4" t="s">
        <v>8</v>
      </c>
      <c r="V4" s="8">
        <v>0.21212059064783456</v>
      </c>
    </row>
    <row r="5" spans="1:22" x14ac:dyDescent="0.25">
      <c r="A5" s="1" t="s">
        <v>11</v>
      </c>
      <c r="B5" s="2">
        <v>0.7356150342838228</v>
      </c>
      <c r="C5" s="9">
        <v>13</v>
      </c>
      <c r="D5" s="9">
        <v>1873.3999999999996</v>
      </c>
      <c r="F5" s="1" t="s">
        <v>11</v>
      </c>
      <c r="G5" s="2">
        <v>0.37922443257336869</v>
      </c>
      <c r="H5" s="9">
        <v>4</v>
      </c>
      <c r="I5" s="9">
        <v>441</v>
      </c>
      <c r="K5" s="1" t="s">
        <v>11</v>
      </c>
      <c r="L5" s="2">
        <v>0.17320506117467865</v>
      </c>
      <c r="M5" s="9">
        <v>99</v>
      </c>
      <c r="N5" s="9">
        <v>10086.800000000003</v>
      </c>
      <c r="P5" s="1" t="s">
        <v>11</v>
      </c>
      <c r="Q5" s="2">
        <v>0.49428133427321475</v>
      </c>
      <c r="R5" s="9">
        <v>18</v>
      </c>
      <c r="S5" s="9">
        <v>2126.6999999999998</v>
      </c>
      <c r="U5" s="4" t="s">
        <v>11</v>
      </c>
      <c r="V5" s="8">
        <v>0.23434437547279227</v>
      </c>
    </row>
    <row r="6" spans="1:22" x14ac:dyDescent="0.25">
      <c r="A6" s="1" t="s">
        <v>12</v>
      </c>
      <c r="B6" s="2">
        <v>0.52026024770856394</v>
      </c>
      <c r="C6" s="9">
        <v>13</v>
      </c>
      <c r="D6" s="9">
        <v>1873.3999999999996</v>
      </c>
      <c r="F6" s="1" t="s">
        <v>12</v>
      </c>
      <c r="G6" s="2">
        <v>0.59482936405912978</v>
      </c>
      <c r="H6" s="9">
        <v>3</v>
      </c>
      <c r="I6" s="9">
        <v>241</v>
      </c>
      <c r="K6" s="1" t="s">
        <v>12</v>
      </c>
      <c r="L6" s="2">
        <v>8.8280625315116823E-2</v>
      </c>
      <c r="M6" s="9">
        <v>91</v>
      </c>
      <c r="N6" s="9">
        <v>9396.2000000000025</v>
      </c>
      <c r="P6" s="1" t="s">
        <v>12</v>
      </c>
      <c r="Q6" s="2">
        <v>0.18261441840165454</v>
      </c>
      <c r="R6" s="9">
        <v>13</v>
      </c>
      <c r="S6" s="9">
        <v>1476.9</v>
      </c>
      <c r="U6" s="4" t="s">
        <v>12</v>
      </c>
      <c r="V6" s="8">
        <v>0.11180028278147171</v>
      </c>
    </row>
    <row r="7" spans="1:22" x14ac:dyDescent="0.25">
      <c r="A7" s="1" t="s">
        <v>13</v>
      </c>
      <c r="B7" s="2">
        <v>0.60036662915372685</v>
      </c>
      <c r="C7" s="9">
        <v>11</v>
      </c>
      <c r="D7" s="9">
        <v>1671.3999999999996</v>
      </c>
      <c r="F7" s="1" t="s">
        <v>13</v>
      </c>
      <c r="G7" s="2">
        <v>0.3275823526720828</v>
      </c>
      <c r="H7" s="9">
        <v>2</v>
      </c>
      <c r="I7" s="9">
        <v>240</v>
      </c>
      <c r="K7" s="1" t="s">
        <v>13</v>
      </c>
      <c r="L7" s="2">
        <v>0.19616114501372198</v>
      </c>
      <c r="M7" s="9">
        <v>87</v>
      </c>
      <c r="N7" s="9">
        <v>8857.7000000000007</v>
      </c>
      <c r="P7" s="1" t="s">
        <v>13</v>
      </c>
      <c r="Q7" s="2">
        <v>0.2113713102325222</v>
      </c>
      <c r="R7" s="9">
        <v>2</v>
      </c>
      <c r="S7" s="9">
        <v>207</v>
      </c>
      <c r="U7" s="4" t="s">
        <v>13</v>
      </c>
      <c r="V7" s="8">
        <v>0.19988932475496016</v>
      </c>
    </row>
    <row r="8" spans="1:22" x14ac:dyDescent="0.25">
      <c r="A8" s="1" t="s">
        <v>14</v>
      </c>
      <c r="B8" s="2">
        <v>0.76613110708566334</v>
      </c>
      <c r="C8" s="9">
        <v>9</v>
      </c>
      <c r="D8" s="9">
        <v>1269.6999999999996</v>
      </c>
      <c r="F8" s="1" t="s">
        <v>14</v>
      </c>
      <c r="G8" s="2">
        <v>0.24172395833333329</v>
      </c>
      <c r="H8" s="9">
        <v>2</v>
      </c>
      <c r="I8" s="9">
        <v>240</v>
      </c>
      <c r="K8" s="1" t="s">
        <v>14</v>
      </c>
      <c r="L8" s="2">
        <v>0.12283474641648882</v>
      </c>
      <c r="M8" s="9">
        <v>87</v>
      </c>
      <c r="N8" s="9">
        <v>8857.7000000000007</v>
      </c>
      <c r="P8" s="1" t="s">
        <v>14</v>
      </c>
      <c r="Q8" s="2">
        <v>0.10926529790660225</v>
      </c>
      <c r="R8" s="9">
        <v>2</v>
      </c>
      <c r="S8" s="9">
        <v>207</v>
      </c>
      <c r="U8" s="4" t="s">
        <v>14</v>
      </c>
      <c r="V8" s="8">
        <v>0.1255994282459402</v>
      </c>
    </row>
    <row r="9" spans="1:22" x14ac:dyDescent="0.25">
      <c r="A9" s="1" t="s">
        <v>15</v>
      </c>
      <c r="B9" s="2">
        <v>0.52841491622905723</v>
      </c>
      <c r="C9" s="9">
        <v>7</v>
      </c>
      <c r="D9" s="9">
        <v>1066.3999999999999</v>
      </c>
      <c r="F9" s="1" t="s">
        <v>15</v>
      </c>
      <c r="G9" s="2">
        <v>4.6944444444444448E-2</v>
      </c>
      <c r="H9" s="9">
        <v>1</v>
      </c>
      <c r="I9" s="9">
        <v>150</v>
      </c>
      <c r="K9" s="1" t="s">
        <v>15</v>
      </c>
      <c r="L9" s="2">
        <v>7.8792118582791046E-2</v>
      </c>
      <c r="M9" s="9">
        <v>81</v>
      </c>
      <c r="N9" s="9">
        <v>8067.4999999999982</v>
      </c>
      <c r="P9" s="1" t="s">
        <v>15</v>
      </c>
      <c r="Q9" s="2">
        <v>0.10134259259259261</v>
      </c>
      <c r="R9" s="9">
        <v>2</v>
      </c>
      <c r="S9" s="9">
        <v>207</v>
      </c>
      <c r="U9" s="4" t="s">
        <v>15</v>
      </c>
      <c r="V9" s="8">
        <v>8.0957524680000795E-2</v>
      </c>
    </row>
    <row r="10" spans="1:22" x14ac:dyDescent="0.25">
      <c r="A10" s="1" t="s">
        <v>16</v>
      </c>
      <c r="B10" s="2">
        <v>0.65962836786935797</v>
      </c>
      <c r="C10" s="9">
        <v>6</v>
      </c>
      <c r="D10" s="9">
        <v>965.59999999999991</v>
      </c>
      <c r="F10" s="1" t="s">
        <v>16</v>
      </c>
      <c r="G10" s="2">
        <v>0.23710066544566546</v>
      </c>
      <c r="H10" s="9">
        <v>1</v>
      </c>
      <c r="I10" s="9">
        <v>150</v>
      </c>
      <c r="K10" s="1" t="s">
        <v>16</v>
      </c>
      <c r="L10" s="2">
        <v>0.12532474948491232</v>
      </c>
      <c r="M10" s="9">
        <v>80</v>
      </c>
      <c r="N10" s="9">
        <v>7738.9999999999982</v>
      </c>
      <c r="P10" s="1" t="s">
        <v>16</v>
      </c>
      <c r="Q10" s="2">
        <v>0.12445528304223959</v>
      </c>
      <c r="R10" s="9">
        <v>2</v>
      </c>
      <c r="S10" s="9">
        <v>207</v>
      </c>
      <c r="U10" s="4" t="s">
        <v>16</v>
      </c>
      <c r="V10" s="8">
        <v>0.12737346586837076</v>
      </c>
    </row>
    <row r="11" spans="1:22" x14ac:dyDescent="0.25">
      <c r="A11" s="1" t="s">
        <v>17</v>
      </c>
      <c r="B11" s="2">
        <v>0.24876064559584415</v>
      </c>
      <c r="C11" s="19">
        <v>1</v>
      </c>
      <c r="D11" s="19">
        <v>160.80000000000001</v>
      </c>
      <c r="F11" s="1" t="s">
        <v>17</v>
      </c>
      <c r="G11" s="2" t="s">
        <v>20</v>
      </c>
      <c r="H11" s="9">
        <v>0</v>
      </c>
      <c r="I11" s="9">
        <v>0</v>
      </c>
      <c r="K11" s="1" t="s">
        <v>17</v>
      </c>
      <c r="L11" s="20">
        <v>6.3050053238800988E-2</v>
      </c>
      <c r="M11" s="19">
        <v>60</v>
      </c>
      <c r="N11" s="19">
        <v>6743.6000000000013</v>
      </c>
      <c r="P11" s="1" t="s">
        <v>17</v>
      </c>
      <c r="Q11" s="20">
        <v>7.0598184223707783E-2</v>
      </c>
      <c r="R11" s="9">
        <v>2</v>
      </c>
      <c r="S11" s="9">
        <v>207</v>
      </c>
      <c r="U11" s="4" t="s">
        <v>17</v>
      </c>
      <c r="V11" s="8">
        <v>6.0149602802830902E-2</v>
      </c>
    </row>
    <row r="12" spans="1:22" x14ac:dyDescent="0.25">
      <c r="A12" s="1" t="s">
        <v>18</v>
      </c>
      <c r="B12" s="2" t="s">
        <v>20</v>
      </c>
      <c r="C12" s="9">
        <v>0</v>
      </c>
      <c r="D12" s="9">
        <v>0</v>
      </c>
      <c r="F12" s="1" t="s">
        <v>18</v>
      </c>
      <c r="G12" s="2" t="s">
        <v>20</v>
      </c>
      <c r="H12" s="9">
        <v>0</v>
      </c>
      <c r="I12" s="9">
        <v>0</v>
      </c>
      <c r="K12" s="1" t="s">
        <v>18</v>
      </c>
      <c r="L12" s="20">
        <v>0.15578420383108224</v>
      </c>
      <c r="M12" s="19">
        <v>55</v>
      </c>
      <c r="N12" s="19">
        <v>6118.5</v>
      </c>
      <c r="P12" s="1" t="s">
        <v>18</v>
      </c>
      <c r="Q12" s="20">
        <v>0.25037028221094776</v>
      </c>
      <c r="R12" s="9">
        <v>2</v>
      </c>
      <c r="S12" s="9">
        <v>207</v>
      </c>
      <c r="U12" s="4" t="s">
        <v>18</v>
      </c>
      <c r="V12" s="8">
        <v>0.14179380453317461</v>
      </c>
    </row>
    <row r="14" spans="1:22" x14ac:dyDescent="0.25">
      <c r="A14" s="1" t="s">
        <v>9</v>
      </c>
      <c r="B14" s="1" t="s">
        <v>19</v>
      </c>
      <c r="C14" s="1"/>
      <c r="D14" s="1"/>
    </row>
    <row r="15" spans="1:22" x14ac:dyDescent="0.25">
      <c r="A15" s="1" t="s">
        <v>2</v>
      </c>
      <c r="B15" s="3">
        <f>AVERAGE(B3:B12)</f>
        <v>0.579731969382552</v>
      </c>
      <c r="C15" s="3"/>
      <c r="D15" s="3"/>
    </row>
    <row r="16" spans="1:22" x14ac:dyDescent="0.25">
      <c r="A16" s="1" t="s">
        <v>87</v>
      </c>
      <c r="B16" s="3">
        <f>AVERAGE(G3:G12)</f>
        <v>0.35537051867742159</v>
      </c>
      <c r="C16" s="3"/>
      <c r="D16" s="3"/>
    </row>
    <row r="17" spans="1:4" x14ac:dyDescent="0.25">
      <c r="A17" s="1" t="s">
        <v>1</v>
      </c>
      <c r="B17" s="3">
        <f>AVERAGE(L3:L12)</f>
        <v>0.13048087421816928</v>
      </c>
      <c r="C17" s="3"/>
      <c r="D17" s="3"/>
    </row>
    <row r="18" spans="1:4" x14ac:dyDescent="0.25">
      <c r="A18" s="1" t="s">
        <v>3</v>
      </c>
      <c r="B18" s="3">
        <f>AVERAGE(Q3:Q12)</f>
        <v>0.20491507797487868</v>
      </c>
      <c r="C18" s="3"/>
      <c r="D18" s="3"/>
    </row>
    <row r="19" spans="1:4" x14ac:dyDescent="0.25">
      <c r="A19" s="4" t="s">
        <v>21</v>
      </c>
      <c r="B19" s="5">
        <f>AVERAGE(V3:V12)</f>
        <v>0.14838892886650193</v>
      </c>
      <c r="C19" s="10"/>
      <c r="D19" s="10"/>
    </row>
    <row r="21" spans="1:4" x14ac:dyDescent="0.25">
      <c r="A21" s="1" t="s">
        <v>9</v>
      </c>
      <c r="B21" s="1" t="s">
        <v>74</v>
      </c>
      <c r="C21" s="1"/>
      <c r="D21" s="1"/>
    </row>
    <row r="22" spans="1:4" x14ac:dyDescent="0.25">
      <c r="A22" s="1" t="s">
        <v>2</v>
      </c>
      <c r="B22" s="3">
        <f>SUMPRODUCT(B3:B11,C3:C11)/SUM(C3:C11)</f>
        <v>0.60854217864171956</v>
      </c>
      <c r="C22" s="3"/>
      <c r="D22" s="3"/>
    </row>
    <row r="23" spans="1:4" x14ac:dyDescent="0.25">
      <c r="A23" s="1" t="s">
        <v>87</v>
      </c>
      <c r="B23" s="3">
        <f>SUMPRODUCT(G3:G10,H3:H10)/SUM(H3:H10)</f>
        <v>0.45704731721805364</v>
      </c>
      <c r="C23" s="3"/>
      <c r="D23" s="3"/>
    </row>
    <row r="24" spans="1:4" x14ac:dyDescent="0.25">
      <c r="A24" s="1" t="s">
        <v>1</v>
      </c>
      <c r="B24" s="3">
        <f>SUMPRODUCT(L3:L12,M3:M12)/SUM(M3:M12)</f>
        <v>0.1336998175307583</v>
      </c>
      <c r="C24" s="3"/>
      <c r="D24" s="3"/>
    </row>
    <row r="25" spans="1:4" x14ac:dyDescent="0.25">
      <c r="A25" s="1" t="s">
        <v>3</v>
      </c>
      <c r="B25" s="3">
        <f>SUMPRODUCT(Q3:Q12,R3:R12)/SUM(R3:R12)</f>
        <v>0.27302807383961497</v>
      </c>
      <c r="C25" s="3"/>
      <c r="D25" s="3"/>
    </row>
    <row r="27" spans="1:4" x14ac:dyDescent="0.25">
      <c r="A27" s="1" t="s">
        <v>9</v>
      </c>
      <c r="B27" s="1" t="s">
        <v>75</v>
      </c>
    </row>
    <row r="28" spans="1:4" x14ac:dyDescent="0.25">
      <c r="A28" s="1" t="s">
        <v>2</v>
      </c>
      <c r="B28" s="3">
        <f>SUMPRODUCT(B3:B11,D3:D11)/SUM(D3:D11)</f>
        <v>0.60854844280043396</v>
      </c>
    </row>
    <row r="29" spans="1:4" x14ac:dyDescent="0.25">
      <c r="A29" s="1" t="s">
        <v>87</v>
      </c>
      <c r="B29" s="3">
        <f>SUMPRODUCT(G3:G10,I3:I10)/SUM(I3:I10)</f>
        <v>0.44641448402784034</v>
      </c>
    </row>
    <row r="30" spans="1:4" x14ac:dyDescent="0.25">
      <c r="A30" s="1" t="s">
        <v>1</v>
      </c>
      <c r="B30" s="3">
        <f>SUMPRODUCT(L3:L12,N3:N12)/SUM(N3:N12)</f>
        <v>0.1335496177261335</v>
      </c>
    </row>
    <row r="31" spans="1:4" x14ac:dyDescent="0.25">
      <c r="A31" s="1" t="s">
        <v>3</v>
      </c>
      <c r="B31" s="3">
        <f>SUMPRODUCT(Q3:Q12,S3:S12)/SUM(S3:S12)</f>
        <v>0.27543010983691107</v>
      </c>
    </row>
  </sheetData>
  <mergeCells count="5">
    <mergeCell ref="U1:V1"/>
    <mergeCell ref="A1:D1"/>
    <mergeCell ref="F1:I1"/>
    <mergeCell ref="K1:N1"/>
    <mergeCell ref="P1:S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C1"/>
    </sheetView>
  </sheetViews>
  <sheetFormatPr defaultRowHeight="15" x14ac:dyDescent="0.25"/>
  <cols>
    <col min="1" max="1" width="22.7109375" customWidth="1"/>
    <col min="2" max="2" width="8.42578125" bestFit="1" customWidth="1"/>
    <col min="3" max="3" width="12.28515625" bestFit="1" customWidth="1"/>
    <col min="5" max="5" width="38.28515625" bestFit="1" customWidth="1"/>
    <col min="6" max="6" width="14" bestFit="1" customWidth="1"/>
    <col min="7" max="7" width="12.28515625" bestFit="1" customWidth="1"/>
    <col min="8" max="8" width="16.7109375" bestFit="1" customWidth="1"/>
    <col min="9" max="9" width="12.85546875" bestFit="1" customWidth="1"/>
  </cols>
  <sheetData>
    <row r="1" spans="1:9" x14ac:dyDescent="0.25">
      <c r="A1" s="32" t="s">
        <v>47</v>
      </c>
      <c r="B1" s="32"/>
      <c r="C1" s="32"/>
      <c r="E1" s="1" t="s">
        <v>5</v>
      </c>
      <c r="F1" s="1" t="s">
        <v>53</v>
      </c>
      <c r="G1" s="1" t="s">
        <v>52</v>
      </c>
      <c r="H1" s="1" t="s">
        <v>9</v>
      </c>
      <c r="I1" s="1" t="s">
        <v>46</v>
      </c>
    </row>
    <row r="2" spans="1:9" x14ac:dyDescent="0.25">
      <c r="A2" s="11" t="s">
        <v>9</v>
      </c>
      <c r="B2" s="11" t="s">
        <v>0</v>
      </c>
      <c r="C2" s="11" t="s">
        <v>48</v>
      </c>
      <c r="E2" s="6" t="s">
        <v>22</v>
      </c>
      <c r="F2" s="6" t="s">
        <v>54</v>
      </c>
      <c r="G2" s="6" t="s">
        <v>43</v>
      </c>
      <c r="H2" s="6" t="s">
        <v>87</v>
      </c>
      <c r="I2" s="7">
        <v>237.6</v>
      </c>
    </row>
    <row r="3" spans="1:9" x14ac:dyDescent="0.25">
      <c r="A3" s="11" t="s">
        <v>2</v>
      </c>
      <c r="B3" s="12">
        <v>602.9</v>
      </c>
      <c r="C3" s="13">
        <f>B3*'May18CDR Capacity Contribution%'!B14</f>
        <v>353.33397174125531</v>
      </c>
      <c r="E3" s="6" t="s">
        <v>23</v>
      </c>
      <c r="F3" s="6" t="s">
        <v>55</v>
      </c>
      <c r="G3" s="6" t="s">
        <v>44</v>
      </c>
      <c r="H3" s="6" t="s">
        <v>1</v>
      </c>
      <c r="I3" s="7">
        <v>148.4</v>
      </c>
    </row>
    <row r="4" spans="1:9" x14ac:dyDescent="0.25">
      <c r="A4" s="11" t="s">
        <v>49</v>
      </c>
      <c r="B4" s="12">
        <v>4053.7</v>
      </c>
      <c r="C4" s="13">
        <f>B4*'May18CDR Capacity Contribution%'!B18</f>
        <v>582.84476935756516</v>
      </c>
      <c r="E4" s="6" t="s">
        <v>24</v>
      </c>
      <c r="F4" s="6" t="s">
        <v>56</v>
      </c>
      <c r="G4" s="6" t="s">
        <v>44</v>
      </c>
      <c r="H4" s="6" t="s">
        <v>1</v>
      </c>
      <c r="I4" s="7">
        <v>242.5</v>
      </c>
    </row>
    <row r="5" spans="1:9" x14ac:dyDescent="0.25">
      <c r="A5" s="11" t="s">
        <v>50</v>
      </c>
      <c r="B5" s="12">
        <f>SUM(B3:B4)</f>
        <v>4656.5999999999995</v>
      </c>
      <c r="C5" s="16">
        <f>SUM(C3:C4)</f>
        <v>936.17874109882041</v>
      </c>
      <c r="E5" s="6" t="s">
        <v>25</v>
      </c>
      <c r="F5" s="6" t="s">
        <v>57</v>
      </c>
      <c r="G5" s="6" t="s">
        <v>45</v>
      </c>
      <c r="H5" s="6" t="s">
        <v>1</v>
      </c>
      <c r="I5" s="7">
        <v>200</v>
      </c>
    </row>
    <row r="6" spans="1:9" x14ac:dyDescent="0.25">
      <c r="A6" s="23"/>
      <c r="B6" s="14"/>
      <c r="C6" s="14"/>
      <c r="E6" s="6" t="s">
        <v>26</v>
      </c>
      <c r="F6" s="6" t="s">
        <v>58</v>
      </c>
      <c r="G6" s="6" t="s">
        <v>43</v>
      </c>
      <c r="H6" s="6" t="s">
        <v>1</v>
      </c>
      <c r="I6" s="7">
        <v>150</v>
      </c>
    </row>
    <row r="7" spans="1:9" x14ac:dyDescent="0.25">
      <c r="A7" s="23" t="s">
        <v>83</v>
      </c>
      <c r="B7" s="14">
        <v>79587</v>
      </c>
      <c r="C7" s="14"/>
      <c r="E7" s="6" t="s">
        <v>27</v>
      </c>
      <c r="F7" s="6" t="s">
        <v>59</v>
      </c>
      <c r="G7" s="6" t="s">
        <v>44</v>
      </c>
      <c r="H7" s="6" t="s">
        <v>1</v>
      </c>
      <c r="I7" s="7">
        <v>300</v>
      </c>
    </row>
    <row r="8" spans="1:9" x14ac:dyDescent="0.25">
      <c r="A8" s="23" t="s">
        <v>84</v>
      </c>
      <c r="B8" s="24">
        <v>71679</v>
      </c>
      <c r="C8" s="14"/>
      <c r="E8" s="6" t="s">
        <v>28</v>
      </c>
      <c r="F8" s="6" t="s">
        <v>60</v>
      </c>
      <c r="G8" s="6" t="s">
        <v>44</v>
      </c>
      <c r="H8" s="6" t="s">
        <v>1</v>
      </c>
      <c r="I8" s="7">
        <v>199.5</v>
      </c>
    </row>
    <row r="9" spans="1:9" x14ac:dyDescent="0.25">
      <c r="A9" s="25" t="s">
        <v>85</v>
      </c>
      <c r="B9" s="29">
        <f>(B7-B8)/B8</f>
        <v>0.11032519984932826</v>
      </c>
      <c r="C9" s="14"/>
      <c r="E9" s="6" t="s">
        <v>29</v>
      </c>
      <c r="F9" s="6" t="s">
        <v>62</v>
      </c>
      <c r="G9" s="6" t="s">
        <v>44</v>
      </c>
      <c r="H9" s="6" t="s">
        <v>1</v>
      </c>
      <c r="I9" s="7">
        <v>80</v>
      </c>
    </row>
    <row r="10" spans="1:9" x14ac:dyDescent="0.25">
      <c r="A10" s="23"/>
      <c r="B10" s="14"/>
      <c r="C10" s="14"/>
      <c r="E10" s="6" t="s">
        <v>30</v>
      </c>
      <c r="F10" s="6" t="s">
        <v>63</v>
      </c>
      <c r="G10" s="6" t="s">
        <v>44</v>
      </c>
      <c r="H10" s="6" t="s">
        <v>1</v>
      </c>
      <c r="I10" s="7">
        <v>184</v>
      </c>
    </row>
    <row r="11" spans="1:9" x14ac:dyDescent="0.25">
      <c r="A11" s="32" t="s">
        <v>51</v>
      </c>
      <c r="B11" s="32"/>
      <c r="C11" s="32"/>
      <c r="E11" s="6" t="s">
        <v>31</v>
      </c>
      <c r="F11" s="6" t="s">
        <v>64</v>
      </c>
      <c r="G11" s="6" t="s">
        <v>43</v>
      </c>
      <c r="H11" s="6" t="s">
        <v>1</v>
      </c>
      <c r="I11" s="7">
        <v>200</v>
      </c>
    </row>
    <row r="12" spans="1:9" x14ac:dyDescent="0.25">
      <c r="A12" s="11" t="s">
        <v>9</v>
      </c>
      <c r="B12" s="11" t="s">
        <v>0</v>
      </c>
      <c r="C12" s="11" t="s">
        <v>48</v>
      </c>
      <c r="E12" s="6" t="s">
        <v>32</v>
      </c>
      <c r="F12" s="6" t="s">
        <v>65</v>
      </c>
      <c r="G12" s="6" t="s">
        <v>44</v>
      </c>
      <c r="H12" s="6" t="s">
        <v>1</v>
      </c>
      <c r="I12" s="7">
        <v>100</v>
      </c>
    </row>
    <row r="13" spans="1:9" x14ac:dyDescent="0.25">
      <c r="A13" s="11" t="s">
        <v>2</v>
      </c>
      <c r="B13" s="12">
        <f>SUMIF($H$2:$H$22,A13,$I$2:$I$22)</f>
        <v>602.9</v>
      </c>
      <c r="C13" s="13">
        <f>B13*'May18CDR Capacity Contribution%'!B14</f>
        <v>353.33397174125531</v>
      </c>
      <c r="E13" s="6" t="s">
        <v>33</v>
      </c>
      <c r="F13" s="6" t="s">
        <v>66</v>
      </c>
      <c r="G13" s="6" t="s">
        <v>6</v>
      </c>
      <c r="H13" s="6" t="s">
        <v>3</v>
      </c>
      <c r="I13" s="7">
        <v>152.5</v>
      </c>
    </row>
    <row r="14" spans="1:9" x14ac:dyDescent="0.25">
      <c r="A14" s="11" t="s">
        <v>87</v>
      </c>
      <c r="B14" s="12">
        <f>SUMIF($H$2:$H$22,A14,$I$2:$I$22)</f>
        <v>538.1</v>
      </c>
      <c r="C14" s="13">
        <f>B14*'May18CDR Capacity Contribution%'!B15</f>
        <v>187.93008532379042</v>
      </c>
      <c r="E14" s="6" t="s">
        <v>34</v>
      </c>
      <c r="F14" s="6" t="s">
        <v>66</v>
      </c>
      <c r="G14" s="6" t="s">
        <v>6</v>
      </c>
      <c r="H14" s="6" t="s">
        <v>3</v>
      </c>
      <c r="I14" s="7">
        <v>217.5</v>
      </c>
    </row>
    <row r="15" spans="1:9" x14ac:dyDescent="0.25">
      <c r="A15" s="11" t="s">
        <v>1</v>
      </c>
      <c r="B15" s="12">
        <f>SUMIF($H$2:$H$22,A15,$I$2:$I$22)</f>
        <v>2264.4</v>
      </c>
      <c r="C15" s="13">
        <f>B15*'May18CDR Capacity Contribution%'!B16</f>
        <v>291.20876638950557</v>
      </c>
      <c r="E15" s="6" t="s">
        <v>35</v>
      </c>
      <c r="F15" s="6" t="s">
        <v>61</v>
      </c>
      <c r="G15" s="6" t="s">
        <v>4</v>
      </c>
      <c r="H15" s="6" t="s">
        <v>2</v>
      </c>
      <c r="I15" s="7">
        <v>162.9</v>
      </c>
    </row>
    <row r="16" spans="1:9" x14ac:dyDescent="0.25">
      <c r="A16" s="11" t="s">
        <v>3</v>
      </c>
      <c r="B16" s="12">
        <f>SUMIF($H$2:$H$22,A16,$I$2:$I$22)</f>
        <v>1251.1999999999998</v>
      </c>
      <c r="C16" s="13">
        <f>B16*'May18CDR Capacity Contribution%'!B17</f>
        <v>249.2860700231096</v>
      </c>
      <c r="E16" s="6" t="s">
        <v>36</v>
      </c>
      <c r="F16" s="6" t="s">
        <v>67</v>
      </c>
      <c r="G16" s="6" t="s">
        <v>4</v>
      </c>
      <c r="H16" s="6" t="s">
        <v>2</v>
      </c>
      <c r="I16" s="7">
        <v>239</v>
      </c>
    </row>
    <row r="17" spans="1:9" x14ac:dyDescent="0.25">
      <c r="A17" s="11" t="s">
        <v>50</v>
      </c>
      <c r="B17" s="12">
        <f>SUM(B13:B16)</f>
        <v>4656.6000000000004</v>
      </c>
      <c r="C17" s="18">
        <f>SUM(C13:C16)</f>
        <v>1081.7588934776611</v>
      </c>
      <c r="E17" s="6" t="s">
        <v>37</v>
      </c>
      <c r="F17" s="6" t="s">
        <v>68</v>
      </c>
      <c r="G17" s="6" t="s">
        <v>6</v>
      </c>
      <c r="H17" s="6" t="s">
        <v>3</v>
      </c>
      <c r="I17" s="7">
        <v>280.89999999999998</v>
      </c>
    </row>
    <row r="18" spans="1:9" x14ac:dyDescent="0.25">
      <c r="A18" s="11" t="s">
        <v>86</v>
      </c>
      <c r="B18" s="17">
        <f>C17-C5</f>
        <v>145.58015237884069</v>
      </c>
      <c r="C18" s="15"/>
      <c r="E18" s="6" t="s">
        <v>38</v>
      </c>
      <c r="F18" s="6" t="s">
        <v>58</v>
      </c>
      <c r="G18" s="6" t="s">
        <v>43</v>
      </c>
      <c r="H18" s="6" t="s">
        <v>1</v>
      </c>
      <c r="I18" s="7">
        <v>160</v>
      </c>
    </row>
    <row r="19" spans="1:9" x14ac:dyDescent="0.25">
      <c r="A19" s="27" t="s">
        <v>85</v>
      </c>
      <c r="B19" s="28">
        <f>(B7+B18-B8)/B8</f>
        <v>0.11235620129157549</v>
      </c>
      <c r="C19" s="14"/>
      <c r="D19" s="14"/>
      <c r="E19" s="6" t="s">
        <v>39</v>
      </c>
      <c r="F19" s="6" t="s">
        <v>66</v>
      </c>
      <c r="G19" s="6" t="s">
        <v>6</v>
      </c>
      <c r="H19" s="6" t="s">
        <v>3</v>
      </c>
      <c r="I19" s="7">
        <v>600.29999999999995</v>
      </c>
    </row>
    <row r="20" spans="1:9" x14ac:dyDescent="0.25">
      <c r="D20" s="14"/>
      <c r="E20" s="6" t="s">
        <v>40</v>
      </c>
      <c r="F20" s="6" t="s">
        <v>70</v>
      </c>
      <c r="G20" s="6" t="s">
        <v>4</v>
      </c>
      <c r="H20" s="6" t="s">
        <v>2</v>
      </c>
      <c r="I20" s="7">
        <v>201</v>
      </c>
    </row>
    <row r="21" spans="1:9" x14ac:dyDescent="0.25">
      <c r="A21" s="32" t="s">
        <v>73</v>
      </c>
      <c r="B21" s="32"/>
      <c r="C21" s="32"/>
      <c r="E21" s="6" t="s">
        <v>41</v>
      </c>
      <c r="F21" s="6" t="s">
        <v>69</v>
      </c>
      <c r="G21" s="6" t="s">
        <v>44</v>
      </c>
      <c r="H21" s="6" t="s">
        <v>1</v>
      </c>
      <c r="I21" s="7">
        <v>300</v>
      </c>
    </row>
    <row r="22" spans="1:9" x14ac:dyDescent="0.25">
      <c r="A22" s="11" t="s">
        <v>9</v>
      </c>
      <c r="B22" s="11" t="s">
        <v>0</v>
      </c>
      <c r="C22" s="11" t="s">
        <v>48</v>
      </c>
      <c r="E22" s="6" t="s">
        <v>42</v>
      </c>
      <c r="F22" s="6" t="s">
        <v>71</v>
      </c>
      <c r="G22" s="6" t="s">
        <v>43</v>
      </c>
      <c r="H22" s="6" t="s">
        <v>87</v>
      </c>
      <c r="I22" s="7">
        <v>300.5</v>
      </c>
    </row>
    <row r="23" spans="1:9" x14ac:dyDescent="0.25">
      <c r="A23" s="11" t="s">
        <v>2</v>
      </c>
      <c r="B23" s="12">
        <f>SUMIF($H$2:$H$22,A23,$I$2:$I$22)</f>
        <v>602.9</v>
      </c>
      <c r="C23" s="13">
        <f>B23*'May18CDR Capacity Contribution%'!B21</f>
        <v>379.18313454313216</v>
      </c>
    </row>
    <row r="24" spans="1:9" x14ac:dyDescent="0.25">
      <c r="A24" s="11" t="s">
        <v>87</v>
      </c>
      <c r="B24" s="12">
        <f>SUMIF($H$2:$H$22,A24,$I$2:$I$22)</f>
        <v>538.1</v>
      </c>
      <c r="C24" s="13">
        <f>B24*'May18CDR Capacity Contribution%'!B22</f>
        <v>261.12856132735612</v>
      </c>
    </row>
    <row r="25" spans="1:9" x14ac:dyDescent="0.25">
      <c r="A25" s="11" t="s">
        <v>1</v>
      </c>
      <c r="B25" s="12">
        <f>SUMIF($H$2:$H$22,A25,$I$2:$I$22)</f>
        <v>2264.4</v>
      </c>
      <c r="C25" s="13">
        <f>B25*'May18CDR Capacity Contribution%'!B23</f>
        <v>297.51729431567406</v>
      </c>
    </row>
    <row r="26" spans="1:9" x14ac:dyDescent="0.25">
      <c r="A26" s="11" t="s">
        <v>3</v>
      </c>
      <c r="B26" s="12">
        <f>SUMIF($H$2:$H$22,A26,$I$2:$I$22)</f>
        <v>1251.1999999999998</v>
      </c>
      <c r="C26" s="13">
        <f>B26*'May18CDR Capacity Contribution%'!B24</f>
        <v>352.56181771211902</v>
      </c>
    </row>
    <row r="27" spans="1:9" x14ac:dyDescent="0.25">
      <c r="A27" s="11" t="s">
        <v>50</v>
      </c>
      <c r="B27" s="12">
        <f>SUM(B23:B26)</f>
        <v>4656.6000000000004</v>
      </c>
      <c r="C27" s="18">
        <f>SUM(C23:C26)</f>
        <v>1290.3908078982813</v>
      </c>
    </row>
    <row r="28" spans="1:9" x14ac:dyDescent="0.25">
      <c r="A28" s="11" t="s">
        <v>86</v>
      </c>
      <c r="B28" s="17">
        <f>C27-C5</f>
        <v>354.2120667994609</v>
      </c>
      <c r="C28" s="15"/>
    </row>
    <row r="29" spans="1:9" x14ac:dyDescent="0.25">
      <c r="A29" s="27" t="s">
        <v>85</v>
      </c>
      <c r="B29" s="28">
        <f>(B7+B28-B8)/B8</f>
        <v>0.11526684338229412</v>
      </c>
    </row>
    <row r="31" spans="1:9" x14ac:dyDescent="0.25">
      <c r="A31" s="32" t="s">
        <v>78</v>
      </c>
      <c r="B31" s="32"/>
      <c r="C31" s="32"/>
    </row>
    <row r="32" spans="1:9" x14ac:dyDescent="0.25">
      <c r="A32" s="11" t="s">
        <v>9</v>
      </c>
      <c r="B32" s="11" t="s">
        <v>0</v>
      </c>
      <c r="C32" s="11" t="s">
        <v>48</v>
      </c>
    </row>
    <row r="33" spans="1:3" x14ac:dyDescent="0.25">
      <c r="A33" s="11" t="s">
        <v>2</v>
      </c>
      <c r="B33" s="12">
        <f>SUMIF($H$2:$H$22,A33,$I$2:$I$22)</f>
        <v>602.9</v>
      </c>
      <c r="C33" s="13">
        <f>B33*'May18CDR Capacity Contribution%'!B27</f>
        <v>378.34175258231591</v>
      </c>
    </row>
    <row r="34" spans="1:3" x14ac:dyDescent="0.25">
      <c r="A34" s="11" t="s">
        <v>87</v>
      </c>
      <c r="B34" s="12">
        <f>SUMIF($H$2:$H$22,A34,$I$2:$I$22)</f>
        <v>538.1</v>
      </c>
      <c r="C34" s="13">
        <f>B34*'May18CDR Capacity Contribution%'!B28</f>
        <v>252.55028650754167</v>
      </c>
    </row>
    <row r="35" spans="1:3" x14ac:dyDescent="0.25">
      <c r="A35" s="11" t="s">
        <v>1</v>
      </c>
      <c r="B35" s="12">
        <f>SUMIF($H$2:$H$22,A35,$I$2:$I$22)</f>
        <v>2264.4</v>
      </c>
      <c r="C35" s="13">
        <f>B35*'May18CDR Capacity Contribution%'!B29</f>
        <v>297.11241050360189</v>
      </c>
    </row>
    <row r="36" spans="1:3" x14ac:dyDescent="0.25">
      <c r="A36" s="11" t="s">
        <v>3</v>
      </c>
      <c r="B36" s="12">
        <f>SUMIF($H$2:$H$22,A36,$I$2:$I$22)</f>
        <v>1251.1999999999998</v>
      </c>
      <c r="C36" s="13">
        <f>B36*'May18CDR Capacity Contribution%'!B30</f>
        <v>357.33737951263987</v>
      </c>
    </row>
    <row r="37" spans="1:3" x14ac:dyDescent="0.25">
      <c r="A37" s="11" t="s">
        <v>50</v>
      </c>
      <c r="B37" s="12">
        <f>SUM(B33:B36)</f>
        <v>4656.6000000000004</v>
      </c>
      <c r="C37" s="18">
        <f>SUM(C33:C36)</f>
        <v>1285.3418291060993</v>
      </c>
    </row>
    <row r="38" spans="1:3" x14ac:dyDescent="0.25">
      <c r="A38" s="11" t="s">
        <v>86</v>
      </c>
      <c r="B38" s="17">
        <f>C37-C5</f>
        <v>349.16308800727893</v>
      </c>
      <c r="C38" s="15"/>
    </row>
    <row r="39" spans="1:3" x14ac:dyDescent="0.25">
      <c r="A39" s="27" t="s">
        <v>85</v>
      </c>
      <c r="B39" s="28">
        <f>(B7+B38-B8)/B8</f>
        <v>0.115196404637443</v>
      </c>
    </row>
  </sheetData>
  <mergeCells count="4">
    <mergeCell ref="A1:C1"/>
    <mergeCell ref="A11:C11"/>
    <mergeCell ref="A21:C21"/>
    <mergeCell ref="A31:C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C1"/>
    </sheetView>
  </sheetViews>
  <sheetFormatPr defaultRowHeight="15" x14ac:dyDescent="0.25"/>
  <cols>
    <col min="1" max="1" width="22.7109375" customWidth="1"/>
    <col min="2" max="2" width="8.42578125" bestFit="1" customWidth="1"/>
    <col min="3" max="3" width="12.28515625" bestFit="1" customWidth="1"/>
    <col min="5" max="5" width="38.28515625" bestFit="1" customWidth="1"/>
    <col min="6" max="6" width="14" bestFit="1" customWidth="1"/>
    <col min="7" max="7" width="12.28515625" bestFit="1" customWidth="1"/>
    <col min="8" max="8" width="16.7109375" bestFit="1" customWidth="1"/>
    <col min="9" max="9" width="12.85546875" bestFit="1" customWidth="1"/>
  </cols>
  <sheetData>
    <row r="1" spans="1:9" x14ac:dyDescent="0.25">
      <c r="A1" s="32" t="s">
        <v>47</v>
      </c>
      <c r="B1" s="32"/>
      <c r="C1" s="32"/>
      <c r="E1" s="1" t="s">
        <v>5</v>
      </c>
      <c r="F1" s="1" t="s">
        <v>53</v>
      </c>
      <c r="G1" s="1" t="s">
        <v>52</v>
      </c>
      <c r="H1" s="1" t="s">
        <v>9</v>
      </c>
      <c r="I1" s="1" t="s">
        <v>46</v>
      </c>
    </row>
    <row r="2" spans="1:9" x14ac:dyDescent="0.25">
      <c r="A2" s="11" t="s">
        <v>9</v>
      </c>
      <c r="B2" s="11" t="s">
        <v>0</v>
      </c>
      <c r="C2" s="11" t="s">
        <v>48</v>
      </c>
      <c r="E2" s="6" t="s">
        <v>79</v>
      </c>
      <c r="F2" s="6" t="s">
        <v>63</v>
      </c>
      <c r="G2" s="6" t="s">
        <v>44</v>
      </c>
      <c r="H2" s="6" t="s">
        <v>1</v>
      </c>
      <c r="I2" s="21">
        <v>102</v>
      </c>
    </row>
    <row r="3" spans="1:9" x14ac:dyDescent="0.25">
      <c r="A3" s="11" t="s">
        <v>2</v>
      </c>
      <c r="B3" s="22">
        <v>589.9</v>
      </c>
      <c r="C3" s="13">
        <f>B3*0.58</f>
        <v>342.14199999999994</v>
      </c>
      <c r="E3" s="6" t="s">
        <v>22</v>
      </c>
      <c r="F3" s="6" t="s">
        <v>54</v>
      </c>
      <c r="G3" s="6" t="s">
        <v>43</v>
      </c>
      <c r="H3" s="6" t="s">
        <v>87</v>
      </c>
      <c r="I3" s="21">
        <v>237.6</v>
      </c>
    </row>
    <row r="4" spans="1:9" x14ac:dyDescent="0.25">
      <c r="A4" s="11" t="s">
        <v>49</v>
      </c>
      <c r="B4" s="22">
        <v>1570.7</v>
      </c>
      <c r="C4" s="13">
        <f>B4*0.15</f>
        <v>235.60499999999999</v>
      </c>
      <c r="E4" s="6" t="s">
        <v>23</v>
      </c>
      <c r="F4" s="6" t="s">
        <v>55</v>
      </c>
      <c r="G4" s="6" t="s">
        <v>44</v>
      </c>
      <c r="H4" s="6" t="s">
        <v>1</v>
      </c>
      <c r="I4" s="21">
        <v>148.4</v>
      </c>
    </row>
    <row r="5" spans="1:9" x14ac:dyDescent="0.25">
      <c r="A5" s="11" t="s">
        <v>50</v>
      </c>
      <c r="B5" s="12">
        <f>SUM(B3:B4)</f>
        <v>2160.6</v>
      </c>
      <c r="C5" s="16">
        <f>SUM(C3:C4)</f>
        <v>577.74699999999996</v>
      </c>
      <c r="E5" s="6" t="s">
        <v>32</v>
      </c>
      <c r="F5" s="6" t="s">
        <v>65</v>
      </c>
      <c r="G5" s="6" t="s">
        <v>44</v>
      </c>
      <c r="H5" s="6" t="s">
        <v>1</v>
      </c>
      <c r="I5" s="21">
        <v>100</v>
      </c>
    </row>
    <row r="6" spans="1:9" x14ac:dyDescent="0.25">
      <c r="A6" s="23"/>
      <c r="B6" s="14"/>
      <c r="C6" s="14"/>
      <c r="E6" s="6" t="s">
        <v>33</v>
      </c>
      <c r="F6" s="6" t="s">
        <v>66</v>
      </c>
      <c r="G6" s="6" t="s">
        <v>6</v>
      </c>
      <c r="H6" s="6" t="s">
        <v>3</v>
      </c>
      <c r="I6" s="21">
        <v>152.5</v>
      </c>
    </row>
    <row r="7" spans="1:9" x14ac:dyDescent="0.25">
      <c r="A7" s="23" t="s">
        <v>83</v>
      </c>
      <c r="B7" s="14">
        <v>78555</v>
      </c>
      <c r="C7" s="14"/>
      <c r="E7" s="6" t="s">
        <v>80</v>
      </c>
      <c r="F7" s="6" t="s">
        <v>62</v>
      </c>
      <c r="G7" s="6" t="s">
        <v>44</v>
      </c>
      <c r="H7" s="6" t="s">
        <v>1</v>
      </c>
      <c r="I7" s="21">
        <v>30.2</v>
      </c>
    </row>
    <row r="8" spans="1:9" x14ac:dyDescent="0.25">
      <c r="A8" s="23" t="s">
        <v>84</v>
      </c>
      <c r="B8" s="24">
        <v>72674</v>
      </c>
      <c r="C8" s="14"/>
      <c r="E8" s="6" t="s">
        <v>41</v>
      </c>
      <c r="F8" s="6" t="s">
        <v>69</v>
      </c>
      <c r="G8" s="6" t="s">
        <v>44</v>
      </c>
      <c r="H8" s="6" t="s">
        <v>1</v>
      </c>
      <c r="I8" s="21">
        <v>300</v>
      </c>
    </row>
    <row r="9" spans="1:9" x14ac:dyDescent="0.25">
      <c r="A9" s="25" t="s">
        <v>85</v>
      </c>
      <c r="B9" s="2">
        <f>(B7-B8)/B8</f>
        <v>8.0923026116630437E-2</v>
      </c>
      <c r="E9" s="6" t="s">
        <v>42</v>
      </c>
      <c r="F9" s="6" t="s">
        <v>71</v>
      </c>
      <c r="G9" s="6" t="s">
        <v>43</v>
      </c>
      <c r="H9" s="6" t="s">
        <v>87</v>
      </c>
      <c r="I9" s="21">
        <v>300.5</v>
      </c>
    </row>
    <row r="10" spans="1:9" x14ac:dyDescent="0.25">
      <c r="E10" s="6" t="s">
        <v>81</v>
      </c>
      <c r="F10" s="6" t="s">
        <v>60</v>
      </c>
      <c r="G10" s="6" t="s">
        <v>44</v>
      </c>
      <c r="H10" s="6" t="s">
        <v>1</v>
      </c>
      <c r="I10" s="21">
        <v>199.5</v>
      </c>
    </row>
    <row r="11" spans="1:9" x14ac:dyDescent="0.25">
      <c r="A11" s="32" t="s">
        <v>51</v>
      </c>
      <c r="B11" s="32"/>
      <c r="C11" s="32"/>
      <c r="E11" s="6" t="s">
        <v>35</v>
      </c>
      <c r="F11" s="6" t="s">
        <v>61</v>
      </c>
      <c r="G11" s="6" t="s">
        <v>4</v>
      </c>
      <c r="H11" s="6" t="s">
        <v>2</v>
      </c>
      <c r="I11" s="21">
        <v>162.9</v>
      </c>
    </row>
    <row r="12" spans="1:9" x14ac:dyDescent="0.25">
      <c r="A12" s="11" t="s">
        <v>9</v>
      </c>
      <c r="B12" s="11" t="s">
        <v>0</v>
      </c>
      <c r="C12" s="11" t="s">
        <v>48</v>
      </c>
      <c r="E12" s="6" t="s">
        <v>82</v>
      </c>
      <c r="F12" s="6" t="s">
        <v>67</v>
      </c>
      <c r="G12" s="6" t="s">
        <v>4</v>
      </c>
      <c r="H12" s="6" t="s">
        <v>2</v>
      </c>
      <c r="I12" s="21">
        <v>226</v>
      </c>
    </row>
    <row r="13" spans="1:9" x14ac:dyDescent="0.25">
      <c r="A13" s="11" t="s">
        <v>2</v>
      </c>
      <c r="B13" s="12">
        <f>SUMIF($H$2:$H$13,A13,$I$2:$I$13)</f>
        <v>589.9</v>
      </c>
      <c r="C13" s="13">
        <f>B13*'Dec18CDR Capacity Contribution%'!B15</f>
        <v>341.9838887387674</v>
      </c>
      <c r="E13" s="6" t="s">
        <v>40</v>
      </c>
      <c r="F13" s="6" t="s">
        <v>70</v>
      </c>
      <c r="G13" s="6" t="s">
        <v>4</v>
      </c>
      <c r="H13" s="6" t="s">
        <v>2</v>
      </c>
      <c r="I13" s="21">
        <v>201</v>
      </c>
    </row>
    <row r="14" spans="1:9" x14ac:dyDescent="0.25">
      <c r="A14" s="11" t="s">
        <v>87</v>
      </c>
      <c r="B14" s="12">
        <f>SUMIF($H$2:$H$13,A14,$I$2:$I$13)</f>
        <v>538.1</v>
      </c>
      <c r="C14" s="13">
        <f>B14*'Dec18CDR Capacity Contribution%'!B16</f>
        <v>191.22487610032056</v>
      </c>
    </row>
    <row r="15" spans="1:9" x14ac:dyDescent="0.25">
      <c r="A15" s="11" t="s">
        <v>1</v>
      </c>
      <c r="B15" s="12">
        <f>SUMIF($H$2:$H$13,A15,$I$2:$I$13)</f>
        <v>880.09999999999991</v>
      </c>
      <c r="C15" s="13">
        <f>B15*'Dec18CDR Capacity Contribution%'!B17</f>
        <v>114.83621739941077</v>
      </c>
    </row>
    <row r="16" spans="1:9" x14ac:dyDescent="0.25">
      <c r="A16" s="11" t="s">
        <v>3</v>
      </c>
      <c r="B16" s="12">
        <f>SUMIF($H$2:$H$13,A16,$I$2:$I$13)</f>
        <v>152.5</v>
      </c>
      <c r="C16" s="13">
        <f>B16*'Dec18CDR Capacity Contribution%'!B18</f>
        <v>31.249549391168998</v>
      </c>
    </row>
    <row r="17" spans="1:4" x14ac:dyDescent="0.25">
      <c r="A17" s="11" t="s">
        <v>50</v>
      </c>
      <c r="B17" s="12">
        <f>SUM(B13:B16)</f>
        <v>2160.6</v>
      </c>
      <c r="C17" s="18">
        <f>SUM(C13:C16)</f>
        <v>679.29453162966774</v>
      </c>
    </row>
    <row r="18" spans="1:4" x14ac:dyDescent="0.25">
      <c r="A18" s="11" t="s">
        <v>86</v>
      </c>
      <c r="B18" s="17">
        <f>C17-C5</f>
        <v>101.54753162966779</v>
      </c>
      <c r="C18" s="26"/>
      <c r="D18" s="14"/>
    </row>
    <row r="19" spans="1:4" x14ac:dyDescent="0.25">
      <c r="A19" s="27" t="s">
        <v>85</v>
      </c>
      <c r="B19" s="28">
        <f>(B7+B18-B8)/B8</f>
        <v>8.2320328200314624E-2</v>
      </c>
    </row>
    <row r="21" spans="1:4" x14ac:dyDescent="0.25">
      <c r="A21" s="32" t="s">
        <v>73</v>
      </c>
      <c r="B21" s="32"/>
      <c r="C21" s="32"/>
    </row>
    <row r="22" spans="1:4" x14ac:dyDescent="0.25">
      <c r="A22" s="11" t="s">
        <v>9</v>
      </c>
      <c r="B22" s="11" t="s">
        <v>0</v>
      </c>
      <c r="C22" s="11" t="s">
        <v>48</v>
      </c>
    </row>
    <row r="23" spans="1:4" x14ac:dyDescent="0.25">
      <c r="A23" s="11" t="s">
        <v>2</v>
      </c>
      <c r="B23" s="12">
        <f>SUMIF($H$2:$H$13,A23,$I$2:$I$13)</f>
        <v>589.9</v>
      </c>
      <c r="C23" s="13">
        <f>B23*'Dec18CDR Capacity Contribution%'!B22</f>
        <v>358.97903118075033</v>
      </c>
    </row>
    <row r="24" spans="1:4" x14ac:dyDescent="0.25">
      <c r="A24" s="11" t="s">
        <v>87</v>
      </c>
      <c r="B24" s="12">
        <f>SUMIF($H$2:$H$13,A24,$I$2:$I$13)</f>
        <v>538.1</v>
      </c>
      <c r="C24" s="13">
        <f>B24*'Dec18CDR Capacity Contribution%'!B23</f>
        <v>245.93716139503468</v>
      </c>
    </row>
    <row r="25" spans="1:4" x14ac:dyDescent="0.25">
      <c r="A25" s="11" t="s">
        <v>1</v>
      </c>
      <c r="B25" s="12">
        <f>SUMIF($H$2:$H$13,A25,$I$2:$I$13)</f>
        <v>880.09999999999991</v>
      </c>
      <c r="C25" s="13">
        <f>B25*'Dec18CDR Capacity Contribution%'!B24</f>
        <v>117.66920940882036</v>
      </c>
    </row>
    <row r="26" spans="1:4" x14ac:dyDescent="0.25">
      <c r="A26" s="11" t="s">
        <v>3</v>
      </c>
      <c r="B26" s="12">
        <f>SUMIF($H$2:$H$13,A26,$I$2:$I$13)</f>
        <v>152.5</v>
      </c>
      <c r="C26" s="13">
        <f>B26*'Dec18CDR Capacity Contribution%'!B25</f>
        <v>41.636781260541284</v>
      </c>
    </row>
    <row r="27" spans="1:4" x14ac:dyDescent="0.25">
      <c r="A27" s="11" t="s">
        <v>50</v>
      </c>
      <c r="B27" s="12">
        <f>SUM(B23:B26)</f>
        <v>2160.6</v>
      </c>
      <c r="C27" s="18">
        <f>SUM(C23:C26)</f>
        <v>764.22218324514665</v>
      </c>
    </row>
    <row r="28" spans="1:4" x14ac:dyDescent="0.25">
      <c r="A28" s="11" t="s">
        <v>86</v>
      </c>
      <c r="B28" s="17">
        <f>C27-C5</f>
        <v>186.4751832451467</v>
      </c>
      <c r="C28" s="26"/>
    </row>
    <row r="29" spans="1:4" x14ac:dyDescent="0.25">
      <c r="A29" s="27" t="s">
        <v>85</v>
      </c>
      <c r="B29" s="28">
        <f>(B7+B28-B8)/B8</f>
        <v>8.3488939417744226E-2</v>
      </c>
      <c r="C29" s="14"/>
    </row>
    <row r="31" spans="1:4" x14ac:dyDescent="0.25">
      <c r="A31" s="32" t="s">
        <v>78</v>
      </c>
      <c r="B31" s="32"/>
      <c r="C31" s="32"/>
    </row>
    <row r="32" spans="1:4" x14ac:dyDescent="0.25">
      <c r="A32" s="11" t="s">
        <v>9</v>
      </c>
      <c r="B32" s="11" t="s">
        <v>0</v>
      </c>
      <c r="C32" s="11" t="s">
        <v>48</v>
      </c>
    </row>
    <row r="33" spans="1:3" x14ac:dyDescent="0.25">
      <c r="A33" s="11" t="s">
        <v>2</v>
      </c>
      <c r="B33" s="12">
        <f>SUMIF($H$2:$H$13,A33,$I$2:$I$13)</f>
        <v>589.9</v>
      </c>
      <c r="C33" s="13">
        <f>B33*'Dec18CDR Capacity Contribution%'!B28</f>
        <v>358.98272640797597</v>
      </c>
    </row>
    <row r="34" spans="1:3" x14ac:dyDescent="0.25">
      <c r="A34" s="11" t="s">
        <v>87</v>
      </c>
      <c r="B34" s="12">
        <f>SUMIF($H$2:$H$13,A34,$I$2:$I$13)</f>
        <v>538.1</v>
      </c>
      <c r="C34" s="13">
        <f>B34*'Dec18CDR Capacity Contribution%'!B29</f>
        <v>240.2156338553809</v>
      </c>
    </row>
    <row r="35" spans="1:3" x14ac:dyDescent="0.25">
      <c r="A35" s="11" t="s">
        <v>1</v>
      </c>
      <c r="B35" s="12">
        <f>SUMIF($H$2:$H$13,A35,$I$2:$I$13)</f>
        <v>880.09999999999991</v>
      </c>
      <c r="C35" s="13">
        <f>B35*'Dec18CDR Capacity Contribution%'!B30</f>
        <v>117.53701856077008</v>
      </c>
    </row>
    <row r="36" spans="1:3" x14ac:dyDescent="0.25">
      <c r="A36" s="11" t="s">
        <v>3</v>
      </c>
      <c r="B36" s="12">
        <f>SUMIF($H$2:$H$13,A36,$I$2:$I$13)</f>
        <v>152.5</v>
      </c>
      <c r="C36" s="13">
        <f>B36*'Dec18CDR Capacity Contribution%'!B31</f>
        <v>42.003091750128938</v>
      </c>
    </row>
    <row r="37" spans="1:3" x14ac:dyDescent="0.25">
      <c r="A37" s="11" t="s">
        <v>50</v>
      </c>
      <c r="B37" s="12">
        <f>SUM(B33:B36)</f>
        <v>2160.6</v>
      </c>
      <c r="C37" s="13">
        <f>SUM(C33:C36)</f>
        <v>758.73847057425598</v>
      </c>
    </row>
    <row r="38" spans="1:3" x14ac:dyDescent="0.25">
      <c r="A38" s="11" t="s">
        <v>86</v>
      </c>
      <c r="B38" s="17">
        <f>C37-C5</f>
        <v>180.99147057425603</v>
      </c>
      <c r="C38" s="26"/>
    </row>
    <row r="39" spans="1:3" x14ac:dyDescent="0.25">
      <c r="A39" s="27" t="s">
        <v>85</v>
      </c>
      <c r="B39" s="28">
        <f>(B7+B38-B8)/B8</f>
        <v>8.3413483096764399E-2</v>
      </c>
    </row>
  </sheetData>
  <mergeCells count="4">
    <mergeCell ref="A1:C1"/>
    <mergeCell ref="A11:C11"/>
    <mergeCell ref="A21:C21"/>
    <mergeCell ref="A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May18CDR Capacity Contribution%</vt:lpstr>
      <vt:lpstr>Dec18CDR Capacity Contribution%</vt:lpstr>
      <vt:lpstr>May18CDR Plan. Wind Contrib.</vt:lpstr>
      <vt:lpstr>Dec18CDR Plan. Wind Contrib.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Connor</dc:creator>
  <cp:lastModifiedBy>Anderson, Connor</cp:lastModifiedBy>
  <dcterms:created xsi:type="dcterms:W3CDTF">2018-05-15T14:56:30Z</dcterms:created>
  <dcterms:modified xsi:type="dcterms:W3CDTF">2019-01-16T16:31:13Z</dcterms:modified>
</cp:coreProperties>
</file>