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ml.chartshapes+xml"/>
  <Override PartName="/xl/charts/chart13.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searcy\Documents\"/>
    </mc:Choice>
  </mc:AlternateContent>
  <bookViews>
    <workbookView xWindow="29010" yWindow="75" windowWidth="18105" windowHeight="11115" tabRatio="887" activeTab="3"/>
  </bookViews>
  <sheets>
    <sheet name="Contents" sheetId="23" r:id="rId1"/>
    <sheet name="Disclaimer" sheetId="28" r:id="rId2"/>
    <sheet name="Updates" sheetId="31" r:id="rId3"/>
    <sheet name="Demand" sheetId="2" r:id="rId4"/>
    <sheet name="Energy" sheetId="29" r:id="rId5"/>
    <sheet name="LoadZones" sheetId="22" r:id="rId6"/>
    <sheet name="WeatherZones" sheetId="25" r:id="rId7"/>
    <sheet name="EnergybyFuelType" sheetId="32" r:id="rId8"/>
    <sheet name="EnergybyFuelChart" sheetId="33" r:id="rId9"/>
    <sheet name="EnergyComparisons" sheetId="7" r:id="rId10"/>
    <sheet name="DemandComparisons" sheetId="3" r:id="rId11"/>
    <sheet name="Module1" sheetId="4" state="veryHidden" r:id="rId12"/>
  </sheets>
  <definedNames>
    <definedName name="_xlnm.Print_Area" localSheetId="3">Demand!$B$1:$O$32</definedName>
    <definedName name="_xlnm.Print_Area" localSheetId="10">DemandComparisons!$A$1:$N$54</definedName>
    <definedName name="_xlnm.Print_Area" localSheetId="4">Energy!$A$1:$O$34</definedName>
  </definedNames>
  <calcPr calcId="152511"/>
</workbook>
</file>

<file path=xl/calcChain.xml><?xml version="1.0" encoding="utf-8"?>
<calcChain xmlns="http://schemas.openxmlformats.org/spreadsheetml/2006/main">
  <c r="O43" i="25" l="1"/>
  <c r="O44" i="25"/>
  <c r="O45" i="25"/>
  <c r="O46" i="25"/>
  <c r="O47" i="25"/>
  <c r="O48" i="25"/>
  <c r="O49" i="25"/>
  <c r="O42" i="25"/>
  <c r="N44" i="33" l="1"/>
  <c r="M44" i="33"/>
  <c r="L44" i="33"/>
  <c r="K44" i="33"/>
  <c r="J44" i="33"/>
  <c r="I44" i="33"/>
  <c r="H44" i="33"/>
  <c r="G44" i="33"/>
  <c r="F44" i="33"/>
  <c r="E44" i="33"/>
  <c r="D44" i="33"/>
  <c r="C44" i="33"/>
  <c r="F25" i="32"/>
  <c r="G25" i="32"/>
  <c r="H25" i="32"/>
  <c r="I25" i="32"/>
  <c r="J25" i="32"/>
  <c r="K25" i="32"/>
  <c r="L25" i="32"/>
  <c r="M25" i="32"/>
  <c r="N25" i="32"/>
  <c r="E25" i="32"/>
  <c r="D25" i="32"/>
  <c r="C25" i="32"/>
  <c r="O12" i="32"/>
  <c r="H4" i="29"/>
  <c r="H4" i="2"/>
  <c r="N42" i="33"/>
  <c r="O13" i="32"/>
  <c r="N46" i="33"/>
  <c r="O15" i="32"/>
  <c r="N28" i="32"/>
  <c r="Q21" i="3"/>
  <c r="R21" i="3"/>
  <c r="S21" i="3"/>
  <c r="T21" i="3"/>
  <c r="U21" i="3"/>
  <c r="V21" i="3"/>
  <c r="W21" i="3"/>
  <c r="X21" i="3"/>
  <c r="Y21" i="3"/>
  <c r="Z21" i="3"/>
  <c r="AA21" i="3"/>
  <c r="AB21" i="3"/>
  <c r="Q22" i="3"/>
  <c r="R22" i="3"/>
  <c r="S22" i="3"/>
  <c r="T22" i="3"/>
  <c r="U22" i="3"/>
  <c r="V22" i="3"/>
  <c r="W22" i="3"/>
  <c r="X22" i="3"/>
  <c r="Y22" i="3"/>
  <c r="Z22" i="3"/>
  <c r="AA22" i="3"/>
  <c r="AB22" i="3"/>
  <c r="Q27" i="3"/>
  <c r="R27" i="3"/>
  <c r="S27" i="3"/>
  <c r="T27" i="3"/>
  <c r="U27" i="3"/>
  <c r="V27" i="3"/>
  <c r="W27" i="3"/>
  <c r="X27" i="3"/>
  <c r="Y27" i="3"/>
  <c r="Z27" i="3"/>
  <c r="AA27" i="3"/>
  <c r="AB27" i="3"/>
  <c r="AH4" i="7"/>
  <c r="AF4" i="7"/>
  <c r="AH5" i="7"/>
  <c r="AF5" i="7"/>
  <c r="AH6" i="7"/>
  <c r="AF6" i="7"/>
  <c r="AH7" i="7"/>
  <c r="AF7" i="7"/>
  <c r="AH8" i="7"/>
  <c r="AF8" i="7"/>
  <c r="AH9" i="7"/>
  <c r="AF9" i="7"/>
  <c r="AH10" i="7"/>
  <c r="AF10" i="7"/>
  <c r="AH11" i="7"/>
  <c r="AF11" i="7"/>
  <c r="AH12" i="7"/>
  <c r="AF12" i="7"/>
  <c r="AH13" i="7"/>
  <c r="AF13" i="7"/>
  <c r="AH14" i="7"/>
  <c r="AF14" i="7"/>
  <c r="AH15" i="7"/>
  <c r="AF15" i="7"/>
  <c r="AD23" i="7"/>
  <c r="AG23" i="7"/>
  <c r="AD4" i="7"/>
  <c r="AI23" i="7"/>
  <c r="AE23" i="7"/>
  <c r="AB23" i="7"/>
  <c r="AD24" i="7"/>
  <c r="AD5" i="7"/>
  <c r="AI24" i="7"/>
  <c r="AE24" i="7"/>
  <c r="AD25" i="7"/>
  <c r="AD6" i="7" s="1"/>
  <c r="AA25" i="7"/>
  <c r="AA26" i="7" s="1"/>
  <c r="AA27" i="7" s="1"/>
  <c r="AA28" i="7" s="1"/>
  <c r="AI25" i="7"/>
  <c r="AE25" i="7"/>
  <c r="AD26" i="7"/>
  <c r="AG26" i="7" s="1"/>
  <c r="AI26" i="7"/>
  <c r="AE26" i="7"/>
  <c r="AD27" i="7"/>
  <c r="AD8" i="7" s="1"/>
  <c r="AI27" i="7"/>
  <c r="AE27" i="7"/>
  <c r="AD28" i="7"/>
  <c r="AD9" i="7" s="1"/>
  <c r="AI28" i="7"/>
  <c r="AE28" i="7"/>
  <c r="AD29" i="7"/>
  <c r="AG29" i="7" s="1"/>
  <c r="AI29" i="7"/>
  <c r="AE29" i="7"/>
  <c r="AD30" i="7"/>
  <c r="AD11" i="7" s="1"/>
  <c r="AI30" i="7"/>
  <c r="AE30" i="7"/>
  <c r="AD31" i="7"/>
  <c r="AD12" i="7"/>
  <c r="AI31" i="7"/>
  <c r="AE31" i="7"/>
  <c r="AD32" i="7"/>
  <c r="AD13" i="7" s="1"/>
  <c r="AI32" i="7"/>
  <c r="AE32" i="7"/>
  <c r="AD33" i="7"/>
  <c r="AD14" i="7" s="1"/>
  <c r="AI33" i="7"/>
  <c r="AE33" i="7"/>
  <c r="AD34" i="7"/>
  <c r="AG34" i="7" s="1"/>
  <c r="AD15" i="7"/>
  <c r="AI34" i="7"/>
  <c r="AE34" i="7"/>
  <c r="C40" i="33"/>
  <c r="D40" i="33"/>
  <c r="E40" i="33"/>
  <c r="F40" i="33"/>
  <c r="G40" i="33"/>
  <c r="H40" i="33"/>
  <c r="I40" i="33"/>
  <c r="J40" i="33"/>
  <c r="K40" i="33"/>
  <c r="L40" i="33"/>
  <c r="M40" i="33"/>
  <c r="C41" i="33"/>
  <c r="D41" i="33"/>
  <c r="E41" i="33"/>
  <c r="F41" i="33"/>
  <c r="G41" i="33"/>
  <c r="H41" i="33"/>
  <c r="I41" i="33"/>
  <c r="J41" i="33"/>
  <c r="K41" i="33"/>
  <c r="L41" i="33"/>
  <c r="M41" i="33"/>
  <c r="C42" i="33"/>
  <c r="D42" i="33"/>
  <c r="E42" i="33"/>
  <c r="F42" i="33"/>
  <c r="G42" i="33"/>
  <c r="H42" i="33"/>
  <c r="I42" i="33"/>
  <c r="J42" i="33"/>
  <c r="K42" i="33"/>
  <c r="L42" i="33"/>
  <c r="M42" i="33"/>
  <c r="C43" i="33"/>
  <c r="D43" i="33"/>
  <c r="E43" i="33"/>
  <c r="F43" i="33"/>
  <c r="G43" i="33"/>
  <c r="H43" i="33"/>
  <c r="I43" i="33"/>
  <c r="J43" i="33"/>
  <c r="K43" i="33"/>
  <c r="L43" i="33"/>
  <c r="M43" i="33"/>
  <c r="C45" i="33"/>
  <c r="D45" i="33"/>
  <c r="E45" i="33"/>
  <c r="F45" i="33"/>
  <c r="G45" i="33"/>
  <c r="H45" i="33"/>
  <c r="I45" i="33"/>
  <c r="J45" i="33"/>
  <c r="K45" i="33"/>
  <c r="L45" i="33"/>
  <c r="M45" i="33"/>
  <c r="C46" i="33"/>
  <c r="D46" i="33"/>
  <c r="E46" i="33"/>
  <c r="F46" i="33"/>
  <c r="G46" i="33"/>
  <c r="H46" i="33"/>
  <c r="I46" i="33"/>
  <c r="J46" i="33"/>
  <c r="K46" i="33"/>
  <c r="L46" i="33"/>
  <c r="M46" i="33"/>
  <c r="C47" i="33"/>
  <c r="D47" i="33"/>
  <c r="E47" i="33"/>
  <c r="F47" i="33"/>
  <c r="G47" i="33"/>
  <c r="H47" i="33"/>
  <c r="I47" i="33"/>
  <c r="J47" i="33"/>
  <c r="K47" i="33"/>
  <c r="L47" i="33"/>
  <c r="M47" i="33"/>
  <c r="I3" i="32"/>
  <c r="O8" i="32"/>
  <c r="N41" i="33"/>
  <c r="O9" i="32"/>
  <c r="O10" i="32"/>
  <c r="N43" i="33"/>
  <c r="O11" i="32"/>
  <c r="N45" i="33"/>
  <c r="C23" i="32"/>
  <c r="D27" i="32"/>
  <c r="E22" i="32"/>
  <c r="F28" i="32"/>
  <c r="F24" i="32"/>
  <c r="G22" i="32"/>
  <c r="H23" i="32"/>
  <c r="H21" i="32"/>
  <c r="H24" i="32"/>
  <c r="J26" i="32"/>
  <c r="K27" i="32"/>
  <c r="K26" i="32"/>
  <c r="L26" i="32"/>
  <c r="M28" i="32"/>
  <c r="I21" i="32"/>
  <c r="I22" i="32"/>
  <c r="I23" i="32"/>
  <c r="I24" i="32"/>
  <c r="I26" i="32"/>
  <c r="I27" i="32"/>
  <c r="I28" i="32"/>
  <c r="I3" i="25"/>
  <c r="I3" i="22"/>
  <c r="O42" i="22"/>
  <c r="O43" i="22"/>
  <c r="O44" i="22"/>
  <c r="O45" i="22"/>
  <c r="O46" i="22"/>
  <c r="O47" i="22"/>
  <c r="O48" i="22"/>
  <c r="O49" i="22"/>
  <c r="O9" i="29"/>
  <c r="O12" i="29" s="1"/>
  <c r="C10" i="29"/>
  <c r="D10" i="29"/>
  <c r="E10" i="29" s="1"/>
  <c r="C19" i="29"/>
  <c r="C20" i="29" s="1"/>
  <c r="O11" i="29"/>
  <c r="C12" i="29"/>
  <c r="D12" i="29"/>
  <c r="E12" i="29"/>
  <c r="F12" i="29"/>
  <c r="G12" i="29"/>
  <c r="H12" i="29"/>
  <c r="I12" i="29"/>
  <c r="J12" i="29"/>
  <c r="K12" i="29"/>
  <c r="L12" i="29"/>
  <c r="M12" i="29"/>
  <c r="N12" i="29"/>
  <c r="C13" i="29"/>
  <c r="D13" i="29"/>
  <c r="E13" i="29"/>
  <c r="F13" i="29"/>
  <c r="G13" i="29"/>
  <c r="H13" i="29"/>
  <c r="I13" i="29"/>
  <c r="J13" i="29"/>
  <c r="K13" i="29"/>
  <c r="L13" i="29"/>
  <c r="M13" i="29"/>
  <c r="N13" i="29"/>
  <c r="O15" i="29"/>
  <c r="C16" i="29"/>
  <c r="C17" i="29"/>
  <c r="D16" i="29"/>
  <c r="D17" i="29"/>
  <c r="E16" i="29"/>
  <c r="E17" i="29"/>
  <c r="F16" i="29"/>
  <c r="F17" i="29" s="1"/>
  <c r="G16" i="29"/>
  <c r="G17" i="29" s="1"/>
  <c r="H16" i="29"/>
  <c r="H17" i="29" s="1"/>
  <c r="I16" i="29"/>
  <c r="I17" i="29"/>
  <c r="J16" i="29"/>
  <c r="J17" i="29" s="1"/>
  <c r="K16" i="29"/>
  <c r="K17" i="29" s="1"/>
  <c r="L16" i="29"/>
  <c r="L17" i="29" s="1"/>
  <c r="M16" i="29"/>
  <c r="M17" i="29" s="1"/>
  <c r="N16" i="29"/>
  <c r="N17" i="29" s="1"/>
  <c r="C25" i="29"/>
  <c r="D25" i="29"/>
  <c r="E25" i="29"/>
  <c r="F25" i="29"/>
  <c r="G25" i="29"/>
  <c r="H25" i="29"/>
  <c r="I25" i="29"/>
  <c r="J25" i="29"/>
  <c r="K25" i="29"/>
  <c r="L25" i="29"/>
  <c r="M25" i="29"/>
  <c r="N25" i="29"/>
  <c r="C31" i="29"/>
  <c r="D31" i="29"/>
  <c r="E31" i="29"/>
  <c r="F31" i="29"/>
  <c r="G31" i="29"/>
  <c r="H31" i="29"/>
  <c r="I31" i="29"/>
  <c r="J31" i="29"/>
  <c r="K31" i="29"/>
  <c r="L31" i="29"/>
  <c r="M31" i="29"/>
  <c r="N31" i="29"/>
  <c r="O9" i="2"/>
  <c r="O14" i="2" s="1"/>
  <c r="O13" i="2"/>
  <c r="C14" i="2"/>
  <c r="D14" i="2"/>
  <c r="E14" i="2"/>
  <c r="F14" i="2"/>
  <c r="G14" i="2"/>
  <c r="H14" i="2"/>
  <c r="I14" i="2"/>
  <c r="J14" i="2"/>
  <c r="K14" i="2"/>
  <c r="L14" i="2"/>
  <c r="M14" i="2"/>
  <c r="N14" i="2"/>
  <c r="O15" i="2"/>
  <c r="C19" i="2"/>
  <c r="C20" i="2"/>
  <c r="D19" i="2"/>
  <c r="D20" i="2"/>
  <c r="E19" i="2"/>
  <c r="E20" i="2"/>
  <c r="F19" i="2"/>
  <c r="F20" i="2" s="1"/>
  <c r="G19" i="2"/>
  <c r="G20" i="2"/>
  <c r="H19" i="2"/>
  <c r="H20" i="2" s="1"/>
  <c r="I19" i="2"/>
  <c r="I20" i="2" s="1"/>
  <c r="J19" i="2"/>
  <c r="J20" i="2" s="1"/>
  <c r="K19" i="2"/>
  <c r="K20" i="2" s="1"/>
  <c r="L19" i="2"/>
  <c r="L20" i="2"/>
  <c r="M19" i="2"/>
  <c r="M20" i="2" s="1"/>
  <c r="N19" i="2"/>
  <c r="N20" i="2" s="1"/>
  <c r="O27" i="2"/>
  <c r="O14" i="32"/>
  <c r="N47" i="33"/>
  <c r="N40" i="33"/>
  <c r="K28" i="32"/>
  <c r="H27" i="32"/>
  <c r="H26" i="32"/>
  <c r="H22" i="32"/>
  <c r="L27" i="32"/>
  <c r="K24" i="32"/>
  <c r="L23" i="32"/>
  <c r="L22" i="32"/>
  <c r="E28" i="32"/>
  <c r="L24" i="32"/>
  <c r="L21" i="32"/>
  <c r="N22" i="32"/>
  <c r="L28" i="32"/>
  <c r="H28" i="32"/>
  <c r="D22" i="32"/>
  <c r="D24" i="32"/>
  <c r="F22" i="32"/>
  <c r="D21" i="32"/>
  <c r="AA23" i="7"/>
  <c r="F26" i="32"/>
  <c r="F27" i="32"/>
  <c r="J28" i="32"/>
  <c r="J21" i="32"/>
  <c r="D28" i="32"/>
  <c r="D23" i="32"/>
  <c r="J23" i="32"/>
  <c r="J27" i="32"/>
  <c r="F23" i="32"/>
  <c r="C27" i="32"/>
  <c r="J24" i="32"/>
  <c r="D26" i="32"/>
  <c r="J22" i="32"/>
  <c r="M21" i="32"/>
  <c r="M24" i="32"/>
  <c r="M23" i="32"/>
  <c r="G21" i="32"/>
  <c r="G27" i="32"/>
  <c r="N24" i="32"/>
  <c r="C21" i="32"/>
  <c r="N27" i="32"/>
  <c r="E24" i="32"/>
  <c r="M27" i="32"/>
  <c r="N21" i="32"/>
  <c r="F21" i="32"/>
  <c r="K22" i="32"/>
  <c r="G28" i="32"/>
  <c r="E23" i="32"/>
  <c r="E26" i="32"/>
  <c r="M26" i="32"/>
  <c r="M29" i="32" s="1"/>
  <c r="E21" i="32"/>
  <c r="N26" i="32"/>
  <c r="C28" i="32"/>
  <c r="C24" i="32"/>
  <c r="G24" i="32"/>
  <c r="M22" i="32"/>
  <c r="C22" i="32"/>
  <c r="N23" i="32"/>
  <c r="E27" i="32"/>
  <c r="C26" i="32"/>
  <c r="K23" i="32"/>
  <c r="O16" i="32"/>
  <c r="G23" i="32"/>
  <c r="G26" i="32"/>
  <c r="G29" i="32" s="1"/>
  <c r="K21" i="32"/>
  <c r="AG27" i="7"/>
  <c r="AG28" i="7"/>
  <c r="AG25" i="7"/>
  <c r="AG31" i="7"/>
  <c r="AB24" i="7"/>
  <c r="AB25" i="7"/>
  <c r="AB26" i="7"/>
  <c r="AB27" i="7"/>
  <c r="AB28" i="7"/>
  <c r="AB29" i="7"/>
  <c r="AB30" i="7"/>
  <c r="AB31" i="7"/>
  <c r="AB32" i="7"/>
  <c r="AB33" i="7"/>
  <c r="AB34" i="7"/>
  <c r="AG33" i="7"/>
  <c r="C14" i="29"/>
  <c r="AG24" i="7"/>
  <c r="AA24" i="7"/>
  <c r="D14" i="29"/>
  <c r="E29" i="32"/>
  <c r="C29" i="32"/>
  <c r="D29" i="32"/>
  <c r="N29" i="32" l="1"/>
  <c r="L29" i="32"/>
  <c r="AG32" i="7"/>
  <c r="K29" i="32"/>
  <c r="J29" i="32"/>
  <c r="I29" i="32"/>
  <c r="H29" i="32"/>
  <c r="AG30" i="7"/>
  <c r="AD10" i="7"/>
  <c r="AA29" i="7"/>
  <c r="AA30" i="7" s="1"/>
  <c r="AA31" i="7" s="1"/>
  <c r="AA32" i="7" s="1"/>
  <c r="AA33" i="7" s="1"/>
  <c r="AA34" i="7" s="1"/>
  <c r="F29" i="32"/>
  <c r="O24" i="32"/>
  <c r="O22" i="32"/>
  <c r="O23" i="32"/>
  <c r="O21" i="32"/>
  <c r="O28" i="32"/>
  <c r="O25" i="32"/>
  <c r="AD7" i="7"/>
  <c r="O26" i="32"/>
  <c r="O27" i="32"/>
  <c r="E14" i="29"/>
  <c r="E19" i="29"/>
  <c r="E20" i="29" s="1"/>
  <c r="F10" i="29"/>
  <c r="O31" i="29"/>
  <c r="O16" i="29"/>
  <c r="O17" i="29" s="1"/>
  <c r="D19" i="29"/>
  <c r="D20" i="29" s="1"/>
  <c r="O25" i="29"/>
  <c r="O29" i="32" l="1"/>
  <c r="F14" i="29"/>
  <c r="G10" i="29"/>
  <c r="F19" i="29"/>
  <c r="F20" i="29" s="1"/>
  <c r="G14" i="29" l="1"/>
  <c r="H10" i="29"/>
  <c r="G19" i="29"/>
  <c r="G20" i="29" s="1"/>
  <c r="H14" i="29" l="1"/>
  <c r="H19" i="29"/>
  <c r="H20" i="29" s="1"/>
  <c r="I10" i="29"/>
  <c r="J10" i="29" l="1"/>
  <c r="I19" i="29"/>
  <c r="I20" i="29" s="1"/>
  <c r="I14" i="29"/>
  <c r="J14" i="29" l="1"/>
  <c r="K10" i="29"/>
  <c r="J19" i="29"/>
  <c r="J20" i="29" s="1"/>
  <c r="K19" i="29" l="1"/>
  <c r="K20" i="29" s="1"/>
  <c r="L10" i="29"/>
  <c r="K14" i="29"/>
  <c r="L14" i="29" l="1"/>
  <c r="L19" i="29"/>
  <c r="L20" i="29" s="1"/>
  <c r="M10" i="29"/>
  <c r="M19" i="29" l="1"/>
  <c r="M20" i="29" s="1"/>
  <c r="M14" i="29"/>
  <c r="N10" i="29"/>
  <c r="N19" i="29" l="1"/>
  <c r="N20" i="29" s="1"/>
  <c r="N14" i="29"/>
</calcChain>
</file>

<file path=xl/sharedStrings.xml><?xml version="1.0" encoding="utf-8"?>
<sst xmlns="http://schemas.openxmlformats.org/spreadsheetml/2006/main" count="789" uniqueCount="305">
  <si>
    <t>Description</t>
  </si>
  <si>
    <t>Date</t>
  </si>
  <si>
    <t>Hour Ending</t>
  </si>
  <si>
    <t>Max All Time</t>
  </si>
  <si>
    <t>Dec</t>
  </si>
  <si>
    <t>Day of Week</t>
  </si>
  <si>
    <t>Increase, MWh</t>
  </si>
  <si>
    <t>YTD Increase, MWh</t>
  </si>
  <si>
    <t>YTD Increase, percent</t>
  </si>
  <si>
    <t>Increase, percent</t>
  </si>
  <si>
    <t>Increase, MW</t>
  </si>
  <si>
    <t>Annual</t>
  </si>
  <si>
    <t>ELECTRIC RELIABILITY COUNCIL OF TEXAS</t>
  </si>
  <si>
    <t>Interval Ending</t>
  </si>
  <si>
    <t>NET ENERGY FOR LOAD</t>
  </si>
  <si>
    <t>West</t>
  </si>
  <si>
    <t xml:space="preserve">    Date and time</t>
  </si>
  <si>
    <t>NET ENERGY FOR LOAD, MWh</t>
  </si>
  <si>
    <t>NET ZONE  DEMAND COINCIDENT WITH ERCOT SYSTEM PEAK, MW</t>
  </si>
  <si>
    <t>Totals may not match the ERCOT values because of rounding.</t>
  </si>
  <si>
    <t>Table of Contents</t>
  </si>
  <si>
    <t>Tab</t>
  </si>
  <si>
    <t>Notes</t>
  </si>
  <si>
    <t>EnergyComparisons</t>
  </si>
  <si>
    <t xml:space="preserve">Bar graphs comparing this year's energy with last year's and with forecasted </t>
  </si>
  <si>
    <t>DemandComparison</t>
  </si>
  <si>
    <t>Graphs comparing this year's monthly peaks with last year's and with forecasted</t>
  </si>
  <si>
    <t>Updates</t>
  </si>
  <si>
    <t>Forecast</t>
  </si>
  <si>
    <t>Difference from Actual</t>
  </si>
  <si>
    <t>Actual</t>
  </si>
  <si>
    <t>Energy, MWh</t>
  </si>
  <si>
    <t>List of files and items updated in each file</t>
  </si>
  <si>
    <t>WeatherZones</t>
  </si>
  <si>
    <t>Monthly peak demand and energy data for this year by weather zone</t>
  </si>
  <si>
    <t>Coal</t>
  </si>
  <si>
    <t>Nuclear</t>
  </si>
  <si>
    <t>Wind</t>
  </si>
  <si>
    <t>Water</t>
  </si>
  <si>
    <t>Other</t>
  </si>
  <si>
    <t>Fuel Types</t>
  </si>
  <si>
    <t>Total</t>
  </si>
  <si>
    <t xml:space="preserve"> ENERGY BY FUEL TYPE, MWh</t>
  </si>
  <si>
    <t>Actual energy and percentages by fuel type</t>
  </si>
  <si>
    <t xml:space="preserve">Natural Gas </t>
  </si>
  <si>
    <t>Stacked chart of MWh by fuel type by month</t>
  </si>
  <si>
    <t>Disclaimer</t>
  </si>
  <si>
    <t>FOR PLANNING PURPOSES ONLY</t>
  </si>
  <si>
    <t>DEMAND AND ENERGY REPORT</t>
  </si>
  <si>
    <t>Please read</t>
  </si>
  <si>
    <t xml:space="preserve">This ERCOT Working Paper has been prepared for specific ERCOT and market participant purposes and has been developed from data provided through the settlement process.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
  </si>
  <si>
    <t>EnergybyFuelType</t>
  </si>
  <si>
    <t>EnergybyFuelChart</t>
  </si>
  <si>
    <t>Totals may not match the ERCOT values because of rounding and subsequent settlements.</t>
  </si>
  <si>
    <t>Weather Zone</t>
  </si>
  <si>
    <t>Coast</t>
  </si>
  <si>
    <t>East</t>
  </si>
  <si>
    <t>Far West</t>
  </si>
  <si>
    <t>North Central</t>
  </si>
  <si>
    <t xml:space="preserve">North  </t>
  </si>
  <si>
    <t>South Central</t>
  </si>
  <si>
    <t xml:space="preserve">South  </t>
  </si>
  <si>
    <t>Coastal</t>
  </si>
  <si>
    <t>4/17/2006         at  1615</t>
  </si>
  <si>
    <t>NET SYSTEM MAXIMUM HOURLY DEMAND</t>
  </si>
  <si>
    <t>NET SYSTEM LOAD FACTORS BASED ON HOURLY  DEMAND</t>
  </si>
  <si>
    <t>4/18/2006         at  1700</t>
  </si>
  <si>
    <t>NET SYSTEM MAXIMUM DEMAND BASED ON 15-MINUTE  INTERVALS</t>
  </si>
  <si>
    <t>BASED ON 15-MINUTE INTERVALS</t>
  </si>
  <si>
    <t>Based on 15-Minute Intervals</t>
  </si>
  <si>
    <t>NET SYSTEM LOAD FACTORS BASED ON 15-MINUTE DEMAND</t>
  </si>
  <si>
    <t>NET ZONE  ENERGY, MWh</t>
  </si>
  <si>
    <t>Forecasted Demand, MW</t>
  </si>
  <si>
    <t>Difference, percent</t>
  </si>
  <si>
    <t>Monthly peak demand  data for this year and last year</t>
  </si>
  <si>
    <t>Demand</t>
  </si>
  <si>
    <t>YTD Forecasted Energy, MWh</t>
  </si>
  <si>
    <t>YTD Difference, percent</t>
  </si>
  <si>
    <t xml:space="preserve"> ENERGY BY FUEL TYPE, PERCENT</t>
  </si>
  <si>
    <t>Forecasted Energy, MWh</t>
  </si>
  <si>
    <t>ytd</t>
  </si>
  <si>
    <t>Thursday</t>
  </si>
  <si>
    <t>File Updated</t>
  </si>
  <si>
    <t>Updated</t>
  </si>
  <si>
    <t>Monthly energy  data for this year and last year</t>
  </si>
  <si>
    <t>Energy</t>
  </si>
  <si>
    <t>Friday</t>
  </si>
  <si>
    <t>Tuesday</t>
  </si>
  <si>
    <t>Monday</t>
  </si>
  <si>
    <t>Wednesday</t>
  </si>
  <si>
    <t>YTD/Annual</t>
  </si>
  <si>
    <t xml:space="preserve">NET SYSTEM MINIMUM DEMAND </t>
  </si>
  <si>
    <t>NET ZONE  NON-COINCIDENT PEAK DEMAND, MW</t>
  </si>
  <si>
    <t>LZ_AEN</t>
  </si>
  <si>
    <t>LZ_CPS</t>
  </si>
  <si>
    <t>LZ_HOUSTON</t>
  </si>
  <si>
    <t>LZ_LCRA</t>
  </si>
  <si>
    <t>LZ_NORTH</t>
  </si>
  <si>
    <t>LZ_RAYBN</t>
  </si>
  <si>
    <t>LZ_SOUTH</t>
  </si>
  <si>
    <t>LZ_WEST</t>
  </si>
  <si>
    <t>Settlement Zone</t>
  </si>
  <si>
    <t>17:00</t>
  </si>
  <si>
    <t>Current</t>
  </si>
  <si>
    <t>Previous</t>
  </si>
  <si>
    <t>Previous source</t>
  </si>
  <si>
    <t>Prev, GWh</t>
  </si>
  <si>
    <t>LoadZones</t>
  </si>
  <si>
    <t>Monthly peak demand and energy data for this year by load zone</t>
  </si>
  <si>
    <t>2/10/2011 at 0800</t>
  </si>
  <si>
    <t>2/10/2011 at 0715</t>
  </si>
  <si>
    <t>DC Imports</t>
  </si>
  <si>
    <t xml:space="preserve">Net DC/BLT </t>
  </si>
  <si>
    <t>Net DC/BLT</t>
  </si>
  <si>
    <t>A positive value in the 'Net DC/BLT' row indicates import of power, negative indicates export.</t>
  </si>
  <si>
    <t>5/29/2012 at 1700</t>
  </si>
  <si>
    <t>6/26/2012 at 1700</t>
  </si>
  <si>
    <t>6/26/2012 at 1630</t>
  </si>
  <si>
    <t>19:00</t>
  </si>
  <si>
    <t>1/7/2014         at 0715</t>
  </si>
  <si>
    <t>1/7/2014          at 0800</t>
  </si>
  <si>
    <t>3/3/2014         at 0800</t>
  </si>
  <si>
    <t>3/3/2014         at 0730</t>
  </si>
  <si>
    <t>Companies are not required to notify ERCOT when their dual fuel units are using secondary fuel.  Therefore, values shown here are calculated based on primary fuel type and may not exactly reflect the fuels being used by dual fuel units.  Dual fuel units are included in the category of their primary fuel.</t>
  </si>
  <si>
    <t>11/17/2014 at 0715</t>
  </si>
  <si>
    <t>11/17/2014 0800</t>
  </si>
  <si>
    <t>2015 Demand, MW</t>
  </si>
  <si>
    <t>2015 Energy, MWh</t>
  </si>
  <si>
    <t>2015 YTD Energy, MWh</t>
  </si>
  <si>
    <t>08:00</t>
  </si>
  <si>
    <t>07:00</t>
  </si>
  <si>
    <t>7/30/2015 at 1700</t>
  </si>
  <si>
    <t>7/30/2015 at 1645</t>
  </si>
  <si>
    <t>Hydro</t>
  </si>
  <si>
    <t>Aug*</t>
  </si>
  <si>
    <t>Sep*</t>
  </si>
  <si>
    <t>Oct*</t>
  </si>
  <si>
    <t>*Information for 2015 for this month has been updated based on final settlements.</t>
  </si>
  <si>
    <t>DEMAND FOR 2016</t>
  </si>
  <si>
    <t>ENERGY FOR 2016</t>
  </si>
  <si>
    <t>DEMAND AND ENERGY BY LOAD SETTLEMENT ZONE FOR 2016</t>
  </si>
  <si>
    <t>DEMAND AND ENERGY BY WEATHER ZONE FOR 2016</t>
  </si>
  <si>
    <t xml:space="preserve"> ENERGY BY FUEL TYPE FOR 2016</t>
  </si>
  <si>
    <t>2016 Demand, MW</t>
  </si>
  <si>
    <t>2016 Energy, MWh</t>
  </si>
  <si>
    <t>2016 YTD Energy, MWh</t>
  </si>
  <si>
    <t>Nov*</t>
  </si>
  <si>
    <t>07:15</t>
  </si>
  <si>
    <t>04:00</t>
  </si>
  <si>
    <t>Sunday</t>
  </si>
  <si>
    <t>11 @ 07:30</t>
  </si>
  <si>
    <t>28 @ 07:15</t>
  </si>
  <si>
    <t>11 @ 07:15</t>
  </si>
  <si>
    <t>12 @ 07:30</t>
  </si>
  <si>
    <t>28 @ 07:30</t>
  </si>
  <si>
    <t>18 @ 07:45</t>
  </si>
  <si>
    <t>03:00</t>
  </si>
  <si>
    <t>4 @ 07:15</t>
  </si>
  <si>
    <t>5 @ 07:15</t>
  </si>
  <si>
    <t>5 @ 07:30</t>
  </si>
  <si>
    <t>Dec*</t>
  </si>
  <si>
    <t>18:00</t>
  </si>
  <si>
    <t>15 @ 17:00</t>
  </si>
  <si>
    <t>15 @ 17:30</t>
  </si>
  <si>
    <t>21 @ 07:30</t>
  </si>
  <si>
    <t>31 @ 17:00</t>
  </si>
  <si>
    <t>21 @ 07:15</t>
  </si>
  <si>
    <t>15 @ 17:45</t>
  </si>
  <si>
    <t>Jan**</t>
  </si>
  <si>
    <t>**Information for 2016 for this month has been updated based on final settlements.</t>
  </si>
  <si>
    <t>*Information for 2016 for this month has been updated based on final settlements.</t>
  </si>
  <si>
    <t>Jan*</t>
  </si>
  <si>
    <t>11 @ 07:00</t>
  </si>
  <si>
    <t>27 @ 07:30</t>
  </si>
  <si>
    <t>22 @ 07:30</t>
  </si>
  <si>
    <t>4 @ 07:45</t>
  </si>
  <si>
    <t>Solar</t>
  </si>
  <si>
    <t>Feb*</t>
  </si>
  <si>
    <t>Feb**</t>
  </si>
  <si>
    <t>4 @ 07:00</t>
  </si>
  <si>
    <t>4 @ 07:30</t>
  </si>
  <si>
    <t>25 @ 18:00</t>
  </si>
  <si>
    <t>26 @ 17:00</t>
  </si>
  <si>
    <t>27 @ 17:00</t>
  </si>
  <si>
    <t>25 @ 16:45</t>
  </si>
  <si>
    <t>28 @ 17:00</t>
  </si>
  <si>
    <t>25 @ 17:00</t>
  </si>
  <si>
    <t>27 @ 16:45</t>
  </si>
  <si>
    <t>Mar**</t>
  </si>
  <si>
    <t>Mar*</t>
  </si>
  <si>
    <t>30 @ 17:00</t>
  </si>
  <si>
    <t>03:30</t>
  </si>
  <si>
    <t>10 @ 17:00</t>
  </si>
  <si>
    <t>27 @ 16:00</t>
  </si>
  <si>
    <t>25 @ 16:15</t>
  </si>
  <si>
    <t>10 @ 16:45</t>
  </si>
  <si>
    <t>10 @ 16:30</t>
  </si>
  <si>
    <t>26 @ 16:30</t>
  </si>
  <si>
    <t>06:45</t>
  </si>
  <si>
    <t>28 @ 15:15</t>
  </si>
  <si>
    <t>15 @ 18:00</t>
  </si>
  <si>
    <t>16 @ 15:30</t>
  </si>
  <si>
    <t>18 @ 17:15</t>
  </si>
  <si>
    <t>22 @ 17:00</t>
  </si>
  <si>
    <t>30 @ 16:45</t>
  </si>
  <si>
    <t>17 @ 16:45</t>
  </si>
  <si>
    <t>27 @ 16:30</t>
  </si>
  <si>
    <t>17 @ 15:45</t>
  </si>
  <si>
    <t>Apr**</t>
  </si>
  <si>
    <t>Apr*</t>
  </si>
  <si>
    <t>29 @ 14:15</t>
  </si>
  <si>
    <t>26 @ 17:45</t>
  </si>
  <si>
    <t>25 @ 17:30</t>
  </si>
  <si>
    <t>May**</t>
  </si>
  <si>
    <t>May*</t>
  </si>
  <si>
    <t>10 @ 18:00</t>
  </si>
  <si>
    <t>26 @ 15:30</t>
  </si>
  <si>
    <t>16:30</t>
  </si>
  <si>
    <t>05:00</t>
  </si>
  <si>
    <t>25 @ 16:30</t>
  </si>
  <si>
    <t>22 @ 17:30</t>
  </si>
  <si>
    <t>25 @ 16:00</t>
  </si>
  <si>
    <t>21 @ 16:30</t>
  </si>
  <si>
    <t>8/11/2016         at 1700</t>
  </si>
  <si>
    <t>8/11/2016         at 1630</t>
  </si>
  <si>
    <t>12 @ 17:00</t>
  </si>
  <si>
    <t>12 @ 16:00</t>
  </si>
  <si>
    <t>8 @ 15:30</t>
  </si>
  <si>
    <t>11 @ 15:30</t>
  </si>
  <si>
    <t>Jun**</t>
  </si>
  <si>
    <t>18 @ 17:30</t>
  </si>
  <si>
    <t>27 @ 15:30</t>
  </si>
  <si>
    <t>22 @ 16:30</t>
  </si>
  <si>
    <t>Jun*</t>
  </si>
  <si>
    <t>9/19/2016 at 1700</t>
  </si>
  <si>
    <t>16:00</t>
  </si>
  <si>
    <t>9/19/2016 at 1600</t>
  </si>
  <si>
    <t>19 @ 16:00</t>
  </si>
  <si>
    <t>19 @ 18:00</t>
  </si>
  <si>
    <t>19 @ 15:30</t>
  </si>
  <si>
    <t>19 @ 17:00</t>
  </si>
  <si>
    <t>19 @ 17:45</t>
  </si>
  <si>
    <t>19 @ 16:45</t>
  </si>
  <si>
    <t>Jul**</t>
  </si>
  <si>
    <t>15 @ 16:30</t>
  </si>
  <si>
    <t>24 @ 17:30</t>
  </si>
  <si>
    <t>13 @ 17:00</t>
  </si>
  <si>
    <t>Jul*</t>
  </si>
  <si>
    <t>22 @ 15:15</t>
  </si>
  <si>
    <t>25 @ 15:45</t>
  </si>
  <si>
    <t>14 @ 16:30</t>
  </si>
  <si>
    <t>"Other" includes petroleum coke, landfill gas, biomass solids, biomass gases, and any unknown fuel.</t>
  </si>
  <si>
    <t>Aug***</t>
  </si>
  <si>
    <t>***Information for 2015 and 2016 for this month has been updated based on final settlements.</t>
  </si>
  <si>
    <t>Aug**</t>
  </si>
  <si>
    <t>9 @ 15:45</t>
  </si>
  <si>
    <t>12 @ 15:00</t>
  </si>
  <si>
    <t>11 @ 17:45</t>
  </si>
  <si>
    <t>4 @ 16:00</t>
  </si>
  <si>
    <t>10 @ 15:15</t>
  </si>
  <si>
    <t>3 @ 16:30</t>
  </si>
  <si>
    <t>10/5/2016 at 1700</t>
  </si>
  <si>
    <t>10/5/2015 at 16:30</t>
  </si>
  <si>
    <t>04:15</t>
  </si>
  <si>
    <t>Saturday</t>
  </si>
  <si>
    <t>5 @ 17:00</t>
  </si>
  <si>
    <t>18 @ 16:15</t>
  </si>
  <si>
    <t>5 @ 16:45</t>
  </si>
  <si>
    <t>5 @ 17:45</t>
  </si>
  <si>
    <t>5 @ 15:30</t>
  </si>
  <si>
    <t>5 @ 16:30</t>
  </si>
  <si>
    <t>1 @ 17:00</t>
  </si>
  <si>
    <t>2 @ 15:00</t>
  </si>
  <si>
    <t>1 @ 17:30</t>
  </si>
  <si>
    <t>1 @ 16:45</t>
  </si>
  <si>
    <t>1 @ 16:30</t>
  </si>
  <si>
    <t>Sep***</t>
  </si>
  <si>
    <t>Sep**</t>
  </si>
  <si>
    <t>19 @ 17:15</t>
  </si>
  <si>
    <t>19 @ 16:30</t>
  </si>
  <si>
    <t>9 @ 16:45</t>
  </si>
  <si>
    <t>19 @ 17:30</t>
  </si>
  <si>
    <t>12/19/2016 at 0800</t>
  </si>
  <si>
    <t>07:30</t>
  </si>
  <si>
    <t>12/19/2016 at 0730</t>
  </si>
  <si>
    <t>19 @ 07:45</t>
  </si>
  <si>
    <t>19 @ 07:15</t>
  </si>
  <si>
    <t>19 @ 08:15</t>
  </si>
  <si>
    <t>19 @ 07:30</t>
  </si>
  <si>
    <t>Oct***</t>
  </si>
  <si>
    <t>Oct**</t>
  </si>
  <si>
    <t>17 @ 16:30</t>
  </si>
  <si>
    <t>18 @ 16:45</t>
  </si>
  <si>
    <t>6 @ 16:45</t>
  </si>
  <si>
    <t>17 @ 17:00</t>
  </si>
  <si>
    <t>Nov**</t>
  </si>
  <si>
    <t>Nov***</t>
  </si>
  <si>
    <t>20 @ 08:00</t>
  </si>
  <si>
    <t>2 @ 17:15</t>
  </si>
  <si>
    <t>Note:  This report contains data updates reflecting final settlements from August 1, 2015 through December 31, 2016. ERCOT will continue to publish values based on preliminary settlements following the end of the month. Going forward, the reports will also reflect final settlements occurring 55 days after each Operating Day of the month. Consequently,  monthly final settlement updates will be lagged by two months. For example, the February 2016 report with January data will show final settlement updates for November 2015. Values that have been updated based on final settlements are indicated throughout this report; all other values are based on preliminary settlements data.</t>
  </si>
  <si>
    <t>Dec***</t>
  </si>
  <si>
    <t>Dec**</t>
  </si>
  <si>
    <t>19 @ 09:15</t>
  </si>
  <si>
    <t>8 @ 18:45</t>
  </si>
  <si>
    <t>19 @ 09:00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</si>
</sst>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dd\-mmm\-yy"/>
    <numFmt numFmtId="166" formatCode="#,##0.000"/>
    <numFmt numFmtId="167" formatCode="[$-F800]dddd\,\ mmmm\ dd\,\ yyyy"/>
  </numFmts>
  <fonts count="47" x14ac:knownFonts="1">
    <font>
      <sz val="10"/>
      <name val="Helv"/>
    </font>
    <font>
      <b/>
      <sz val="10"/>
      <name val="Helv"/>
    </font>
    <font>
      <sz val="10"/>
      <name val="Helv"/>
    </font>
    <font>
      <sz val="8"/>
      <name val="Helv"/>
    </font>
    <font>
      <b/>
      <sz val="9"/>
      <name val="Arial"/>
      <family val="2"/>
    </font>
    <font>
      <sz val="9"/>
      <name val="Arial"/>
      <family val="2"/>
    </font>
    <font>
      <sz val="10"/>
      <color indexed="8"/>
      <name val="Arial"/>
      <family val="2"/>
    </font>
    <font>
      <sz val="10"/>
      <name val="Arial"/>
      <family val="2"/>
    </font>
    <font>
      <b/>
      <sz val="10"/>
      <name val="Arial"/>
      <family val="2"/>
    </font>
    <font>
      <u/>
      <sz val="10"/>
      <color indexed="12"/>
      <name val="Helv"/>
    </font>
    <font>
      <sz val="14"/>
      <name val="Arial"/>
      <family val="2"/>
    </font>
    <font>
      <b/>
      <sz val="9"/>
      <color indexed="10"/>
      <name val="Arial"/>
      <family val="2"/>
    </font>
    <font>
      <b/>
      <u/>
      <sz val="16"/>
      <color indexed="16"/>
      <name val="Arial"/>
      <family val="2"/>
    </font>
    <font>
      <b/>
      <sz val="11"/>
      <name val="Arial"/>
      <family val="2"/>
    </font>
    <font>
      <b/>
      <sz val="11"/>
      <color indexed="16"/>
      <name val="Arial"/>
      <family val="2"/>
    </font>
    <font>
      <b/>
      <u/>
      <sz val="16"/>
      <color indexed="48"/>
      <name val="Arial"/>
      <family val="2"/>
    </font>
    <font>
      <b/>
      <sz val="14"/>
      <name val="Arial"/>
      <family val="2"/>
    </font>
    <font>
      <sz val="12"/>
      <color indexed="8"/>
      <name val="Courier New"/>
      <family val="3"/>
    </font>
    <font>
      <b/>
      <sz val="11"/>
      <color indexed="53"/>
      <name val="Arial"/>
      <family val="2"/>
    </font>
    <font>
      <b/>
      <sz val="11"/>
      <color indexed="10"/>
      <name val="Arial"/>
      <family val="2"/>
    </font>
    <font>
      <b/>
      <sz val="14"/>
      <name val="Helv"/>
    </font>
    <font>
      <b/>
      <i/>
      <sz val="9"/>
      <name val="Arial"/>
      <family val="2"/>
    </font>
    <font>
      <b/>
      <sz val="14"/>
      <color indexed="16"/>
      <name val="Arial"/>
      <family val="2"/>
    </font>
    <font>
      <b/>
      <i/>
      <sz val="11"/>
      <name val="Arial"/>
      <family val="2"/>
    </font>
    <font>
      <b/>
      <sz val="14"/>
      <color indexed="10"/>
      <name val="Arial"/>
      <family val="2"/>
    </font>
    <font>
      <b/>
      <sz val="16"/>
      <color indexed="10"/>
      <name val="Arial"/>
      <family val="2"/>
    </font>
    <font>
      <b/>
      <sz val="10"/>
      <color indexed="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0070C0"/>
      <name val="Helv"/>
    </font>
    <font>
      <b/>
      <sz val="11"/>
      <color rgb="FFFF0000"/>
      <name val="Arial"/>
      <family val="2"/>
    </font>
    <font>
      <b/>
      <sz val="10"/>
      <color rgb="FFFF0000"/>
      <name val="Helv"/>
    </font>
  </fonts>
  <fills count="45">
    <fill>
      <patternFill patternType="none"/>
    </fill>
    <fill>
      <patternFill patternType="gray125"/>
    </fill>
    <fill>
      <patternFill patternType="solid">
        <fgColor indexed="46"/>
        <bgColor indexed="64"/>
      </patternFill>
    </fill>
    <fill>
      <patternFill patternType="solid">
        <fgColor indexed="29"/>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27"/>
        <bgColor indexed="64"/>
      </patternFill>
    </fill>
    <fill>
      <patternFill patternType="solid">
        <fgColor indexed="51"/>
        <bgColor indexed="64"/>
      </patternFill>
    </fill>
    <fill>
      <patternFill patternType="solid">
        <fgColor indexed="31"/>
        <bgColor indexed="64"/>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6">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9" fillId="38" borderId="0" applyNumberFormat="0" applyBorder="0" applyAlignment="0" applyProtection="0"/>
    <xf numFmtId="0" fontId="30" fillId="39" borderId="7" applyNumberFormat="0" applyAlignment="0" applyProtection="0"/>
    <xf numFmtId="0" fontId="31" fillId="40" borderId="8" applyNumberFormat="0" applyAlignment="0" applyProtection="0"/>
    <xf numFmtId="43" fontId="27" fillId="0" borderId="0" applyFont="0" applyFill="0" applyBorder="0" applyAlignment="0" applyProtection="0"/>
    <xf numFmtId="0" fontId="32" fillId="0" borderId="0" applyNumberFormat="0" applyFill="0" applyBorder="0" applyAlignment="0" applyProtection="0"/>
    <xf numFmtId="0" fontId="33" fillId="41" borderId="0" applyNumberFormat="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9" fillId="0" borderId="0" applyNumberFormat="0" applyFill="0" applyBorder="0" applyAlignment="0" applyProtection="0">
      <alignment vertical="top"/>
      <protection locked="0"/>
    </xf>
    <xf numFmtId="0" fontId="37" fillId="42" borderId="7" applyNumberFormat="0" applyAlignment="0" applyProtection="0"/>
    <xf numFmtId="0" fontId="38" fillId="0" borderId="12" applyNumberFormat="0" applyFill="0" applyAlignment="0" applyProtection="0"/>
    <xf numFmtId="0" fontId="39" fillId="43" borderId="0" applyNumberFormat="0" applyBorder="0" applyAlignment="0" applyProtection="0"/>
    <xf numFmtId="0" fontId="27" fillId="0" borderId="0"/>
    <xf numFmtId="0" fontId="7" fillId="0" borderId="0"/>
    <xf numFmtId="0" fontId="27" fillId="44" borderId="13" applyNumberFormat="0" applyFont="0" applyAlignment="0" applyProtection="0"/>
    <xf numFmtId="0" fontId="40" fillId="39" borderId="14" applyNumberFormat="0" applyAlignment="0" applyProtection="0"/>
    <xf numFmtId="9" fontId="27"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0" applyNumberFormat="0" applyFill="0" applyBorder="0" applyAlignment="0" applyProtection="0"/>
  </cellStyleXfs>
  <cellXfs count="137">
    <xf numFmtId="0" fontId="0" fillId="0" borderId="0" xfId="0"/>
    <xf numFmtId="0" fontId="5" fillId="0" borderId="0" xfId="0" applyFont="1" applyBorder="1" applyAlignment="1">
      <alignment horizontal="left"/>
    </xf>
    <xf numFmtId="0" fontId="5" fillId="0" borderId="0" xfId="0" applyFont="1" applyBorder="1"/>
    <xf numFmtId="0" fontId="5" fillId="0" borderId="0" xfId="0" applyFont="1" applyBorder="1" applyAlignment="1">
      <alignment horizontal="center"/>
    </xf>
    <xf numFmtId="0" fontId="4" fillId="0" borderId="1" xfId="0" applyFont="1" applyBorder="1" applyAlignment="1">
      <alignment horizontal="center"/>
    </xf>
    <xf numFmtId="3" fontId="5" fillId="0" borderId="0" xfId="0" applyNumberFormat="1" applyFont="1" applyBorder="1" applyAlignment="1">
      <alignment horizontal="center"/>
    </xf>
    <xf numFmtId="0" fontId="4" fillId="0" borderId="0" xfId="0" applyFont="1" applyBorder="1" applyAlignment="1">
      <alignment horizontal="center"/>
    </xf>
    <xf numFmtId="1" fontId="7" fillId="0" borderId="0" xfId="0" applyNumberFormat="1" applyFont="1" applyBorder="1" applyAlignment="1">
      <alignment horizontal="center"/>
    </xf>
    <xf numFmtId="1" fontId="6" fillId="0" borderId="0" xfId="0" applyNumberFormat="1" applyFont="1" applyBorder="1" applyAlignment="1">
      <alignment horizontal="center"/>
    </xf>
    <xf numFmtId="0" fontId="0" fillId="0" borderId="0" xfId="0" applyBorder="1"/>
    <xf numFmtId="0" fontId="8" fillId="0" borderId="0" xfId="0" applyFont="1" applyBorder="1" applyAlignment="1">
      <alignment horizontal="center"/>
    </xf>
    <xf numFmtId="1" fontId="0" fillId="0" borderId="0" xfId="0" applyNumberFormat="1" applyBorder="1"/>
    <xf numFmtId="164" fontId="0" fillId="0" borderId="0" xfId="0" applyNumberFormat="1" applyBorder="1"/>
    <xf numFmtId="0" fontId="1" fillId="0" borderId="0" xfId="0" applyFont="1" applyBorder="1"/>
    <xf numFmtId="3" fontId="5" fillId="0" borderId="0" xfId="0" applyNumberFormat="1" applyFont="1" applyBorder="1"/>
    <xf numFmtId="0" fontId="1" fillId="0" borderId="0" xfId="0" applyFont="1"/>
    <xf numFmtId="0" fontId="13" fillId="0" borderId="0" xfId="0" applyFont="1" applyBorder="1" applyAlignment="1">
      <alignment horizontal="center"/>
    </xf>
    <xf numFmtId="0" fontId="14" fillId="0" borderId="0" xfId="0" applyFont="1" applyBorder="1" applyAlignment="1">
      <alignment horizontal="center"/>
    </xf>
    <xf numFmtId="49" fontId="5" fillId="0" borderId="0" xfId="0" applyNumberFormat="1" applyFont="1" applyBorder="1"/>
    <xf numFmtId="0" fontId="5" fillId="0" borderId="0" xfId="0" applyFont="1" applyFill="1" applyBorder="1"/>
    <xf numFmtId="0" fontId="13" fillId="0" borderId="0" xfId="0" applyFont="1" applyBorder="1" applyAlignment="1">
      <alignment horizontal="left"/>
    </xf>
    <xf numFmtId="0" fontId="17" fillId="0" borderId="0" xfId="0" applyFont="1" applyProtection="1"/>
    <xf numFmtId="0" fontId="5" fillId="0" borderId="0" xfId="0" applyNumberFormat="1" applyFont="1" applyFill="1" applyBorder="1" applyAlignment="1">
      <alignment horizontal="center"/>
    </xf>
    <xf numFmtId="3" fontId="5" fillId="0" borderId="0" xfId="0" applyNumberFormat="1" applyFont="1" applyFill="1" applyBorder="1"/>
    <xf numFmtId="0" fontId="5" fillId="0" borderId="2" xfId="0" applyFont="1" applyBorder="1"/>
    <xf numFmtId="164" fontId="5" fillId="0" borderId="0" xfId="0" applyNumberFormat="1" applyFont="1" applyFill="1" applyBorder="1" applyAlignment="1">
      <alignment horizontal="center"/>
    </xf>
    <xf numFmtId="164" fontId="5" fillId="0" borderId="0" xfId="0" applyNumberFormat="1" applyFont="1" applyFill="1" applyBorder="1"/>
    <xf numFmtId="0" fontId="19" fillId="0" borderId="0" xfId="0" applyFont="1" applyBorder="1" applyAlignment="1">
      <alignment horizontal="left"/>
    </xf>
    <xf numFmtId="166" fontId="0" fillId="0" borderId="0" xfId="0" applyNumberFormat="1"/>
    <xf numFmtId="0" fontId="1" fillId="0" borderId="2" xfId="0" applyFont="1" applyBorder="1" applyAlignment="1">
      <alignment vertical="center"/>
    </xf>
    <xf numFmtId="0" fontId="1" fillId="0" borderId="2" xfId="0" applyFont="1" applyBorder="1" applyAlignment="1">
      <alignment horizontal="center" vertical="center"/>
    </xf>
    <xf numFmtId="0" fontId="0" fillId="0" borderId="2" xfId="0" applyBorder="1" applyAlignment="1">
      <alignment vertical="center"/>
    </xf>
    <xf numFmtId="0" fontId="9" fillId="2" borderId="2" xfId="35" applyFill="1" applyBorder="1" applyAlignment="1" applyProtection="1">
      <alignment vertical="center"/>
    </xf>
    <xf numFmtId="0" fontId="9" fillId="3" borderId="2" xfId="35" applyFill="1" applyBorder="1" applyAlignment="1" applyProtection="1">
      <alignment vertical="center"/>
    </xf>
    <xf numFmtId="0" fontId="9" fillId="4" borderId="2" xfId="35" applyFill="1" applyBorder="1" applyAlignment="1" applyProtection="1">
      <alignment vertical="center"/>
    </xf>
    <xf numFmtId="3" fontId="0" fillId="0" borderId="0" xfId="0" applyNumberFormat="1"/>
    <xf numFmtId="1" fontId="7" fillId="0" borderId="0" xfId="0" applyNumberFormat="1" applyFont="1" applyBorder="1" applyAlignment="1">
      <alignment horizontal="right"/>
    </xf>
    <xf numFmtId="0" fontId="9" fillId="5" borderId="2" xfId="35" applyFill="1" applyBorder="1" applyAlignment="1" applyProtection="1">
      <alignment vertical="center"/>
    </xf>
    <xf numFmtId="0" fontId="2" fillId="0" borderId="2" xfId="0" applyFont="1" applyBorder="1" applyAlignment="1">
      <alignment horizontal="left" vertical="center"/>
    </xf>
    <xf numFmtId="164" fontId="0" fillId="0" borderId="0" xfId="0" applyNumberFormat="1"/>
    <xf numFmtId="3" fontId="0" fillId="0" borderId="0" xfId="0" applyNumberFormat="1" applyBorder="1"/>
    <xf numFmtId="0" fontId="9" fillId="6" borderId="2" xfId="35" applyFill="1" applyBorder="1" applyAlignment="1" applyProtection="1">
      <alignment vertical="center"/>
    </xf>
    <xf numFmtId="3" fontId="5" fillId="0" borderId="2" xfId="0" applyNumberFormat="1" applyFont="1" applyFill="1" applyBorder="1" applyAlignment="1">
      <alignment horizontal="right"/>
    </xf>
    <xf numFmtId="0" fontId="0" fillId="0" borderId="2" xfId="0" applyFill="1" applyBorder="1" applyAlignment="1">
      <alignment vertical="center"/>
    </xf>
    <xf numFmtId="0" fontId="8" fillId="0" borderId="0" xfId="0" applyFont="1" applyFill="1" applyAlignment="1">
      <alignment horizontal="center"/>
    </xf>
    <xf numFmtId="0" fontId="0" fillId="0" borderId="0" xfId="0" applyAlignment="1">
      <alignment wrapText="1"/>
    </xf>
    <xf numFmtId="0" fontId="16" fillId="7" borderId="0" xfId="0" applyFont="1" applyFill="1" applyAlignment="1">
      <alignment horizontal="center" vertical="center"/>
    </xf>
    <xf numFmtId="0" fontId="9" fillId="7" borderId="2" xfId="35" applyFill="1" applyBorder="1" applyAlignment="1" applyProtection="1">
      <alignment vertical="center"/>
    </xf>
    <xf numFmtId="0" fontId="9" fillId="8" borderId="0" xfId="35" applyFill="1" applyAlignment="1" applyProtection="1">
      <alignment vertical="center"/>
    </xf>
    <xf numFmtId="0" fontId="9" fillId="9" borderId="2" xfId="35" applyFill="1" applyBorder="1" applyAlignment="1" applyProtection="1">
      <alignment vertical="center"/>
    </xf>
    <xf numFmtId="0" fontId="12" fillId="10" borderId="0" xfId="0" applyNumberFormat="1" applyFont="1" applyFill="1" applyBorder="1" applyAlignment="1">
      <alignment horizontal="center"/>
    </xf>
    <xf numFmtId="0" fontId="21" fillId="0" borderId="2" xfId="0" applyFont="1" applyBorder="1" applyAlignment="1">
      <alignment horizontal="center"/>
    </xf>
    <xf numFmtId="3" fontId="13" fillId="0" borderId="2" xfId="0" applyNumberFormat="1" applyFont="1" applyFill="1" applyBorder="1" applyAlignment="1">
      <alignment horizontal="center"/>
    </xf>
    <xf numFmtId="0" fontId="13" fillId="0" borderId="2" xfId="0" applyNumberFormat="1" applyFont="1" applyFill="1" applyBorder="1" applyAlignment="1">
      <alignment horizontal="center"/>
    </xf>
    <xf numFmtId="0" fontId="13" fillId="0" borderId="3" xfId="0" applyFont="1" applyBorder="1" applyAlignment="1">
      <alignment horizontal="center"/>
    </xf>
    <xf numFmtId="49" fontId="13" fillId="0" borderId="2" xfId="0" applyNumberFormat="1" applyFont="1" applyFill="1" applyBorder="1" applyAlignment="1">
      <alignment horizontal="center"/>
    </xf>
    <xf numFmtId="49" fontId="13" fillId="0" borderId="4" xfId="0" applyNumberFormat="1" applyFont="1" applyBorder="1" applyAlignment="1">
      <alignment horizontal="center"/>
    </xf>
    <xf numFmtId="0" fontId="13" fillId="0" borderId="5" xfId="0" applyFont="1" applyBorder="1" applyAlignment="1">
      <alignment horizontal="center"/>
    </xf>
    <xf numFmtId="3" fontId="13" fillId="0" borderId="2" xfId="0" applyNumberFormat="1" applyFont="1" applyBorder="1" applyAlignment="1">
      <alignment horizontal="center"/>
    </xf>
    <xf numFmtId="164" fontId="13" fillId="0" borderId="2" xfId="0" applyNumberFormat="1" applyFont="1" applyFill="1" applyBorder="1" applyAlignment="1">
      <alignment horizontal="center"/>
    </xf>
    <xf numFmtId="3" fontId="13" fillId="0" borderId="4" xfId="0" applyNumberFormat="1" applyFont="1" applyBorder="1" applyAlignment="1">
      <alignment horizontal="center"/>
    </xf>
    <xf numFmtId="3" fontId="13" fillId="0" borderId="2" xfId="0" applyNumberFormat="1" applyFont="1" applyFill="1" applyBorder="1" applyAlignment="1">
      <alignment horizontal="center" wrapText="1"/>
    </xf>
    <xf numFmtId="3" fontId="13" fillId="0" borderId="5" xfId="0" applyNumberFormat="1" applyFont="1" applyBorder="1" applyAlignment="1">
      <alignment horizontal="center"/>
    </xf>
    <xf numFmtId="0" fontId="23" fillId="0" borderId="2" xfId="0" applyFont="1" applyBorder="1" applyAlignment="1">
      <alignment horizontal="center"/>
    </xf>
    <xf numFmtId="0" fontId="13" fillId="0" borderId="2" xfId="0" applyFont="1" applyBorder="1" applyAlignment="1">
      <alignment horizontal="center"/>
    </xf>
    <xf numFmtId="0" fontId="13" fillId="0" borderId="2" xfId="0" applyFont="1" applyFill="1" applyBorder="1" applyAlignment="1">
      <alignment horizontal="center"/>
    </xf>
    <xf numFmtId="0" fontId="13" fillId="0" borderId="2" xfId="0" applyFont="1" applyBorder="1"/>
    <xf numFmtId="3" fontId="13" fillId="0" borderId="3" xfId="0" applyNumberFormat="1" applyFont="1" applyFill="1" applyBorder="1" applyAlignment="1">
      <alignment horizontal="center"/>
    </xf>
    <xf numFmtId="49" fontId="13" fillId="0" borderId="2" xfId="0" applyNumberFormat="1" applyFont="1" applyBorder="1"/>
    <xf numFmtId="0" fontId="13" fillId="0" borderId="0" xfId="0" applyFont="1" applyBorder="1"/>
    <xf numFmtId="3" fontId="13" fillId="0" borderId="0" xfId="0" applyNumberFormat="1" applyFont="1" applyFill="1" applyBorder="1" applyAlignment="1">
      <alignment horizontal="center"/>
    </xf>
    <xf numFmtId="0" fontId="13" fillId="0" borderId="2" xfId="0" applyFont="1" applyFill="1" applyBorder="1"/>
    <xf numFmtId="0" fontId="13" fillId="0" borderId="0" xfId="0" applyFont="1" applyFill="1" applyBorder="1" applyAlignment="1">
      <alignment horizontal="center"/>
    </xf>
    <xf numFmtId="164" fontId="13" fillId="0" borderId="0" xfId="0" applyNumberFormat="1" applyFont="1" applyFill="1" applyBorder="1" applyAlignment="1">
      <alignment horizontal="center"/>
    </xf>
    <xf numFmtId="0" fontId="13" fillId="0" borderId="2" xfId="0" applyFont="1" applyFill="1" applyBorder="1" applyAlignment="1">
      <alignment vertical="center"/>
    </xf>
    <xf numFmtId="0" fontId="13" fillId="0" borderId="0" xfId="0" applyFont="1" applyFill="1" applyBorder="1"/>
    <xf numFmtId="3" fontId="13" fillId="0" borderId="0" xfId="0" applyNumberFormat="1" applyFont="1" applyFill="1" applyBorder="1"/>
    <xf numFmtId="3" fontId="13" fillId="0" borderId="2" xfId="0" applyNumberFormat="1" applyFont="1" applyFill="1" applyBorder="1"/>
    <xf numFmtId="0" fontId="13" fillId="0" borderId="3" xfId="0" applyFont="1" applyFill="1" applyBorder="1"/>
    <xf numFmtId="3" fontId="13" fillId="0" borderId="0" xfId="0" applyNumberFormat="1" applyFont="1" applyBorder="1" applyAlignment="1">
      <alignment horizontal="center"/>
    </xf>
    <xf numFmtId="0" fontId="23" fillId="0" borderId="2" xfId="0" applyFont="1" applyFill="1" applyBorder="1" applyAlignment="1">
      <alignment horizontal="center"/>
    </xf>
    <xf numFmtId="0" fontId="13" fillId="0" borderId="5" xfId="0" applyFont="1" applyFill="1" applyBorder="1"/>
    <xf numFmtId="3" fontId="13" fillId="4" borderId="2" xfId="0" applyNumberFormat="1" applyFont="1" applyFill="1" applyBorder="1" applyAlignment="1">
      <alignment horizontal="right"/>
    </xf>
    <xf numFmtId="3" fontId="13" fillId="0" borderId="0" xfId="0" applyNumberFormat="1" applyFont="1" applyBorder="1"/>
    <xf numFmtId="164" fontId="13" fillId="4" borderId="2" xfId="0" applyNumberFormat="1" applyFont="1" applyFill="1" applyBorder="1" applyAlignment="1">
      <alignment horizontal="right"/>
    </xf>
    <xf numFmtId="0" fontId="13" fillId="0" borderId="2" xfId="0" applyFont="1" applyBorder="1" applyAlignment="1">
      <alignment vertical="center"/>
    </xf>
    <xf numFmtId="49" fontId="13" fillId="0" borderId="2" xfId="0" applyNumberFormat="1" applyFont="1" applyFill="1" applyBorder="1"/>
    <xf numFmtId="0" fontId="18" fillId="0" borderId="0" xfId="0" applyFont="1" applyFill="1" applyBorder="1" applyAlignment="1">
      <alignment horizontal="center"/>
    </xf>
    <xf numFmtId="165" fontId="13" fillId="0" borderId="2" xfId="0" applyNumberFormat="1" applyFont="1" applyFill="1" applyBorder="1" applyAlignment="1">
      <alignment horizontal="center" wrapText="1"/>
    </xf>
    <xf numFmtId="0" fontId="18"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vertical="center"/>
    </xf>
    <xf numFmtId="3" fontId="13" fillId="0" borderId="0" xfId="0" applyNumberFormat="1" applyFont="1" applyFill="1" applyBorder="1" applyAlignment="1">
      <alignment horizontal="center" wrapText="1"/>
    </xf>
    <xf numFmtId="0" fontId="1" fillId="0" borderId="0" xfId="0" applyFont="1" applyAlignment="1"/>
    <xf numFmtId="0" fontId="1" fillId="0" borderId="0" xfId="0" applyFont="1" applyAlignment="1">
      <alignment horizontal="center"/>
    </xf>
    <xf numFmtId="167" fontId="5" fillId="0" borderId="0" xfId="0" applyNumberFormat="1" applyFont="1" applyBorder="1"/>
    <xf numFmtId="0" fontId="14" fillId="0" borderId="0" xfId="0" applyFont="1" applyFill="1" applyBorder="1" applyAlignment="1">
      <alignment horizontal="center"/>
    </xf>
    <xf numFmtId="0" fontId="5" fillId="0" borderId="0" xfId="0" applyFont="1" applyFill="1" applyBorder="1" applyAlignment="1">
      <alignment horizontal="center"/>
    </xf>
    <xf numFmtId="0" fontId="19" fillId="0" borderId="0" xfId="0" applyFont="1" applyBorder="1" applyAlignment="1"/>
    <xf numFmtId="0" fontId="19" fillId="0" borderId="0" xfId="0" applyFont="1" applyBorder="1" applyAlignment="1">
      <alignment horizontal="right"/>
    </xf>
    <xf numFmtId="0" fontId="9" fillId="11" borderId="2" xfId="35" applyFill="1" applyBorder="1" applyAlignment="1" applyProtection="1">
      <alignment vertical="center"/>
    </xf>
    <xf numFmtId="0" fontId="9" fillId="12" borderId="2" xfId="35" applyFill="1" applyBorder="1" applyAlignment="1" applyProtection="1">
      <alignment vertical="center"/>
    </xf>
    <xf numFmtId="14" fontId="19" fillId="0" borderId="0" xfId="0" applyNumberFormat="1" applyFont="1" applyBorder="1" applyAlignment="1">
      <alignment horizontal="left"/>
    </xf>
    <xf numFmtId="0" fontId="22" fillId="0" borderId="0" xfId="0" applyFont="1" applyBorder="1" applyAlignment="1">
      <alignment horizontal="center"/>
    </xf>
    <xf numFmtId="0" fontId="11" fillId="0" borderId="0" xfId="0" applyFont="1" applyBorder="1" applyAlignment="1"/>
    <xf numFmtId="0" fontId="25" fillId="0" borderId="0" xfId="0" applyFont="1" applyFill="1" applyBorder="1" applyAlignment="1"/>
    <xf numFmtId="0" fontId="11" fillId="0" borderId="0" xfId="0" applyFont="1" applyFill="1" applyBorder="1" applyAlignment="1"/>
    <xf numFmtId="0" fontId="0" fillId="0" borderId="0" xfId="0" applyFont="1"/>
    <xf numFmtId="14" fontId="0" fillId="0" borderId="0" xfId="0" applyNumberFormat="1" applyFont="1"/>
    <xf numFmtId="0" fontId="0" fillId="0" borderId="0" xfId="0" applyFont="1" applyAlignment="1">
      <alignment wrapText="1"/>
    </xf>
    <xf numFmtId="14" fontId="0" fillId="0" borderId="0" xfId="0" applyNumberFormat="1" applyFont="1" applyAlignment="1">
      <alignment horizontal="center" vertical="center"/>
    </xf>
    <xf numFmtId="0" fontId="20" fillId="0" borderId="6" xfId="0" applyFont="1" applyBorder="1" applyAlignment="1">
      <alignment vertical="center"/>
    </xf>
    <xf numFmtId="49" fontId="13" fillId="0" borderId="2" xfId="0" applyNumberFormat="1" applyFont="1" applyFill="1" applyBorder="1" applyAlignment="1">
      <alignment horizontal="center" wrapText="1"/>
    </xf>
    <xf numFmtId="14" fontId="44" fillId="0" borderId="6" xfId="0" applyNumberFormat="1" applyFont="1" applyBorder="1" applyAlignment="1">
      <alignment horizontal="center" vertical="center"/>
    </xf>
    <xf numFmtId="3" fontId="45" fillId="0" borderId="0" xfId="0" applyNumberFormat="1" applyFont="1" applyBorder="1" applyAlignment="1">
      <alignment horizontal="center"/>
    </xf>
    <xf numFmtId="166" fontId="13" fillId="0" borderId="0" xfId="0" applyNumberFormat="1" applyFont="1" applyBorder="1" applyAlignment="1">
      <alignment horizontal="center"/>
    </xf>
    <xf numFmtId="14" fontId="13" fillId="0" borderId="2" xfId="0" applyNumberFormat="1" applyFont="1" applyFill="1" applyBorder="1" applyAlignment="1">
      <alignment horizontal="center"/>
    </xf>
    <xf numFmtId="3" fontId="13" fillId="0" borderId="2" xfId="0" applyNumberFormat="1" applyFont="1" applyFill="1" applyBorder="1" applyAlignment="1">
      <alignment horizontal="center" vertical="center"/>
    </xf>
    <xf numFmtId="0" fontId="10" fillId="0" borderId="0" xfId="0" applyFont="1" applyBorder="1" applyAlignment="1">
      <alignment horizontal="center"/>
    </xf>
    <xf numFmtId="164" fontId="13" fillId="0" borderId="4" xfId="0" applyNumberFormat="1" applyFont="1" applyFill="1" applyBorder="1" applyAlignment="1">
      <alignment horizontal="center"/>
    </xf>
    <xf numFmtId="164" fontId="13" fillId="0" borderId="5" xfId="0" applyNumberFormat="1" applyFont="1" applyFill="1" applyBorder="1" applyAlignment="1">
      <alignment horizontal="center"/>
    </xf>
    <xf numFmtId="0" fontId="26" fillId="0" borderId="0" xfId="0" applyFont="1" applyBorder="1" applyAlignment="1">
      <alignment horizontal="left"/>
    </xf>
    <xf numFmtId="0" fontId="46" fillId="0" borderId="0" xfId="0" applyFont="1" applyAlignment="1">
      <alignment wrapText="1"/>
    </xf>
    <xf numFmtId="14" fontId="19" fillId="0" borderId="0" xfId="0" applyNumberFormat="1" applyFont="1" applyBorder="1" applyAlignment="1">
      <alignment horizontal="center"/>
    </xf>
    <xf numFmtId="3" fontId="13" fillId="0" borderId="0" xfId="0" applyNumberFormat="1" applyFont="1" applyAlignment="1">
      <alignment horizontal="center"/>
    </xf>
    <xf numFmtId="0" fontId="20" fillId="13" borderId="2" xfId="0" applyFont="1" applyFill="1" applyBorder="1" applyAlignment="1">
      <alignment horizontal="center" vertical="center"/>
    </xf>
    <xf numFmtId="0" fontId="22" fillId="0" borderId="0" xfId="0" applyFont="1" applyBorder="1" applyAlignment="1">
      <alignment horizontal="center"/>
    </xf>
    <xf numFmtId="0" fontId="15" fillId="0" borderId="0" xfId="0" applyFont="1" applyBorder="1" applyAlignment="1">
      <alignment horizontal="center"/>
    </xf>
    <xf numFmtId="0" fontId="12" fillId="10" borderId="0" xfId="0" applyNumberFormat="1" applyFont="1" applyFill="1" applyBorder="1" applyAlignment="1">
      <alignment horizontal="center"/>
    </xf>
    <xf numFmtId="0" fontId="11" fillId="0" borderId="0" xfId="0" applyFont="1" applyBorder="1" applyAlignment="1">
      <alignment horizontal="center"/>
    </xf>
    <xf numFmtId="0" fontId="22" fillId="0" borderId="0" xfId="0" applyFont="1" applyFill="1" applyBorder="1" applyAlignment="1">
      <alignment horizontal="center"/>
    </xf>
    <xf numFmtId="0" fontId="24" fillId="0" borderId="0" xfId="0" applyFont="1" applyBorder="1" applyAlignment="1">
      <alignment horizontal="center"/>
    </xf>
    <xf numFmtId="0" fontId="24" fillId="0" borderId="0" xfId="0" applyFont="1" applyBorder="1" applyAlignment="1">
      <alignment horizontal="center" vertical="center"/>
    </xf>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1" fillId="0" borderId="0" xfId="0" applyFont="1" applyAlignment="1">
      <alignment horizontal="center"/>
    </xf>
    <xf numFmtId="0" fontId="10" fillId="0" borderId="0" xfId="0" applyFont="1" applyBorder="1" applyAlignment="1">
      <alignment horizont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39"/>
    <cellStyle name="Normal 2 2" xfId="40"/>
    <cellStyle name="Note 2" xfId="41"/>
    <cellStyle name="Output" xfId="42" builtinId="21" customBuiltin="1"/>
    <cellStyle name="Percent 2" xfId="43"/>
    <cellStyle name="Title" xfId="44" builtinId="15" customBuiltin="1"/>
    <cellStyle name="Total" xfId="45" builtinId="25" customBuiltin="1"/>
    <cellStyle name="Warning Text" xfId="46" builtinId="11" customBuiltin="1"/>
  </cellStyles>
  <dxfs count="3">
    <dxf>
      <font>
        <b/>
        <i val="0"/>
      </font>
    </dxf>
    <dxf>
      <font>
        <b/>
        <i val="0"/>
      </font>
    </dxf>
    <dxf>
      <font>
        <b/>
        <i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000000"/>
              </a:solidFill>
              <a:prstDash val="solid"/>
            </a:ln>
          </c:spPr>
          <c:marker>
            <c:symbol val="none"/>
          </c:marker>
          <c:val>
            <c:numLit>
              <c:formatCode>General</c:formatCode>
              <c:ptCount val="1"/>
              <c:pt idx="0">
                <c:v>0</c:v>
              </c:pt>
            </c:numLit>
          </c:val>
          <c:smooth val="1"/>
        </c:ser>
        <c:ser>
          <c:idx val="1"/>
          <c:order val="1"/>
          <c:spPr>
            <a:ln w="12700">
              <a:solidFill>
                <a:srgbClr val="000000"/>
              </a:solidFill>
              <a:prstDash val="sysDash"/>
            </a:ln>
          </c:spPr>
          <c:marker>
            <c:symbol val="none"/>
          </c:marker>
          <c:val>
            <c:numLit>
              <c:formatCode>General</c:formatCode>
              <c:ptCount val="1"/>
              <c:pt idx="0">
                <c:v>0</c:v>
              </c:pt>
            </c:numLit>
          </c:val>
          <c:smooth val="1"/>
        </c:ser>
        <c:ser>
          <c:idx val="2"/>
          <c:order val="2"/>
          <c:spPr>
            <a:ln w="25400">
              <a:solidFill>
                <a:srgbClr val="000000"/>
              </a:solidFill>
              <a:prstDash val="solid"/>
            </a:ln>
          </c:spPr>
          <c:marker>
            <c:symbol val="none"/>
          </c:marker>
          <c:val>
            <c:numLit>
              <c:formatCode>General</c:formatCode>
              <c:ptCount val="1"/>
              <c:pt idx="0">
                <c:v>0</c:v>
              </c:pt>
            </c:numLit>
          </c:val>
          <c:smooth val="1"/>
        </c:ser>
        <c:ser>
          <c:idx val="3"/>
          <c:order val="3"/>
          <c:spPr>
            <a:ln w="12700">
              <a:solidFill>
                <a:srgbClr val="000000"/>
              </a:solidFill>
              <a:prstDash val="sysDash"/>
            </a:ln>
          </c:spPr>
          <c:marker>
            <c:symbol val="none"/>
          </c:marker>
          <c:val>
            <c:numLit>
              <c:formatCode>General</c:formatCode>
              <c:ptCount val="1"/>
              <c:pt idx="0">
                <c:v>0</c:v>
              </c:pt>
            </c:numLit>
          </c:val>
          <c:smooth val="1"/>
        </c:ser>
        <c:dLbls>
          <c:showLegendKey val="0"/>
          <c:showVal val="0"/>
          <c:showCatName val="0"/>
          <c:showSerName val="0"/>
          <c:showPercent val="0"/>
          <c:showBubbleSize val="0"/>
        </c:dLbls>
        <c:smooth val="0"/>
        <c:axId val="275710624"/>
        <c:axId val="275710232"/>
      </c:lineChart>
      <c:catAx>
        <c:axId val="275710624"/>
        <c:scaling>
          <c:orientation val="minMax"/>
        </c:scaling>
        <c:delete val="0"/>
        <c:axPos val="b"/>
        <c:numFmt formatCode="mmm\-yy" sourceLinked="0"/>
        <c:majorTickMark val="cross"/>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Helv"/>
                <a:ea typeface="Helv"/>
                <a:cs typeface="Helv"/>
              </a:defRPr>
            </a:pPr>
            <a:endParaRPr lang="en-US"/>
          </a:p>
        </c:txPr>
        <c:crossAx val="275710232"/>
        <c:crossesAt val="0"/>
        <c:auto val="1"/>
        <c:lblAlgn val="ctr"/>
        <c:lblOffset val="100"/>
        <c:tickLblSkip val="1"/>
        <c:tickMarkSkip val="1"/>
        <c:noMultiLvlLbl val="0"/>
      </c:catAx>
      <c:valAx>
        <c:axId val="275710232"/>
        <c:scaling>
          <c:orientation val="minMax"/>
          <c:min val="1000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275710624"/>
        <c:crosses val="autoZero"/>
        <c:crossBetween val="midCat"/>
      </c:valAx>
      <c:spPr>
        <a:noFill/>
        <a:ln w="25400">
          <a:noFill/>
        </a:ln>
      </c:spPr>
    </c:plotArea>
    <c:plotVisOnly val="0"/>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Helv"/>
          <a:ea typeface="Helv"/>
          <a:cs typeface="Helv"/>
        </a:defRPr>
      </a:pPr>
      <a:endParaRPr lang="en-US"/>
    </a:p>
  </c:txPr>
  <c:printSettings>
    <c:headerFooter alignWithMargins="0">
      <c:oddHeader>&amp;F</c:oddHeader>
      <c:oddFooter>Page &amp;P</c:oddFooter>
    </c:headerFooter>
    <c:pageMargins b="1" l="0.75" r="0.75" t="1" header="0.5" footer="0.5"/>
    <c:pageSetup orientation="portrait" horizontalDpi="300"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00" b="1" i="0" u="none" strike="noStrike" baseline="0">
                <a:solidFill>
                  <a:srgbClr val="000000"/>
                </a:solidFill>
                <a:latin typeface="Arial"/>
                <a:ea typeface="Arial"/>
                <a:cs typeface="Arial"/>
              </a:defRPr>
            </a:pPr>
            <a:r>
              <a:rPr lang="en-US"/>
              <a:t>Actual Energy for 2015 and 2016</a:t>
            </a:r>
          </a:p>
        </c:rich>
      </c:tx>
      <c:layout>
        <c:manualLayout>
          <c:xMode val="edge"/>
          <c:yMode val="edge"/>
          <c:x val="0.28508110461406816"/>
          <c:y val="2.7287309217280738E-2"/>
        </c:manualLayout>
      </c:layout>
      <c:overlay val="0"/>
      <c:spPr>
        <a:noFill/>
        <a:ln w="25400">
          <a:noFill/>
        </a:ln>
      </c:spPr>
    </c:title>
    <c:autoTitleDeleted val="0"/>
    <c:plotArea>
      <c:layout>
        <c:manualLayout>
          <c:layoutTarget val="inner"/>
          <c:xMode val="edge"/>
          <c:yMode val="edge"/>
          <c:x val="9.5977312293752337E-2"/>
          <c:y val="0.23809523809523808"/>
          <c:w val="0.86949743315627126"/>
          <c:h val="0.60299625468164797"/>
        </c:manualLayout>
      </c:layout>
      <c:barChart>
        <c:barDir val="col"/>
        <c:grouping val="clustered"/>
        <c:varyColors val="0"/>
        <c:ser>
          <c:idx val="1"/>
          <c:order val="0"/>
          <c:tx>
            <c:v>2015 Actual</c:v>
          </c:tx>
          <c:spPr>
            <a:solidFill>
              <a:schemeClr val="tx2">
                <a:lumMod val="20000"/>
                <a:lumOff val="80000"/>
              </a:schemeClr>
            </a:solidFill>
            <a:ln w="12700">
              <a:noFill/>
              <a:prstDash val="solid"/>
            </a:ln>
          </c:spPr>
          <c:invertIfNegative val="0"/>
          <c:cat>
            <c:strRef>
              <c:f>EnergyComparisons!$AC$4:$AC$15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EnergyComparisons!$AF$4:$AF$15</c:f>
              <c:numCache>
                <c:formatCode>#,##0</c:formatCode>
                <c:ptCount val="12"/>
                <c:pt idx="0">
                  <c:v>28847.439027426979</c:v>
                </c:pt>
                <c:pt idx="1">
                  <c:v>25114.475780198049</c:v>
                </c:pt>
                <c:pt idx="2">
                  <c:v>25355.022111938011</c:v>
                </c:pt>
                <c:pt idx="3">
                  <c:v>24606.485957676985</c:v>
                </c:pt>
                <c:pt idx="4">
                  <c:v>27877.499883719014</c:v>
                </c:pt>
                <c:pt idx="5">
                  <c:v>32356.581999595033</c:v>
                </c:pt>
                <c:pt idx="6">
                  <c:v>36975.136028298963</c:v>
                </c:pt>
                <c:pt idx="7">
                  <c:v>36965.273493515037</c:v>
                </c:pt>
                <c:pt idx="8">
                  <c:v>32161.486850293957</c:v>
                </c:pt>
                <c:pt idx="9">
                  <c:v>27495.201220906089</c:v>
                </c:pt>
                <c:pt idx="10">
                  <c:v>24016.700988571018</c:v>
                </c:pt>
                <c:pt idx="11">
                  <c:v>25846.132900015949</c:v>
                </c:pt>
              </c:numCache>
            </c:numRef>
          </c:val>
        </c:ser>
        <c:ser>
          <c:idx val="0"/>
          <c:order val="1"/>
          <c:tx>
            <c:v>2016 Actual</c:v>
          </c:tx>
          <c:spPr>
            <a:solidFill>
              <a:schemeClr val="tx2">
                <a:lumMod val="60000"/>
                <a:lumOff val="40000"/>
              </a:schemeClr>
            </a:solidFill>
            <a:ln w="12700">
              <a:noFill/>
              <a:prstDash val="solid"/>
            </a:ln>
          </c:spPr>
          <c:invertIfNegative val="0"/>
          <c:cat>
            <c:strRef>
              <c:f>EnergyComparisons!$AC$4:$AC$15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EnergyComparisons!$AD$4:$AD$15</c:f>
              <c:numCache>
                <c:formatCode>0</c:formatCode>
                <c:ptCount val="12"/>
                <c:pt idx="0">
                  <c:v>27538.067626306096</c:v>
                </c:pt>
                <c:pt idx="1">
                  <c:v>23596.332749316072</c:v>
                </c:pt>
                <c:pt idx="2">
                  <c:v>24330.487644799032</c:v>
                </c:pt>
                <c:pt idx="3">
                  <c:v>25071.982083925002</c:v>
                </c:pt>
                <c:pt idx="4">
                  <c:v>28542.014663175014</c:v>
                </c:pt>
                <c:pt idx="5">
                  <c:v>33391.884692533939</c:v>
                </c:pt>
                <c:pt idx="6">
                  <c:v>38228.287387422912</c:v>
                </c:pt>
                <c:pt idx="7">
                  <c:v>36472.771895628037</c:v>
                </c:pt>
                <c:pt idx="8">
                  <c:v>32954.88104512803</c:v>
                </c:pt>
                <c:pt idx="9">
                  <c:v>29236.415011025038</c:v>
                </c:pt>
                <c:pt idx="10">
                  <c:v>24505.422863864052</c:v>
                </c:pt>
                <c:pt idx="11">
                  <c:v>27690.753497853031</c:v>
                </c:pt>
              </c:numCache>
            </c:numRef>
          </c:val>
        </c:ser>
        <c:dLbls>
          <c:showLegendKey val="0"/>
          <c:showVal val="0"/>
          <c:showCatName val="0"/>
          <c:showSerName val="0"/>
          <c:showPercent val="0"/>
          <c:showBubbleSize val="0"/>
        </c:dLbls>
        <c:gapWidth val="150"/>
        <c:axId val="277040968"/>
        <c:axId val="277040184"/>
      </c:barChart>
      <c:catAx>
        <c:axId val="277040968"/>
        <c:scaling>
          <c:orientation val="minMax"/>
        </c:scaling>
        <c:delete val="0"/>
        <c:axPos val="b"/>
        <c:numFmt formatCode="General" sourceLinked="1"/>
        <c:majorTickMark val="none"/>
        <c:minorTickMark val="none"/>
        <c:tickLblPos val="nextTo"/>
        <c:spPr>
          <a:ln w="25400">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277040184"/>
        <c:crosses val="autoZero"/>
        <c:auto val="1"/>
        <c:lblAlgn val="ctr"/>
        <c:lblOffset val="100"/>
        <c:tickLblSkip val="1"/>
        <c:tickMarkSkip val="1"/>
        <c:noMultiLvlLbl val="0"/>
      </c:catAx>
      <c:valAx>
        <c:axId val="277040184"/>
        <c:scaling>
          <c:orientation val="minMax"/>
          <c:max val="40000"/>
          <c:min val="0"/>
        </c:scaling>
        <c:delete val="0"/>
        <c:axPos val="l"/>
        <c:majorGridlines>
          <c:spPr>
            <a:ln w="3175">
              <a:solidFill>
                <a:srgbClr val="000000"/>
              </a:solidFill>
              <a:prstDash val="sysDash"/>
            </a:ln>
          </c:spPr>
        </c:majorGridlines>
        <c:title>
          <c:tx>
            <c:rich>
              <a:bodyPr rot="0" vert="horz"/>
              <a:lstStyle/>
              <a:p>
                <a:pPr algn="ctr">
                  <a:defRPr sz="1800" b="1" i="0" u="none" strike="noStrike" baseline="0">
                    <a:solidFill>
                      <a:srgbClr val="000000"/>
                    </a:solidFill>
                    <a:latin typeface="Arial"/>
                    <a:ea typeface="Arial"/>
                    <a:cs typeface="Arial"/>
                  </a:defRPr>
                </a:pPr>
                <a:r>
                  <a:rPr lang="en-US"/>
                  <a:t>GWh</a:t>
                </a:r>
              </a:p>
            </c:rich>
          </c:tx>
          <c:layout>
            <c:manualLayout>
              <c:xMode val="edge"/>
              <c:yMode val="edge"/>
              <c:x val="1.4889220830237021E-2"/>
              <c:y val="0.14018187988367248"/>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277040968"/>
        <c:crosses val="autoZero"/>
        <c:crossBetween val="between"/>
        <c:majorUnit val="5000"/>
      </c:valAx>
      <c:spPr>
        <a:noFill/>
        <a:ln w="25400">
          <a:noFill/>
        </a:ln>
      </c:spPr>
    </c:plotArea>
    <c:legend>
      <c:legendPos val="r"/>
      <c:layout>
        <c:manualLayout>
          <c:xMode val="edge"/>
          <c:yMode val="edge"/>
          <c:x val="0.34604385128693993"/>
          <c:y val="0.1320240043644299"/>
          <c:w val="0.31553860819828411"/>
          <c:h val="5.8919803600654658E-2"/>
        </c:manualLayout>
      </c:layout>
      <c:overlay val="0"/>
      <c:spPr>
        <a:solidFill>
          <a:srgbClr val="FFFFFF"/>
        </a:solidFill>
        <a:ln w="25400">
          <a:noFill/>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2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00" b="1" i="0" u="none" strike="noStrike" baseline="0">
                <a:solidFill>
                  <a:srgbClr val="000000"/>
                </a:solidFill>
                <a:latin typeface="Arial"/>
                <a:ea typeface="Arial"/>
                <a:cs typeface="Arial"/>
              </a:defRPr>
            </a:pPr>
            <a:r>
              <a:rPr lang="en-US"/>
              <a:t>Actual Energy and Forecasted  Energy</a:t>
            </a:r>
          </a:p>
        </c:rich>
      </c:tx>
      <c:layout>
        <c:manualLayout>
          <c:xMode val="edge"/>
          <c:yMode val="edge"/>
          <c:x val="0.24645888013998249"/>
          <c:y val="2.6998472840813862E-2"/>
        </c:manualLayout>
      </c:layout>
      <c:overlay val="0"/>
      <c:spPr>
        <a:noFill/>
        <a:ln w="25400">
          <a:noFill/>
        </a:ln>
      </c:spPr>
    </c:title>
    <c:autoTitleDeleted val="0"/>
    <c:plotArea>
      <c:layout>
        <c:manualLayout>
          <c:layoutTarget val="inner"/>
          <c:xMode val="edge"/>
          <c:yMode val="edge"/>
          <c:x val="0.11142587346553352"/>
          <c:y val="0.26045553663431442"/>
          <c:w val="0.86307837582625113"/>
          <c:h val="0.57490795281476725"/>
        </c:manualLayout>
      </c:layout>
      <c:barChart>
        <c:barDir val="col"/>
        <c:grouping val="clustered"/>
        <c:varyColors val="0"/>
        <c:ser>
          <c:idx val="1"/>
          <c:order val="0"/>
          <c:tx>
            <c:v>2016 Forecast</c:v>
          </c:tx>
          <c:spPr>
            <a:solidFill>
              <a:srgbClr val="FF0000"/>
            </a:solidFill>
            <a:ln w="12700">
              <a:solidFill>
                <a:srgbClr val="FF0000"/>
              </a:solidFill>
              <a:prstDash val="solid"/>
            </a:ln>
          </c:spPr>
          <c:invertIfNegative val="0"/>
          <c:cat>
            <c:strRef>
              <c:f>EnergyComparisons!$AC$23:$AC$34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EnergyComparisons!$AE$23:$AE$34</c:f>
              <c:numCache>
                <c:formatCode>#,##0</c:formatCode>
                <c:ptCount val="12"/>
                <c:pt idx="0">
                  <c:v>29208.227999999999</c:v>
                </c:pt>
                <c:pt idx="1">
                  <c:v>25368.106</c:v>
                </c:pt>
                <c:pt idx="2">
                  <c:v>25031.24</c:v>
                </c:pt>
                <c:pt idx="3">
                  <c:v>25106.993999999999</c:v>
                </c:pt>
                <c:pt idx="4">
                  <c:v>31171.492999999999</c:v>
                </c:pt>
                <c:pt idx="5">
                  <c:v>32340.492999999999</c:v>
                </c:pt>
                <c:pt idx="6">
                  <c:v>36092.091</c:v>
                </c:pt>
                <c:pt idx="7">
                  <c:v>36778.008999999998</c:v>
                </c:pt>
                <c:pt idx="8">
                  <c:v>29792.149000000001</c:v>
                </c:pt>
                <c:pt idx="9">
                  <c:v>27194.313999999998</c:v>
                </c:pt>
                <c:pt idx="10">
                  <c:v>24881.681</c:v>
                </c:pt>
                <c:pt idx="11">
                  <c:v>27598.63</c:v>
                </c:pt>
              </c:numCache>
            </c:numRef>
          </c:val>
        </c:ser>
        <c:ser>
          <c:idx val="0"/>
          <c:order val="1"/>
          <c:tx>
            <c:v>2016 Actual</c:v>
          </c:tx>
          <c:spPr>
            <a:solidFill>
              <a:srgbClr val="3366FF"/>
            </a:solidFill>
            <a:ln w="12700">
              <a:solidFill>
                <a:srgbClr val="3366FF"/>
              </a:solidFill>
              <a:prstDash val="solid"/>
            </a:ln>
          </c:spPr>
          <c:invertIfNegative val="0"/>
          <c:cat>
            <c:strRef>
              <c:f>EnergyComparisons!$AC$23:$AC$34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EnergyComparisons!$AD$23:$AD$34</c:f>
              <c:numCache>
                <c:formatCode>#,##0</c:formatCode>
                <c:ptCount val="12"/>
                <c:pt idx="0">
                  <c:v>27538.067626306096</c:v>
                </c:pt>
                <c:pt idx="1">
                  <c:v>23596.332749316072</c:v>
                </c:pt>
                <c:pt idx="2">
                  <c:v>24330.487644799032</c:v>
                </c:pt>
                <c:pt idx="3">
                  <c:v>25071.982083925002</c:v>
                </c:pt>
                <c:pt idx="4">
                  <c:v>28542.014663175014</c:v>
                </c:pt>
                <c:pt idx="5">
                  <c:v>33391.884692533939</c:v>
                </c:pt>
                <c:pt idx="6">
                  <c:v>38228.287387422912</c:v>
                </c:pt>
                <c:pt idx="7">
                  <c:v>36472.771895628037</c:v>
                </c:pt>
                <c:pt idx="8">
                  <c:v>32954.88104512803</c:v>
                </c:pt>
                <c:pt idx="9">
                  <c:v>29236.415011025038</c:v>
                </c:pt>
                <c:pt idx="10">
                  <c:v>24505.422863864052</c:v>
                </c:pt>
                <c:pt idx="11">
                  <c:v>27690.753497853031</c:v>
                </c:pt>
              </c:numCache>
            </c:numRef>
          </c:val>
        </c:ser>
        <c:dLbls>
          <c:showLegendKey val="0"/>
          <c:showVal val="0"/>
          <c:showCatName val="0"/>
          <c:showSerName val="0"/>
          <c:showPercent val="0"/>
          <c:showBubbleSize val="0"/>
        </c:dLbls>
        <c:gapWidth val="150"/>
        <c:axId val="278271424"/>
        <c:axId val="278270640"/>
      </c:barChart>
      <c:catAx>
        <c:axId val="278271424"/>
        <c:scaling>
          <c:orientation val="minMax"/>
        </c:scaling>
        <c:delete val="0"/>
        <c:axPos val="b"/>
        <c:numFmt formatCode="General" sourceLinked="1"/>
        <c:majorTickMark val="none"/>
        <c:minorTickMark val="none"/>
        <c:tickLblPos val="nextTo"/>
        <c:spPr>
          <a:ln w="25400">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278270640"/>
        <c:crosses val="autoZero"/>
        <c:auto val="1"/>
        <c:lblAlgn val="ctr"/>
        <c:lblOffset val="100"/>
        <c:tickLblSkip val="1"/>
        <c:tickMarkSkip val="1"/>
        <c:noMultiLvlLbl val="0"/>
      </c:catAx>
      <c:valAx>
        <c:axId val="278270640"/>
        <c:scaling>
          <c:orientation val="minMax"/>
          <c:max val="40000"/>
          <c:min val="0"/>
        </c:scaling>
        <c:delete val="0"/>
        <c:axPos val="l"/>
        <c:majorGridlines>
          <c:spPr>
            <a:ln w="3175">
              <a:solidFill>
                <a:srgbClr val="000000"/>
              </a:solidFill>
              <a:prstDash val="sysDash"/>
            </a:ln>
          </c:spPr>
        </c:majorGridlines>
        <c:title>
          <c:tx>
            <c:rich>
              <a:bodyPr rot="0" vert="horz"/>
              <a:lstStyle/>
              <a:p>
                <a:pPr algn="ctr">
                  <a:defRPr sz="1800" b="1" i="0" u="none" strike="noStrike" baseline="0">
                    <a:solidFill>
                      <a:srgbClr val="000000"/>
                    </a:solidFill>
                    <a:latin typeface="Arial"/>
                    <a:ea typeface="Arial"/>
                    <a:cs typeface="Arial"/>
                  </a:defRPr>
                </a:pPr>
                <a:r>
                  <a:rPr lang="en-US"/>
                  <a:t>GWh</a:t>
                </a:r>
              </a:p>
            </c:rich>
          </c:tx>
          <c:layout>
            <c:manualLayout>
              <c:xMode val="edge"/>
              <c:yMode val="edge"/>
              <c:x val="2.6439990455738485E-2"/>
              <c:y val="0.18422457322494332"/>
            </c:manualLayout>
          </c:layout>
          <c:overlay val="0"/>
          <c:spPr>
            <a:noFill/>
            <a:ln w="25400">
              <a:noFill/>
            </a:ln>
          </c:spPr>
        </c:title>
        <c:numFmt formatCode="#,##0" sourceLinked="1"/>
        <c:majorTickMark val="none"/>
        <c:minorTickMark val="none"/>
        <c:tickLblPos val="nextTo"/>
        <c:spPr>
          <a:ln w="25400">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278271424"/>
        <c:crosses val="autoZero"/>
        <c:crossBetween val="between"/>
        <c:majorUnit val="5000"/>
      </c:valAx>
      <c:spPr>
        <a:noFill/>
        <a:ln w="25400">
          <a:noFill/>
        </a:ln>
      </c:spPr>
    </c:plotArea>
    <c:legend>
      <c:legendPos val="r"/>
      <c:layout>
        <c:manualLayout>
          <c:xMode val="edge"/>
          <c:yMode val="edge"/>
          <c:x val="0.29924272250059653"/>
          <c:y val="0.12479740680713128"/>
          <c:w val="0.33806848007635409"/>
          <c:h val="5.8346839546191243E-2"/>
        </c:manualLayout>
      </c:layout>
      <c:overlay val="0"/>
      <c:spPr>
        <a:solidFill>
          <a:srgbClr val="FFFFFF"/>
        </a:solidFill>
        <a:ln w="25400">
          <a:noFill/>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2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25" b="1" i="0" u="none" strike="noStrike" baseline="0">
                <a:solidFill>
                  <a:srgbClr val="000000"/>
                </a:solidFill>
                <a:latin typeface="Arial"/>
                <a:ea typeface="Arial"/>
                <a:cs typeface="Arial"/>
              </a:defRPr>
            </a:pPr>
            <a:r>
              <a:rPr lang="en-US"/>
              <a:t>Actual Peak Demands and Forecasted Peak Demands</a:t>
            </a:r>
          </a:p>
        </c:rich>
      </c:tx>
      <c:layout>
        <c:manualLayout>
          <c:xMode val="edge"/>
          <c:yMode val="edge"/>
          <c:x val="0.13482056053817504"/>
          <c:y val="4.0185538605427132E-2"/>
        </c:manualLayout>
      </c:layout>
      <c:overlay val="0"/>
      <c:spPr>
        <a:noFill/>
        <a:ln w="25400">
          <a:noFill/>
        </a:ln>
      </c:spPr>
    </c:title>
    <c:autoTitleDeleted val="0"/>
    <c:plotArea>
      <c:layout>
        <c:manualLayout>
          <c:layoutTarget val="inner"/>
          <c:xMode val="edge"/>
          <c:yMode val="edge"/>
          <c:x val="0.11886359350712226"/>
          <c:y val="0.2296886353772708"/>
          <c:w val="0.81521412736029353"/>
          <c:h val="0.65604348275363222"/>
        </c:manualLayout>
      </c:layout>
      <c:lineChart>
        <c:grouping val="standard"/>
        <c:varyColors val="0"/>
        <c:ser>
          <c:idx val="0"/>
          <c:order val="0"/>
          <c:tx>
            <c:v>2016 Actual</c:v>
          </c:tx>
          <c:spPr>
            <a:ln w="38100">
              <a:solidFill>
                <a:srgbClr val="000080"/>
              </a:solidFill>
              <a:prstDash val="solid"/>
            </a:ln>
          </c:spPr>
          <c:marker>
            <c:symbol val="diamond"/>
            <c:size val="9"/>
            <c:spPr>
              <a:solidFill>
                <a:srgbClr val="000080"/>
              </a:solidFill>
              <a:ln>
                <a:solidFill>
                  <a:srgbClr val="000080"/>
                </a:solidFill>
                <a:prstDash val="solid"/>
              </a:ln>
            </c:spPr>
          </c:marker>
          <c:cat>
            <c:strRef>
              <c:f>DemandComparisons!$Q$26:$AB$26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DemandComparisons!$Q$21:$AB$21</c:f>
              <c:numCache>
                <c:formatCode>#,##0</c:formatCode>
                <c:ptCount val="12"/>
                <c:pt idx="0">
                  <c:v>49262.557866999996</c:v>
                </c:pt>
                <c:pt idx="1">
                  <c:v>47416.492256000005</c:v>
                </c:pt>
                <c:pt idx="2">
                  <c:v>43347.187289000009</c:v>
                </c:pt>
                <c:pt idx="3">
                  <c:v>50932.083372000001</c:v>
                </c:pt>
                <c:pt idx="4">
                  <c:v>57223.827259000012</c:v>
                </c:pt>
                <c:pt idx="5">
                  <c:v>64896.260115999983</c:v>
                </c:pt>
                <c:pt idx="6">
                  <c:v>67468.931834999996</c:v>
                </c:pt>
                <c:pt idx="7">
                  <c:v>71110.103906000004</c:v>
                </c:pt>
                <c:pt idx="8">
                  <c:v>66948.566200000016</c:v>
                </c:pt>
                <c:pt idx="9">
                  <c:v>59864.267969000022</c:v>
                </c:pt>
                <c:pt idx="10">
                  <c:v>50012.351101000007</c:v>
                </c:pt>
                <c:pt idx="11">
                  <c:v>57932.432542000002</c:v>
                </c:pt>
              </c:numCache>
            </c:numRef>
          </c:val>
          <c:smooth val="0"/>
        </c:ser>
        <c:ser>
          <c:idx val="1"/>
          <c:order val="1"/>
          <c:tx>
            <c:v>2016 Forecast</c:v>
          </c:tx>
          <c:spPr>
            <a:ln w="38100">
              <a:solidFill>
                <a:srgbClr val="FF0000"/>
              </a:solidFill>
              <a:prstDash val="solid"/>
            </a:ln>
          </c:spPr>
          <c:marker>
            <c:symbol val="square"/>
            <c:size val="7"/>
            <c:spPr>
              <a:solidFill>
                <a:srgbClr val="FF0000"/>
              </a:solidFill>
              <a:ln>
                <a:solidFill>
                  <a:srgbClr val="FF0000"/>
                </a:solidFill>
                <a:prstDash val="solid"/>
              </a:ln>
            </c:spPr>
          </c:marker>
          <c:cat>
            <c:strRef>
              <c:f>DemandComparisons!$Q$26:$AB$26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DemandComparisons!$Q$27:$AB$27</c:f>
              <c:numCache>
                <c:formatCode>#,##0</c:formatCode>
                <c:ptCount val="12"/>
                <c:pt idx="0">
                  <c:v>57691</c:v>
                </c:pt>
                <c:pt idx="1">
                  <c:v>56550</c:v>
                </c:pt>
                <c:pt idx="2">
                  <c:v>45965</c:v>
                </c:pt>
                <c:pt idx="3">
                  <c:v>49607</c:v>
                </c:pt>
                <c:pt idx="4">
                  <c:v>63158</c:v>
                </c:pt>
                <c:pt idx="5">
                  <c:v>63325</c:v>
                </c:pt>
                <c:pt idx="6">
                  <c:v>66802</c:v>
                </c:pt>
                <c:pt idx="7">
                  <c:v>70588</c:v>
                </c:pt>
                <c:pt idx="8">
                  <c:v>59636</c:v>
                </c:pt>
                <c:pt idx="9">
                  <c:v>54437</c:v>
                </c:pt>
                <c:pt idx="10">
                  <c:v>49799</c:v>
                </c:pt>
                <c:pt idx="11">
                  <c:v>51092</c:v>
                </c:pt>
              </c:numCache>
            </c:numRef>
          </c:val>
          <c:smooth val="0"/>
        </c:ser>
        <c:dLbls>
          <c:showLegendKey val="0"/>
          <c:showVal val="0"/>
          <c:showCatName val="0"/>
          <c:showSerName val="0"/>
          <c:showPercent val="0"/>
          <c:showBubbleSize val="0"/>
        </c:dLbls>
        <c:marker val="1"/>
        <c:smooth val="0"/>
        <c:axId val="278686248"/>
        <c:axId val="353376256"/>
      </c:lineChart>
      <c:catAx>
        <c:axId val="278686248"/>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53376256"/>
        <c:crosses val="autoZero"/>
        <c:auto val="1"/>
        <c:lblAlgn val="ctr"/>
        <c:lblOffset val="100"/>
        <c:tickLblSkip val="1"/>
        <c:tickMarkSkip val="1"/>
        <c:noMultiLvlLbl val="0"/>
      </c:catAx>
      <c:valAx>
        <c:axId val="353376256"/>
        <c:scaling>
          <c:orientation val="minMax"/>
          <c:max val="80000"/>
          <c:min val="0"/>
        </c:scaling>
        <c:delete val="0"/>
        <c:axPos val="l"/>
        <c:majorGridlines>
          <c:spPr>
            <a:ln w="3175">
              <a:solidFill>
                <a:srgbClr val="000000"/>
              </a:solidFill>
              <a:prstDash val="sysDash"/>
            </a:ln>
          </c:spPr>
        </c:majorGridlines>
        <c:title>
          <c:tx>
            <c:rich>
              <a:bodyPr rot="0" vert="horz"/>
              <a:lstStyle/>
              <a:p>
                <a:pPr algn="ctr">
                  <a:defRPr sz="1800" b="1" i="0" u="none" strike="noStrike" baseline="0">
                    <a:solidFill>
                      <a:srgbClr val="000000"/>
                    </a:solidFill>
                    <a:latin typeface="Arial"/>
                    <a:ea typeface="Arial"/>
                    <a:cs typeface="Arial"/>
                  </a:defRPr>
                </a:pPr>
                <a:r>
                  <a:rPr lang="en-US"/>
                  <a:t>MW</a:t>
                </a:r>
              </a:p>
            </c:rich>
          </c:tx>
          <c:layout>
            <c:manualLayout>
              <c:xMode val="edge"/>
              <c:yMode val="edge"/>
              <c:x val="3.7827386770298198E-2"/>
              <c:y val="0.11128271887362395"/>
            </c:manualLayout>
          </c:layout>
          <c:overlay val="0"/>
          <c:spPr>
            <a:noFill/>
            <a:ln w="25400">
              <a:noFill/>
            </a:ln>
          </c:spPr>
        </c:title>
        <c:numFmt formatCode="#,##0" sourceLinked="1"/>
        <c:majorTickMark val="none"/>
        <c:minorTickMark val="none"/>
        <c:tickLblPos val="nextTo"/>
        <c:spPr>
          <a:ln w="25400">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278686248"/>
        <c:crosses val="autoZero"/>
        <c:crossBetween val="midCat"/>
      </c:valAx>
    </c:plotArea>
    <c:legend>
      <c:legendPos val="r"/>
      <c:layout>
        <c:manualLayout>
          <c:xMode val="edge"/>
          <c:yMode val="edge"/>
          <c:x val="0.31777557100297915"/>
          <c:y val="0.622792937399679"/>
          <c:w val="0.37835153922542208"/>
          <c:h val="5.4574638844301804E-2"/>
        </c:manualLayout>
      </c:layout>
      <c:overlay val="0"/>
      <c:spPr>
        <a:solidFill>
          <a:srgbClr val="FFFFFF"/>
        </a:solidFill>
        <a:ln w="25400">
          <a:noFill/>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2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i="0" u="none" strike="noStrike" baseline="0">
                <a:solidFill>
                  <a:srgbClr val="000000"/>
                </a:solidFill>
                <a:latin typeface="Arial"/>
                <a:ea typeface="Arial"/>
                <a:cs typeface="Arial"/>
              </a:defRPr>
            </a:pPr>
            <a:r>
              <a:rPr lang="en-US"/>
              <a:t> Actual Peak Demands for 2015 and 2016</a:t>
            </a:r>
          </a:p>
        </c:rich>
      </c:tx>
      <c:layout>
        <c:manualLayout>
          <c:xMode val="edge"/>
          <c:yMode val="edge"/>
          <c:x val="0.23397379421139611"/>
          <c:y val="2.9638339651987946E-2"/>
        </c:manualLayout>
      </c:layout>
      <c:overlay val="0"/>
      <c:spPr>
        <a:noFill/>
        <a:ln w="25400">
          <a:noFill/>
        </a:ln>
      </c:spPr>
    </c:title>
    <c:autoTitleDeleted val="0"/>
    <c:plotArea>
      <c:layout>
        <c:manualLayout>
          <c:layoutTarget val="inner"/>
          <c:xMode val="edge"/>
          <c:yMode val="edge"/>
          <c:x val="0.10625151664927325"/>
          <c:y val="0.22636513704373692"/>
          <c:w val="0.83268362435630805"/>
          <c:h val="0.6306020220345866"/>
        </c:manualLayout>
      </c:layout>
      <c:lineChart>
        <c:grouping val="standard"/>
        <c:varyColors val="0"/>
        <c:ser>
          <c:idx val="1"/>
          <c:order val="0"/>
          <c:tx>
            <c:v>2015 Actual</c:v>
          </c:tx>
          <c:spPr>
            <a:ln w="38100">
              <a:solidFill>
                <a:srgbClr val="FF00FF"/>
              </a:solidFill>
              <a:prstDash val="solid"/>
            </a:ln>
          </c:spPr>
          <c:marker>
            <c:symbol val="square"/>
            <c:size val="9"/>
            <c:spPr>
              <a:solidFill>
                <a:srgbClr val="FF00FF"/>
              </a:solidFill>
              <a:ln>
                <a:solidFill>
                  <a:srgbClr val="FF00FF"/>
                </a:solidFill>
                <a:prstDash val="solid"/>
              </a:ln>
            </c:spPr>
          </c:marker>
          <c:cat>
            <c:strRef>
              <c:f>DemandComparisons!$Q$20:$AB$20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DemandComparisons!$Q$22:$AB$22</c:f>
              <c:numCache>
                <c:formatCode>#,##0</c:formatCode>
                <c:ptCount val="12"/>
                <c:pt idx="0">
                  <c:v>56831.780261</c:v>
                </c:pt>
                <c:pt idx="1">
                  <c:v>54539.425095000013</c:v>
                </c:pt>
                <c:pt idx="2">
                  <c:v>53179.528377999995</c:v>
                </c:pt>
                <c:pt idx="3">
                  <c:v>45227.421106999995</c:v>
                </c:pt>
                <c:pt idx="4">
                  <c:v>53389.396537000022</c:v>
                </c:pt>
                <c:pt idx="5">
                  <c:v>61732.271859</c:v>
                </c:pt>
                <c:pt idx="6">
                  <c:v>67650.277022999973</c:v>
                </c:pt>
                <c:pt idx="7">
                  <c:v>69877.046692000004</c:v>
                </c:pt>
                <c:pt idx="8">
                  <c:v>64458.196335999979</c:v>
                </c:pt>
                <c:pt idx="9">
                  <c:v>59186.565458000012</c:v>
                </c:pt>
                <c:pt idx="10">
                  <c:v>44945.143429000011</c:v>
                </c:pt>
                <c:pt idx="11">
                  <c:v>44934.24882299998</c:v>
                </c:pt>
              </c:numCache>
            </c:numRef>
          </c:val>
          <c:smooth val="0"/>
        </c:ser>
        <c:ser>
          <c:idx val="0"/>
          <c:order val="1"/>
          <c:tx>
            <c:v>2016 Actual</c:v>
          </c:tx>
          <c:spPr>
            <a:ln w="38100">
              <a:solidFill>
                <a:srgbClr val="000080"/>
              </a:solidFill>
              <a:prstDash val="solid"/>
            </a:ln>
          </c:spPr>
          <c:marker>
            <c:symbol val="diamond"/>
            <c:size val="9"/>
            <c:spPr>
              <a:solidFill>
                <a:srgbClr val="000080"/>
              </a:solidFill>
              <a:ln>
                <a:solidFill>
                  <a:srgbClr val="000080"/>
                </a:solidFill>
                <a:prstDash val="solid"/>
              </a:ln>
            </c:spPr>
          </c:marker>
          <c:cat>
            <c:strRef>
              <c:f>DemandComparisons!$Q$20:$AB$20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DemandComparisons!$Q$21:$AB$21</c:f>
              <c:numCache>
                <c:formatCode>#,##0</c:formatCode>
                <c:ptCount val="12"/>
                <c:pt idx="0">
                  <c:v>49262.557866999996</c:v>
                </c:pt>
                <c:pt idx="1">
                  <c:v>47416.492256000005</c:v>
                </c:pt>
                <c:pt idx="2">
                  <c:v>43347.187289000009</c:v>
                </c:pt>
                <c:pt idx="3">
                  <c:v>50932.083372000001</c:v>
                </c:pt>
                <c:pt idx="4">
                  <c:v>57223.827259000012</c:v>
                </c:pt>
                <c:pt idx="5">
                  <c:v>64896.260115999983</c:v>
                </c:pt>
                <c:pt idx="6">
                  <c:v>67468.931834999996</c:v>
                </c:pt>
                <c:pt idx="7">
                  <c:v>71110.103906000004</c:v>
                </c:pt>
                <c:pt idx="8">
                  <c:v>66948.566200000016</c:v>
                </c:pt>
                <c:pt idx="9">
                  <c:v>59864.267969000022</c:v>
                </c:pt>
                <c:pt idx="10">
                  <c:v>50012.351101000007</c:v>
                </c:pt>
                <c:pt idx="11">
                  <c:v>57932.432542000002</c:v>
                </c:pt>
              </c:numCache>
            </c:numRef>
          </c:val>
          <c:smooth val="0"/>
        </c:ser>
        <c:dLbls>
          <c:showLegendKey val="0"/>
          <c:showVal val="0"/>
          <c:showCatName val="0"/>
          <c:showSerName val="0"/>
          <c:showPercent val="0"/>
          <c:showBubbleSize val="0"/>
        </c:dLbls>
        <c:marker val="1"/>
        <c:smooth val="0"/>
        <c:axId val="353377040"/>
        <c:axId val="353377432"/>
      </c:lineChart>
      <c:catAx>
        <c:axId val="353377040"/>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53377432"/>
        <c:crosses val="autoZero"/>
        <c:auto val="1"/>
        <c:lblAlgn val="ctr"/>
        <c:lblOffset val="100"/>
        <c:tickLblSkip val="1"/>
        <c:tickMarkSkip val="1"/>
        <c:noMultiLvlLbl val="0"/>
      </c:catAx>
      <c:valAx>
        <c:axId val="353377432"/>
        <c:scaling>
          <c:orientation val="minMax"/>
          <c:max val="80000"/>
          <c:min val="0"/>
        </c:scaling>
        <c:delete val="0"/>
        <c:axPos val="l"/>
        <c:majorGridlines>
          <c:spPr>
            <a:ln w="3175">
              <a:solidFill>
                <a:srgbClr val="000000"/>
              </a:solidFill>
              <a:prstDash val="sysDash"/>
            </a:ln>
          </c:spPr>
        </c:majorGridlines>
        <c:title>
          <c:tx>
            <c:rich>
              <a:bodyPr rot="0" vert="horz"/>
              <a:lstStyle/>
              <a:p>
                <a:pPr algn="ctr">
                  <a:defRPr sz="1800" b="1" i="0" u="none" strike="noStrike" baseline="0">
                    <a:solidFill>
                      <a:srgbClr val="000000"/>
                    </a:solidFill>
                    <a:latin typeface="Arial"/>
                    <a:ea typeface="Arial"/>
                    <a:cs typeface="Arial"/>
                  </a:defRPr>
                </a:pPr>
                <a:r>
                  <a:rPr lang="en-US"/>
                  <a:t>MW</a:t>
                </a:r>
              </a:p>
            </c:rich>
          </c:tx>
          <c:layout>
            <c:manualLayout>
              <c:xMode val="edge"/>
              <c:yMode val="edge"/>
              <c:x val="3.2300246094969121E-2"/>
              <c:y val="0.1257028871391076"/>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53377040"/>
        <c:crosses val="autoZero"/>
        <c:crossBetween val="midCat"/>
      </c:valAx>
    </c:plotArea>
    <c:legend>
      <c:legendPos val="r"/>
      <c:layout>
        <c:manualLayout>
          <c:xMode val="edge"/>
          <c:yMode val="edge"/>
          <c:x val="0.3914883885128394"/>
          <c:y val="0.60493920482161956"/>
          <c:w val="0.3577001120473976"/>
          <c:h val="5.3333333333333344E-2"/>
        </c:manualLayout>
      </c:layout>
      <c:overlay val="0"/>
      <c:spPr>
        <a:solidFill>
          <a:srgbClr val="FFFFFF"/>
        </a:solidFill>
        <a:ln w="25400">
          <a:noFill/>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2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5400">
              <a:solidFill>
                <a:srgbClr val="000000"/>
              </a:solidFill>
              <a:prstDash val="solid"/>
            </a:ln>
          </c:spPr>
          <c:marker>
            <c:symbol val="none"/>
          </c:marker>
          <c:trendline>
            <c:spPr>
              <a:ln w="25400">
                <a:solidFill>
                  <a:srgbClr val="000000"/>
                </a:solidFill>
                <a:prstDash val="solid"/>
              </a:ln>
            </c:spPr>
            <c:trendlineType val="poly"/>
            <c:order val="2"/>
            <c:dispRSqr val="0"/>
            <c:dispEq val="1"/>
            <c:trendlineLbl>
              <c:numFmt formatCode="General" sourceLinked="0"/>
              <c:spPr>
                <a:solidFill>
                  <a:srgbClr val="FFFFFF"/>
                </a:solidFill>
                <a:ln w="25400">
                  <a:noFill/>
                </a:ln>
              </c:spPr>
              <c:txPr>
                <a:bodyPr/>
                <a:lstStyle/>
                <a:p>
                  <a:pPr>
                    <a:defRPr sz="1000" b="0" i="0" u="none" strike="noStrike" baseline="0">
                      <a:solidFill>
                        <a:srgbClr val="000000"/>
                      </a:solidFill>
                      <a:latin typeface="Helv"/>
                      <a:ea typeface="Helv"/>
                      <a:cs typeface="Helv"/>
                    </a:defRPr>
                  </a:pPr>
                  <a:endParaRPr lang="en-US"/>
                </a:p>
              </c:txPr>
            </c:trendlineLbl>
          </c:trendline>
          <c:val>
            <c:numLit>
              <c:formatCode>General</c:formatCode>
              <c:ptCount val="1"/>
              <c:pt idx="0">
                <c:v>0</c:v>
              </c:pt>
            </c:numLit>
          </c:val>
          <c:smooth val="1"/>
        </c:ser>
        <c:dLbls>
          <c:showLegendKey val="0"/>
          <c:showVal val="0"/>
          <c:showCatName val="0"/>
          <c:showSerName val="0"/>
          <c:showPercent val="0"/>
          <c:showBubbleSize val="0"/>
        </c:dLbls>
        <c:smooth val="0"/>
        <c:axId val="275709448"/>
        <c:axId val="275709056"/>
      </c:lineChart>
      <c:catAx>
        <c:axId val="275709448"/>
        <c:scaling>
          <c:orientation val="maxMin"/>
        </c:scaling>
        <c:delete val="0"/>
        <c:axPos val="b"/>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5400000" vert="horz"/>
          <a:lstStyle/>
          <a:p>
            <a:pPr>
              <a:defRPr sz="500" b="0" i="0" u="none" strike="noStrike" baseline="0">
                <a:solidFill>
                  <a:srgbClr val="000000"/>
                </a:solidFill>
                <a:latin typeface="Arial"/>
                <a:ea typeface="Arial"/>
                <a:cs typeface="Arial"/>
              </a:defRPr>
            </a:pPr>
            <a:endParaRPr lang="en-US"/>
          </a:p>
        </c:txPr>
        <c:crossAx val="275709056"/>
        <c:crossesAt val="-2"/>
        <c:auto val="0"/>
        <c:lblAlgn val="ctr"/>
        <c:lblOffset val="100"/>
        <c:tickLblSkip val="4"/>
        <c:tickMarkSkip val="1"/>
        <c:noMultiLvlLbl val="0"/>
      </c:catAx>
      <c:valAx>
        <c:axId val="275709056"/>
        <c:scaling>
          <c:orientation val="minMax"/>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Helv"/>
                <a:ea typeface="Helv"/>
                <a:cs typeface="Helv"/>
              </a:defRPr>
            </a:pPr>
            <a:endParaRPr lang="en-US"/>
          </a:p>
        </c:txPr>
        <c:crossAx val="275709448"/>
        <c:crosses val="autoZero"/>
        <c:crossBetween val="midCat"/>
      </c:valAx>
      <c:spPr>
        <a:noFill/>
        <a:ln w="25400">
          <a:noFill/>
        </a:ln>
      </c:spPr>
    </c:plotArea>
    <c:plotVisOnly val="0"/>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Helv"/>
          <a:ea typeface="Helv"/>
          <a:cs typeface="Helv"/>
        </a:defRPr>
      </a:pPr>
      <a:endParaRPr lang="en-US"/>
    </a:p>
  </c:txPr>
  <c:printSettings>
    <c:headerFooter alignWithMargins="0">
      <c:oddHeader>&amp;F</c:oddHeader>
      <c:oddFooter>Page &amp;P</c:oddFooter>
    </c:headerFooter>
    <c:pageMargins b="1" l="0.75" r="0.75" t="1" header="0.5" footer="0.5"/>
    <c:pageSetup orientation="portrait"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000000"/>
              </a:solidFill>
              <a:prstDash val="solid"/>
            </a:ln>
          </c:spPr>
          <c:marker>
            <c:symbol val="none"/>
          </c:marker>
          <c:val>
            <c:numLit>
              <c:formatCode>General</c:formatCode>
              <c:ptCount val="1"/>
              <c:pt idx="0">
                <c:v>0</c:v>
              </c:pt>
            </c:numLit>
          </c:val>
          <c:smooth val="1"/>
        </c:ser>
        <c:ser>
          <c:idx val="1"/>
          <c:order val="1"/>
          <c:spPr>
            <a:ln w="12700">
              <a:solidFill>
                <a:srgbClr val="000000"/>
              </a:solidFill>
              <a:prstDash val="sysDash"/>
            </a:ln>
          </c:spPr>
          <c:marker>
            <c:symbol val="none"/>
          </c:marker>
          <c:val>
            <c:numLit>
              <c:formatCode>General</c:formatCode>
              <c:ptCount val="1"/>
              <c:pt idx="0">
                <c:v>0</c:v>
              </c:pt>
            </c:numLit>
          </c:val>
          <c:smooth val="1"/>
        </c:ser>
        <c:ser>
          <c:idx val="2"/>
          <c:order val="2"/>
          <c:spPr>
            <a:ln w="25400">
              <a:solidFill>
                <a:srgbClr val="000000"/>
              </a:solidFill>
              <a:prstDash val="solid"/>
            </a:ln>
          </c:spPr>
          <c:marker>
            <c:symbol val="none"/>
          </c:marker>
          <c:val>
            <c:numLit>
              <c:formatCode>General</c:formatCode>
              <c:ptCount val="1"/>
              <c:pt idx="0">
                <c:v>0</c:v>
              </c:pt>
            </c:numLit>
          </c:val>
          <c:smooth val="1"/>
        </c:ser>
        <c:ser>
          <c:idx val="3"/>
          <c:order val="3"/>
          <c:spPr>
            <a:ln w="12700">
              <a:solidFill>
                <a:srgbClr val="000000"/>
              </a:solidFill>
              <a:prstDash val="sysDash"/>
            </a:ln>
          </c:spPr>
          <c:marker>
            <c:symbol val="none"/>
          </c:marker>
          <c:val>
            <c:numLit>
              <c:formatCode>General</c:formatCode>
              <c:ptCount val="1"/>
              <c:pt idx="0">
                <c:v>0</c:v>
              </c:pt>
            </c:numLit>
          </c:val>
          <c:smooth val="1"/>
        </c:ser>
        <c:dLbls>
          <c:showLegendKey val="0"/>
          <c:showVal val="0"/>
          <c:showCatName val="0"/>
          <c:showSerName val="0"/>
          <c:showPercent val="0"/>
          <c:showBubbleSize val="0"/>
        </c:dLbls>
        <c:smooth val="0"/>
        <c:axId val="353885536"/>
        <c:axId val="353885928"/>
      </c:lineChart>
      <c:catAx>
        <c:axId val="353885536"/>
        <c:scaling>
          <c:orientation val="minMax"/>
        </c:scaling>
        <c:delete val="0"/>
        <c:axPos val="b"/>
        <c:numFmt formatCode="mmm\-yy" sourceLinked="0"/>
        <c:majorTickMark val="cross"/>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Helv"/>
                <a:ea typeface="Helv"/>
                <a:cs typeface="Helv"/>
              </a:defRPr>
            </a:pPr>
            <a:endParaRPr lang="en-US"/>
          </a:p>
        </c:txPr>
        <c:crossAx val="353885928"/>
        <c:crossesAt val="0"/>
        <c:auto val="1"/>
        <c:lblAlgn val="ctr"/>
        <c:lblOffset val="100"/>
        <c:tickLblSkip val="1"/>
        <c:tickMarkSkip val="1"/>
        <c:noMultiLvlLbl val="0"/>
      </c:catAx>
      <c:valAx>
        <c:axId val="353885928"/>
        <c:scaling>
          <c:orientation val="minMax"/>
          <c:min val="1000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353885536"/>
        <c:crosses val="autoZero"/>
        <c:crossBetween val="midCat"/>
      </c:valAx>
      <c:spPr>
        <a:noFill/>
        <a:ln w="25400">
          <a:noFill/>
        </a:ln>
      </c:spPr>
    </c:plotArea>
    <c:plotVisOnly val="0"/>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Helv"/>
          <a:ea typeface="Helv"/>
          <a:cs typeface="Helv"/>
        </a:defRPr>
      </a:pPr>
      <a:endParaRPr lang="en-US"/>
    </a:p>
  </c:txPr>
  <c:printSettings>
    <c:headerFooter alignWithMargins="0">
      <c:oddHeader>&amp;F</c:oddHeader>
      <c:oddFooter>Page &amp;P</c:oddFooter>
    </c:headerFooter>
    <c:pageMargins b="1" l="0.75" r="0.75" t="1" header="0.5" footer="0.5"/>
    <c:pageSetup orientation="portrait"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5400">
              <a:solidFill>
                <a:srgbClr val="000000"/>
              </a:solidFill>
              <a:prstDash val="solid"/>
            </a:ln>
          </c:spPr>
          <c:marker>
            <c:symbol val="none"/>
          </c:marker>
          <c:trendline>
            <c:spPr>
              <a:ln w="25400">
                <a:solidFill>
                  <a:srgbClr val="000000"/>
                </a:solidFill>
                <a:prstDash val="solid"/>
              </a:ln>
            </c:spPr>
            <c:trendlineType val="poly"/>
            <c:order val="2"/>
            <c:dispRSqr val="0"/>
            <c:dispEq val="1"/>
            <c:trendlineLbl>
              <c:numFmt formatCode="General" sourceLinked="0"/>
              <c:spPr>
                <a:solidFill>
                  <a:srgbClr val="FFFFFF"/>
                </a:solidFill>
                <a:ln w="25400">
                  <a:noFill/>
                </a:ln>
              </c:spPr>
              <c:txPr>
                <a:bodyPr/>
                <a:lstStyle/>
                <a:p>
                  <a:pPr>
                    <a:defRPr sz="1000" b="0" i="0" u="none" strike="noStrike" baseline="0">
                      <a:solidFill>
                        <a:srgbClr val="000000"/>
                      </a:solidFill>
                      <a:latin typeface="Helv"/>
                      <a:ea typeface="Helv"/>
                      <a:cs typeface="Helv"/>
                    </a:defRPr>
                  </a:pPr>
                  <a:endParaRPr lang="en-US"/>
                </a:p>
              </c:txPr>
            </c:trendlineLbl>
          </c:trendline>
          <c:val>
            <c:numLit>
              <c:formatCode>General</c:formatCode>
              <c:ptCount val="1"/>
              <c:pt idx="0">
                <c:v>0</c:v>
              </c:pt>
            </c:numLit>
          </c:val>
          <c:smooth val="1"/>
        </c:ser>
        <c:dLbls>
          <c:showLegendKey val="0"/>
          <c:showVal val="0"/>
          <c:showCatName val="0"/>
          <c:showSerName val="0"/>
          <c:showPercent val="0"/>
          <c:showBubbleSize val="0"/>
        </c:dLbls>
        <c:smooth val="0"/>
        <c:axId val="353883968"/>
        <c:axId val="353883576"/>
      </c:lineChart>
      <c:catAx>
        <c:axId val="353883968"/>
        <c:scaling>
          <c:orientation val="maxMin"/>
        </c:scaling>
        <c:delete val="0"/>
        <c:axPos val="b"/>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5400000" vert="horz"/>
          <a:lstStyle/>
          <a:p>
            <a:pPr>
              <a:defRPr sz="500" b="0" i="0" u="none" strike="noStrike" baseline="0">
                <a:solidFill>
                  <a:srgbClr val="000000"/>
                </a:solidFill>
                <a:latin typeface="Arial"/>
                <a:ea typeface="Arial"/>
                <a:cs typeface="Arial"/>
              </a:defRPr>
            </a:pPr>
            <a:endParaRPr lang="en-US"/>
          </a:p>
        </c:txPr>
        <c:crossAx val="353883576"/>
        <c:crossesAt val="-2"/>
        <c:auto val="0"/>
        <c:lblAlgn val="ctr"/>
        <c:lblOffset val="100"/>
        <c:tickLblSkip val="4"/>
        <c:tickMarkSkip val="1"/>
        <c:noMultiLvlLbl val="0"/>
      </c:catAx>
      <c:valAx>
        <c:axId val="353883576"/>
        <c:scaling>
          <c:orientation val="minMax"/>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Helv"/>
                <a:ea typeface="Helv"/>
                <a:cs typeface="Helv"/>
              </a:defRPr>
            </a:pPr>
            <a:endParaRPr lang="en-US"/>
          </a:p>
        </c:txPr>
        <c:crossAx val="353883968"/>
        <c:crosses val="autoZero"/>
        <c:crossBetween val="midCat"/>
      </c:valAx>
      <c:spPr>
        <a:noFill/>
        <a:ln w="25400">
          <a:noFill/>
        </a:ln>
      </c:spPr>
    </c:plotArea>
    <c:plotVisOnly val="0"/>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Helv"/>
          <a:ea typeface="Helv"/>
          <a:cs typeface="Helv"/>
        </a:defRPr>
      </a:pPr>
      <a:endParaRPr lang="en-US"/>
    </a:p>
  </c:txPr>
  <c:printSettings>
    <c:headerFooter alignWithMargins="0">
      <c:oddHeader>&amp;F</c:oddHeader>
      <c:oddFooter>Page &amp;P</c:oddFooter>
    </c:headerFooter>
    <c:pageMargins b="1" l="0.75" r="0.75" t="1" header="0.5" footer="0.5"/>
    <c:pageSetup orientation="portrait"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000000"/>
              </a:solidFill>
              <a:prstDash val="solid"/>
            </a:ln>
          </c:spPr>
          <c:marker>
            <c:symbol val="none"/>
          </c:marker>
          <c:val>
            <c:numLit>
              <c:formatCode>General</c:formatCode>
              <c:ptCount val="1"/>
              <c:pt idx="0">
                <c:v>0</c:v>
              </c:pt>
            </c:numLit>
          </c:val>
          <c:smooth val="1"/>
        </c:ser>
        <c:ser>
          <c:idx val="1"/>
          <c:order val="1"/>
          <c:spPr>
            <a:ln w="12700">
              <a:solidFill>
                <a:srgbClr val="000000"/>
              </a:solidFill>
              <a:prstDash val="sysDash"/>
            </a:ln>
          </c:spPr>
          <c:marker>
            <c:symbol val="none"/>
          </c:marker>
          <c:val>
            <c:numLit>
              <c:formatCode>General</c:formatCode>
              <c:ptCount val="1"/>
              <c:pt idx="0">
                <c:v>0</c:v>
              </c:pt>
            </c:numLit>
          </c:val>
          <c:smooth val="1"/>
        </c:ser>
        <c:ser>
          <c:idx val="2"/>
          <c:order val="2"/>
          <c:spPr>
            <a:ln w="25400">
              <a:solidFill>
                <a:srgbClr val="000000"/>
              </a:solidFill>
              <a:prstDash val="solid"/>
            </a:ln>
          </c:spPr>
          <c:marker>
            <c:symbol val="none"/>
          </c:marker>
          <c:val>
            <c:numLit>
              <c:formatCode>General</c:formatCode>
              <c:ptCount val="1"/>
              <c:pt idx="0">
                <c:v>0</c:v>
              </c:pt>
            </c:numLit>
          </c:val>
          <c:smooth val="1"/>
        </c:ser>
        <c:ser>
          <c:idx val="3"/>
          <c:order val="3"/>
          <c:spPr>
            <a:ln w="12700">
              <a:solidFill>
                <a:srgbClr val="000000"/>
              </a:solidFill>
              <a:prstDash val="sysDash"/>
            </a:ln>
          </c:spPr>
          <c:marker>
            <c:symbol val="none"/>
          </c:marker>
          <c:val>
            <c:numLit>
              <c:formatCode>General</c:formatCode>
              <c:ptCount val="1"/>
              <c:pt idx="0">
                <c:v>0</c:v>
              </c:pt>
            </c:numLit>
          </c:val>
          <c:smooth val="1"/>
        </c:ser>
        <c:dLbls>
          <c:showLegendKey val="0"/>
          <c:showVal val="0"/>
          <c:showCatName val="0"/>
          <c:showSerName val="0"/>
          <c:showPercent val="0"/>
          <c:showBubbleSize val="0"/>
        </c:dLbls>
        <c:smooth val="0"/>
        <c:axId val="353882792"/>
        <c:axId val="353882400"/>
      </c:lineChart>
      <c:catAx>
        <c:axId val="353882792"/>
        <c:scaling>
          <c:orientation val="minMax"/>
        </c:scaling>
        <c:delete val="0"/>
        <c:axPos val="b"/>
        <c:numFmt formatCode="mmm\-yy" sourceLinked="0"/>
        <c:majorTickMark val="cross"/>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Helv"/>
                <a:ea typeface="Helv"/>
                <a:cs typeface="Helv"/>
              </a:defRPr>
            </a:pPr>
            <a:endParaRPr lang="en-US"/>
          </a:p>
        </c:txPr>
        <c:crossAx val="353882400"/>
        <c:crossesAt val="0"/>
        <c:auto val="1"/>
        <c:lblAlgn val="ctr"/>
        <c:lblOffset val="100"/>
        <c:tickLblSkip val="1"/>
        <c:tickMarkSkip val="1"/>
        <c:noMultiLvlLbl val="0"/>
      </c:catAx>
      <c:valAx>
        <c:axId val="353882400"/>
        <c:scaling>
          <c:orientation val="minMax"/>
          <c:min val="1000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353882792"/>
        <c:crosses val="autoZero"/>
        <c:crossBetween val="midCat"/>
      </c:valAx>
      <c:spPr>
        <a:noFill/>
        <a:ln w="25400">
          <a:noFill/>
        </a:ln>
      </c:spPr>
    </c:plotArea>
    <c:plotVisOnly val="0"/>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Helv"/>
          <a:ea typeface="Helv"/>
          <a:cs typeface="Helv"/>
        </a:defRPr>
      </a:pPr>
      <a:endParaRPr lang="en-US"/>
    </a:p>
  </c:txPr>
  <c:printSettings>
    <c:headerFooter alignWithMargins="0">
      <c:oddHeader>&amp;F</c:oddHeader>
      <c:oddFooter>Page &amp;P</c:oddFooter>
    </c:headerFooter>
    <c:pageMargins b="1" l="0.75" r="0.75" t="1" header="0.5" footer="0.5"/>
    <c:pageSetup orientation="portrait"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5400">
              <a:solidFill>
                <a:srgbClr val="000000"/>
              </a:solidFill>
              <a:prstDash val="solid"/>
            </a:ln>
          </c:spPr>
          <c:marker>
            <c:symbol val="none"/>
          </c:marker>
          <c:trendline>
            <c:spPr>
              <a:ln w="25400">
                <a:solidFill>
                  <a:srgbClr val="000000"/>
                </a:solidFill>
                <a:prstDash val="solid"/>
              </a:ln>
            </c:spPr>
            <c:trendlineType val="poly"/>
            <c:order val="2"/>
            <c:dispRSqr val="0"/>
            <c:dispEq val="1"/>
            <c:trendlineLbl>
              <c:numFmt formatCode="General" sourceLinked="0"/>
              <c:spPr>
                <a:solidFill>
                  <a:srgbClr val="FFFFFF"/>
                </a:solidFill>
                <a:ln w="25400">
                  <a:noFill/>
                </a:ln>
              </c:spPr>
              <c:txPr>
                <a:bodyPr/>
                <a:lstStyle/>
                <a:p>
                  <a:pPr>
                    <a:defRPr sz="1000" b="0" i="0" u="none" strike="noStrike" baseline="0">
                      <a:solidFill>
                        <a:srgbClr val="000000"/>
                      </a:solidFill>
                      <a:latin typeface="Helv"/>
                      <a:ea typeface="Helv"/>
                      <a:cs typeface="Helv"/>
                    </a:defRPr>
                  </a:pPr>
                  <a:endParaRPr lang="en-US"/>
                </a:p>
              </c:txPr>
            </c:trendlineLbl>
          </c:trendline>
          <c:val>
            <c:numLit>
              <c:formatCode>General</c:formatCode>
              <c:ptCount val="1"/>
              <c:pt idx="0">
                <c:v>0</c:v>
              </c:pt>
            </c:numLit>
          </c:val>
          <c:smooth val="1"/>
        </c:ser>
        <c:dLbls>
          <c:showLegendKey val="0"/>
          <c:showVal val="0"/>
          <c:showCatName val="0"/>
          <c:showSerName val="0"/>
          <c:showPercent val="0"/>
          <c:showBubbleSize val="0"/>
        </c:dLbls>
        <c:smooth val="0"/>
        <c:axId val="221742296"/>
        <c:axId val="221743080"/>
      </c:lineChart>
      <c:catAx>
        <c:axId val="221742296"/>
        <c:scaling>
          <c:orientation val="maxMin"/>
        </c:scaling>
        <c:delete val="0"/>
        <c:axPos val="b"/>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5400000" vert="horz"/>
          <a:lstStyle/>
          <a:p>
            <a:pPr>
              <a:defRPr sz="500" b="0" i="0" u="none" strike="noStrike" baseline="0">
                <a:solidFill>
                  <a:srgbClr val="000000"/>
                </a:solidFill>
                <a:latin typeface="Arial"/>
                <a:ea typeface="Arial"/>
                <a:cs typeface="Arial"/>
              </a:defRPr>
            </a:pPr>
            <a:endParaRPr lang="en-US"/>
          </a:p>
        </c:txPr>
        <c:crossAx val="221743080"/>
        <c:crossesAt val="-2"/>
        <c:auto val="0"/>
        <c:lblAlgn val="ctr"/>
        <c:lblOffset val="100"/>
        <c:tickLblSkip val="4"/>
        <c:tickMarkSkip val="1"/>
        <c:noMultiLvlLbl val="0"/>
      </c:catAx>
      <c:valAx>
        <c:axId val="221743080"/>
        <c:scaling>
          <c:orientation val="minMax"/>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Helv"/>
                <a:ea typeface="Helv"/>
                <a:cs typeface="Helv"/>
              </a:defRPr>
            </a:pPr>
            <a:endParaRPr lang="en-US"/>
          </a:p>
        </c:txPr>
        <c:crossAx val="221742296"/>
        <c:crosses val="autoZero"/>
        <c:crossBetween val="midCat"/>
      </c:valAx>
      <c:spPr>
        <a:noFill/>
        <a:ln w="25400">
          <a:noFill/>
        </a:ln>
      </c:spPr>
    </c:plotArea>
    <c:plotVisOnly val="0"/>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Helv"/>
          <a:ea typeface="Helv"/>
          <a:cs typeface="Helv"/>
        </a:defRPr>
      </a:pPr>
      <a:endParaRPr lang="en-US"/>
    </a:p>
  </c:txPr>
  <c:printSettings>
    <c:headerFooter alignWithMargins="0">
      <c:oddHeader>&amp;F</c:oddHeader>
      <c:oddFooter>Page &amp;P</c:oddFooter>
    </c:headerFooter>
    <c:pageMargins b="1" l="0.75" r="0.75" t="1" header="0.5" footer="0.5"/>
    <c:pageSetup orientation="portrait"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000000"/>
              </a:solidFill>
              <a:prstDash val="solid"/>
            </a:ln>
          </c:spPr>
          <c:marker>
            <c:symbol val="none"/>
          </c:marker>
          <c:val>
            <c:numLit>
              <c:formatCode>General</c:formatCode>
              <c:ptCount val="1"/>
              <c:pt idx="0">
                <c:v>0</c:v>
              </c:pt>
            </c:numLit>
          </c:val>
          <c:smooth val="1"/>
        </c:ser>
        <c:ser>
          <c:idx val="1"/>
          <c:order val="1"/>
          <c:spPr>
            <a:ln w="12700">
              <a:solidFill>
                <a:srgbClr val="000000"/>
              </a:solidFill>
              <a:prstDash val="sysDash"/>
            </a:ln>
          </c:spPr>
          <c:marker>
            <c:symbol val="none"/>
          </c:marker>
          <c:val>
            <c:numLit>
              <c:formatCode>General</c:formatCode>
              <c:ptCount val="1"/>
              <c:pt idx="0">
                <c:v>0</c:v>
              </c:pt>
            </c:numLit>
          </c:val>
          <c:smooth val="1"/>
        </c:ser>
        <c:ser>
          <c:idx val="2"/>
          <c:order val="2"/>
          <c:spPr>
            <a:ln w="25400">
              <a:solidFill>
                <a:srgbClr val="000000"/>
              </a:solidFill>
              <a:prstDash val="solid"/>
            </a:ln>
          </c:spPr>
          <c:marker>
            <c:symbol val="none"/>
          </c:marker>
          <c:val>
            <c:numLit>
              <c:formatCode>General</c:formatCode>
              <c:ptCount val="1"/>
              <c:pt idx="0">
                <c:v>0</c:v>
              </c:pt>
            </c:numLit>
          </c:val>
          <c:smooth val="1"/>
        </c:ser>
        <c:ser>
          <c:idx val="3"/>
          <c:order val="3"/>
          <c:spPr>
            <a:ln w="12700">
              <a:solidFill>
                <a:srgbClr val="000000"/>
              </a:solidFill>
              <a:prstDash val="sysDash"/>
            </a:ln>
          </c:spPr>
          <c:marker>
            <c:symbol val="none"/>
          </c:marker>
          <c:val>
            <c:numLit>
              <c:formatCode>General</c:formatCode>
              <c:ptCount val="1"/>
              <c:pt idx="0">
                <c:v>0</c:v>
              </c:pt>
            </c:numLit>
          </c:val>
          <c:smooth val="1"/>
        </c:ser>
        <c:dLbls>
          <c:showLegendKey val="0"/>
          <c:showVal val="0"/>
          <c:showCatName val="0"/>
          <c:showSerName val="0"/>
          <c:showPercent val="0"/>
          <c:showBubbleSize val="0"/>
        </c:dLbls>
        <c:smooth val="0"/>
        <c:axId val="221741120"/>
        <c:axId val="221741904"/>
      </c:lineChart>
      <c:catAx>
        <c:axId val="221741120"/>
        <c:scaling>
          <c:orientation val="minMax"/>
        </c:scaling>
        <c:delete val="0"/>
        <c:axPos val="b"/>
        <c:numFmt formatCode="mmm\-yy" sourceLinked="0"/>
        <c:majorTickMark val="cross"/>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Helv"/>
                <a:ea typeface="Helv"/>
                <a:cs typeface="Helv"/>
              </a:defRPr>
            </a:pPr>
            <a:endParaRPr lang="en-US"/>
          </a:p>
        </c:txPr>
        <c:crossAx val="221741904"/>
        <c:crossesAt val="0"/>
        <c:auto val="1"/>
        <c:lblAlgn val="ctr"/>
        <c:lblOffset val="100"/>
        <c:tickLblSkip val="1"/>
        <c:tickMarkSkip val="1"/>
        <c:noMultiLvlLbl val="0"/>
      </c:catAx>
      <c:valAx>
        <c:axId val="221741904"/>
        <c:scaling>
          <c:orientation val="minMax"/>
          <c:min val="1000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221741120"/>
        <c:crosses val="autoZero"/>
        <c:crossBetween val="midCat"/>
      </c:valAx>
      <c:spPr>
        <a:noFill/>
        <a:ln w="25400">
          <a:noFill/>
        </a:ln>
      </c:spPr>
    </c:plotArea>
    <c:plotVisOnly val="0"/>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Helv"/>
          <a:ea typeface="Helv"/>
          <a:cs typeface="Helv"/>
        </a:defRPr>
      </a:pPr>
      <a:endParaRPr lang="en-US"/>
    </a:p>
  </c:txPr>
  <c:printSettings>
    <c:headerFooter alignWithMargins="0">
      <c:oddHeader>&amp;F</c:oddHeader>
      <c:oddFooter>Page &amp;P</c:oddFooter>
    </c:headerFooter>
    <c:pageMargins b="1" l="0.75" r="0.75" t="1" header="0.5" footer="0.5"/>
    <c:pageSetup orientation="portrait"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5400">
              <a:solidFill>
                <a:srgbClr val="000000"/>
              </a:solidFill>
              <a:prstDash val="solid"/>
            </a:ln>
          </c:spPr>
          <c:marker>
            <c:symbol val="none"/>
          </c:marker>
          <c:trendline>
            <c:spPr>
              <a:ln w="25400">
                <a:solidFill>
                  <a:srgbClr val="000000"/>
                </a:solidFill>
                <a:prstDash val="solid"/>
              </a:ln>
            </c:spPr>
            <c:trendlineType val="poly"/>
            <c:order val="2"/>
            <c:dispRSqr val="0"/>
            <c:dispEq val="1"/>
            <c:trendlineLbl>
              <c:numFmt formatCode="General" sourceLinked="0"/>
              <c:spPr>
                <a:solidFill>
                  <a:srgbClr val="FFFFFF"/>
                </a:solidFill>
                <a:ln w="25400">
                  <a:noFill/>
                </a:ln>
              </c:spPr>
              <c:txPr>
                <a:bodyPr/>
                <a:lstStyle/>
                <a:p>
                  <a:pPr>
                    <a:defRPr sz="1000" b="0" i="0" u="none" strike="noStrike" baseline="0">
                      <a:solidFill>
                        <a:srgbClr val="000000"/>
                      </a:solidFill>
                      <a:latin typeface="Helv"/>
                      <a:ea typeface="Helv"/>
                      <a:cs typeface="Helv"/>
                    </a:defRPr>
                  </a:pPr>
                  <a:endParaRPr lang="en-US"/>
                </a:p>
              </c:txPr>
            </c:trendlineLbl>
          </c:trendline>
          <c:val>
            <c:numLit>
              <c:formatCode>General</c:formatCode>
              <c:ptCount val="1"/>
              <c:pt idx="0">
                <c:v>0</c:v>
              </c:pt>
            </c:numLit>
          </c:val>
          <c:smooth val="1"/>
        </c:ser>
        <c:dLbls>
          <c:showLegendKey val="0"/>
          <c:showVal val="0"/>
          <c:showCatName val="0"/>
          <c:showSerName val="0"/>
          <c:showPercent val="0"/>
          <c:showBubbleSize val="0"/>
        </c:dLbls>
        <c:smooth val="0"/>
        <c:axId val="279101480"/>
        <c:axId val="279100696"/>
      </c:lineChart>
      <c:catAx>
        <c:axId val="279101480"/>
        <c:scaling>
          <c:orientation val="maxMin"/>
        </c:scaling>
        <c:delete val="0"/>
        <c:axPos val="b"/>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5400000" vert="horz"/>
          <a:lstStyle/>
          <a:p>
            <a:pPr>
              <a:defRPr sz="500" b="0" i="0" u="none" strike="noStrike" baseline="0">
                <a:solidFill>
                  <a:srgbClr val="000000"/>
                </a:solidFill>
                <a:latin typeface="Arial"/>
                <a:ea typeface="Arial"/>
                <a:cs typeface="Arial"/>
              </a:defRPr>
            </a:pPr>
            <a:endParaRPr lang="en-US"/>
          </a:p>
        </c:txPr>
        <c:crossAx val="279100696"/>
        <c:crossesAt val="-2"/>
        <c:auto val="0"/>
        <c:lblAlgn val="ctr"/>
        <c:lblOffset val="100"/>
        <c:tickLblSkip val="4"/>
        <c:tickMarkSkip val="1"/>
        <c:noMultiLvlLbl val="0"/>
      </c:catAx>
      <c:valAx>
        <c:axId val="279100696"/>
        <c:scaling>
          <c:orientation val="minMax"/>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Helv"/>
                <a:ea typeface="Helv"/>
                <a:cs typeface="Helv"/>
              </a:defRPr>
            </a:pPr>
            <a:endParaRPr lang="en-US"/>
          </a:p>
        </c:txPr>
        <c:crossAx val="279101480"/>
        <c:crosses val="autoZero"/>
        <c:crossBetween val="midCat"/>
      </c:valAx>
      <c:spPr>
        <a:noFill/>
        <a:ln w="25400">
          <a:noFill/>
        </a:ln>
      </c:spPr>
    </c:plotArea>
    <c:plotVisOnly val="0"/>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Helv"/>
          <a:ea typeface="Helv"/>
          <a:cs typeface="Helv"/>
        </a:defRPr>
      </a:pPr>
      <a:endParaRPr lang="en-US"/>
    </a:p>
  </c:txPr>
  <c:printSettings>
    <c:headerFooter alignWithMargins="0">
      <c:oddHeader>&amp;F</c:oddHeader>
      <c:oddFooter>Page &amp;P</c:oddFooter>
    </c:headerFooter>
    <c:pageMargins b="1" l="0.75" r="0.75" t="1" header="0.5" footer="0.5"/>
    <c:pageSetup orientation="portrait"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00" b="1" i="0" u="none" strike="noStrike" baseline="0">
                <a:solidFill>
                  <a:srgbClr val="000000"/>
                </a:solidFill>
                <a:latin typeface="Arial"/>
                <a:ea typeface="Arial"/>
                <a:cs typeface="Arial"/>
              </a:defRPr>
            </a:pPr>
            <a:r>
              <a:rPr lang="en-US"/>
              <a:t>Energy by Fuel Type</a:t>
            </a:r>
          </a:p>
        </c:rich>
      </c:tx>
      <c:layout>
        <c:manualLayout>
          <c:xMode val="edge"/>
          <c:yMode val="edge"/>
          <c:x val="0.34098395077664473"/>
          <c:y val="2.7777777777777776E-2"/>
        </c:manualLayout>
      </c:layout>
      <c:overlay val="0"/>
      <c:spPr>
        <a:noFill/>
        <a:ln w="25400">
          <a:noFill/>
        </a:ln>
      </c:spPr>
    </c:title>
    <c:autoTitleDeleted val="0"/>
    <c:plotArea>
      <c:layout>
        <c:manualLayout>
          <c:layoutTarget val="inner"/>
          <c:xMode val="edge"/>
          <c:yMode val="edge"/>
          <c:x val="0.11038263147053393"/>
          <c:y val="0.19444475471806499"/>
          <c:w val="0.88306105176427141"/>
          <c:h val="0.70261550024174746"/>
        </c:manualLayout>
      </c:layout>
      <c:barChart>
        <c:barDir val="col"/>
        <c:grouping val="stacked"/>
        <c:varyColors val="0"/>
        <c:ser>
          <c:idx val="4"/>
          <c:order val="0"/>
          <c:tx>
            <c:strRef>
              <c:f>EnergybyFuelChart!$B$41</c:f>
              <c:strCache>
                <c:ptCount val="1"/>
                <c:pt idx="0">
                  <c:v>Coal</c:v>
                </c:pt>
              </c:strCache>
            </c:strRef>
          </c:tx>
          <c:spPr>
            <a:solidFill>
              <a:schemeClr val="accent6">
                <a:lumMod val="50000"/>
              </a:schemeClr>
            </a:solidFill>
            <a:ln w="25400">
              <a:noFill/>
            </a:ln>
          </c:spPr>
          <c:invertIfNegative val="0"/>
          <c:cat>
            <c:strRef>
              <c:f>EnergybyFuelChart!$C$39:$N$39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EnergybyFuelChart!$C$41:$N$41</c:f>
              <c:numCache>
                <c:formatCode>#,##0</c:formatCode>
                <c:ptCount val="12"/>
                <c:pt idx="0">
                  <c:v>6853.6362208839982</c:v>
                </c:pt>
                <c:pt idx="1">
                  <c:v>4997.696445186999</c:v>
                </c:pt>
                <c:pt idx="2">
                  <c:v>3135.0644850599988</c:v>
                </c:pt>
                <c:pt idx="3">
                  <c:v>4752.6050739899983</c:v>
                </c:pt>
                <c:pt idx="4">
                  <c:v>7295.5899483770045</c:v>
                </c:pt>
                <c:pt idx="5">
                  <c:v>10952.946058846004</c:v>
                </c:pt>
                <c:pt idx="6">
                  <c:v>11743.82266827198</c:v>
                </c:pt>
                <c:pt idx="7">
                  <c:v>11310.547576973018</c:v>
                </c:pt>
                <c:pt idx="8">
                  <c:v>11103.571240563002</c:v>
                </c:pt>
                <c:pt idx="9">
                  <c:v>10447.477323402998</c:v>
                </c:pt>
                <c:pt idx="10">
                  <c:v>7908.2619967450073</c:v>
                </c:pt>
                <c:pt idx="11">
                  <c:v>10605.842293461012</c:v>
                </c:pt>
              </c:numCache>
            </c:numRef>
          </c:val>
        </c:ser>
        <c:ser>
          <c:idx val="0"/>
          <c:order val="1"/>
          <c:tx>
            <c:strRef>
              <c:f>EnergybyFuelChart!$B$42</c:f>
              <c:strCache>
                <c:ptCount val="1"/>
                <c:pt idx="0">
                  <c:v>Nuclear</c:v>
                </c:pt>
              </c:strCache>
            </c:strRef>
          </c:tx>
          <c:spPr>
            <a:solidFill>
              <a:srgbClr val="FFFF00"/>
            </a:solidFill>
            <a:ln w="25400">
              <a:noFill/>
            </a:ln>
          </c:spPr>
          <c:invertIfNegative val="0"/>
          <c:cat>
            <c:strRef>
              <c:f>EnergybyFuelChart!$C$39:$N$39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EnergybyFuelChart!$C$42:$N$42</c:f>
              <c:numCache>
                <c:formatCode>#,##0</c:formatCode>
                <c:ptCount val="12"/>
                <c:pt idx="0">
                  <c:v>3687.9393711629996</c:v>
                </c:pt>
                <c:pt idx="1">
                  <c:v>3556.2016448189997</c:v>
                </c:pt>
                <c:pt idx="2">
                  <c:v>3775.757869251001</c:v>
                </c:pt>
                <c:pt idx="3">
                  <c:v>3651.2036192979981</c:v>
                </c:pt>
                <c:pt idx="4">
                  <c:v>2698.3614569440006</c:v>
                </c:pt>
                <c:pt idx="5">
                  <c:v>3587.9040690749985</c:v>
                </c:pt>
                <c:pt idx="6">
                  <c:v>3711.5190082099989</c:v>
                </c:pt>
                <c:pt idx="7">
                  <c:v>3710.1445574120007</c:v>
                </c:pt>
                <c:pt idx="8">
                  <c:v>3596.9027203560017</c:v>
                </c:pt>
                <c:pt idx="9">
                  <c:v>3005.437393413999</c:v>
                </c:pt>
                <c:pt idx="10">
                  <c:v>3305.9325412849989</c:v>
                </c:pt>
                <c:pt idx="11">
                  <c:v>3803.4244222040015</c:v>
                </c:pt>
              </c:numCache>
            </c:numRef>
          </c:val>
        </c:ser>
        <c:ser>
          <c:idx val="1"/>
          <c:order val="2"/>
          <c:tx>
            <c:strRef>
              <c:f>EnergybyFuelChart!$B$43</c:f>
              <c:strCache>
                <c:ptCount val="1"/>
                <c:pt idx="0">
                  <c:v>Wind</c:v>
                </c:pt>
              </c:strCache>
            </c:strRef>
          </c:tx>
          <c:spPr>
            <a:solidFill>
              <a:schemeClr val="tx2">
                <a:lumMod val="40000"/>
                <a:lumOff val="60000"/>
              </a:schemeClr>
            </a:solidFill>
            <a:ln w="25400">
              <a:noFill/>
            </a:ln>
          </c:spPr>
          <c:invertIfNegative val="0"/>
          <c:cat>
            <c:strRef>
              <c:f>EnergybyFuelChart!$C$39:$N$39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EnergybyFuelChart!$C$43:$N$43</c:f>
              <c:numCache>
                <c:formatCode>#,##0</c:formatCode>
                <c:ptCount val="12"/>
                <c:pt idx="0">
                  <c:v>4099.7322463519986</c:v>
                </c:pt>
                <c:pt idx="1">
                  <c:v>4685.6487997180093</c:v>
                </c:pt>
                <c:pt idx="2">
                  <c:v>5207.5595328119962</c:v>
                </c:pt>
                <c:pt idx="3">
                  <c:v>4407.5350295909866</c:v>
                </c:pt>
                <c:pt idx="4">
                  <c:v>4737.7196864890111</c:v>
                </c:pt>
                <c:pt idx="5">
                  <c:v>3463.8786182599983</c:v>
                </c:pt>
                <c:pt idx="6">
                  <c:v>5265.8177912359961</c:v>
                </c:pt>
                <c:pt idx="7">
                  <c:v>3412.1406241700051</c:v>
                </c:pt>
                <c:pt idx="8">
                  <c:v>3637.5199098049975</c:v>
                </c:pt>
                <c:pt idx="9">
                  <c:v>4981.9353556329988</c:v>
                </c:pt>
                <c:pt idx="10">
                  <c:v>4250.9591225159975</c:v>
                </c:pt>
                <c:pt idx="11">
                  <c:v>4995.469125221005</c:v>
                </c:pt>
              </c:numCache>
            </c:numRef>
          </c:val>
        </c:ser>
        <c:ser>
          <c:idx val="7"/>
          <c:order val="3"/>
          <c:tx>
            <c:strRef>
              <c:f>EnergybyFuelChart!$B$44</c:f>
              <c:strCache>
                <c:ptCount val="1"/>
                <c:pt idx="0">
                  <c:v>Solar</c:v>
                </c:pt>
              </c:strCache>
            </c:strRef>
          </c:tx>
          <c:spPr>
            <a:solidFill>
              <a:schemeClr val="accent6"/>
            </a:solidFill>
          </c:spPr>
          <c:invertIfNegative val="0"/>
          <c:val>
            <c:numRef>
              <c:f>EnergybyFuelChart!$C$44:$N$44</c:f>
              <c:numCache>
                <c:formatCode>#,##0</c:formatCode>
                <c:ptCount val="12"/>
                <c:pt idx="0">
                  <c:v>43.640026677000002</c:v>
                </c:pt>
                <c:pt idx="1">
                  <c:v>53.744272487000003</c:v>
                </c:pt>
                <c:pt idx="2">
                  <c:v>51.907003504999985</c:v>
                </c:pt>
                <c:pt idx="3">
                  <c:v>53.846796168000026</c:v>
                </c:pt>
                <c:pt idx="4">
                  <c:v>49.490077616999947</c:v>
                </c:pt>
                <c:pt idx="5">
                  <c:v>69.822730518000029</c:v>
                </c:pt>
                <c:pt idx="6">
                  <c:v>93.310726359000014</c:v>
                </c:pt>
                <c:pt idx="7">
                  <c:v>90.149015020999968</c:v>
                </c:pt>
                <c:pt idx="8">
                  <c:v>101.95667308699998</c:v>
                </c:pt>
                <c:pt idx="9">
                  <c:v>102.47523350799995</c:v>
                </c:pt>
                <c:pt idx="10">
                  <c:v>66.627419791999998</c:v>
                </c:pt>
                <c:pt idx="11">
                  <c:v>59.632037195000017</c:v>
                </c:pt>
              </c:numCache>
            </c:numRef>
          </c:val>
        </c:ser>
        <c:ser>
          <c:idx val="2"/>
          <c:order val="4"/>
          <c:tx>
            <c:strRef>
              <c:f>EnergybyFuelChart!$B$45</c:f>
              <c:strCache>
                <c:ptCount val="1"/>
                <c:pt idx="0">
                  <c:v>Hydro</c:v>
                </c:pt>
              </c:strCache>
            </c:strRef>
          </c:tx>
          <c:spPr>
            <a:solidFill>
              <a:srgbClr val="002060"/>
            </a:solidFill>
            <a:ln w="25400">
              <a:noFill/>
            </a:ln>
          </c:spPr>
          <c:invertIfNegative val="0"/>
          <c:cat>
            <c:strRef>
              <c:f>EnergybyFuelChart!$C$39:$N$39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EnergybyFuelChart!$C$45:$N$45</c:f>
              <c:numCache>
                <c:formatCode>#,##0</c:formatCode>
                <c:ptCount val="12"/>
                <c:pt idx="0">
                  <c:v>94.431693252000002</c:v>
                </c:pt>
                <c:pt idx="1">
                  <c:v>51.808738549000005</c:v>
                </c:pt>
                <c:pt idx="2">
                  <c:v>82.290766358999974</c:v>
                </c:pt>
                <c:pt idx="3">
                  <c:v>132.91543757000011</c:v>
                </c:pt>
                <c:pt idx="4">
                  <c:v>192.00119285300008</c:v>
                </c:pt>
                <c:pt idx="5">
                  <c:v>207.15723218400001</c:v>
                </c:pt>
                <c:pt idx="6">
                  <c:v>76.628461575999935</c:v>
                </c:pt>
                <c:pt idx="7">
                  <c:v>53.688740941000013</c:v>
                </c:pt>
                <c:pt idx="8">
                  <c:v>37.427245287000005</c:v>
                </c:pt>
                <c:pt idx="9">
                  <c:v>34.638972981000023</c:v>
                </c:pt>
                <c:pt idx="10">
                  <c:v>52.62266705399999</c:v>
                </c:pt>
                <c:pt idx="11">
                  <c:v>44.903056290000059</c:v>
                </c:pt>
              </c:numCache>
            </c:numRef>
          </c:val>
        </c:ser>
        <c:ser>
          <c:idx val="6"/>
          <c:order val="5"/>
          <c:tx>
            <c:strRef>
              <c:f>EnergybyFuelChart!$B$46</c:f>
              <c:strCache>
                <c:ptCount val="1"/>
                <c:pt idx="0">
                  <c:v>DC Imports</c:v>
                </c:pt>
              </c:strCache>
            </c:strRef>
          </c:tx>
          <c:spPr>
            <a:solidFill>
              <a:schemeClr val="bg1"/>
            </a:solidFill>
            <a:ln w="6350">
              <a:solidFill>
                <a:schemeClr val="tx1"/>
              </a:solidFill>
            </a:ln>
          </c:spPr>
          <c:invertIfNegative val="0"/>
          <c:val>
            <c:numRef>
              <c:f>EnergybyFuelChart!$C$46:$N$46</c:f>
              <c:numCache>
                <c:formatCode>#,##0</c:formatCode>
                <c:ptCount val="12"/>
                <c:pt idx="0">
                  <c:v>-13.090632716886699</c:v>
                </c:pt>
                <c:pt idx="1">
                  <c:v>-13.719399752940983</c:v>
                </c:pt>
                <c:pt idx="2">
                  <c:v>40.146052341047671</c:v>
                </c:pt>
                <c:pt idx="3">
                  <c:v>8.4206758310198779</c:v>
                </c:pt>
                <c:pt idx="4">
                  <c:v>-55.581890888996419</c:v>
                </c:pt>
                <c:pt idx="5">
                  <c:v>-129.48516429906712</c:v>
                </c:pt>
                <c:pt idx="6">
                  <c:v>-129.34881746207176</c:v>
                </c:pt>
                <c:pt idx="7">
                  <c:v>-102.34576237796992</c:v>
                </c:pt>
                <c:pt idx="8">
                  <c:v>-184.2561585249789</c:v>
                </c:pt>
                <c:pt idx="9">
                  <c:v>-108.57353521497548</c:v>
                </c:pt>
                <c:pt idx="10">
                  <c:v>-90.128525899965311</c:v>
                </c:pt>
                <c:pt idx="11">
                  <c:v>-49.515983709003777</c:v>
                </c:pt>
              </c:numCache>
            </c:numRef>
          </c:val>
        </c:ser>
        <c:ser>
          <c:idx val="3"/>
          <c:order val="6"/>
          <c:tx>
            <c:strRef>
              <c:f>EnergybyFuelChart!$B$47</c:f>
              <c:strCache>
                <c:ptCount val="1"/>
                <c:pt idx="0">
                  <c:v>Other</c:v>
                </c:pt>
              </c:strCache>
            </c:strRef>
          </c:tx>
          <c:spPr>
            <a:solidFill>
              <a:schemeClr val="tx1"/>
            </a:solidFill>
            <a:ln w="25400">
              <a:noFill/>
            </a:ln>
          </c:spPr>
          <c:invertIfNegative val="0"/>
          <c:cat>
            <c:strRef>
              <c:f>EnergybyFuelChart!$C$39:$N$39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EnergybyFuelChart!$C$47:$N$47</c:f>
              <c:numCache>
                <c:formatCode>#,##0</c:formatCode>
                <c:ptCount val="12"/>
                <c:pt idx="0">
                  <c:v>50.99233889399995</c:v>
                </c:pt>
                <c:pt idx="1">
                  <c:v>65.519819420000061</c:v>
                </c:pt>
                <c:pt idx="2">
                  <c:v>51.764363760000002</c:v>
                </c:pt>
                <c:pt idx="3">
                  <c:v>47.19825345400001</c:v>
                </c:pt>
                <c:pt idx="4">
                  <c:v>56.796208178999969</c:v>
                </c:pt>
                <c:pt idx="5">
                  <c:v>55.672115468999934</c:v>
                </c:pt>
                <c:pt idx="6">
                  <c:v>53.26348394599998</c:v>
                </c:pt>
                <c:pt idx="7">
                  <c:v>85.631062200000102</c:v>
                </c:pt>
                <c:pt idx="8">
                  <c:v>42.962368936000026</c:v>
                </c:pt>
                <c:pt idx="9">
                  <c:v>43.045404951000023</c:v>
                </c:pt>
                <c:pt idx="10">
                  <c:v>57.927183458000023</c:v>
                </c:pt>
                <c:pt idx="11">
                  <c:v>42.90081082399999</c:v>
                </c:pt>
              </c:numCache>
            </c:numRef>
          </c:val>
        </c:ser>
        <c:ser>
          <c:idx val="5"/>
          <c:order val="7"/>
          <c:tx>
            <c:strRef>
              <c:f>EnergybyFuelChart!$B$40</c:f>
              <c:strCache>
                <c:ptCount val="1"/>
                <c:pt idx="0">
                  <c:v>Natural Gas </c:v>
                </c:pt>
              </c:strCache>
            </c:strRef>
          </c:tx>
          <c:spPr>
            <a:solidFill>
              <a:srgbClr val="92D050"/>
            </a:solidFill>
            <a:ln w="25400">
              <a:noFill/>
            </a:ln>
          </c:spPr>
          <c:invertIfNegative val="0"/>
          <c:cat>
            <c:strRef>
              <c:f>EnergybyFuelChart!$C$39:$N$39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EnergybyFuelChart!$C$40:$N$40</c:f>
              <c:numCache>
                <c:formatCode>#,##0</c:formatCode>
                <c:ptCount val="12"/>
                <c:pt idx="0">
                  <c:v>12720.786361800985</c:v>
                </c:pt>
                <c:pt idx="1">
                  <c:v>10199.432428889007</c:v>
                </c:pt>
                <c:pt idx="2">
                  <c:v>11985.99757171099</c:v>
                </c:pt>
                <c:pt idx="3">
                  <c:v>12018.257198022997</c:v>
                </c:pt>
                <c:pt idx="4">
                  <c:v>13567.637983604991</c:v>
                </c:pt>
                <c:pt idx="5">
                  <c:v>15183.989032481004</c:v>
                </c:pt>
                <c:pt idx="6">
                  <c:v>17413.274065286005</c:v>
                </c:pt>
                <c:pt idx="7">
                  <c:v>17912.81608128898</c:v>
                </c:pt>
                <c:pt idx="8">
                  <c:v>14618.797045619007</c:v>
                </c:pt>
                <c:pt idx="9">
                  <c:v>10729.978862350019</c:v>
                </c:pt>
                <c:pt idx="10">
                  <c:v>8953.220458914011</c:v>
                </c:pt>
                <c:pt idx="11">
                  <c:v>8188.0977363670063</c:v>
                </c:pt>
              </c:numCache>
            </c:numRef>
          </c:val>
        </c:ser>
        <c:dLbls>
          <c:showLegendKey val="0"/>
          <c:showVal val="0"/>
          <c:showCatName val="0"/>
          <c:showSerName val="0"/>
          <c:showPercent val="0"/>
          <c:showBubbleSize val="0"/>
        </c:dLbls>
        <c:gapWidth val="150"/>
        <c:overlap val="100"/>
        <c:axId val="279100304"/>
        <c:axId val="279099520"/>
      </c:barChart>
      <c:catAx>
        <c:axId val="279100304"/>
        <c:scaling>
          <c:orientation val="minMax"/>
        </c:scaling>
        <c:delete val="0"/>
        <c:axPos val="b"/>
        <c:numFmt formatCode="General" sourceLinked="1"/>
        <c:majorTickMark val="none"/>
        <c:minorTickMark val="none"/>
        <c:tickLblPos val="nextTo"/>
        <c:spPr>
          <a:ln w="25400">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279099520"/>
        <c:crosses val="autoZero"/>
        <c:auto val="1"/>
        <c:lblAlgn val="ctr"/>
        <c:lblOffset val="100"/>
        <c:tickLblSkip val="1"/>
        <c:tickMarkSkip val="1"/>
        <c:noMultiLvlLbl val="0"/>
      </c:catAx>
      <c:valAx>
        <c:axId val="279099520"/>
        <c:scaling>
          <c:orientation val="minMax"/>
          <c:min val="0"/>
        </c:scaling>
        <c:delete val="0"/>
        <c:axPos val="l"/>
        <c:majorGridlines>
          <c:spPr>
            <a:ln w="3175">
              <a:solidFill>
                <a:srgbClr val="000000"/>
              </a:solidFill>
              <a:prstDash val="sysDash"/>
            </a:ln>
          </c:spPr>
        </c:majorGridlines>
        <c:title>
          <c:tx>
            <c:rich>
              <a:bodyPr rot="0" vert="horz"/>
              <a:lstStyle/>
              <a:p>
                <a:pPr algn="ctr">
                  <a:defRPr sz="1800" b="1" i="0" u="none" strike="noStrike" baseline="0">
                    <a:solidFill>
                      <a:srgbClr val="000000"/>
                    </a:solidFill>
                    <a:latin typeface="Arial"/>
                    <a:ea typeface="Arial"/>
                    <a:cs typeface="Arial"/>
                  </a:defRPr>
                </a:pPr>
                <a:r>
                  <a:rPr lang="en-US"/>
                  <a:t>GWh</a:t>
                </a:r>
              </a:p>
            </c:rich>
          </c:tx>
          <c:layout>
            <c:manualLayout>
              <c:xMode val="edge"/>
              <c:yMode val="edge"/>
              <c:x val="1.3114754098360656E-2"/>
              <c:y val="9.4771413377249411E-2"/>
            </c:manualLayout>
          </c:layout>
          <c:overlay val="0"/>
          <c:spPr>
            <a:noFill/>
            <a:ln w="25400">
              <a:noFill/>
            </a:ln>
          </c:spPr>
        </c:title>
        <c:numFmt formatCode="#,##0" sourceLinked="1"/>
        <c:majorTickMark val="none"/>
        <c:minorTickMark val="none"/>
        <c:tickLblPos val="nextTo"/>
        <c:spPr>
          <a:ln w="25400">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279100304"/>
        <c:crosses val="autoZero"/>
        <c:crossBetween val="between"/>
      </c:valAx>
      <c:spPr>
        <a:noFill/>
        <a:ln w="25400">
          <a:noFill/>
        </a:ln>
      </c:spPr>
    </c:plotArea>
    <c:legend>
      <c:legendPos val="b"/>
      <c:layout>
        <c:manualLayout>
          <c:xMode val="edge"/>
          <c:yMode val="edge"/>
          <c:x val="0.267031080131377"/>
          <c:y val="8.8780127974199291E-2"/>
          <c:w val="0.5124498945828494"/>
          <c:h val="8.8880654624054339E-2"/>
        </c:manualLayout>
      </c:layout>
      <c:overlay val="0"/>
      <c:spPr>
        <a:solidFill>
          <a:srgbClr val="FFFFFF"/>
        </a:solidFill>
        <a:ln w="25400">
          <a:noFill/>
        </a:ln>
      </c:spPr>
      <c:txPr>
        <a:bodyPr/>
        <a:lstStyle/>
        <a:p>
          <a:pPr>
            <a:defRPr sz="12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47625</xdr:colOff>
      <xdr:row>32</xdr:row>
      <xdr:rowOff>0</xdr:rowOff>
    </xdr:from>
    <xdr:to>
      <xdr:col>14</xdr:col>
      <xdr:colOff>85725</xdr:colOff>
      <xdr:row>32</xdr:row>
      <xdr:rowOff>0</xdr:rowOff>
    </xdr:to>
    <xdr:graphicFrame macro="">
      <xdr:nvGraphicFramePr>
        <xdr:cNvPr id="145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32</xdr:row>
      <xdr:rowOff>0</xdr:rowOff>
    </xdr:from>
    <xdr:to>
      <xdr:col>5</xdr:col>
      <xdr:colOff>523875</xdr:colOff>
      <xdr:row>32</xdr:row>
      <xdr:rowOff>0</xdr:rowOff>
    </xdr:to>
    <xdr:graphicFrame macro="">
      <xdr:nvGraphicFramePr>
        <xdr:cNvPr id="1456"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13</xdr:col>
      <xdr:colOff>695325</xdr:colOff>
      <xdr:row>36</xdr:row>
      <xdr:rowOff>9525</xdr:rowOff>
    </xdr:to>
    <xdr:graphicFrame macro="">
      <xdr:nvGraphicFramePr>
        <xdr:cNvPr id="65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40</xdr:row>
      <xdr:rowOff>9525</xdr:rowOff>
    </xdr:from>
    <xdr:to>
      <xdr:col>14</xdr:col>
      <xdr:colOff>47625</xdr:colOff>
      <xdr:row>76</xdr:row>
      <xdr:rowOff>19050</xdr:rowOff>
    </xdr:to>
    <xdr:graphicFrame macro="">
      <xdr:nvGraphicFramePr>
        <xdr:cNvPr id="65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180975</xdr:colOff>
      <xdr:row>38</xdr:row>
      <xdr:rowOff>171450</xdr:rowOff>
    </xdr:from>
    <xdr:to>
      <xdr:col>14</xdr:col>
      <xdr:colOff>0</xdr:colOff>
      <xdr:row>75</xdr:row>
      <xdr:rowOff>66675</xdr:rowOff>
    </xdr:to>
    <xdr:graphicFrame macro="">
      <xdr:nvGraphicFramePr>
        <xdr:cNvPr id="759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14</xdr:col>
      <xdr:colOff>0</xdr:colOff>
      <xdr:row>38</xdr:row>
      <xdr:rowOff>66675</xdr:rowOff>
    </xdr:to>
    <xdr:graphicFrame macro="">
      <xdr:nvGraphicFramePr>
        <xdr:cNvPr id="760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0.33298</cdr:x>
      <cdr:y>0.10975</cdr:y>
    </cdr:from>
    <cdr:to>
      <cdr:x>0.66672</cdr:x>
      <cdr:y>0.16567</cdr:y>
    </cdr:to>
    <cdr:sp macro="" textlink="">
      <cdr:nvSpPr>
        <cdr:cNvPr id="68609" name="Text Box 1025"/>
        <cdr:cNvSpPr txBox="1">
          <a:spLocks xmlns:a="http://schemas.openxmlformats.org/drawingml/2006/main" noChangeArrowheads="1"/>
        </cdr:cNvSpPr>
      </cdr:nvSpPr>
      <cdr:spPr bwMode="auto">
        <a:xfrm xmlns:a="http://schemas.openxmlformats.org/drawingml/2006/main">
          <a:off x="3193856" y="651238"/>
          <a:ext cx="3201133" cy="3318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36576" tIns="36576" rIns="0" bIns="0" anchor="t" upright="1">
          <a:spAutoFit/>
        </a:bodyPr>
        <a:lstStyle xmlns:a="http://schemas.openxmlformats.org/drawingml/2006/main"/>
        <a:p xmlns:a="http://schemas.openxmlformats.org/drawingml/2006/main">
          <a:pPr algn="l" rtl="0">
            <a:defRPr sz="1000"/>
          </a:pPr>
          <a:r>
            <a:rPr lang="en-US" sz="2000" b="1" i="0" u="none" strike="noStrike" baseline="0">
              <a:solidFill>
                <a:srgbClr val="000000"/>
              </a:solidFill>
              <a:latin typeface="Helv"/>
            </a:rPr>
            <a:t>Based on Hourly Intervals</a:t>
          </a:r>
        </a:p>
      </cdr:txBody>
    </cdr:sp>
  </cdr:relSizeAnchor>
</c:userShapes>
</file>

<file path=xl/drawings/drawing13.xml><?xml version="1.0" encoding="utf-8"?>
<c:userShapes xmlns:c="http://schemas.openxmlformats.org/drawingml/2006/chart">
  <cdr:relSizeAnchor xmlns:cdr="http://schemas.openxmlformats.org/drawingml/2006/chartDrawing">
    <cdr:from>
      <cdr:x>0.3867</cdr:x>
      <cdr:y>0.10854</cdr:y>
    </cdr:from>
    <cdr:to>
      <cdr:x>0.71426</cdr:x>
      <cdr:y>0.16016</cdr:y>
    </cdr:to>
    <cdr:sp macro="" textlink="">
      <cdr:nvSpPr>
        <cdr:cNvPr id="74753" name="Text Box 1"/>
        <cdr:cNvSpPr txBox="1">
          <a:spLocks xmlns:a="http://schemas.openxmlformats.org/drawingml/2006/main" noChangeArrowheads="1"/>
        </cdr:cNvSpPr>
      </cdr:nvSpPr>
      <cdr:spPr bwMode="auto">
        <a:xfrm xmlns:a="http://schemas.openxmlformats.org/drawingml/2006/main">
          <a:off x="3779093" y="697825"/>
          <a:ext cx="3201129" cy="3318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36576" tIns="36576" rIns="0" bIns="0" anchor="t" upright="1">
          <a:spAutoFit/>
        </a:bodyPr>
        <a:lstStyle xmlns:a="http://schemas.openxmlformats.org/drawingml/2006/main"/>
        <a:p xmlns:a="http://schemas.openxmlformats.org/drawingml/2006/main">
          <a:pPr algn="l" rtl="0">
            <a:defRPr sz="1000"/>
          </a:pPr>
          <a:r>
            <a:rPr lang="en-US" sz="2000" b="1" i="0" u="none" strike="noStrike" baseline="0">
              <a:solidFill>
                <a:srgbClr val="000000"/>
              </a:solidFill>
              <a:latin typeface="Helv"/>
            </a:rPr>
            <a:t>Based on Hourly Intervals</a:t>
          </a:r>
        </a:p>
      </cdr:txBody>
    </cdr:sp>
  </cdr:relSizeAnchor>
</c:userShapes>
</file>

<file path=xl/drawings/drawing2.xml><?xml version="1.0" encoding="utf-8"?>
<c:userShapes xmlns:c="http://schemas.openxmlformats.org/drawingml/2006/chart">
  <cdr:relSizeAnchor xmlns:cdr="http://schemas.openxmlformats.org/drawingml/2006/chartDrawing">
    <cdr:from>
      <cdr:x>0.63018</cdr:x>
      <cdr:y>0.74027</cdr:y>
    </cdr:from>
    <cdr:to>
      <cdr:x>0.64104</cdr:x>
      <cdr:y>1</cdr:y>
    </cdr:to>
    <cdr:sp macro="" textlink="">
      <cdr:nvSpPr>
        <cdr:cNvPr id="2049" name="Text Box 1"/>
        <cdr:cNvSpPr txBox="1">
          <a:spLocks xmlns:a="http://schemas.openxmlformats.org/drawingml/2006/main" noChangeArrowheads="1"/>
        </cdr:cNvSpPr>
      </cdr:nvSpPr>
      <cdr:spPr bwMode="auto">
        <a:xfrm xmlns:a="http://schemas.openxmlformats.org/drawingml/2006/main">
          <a:off x="3700759" y="548896"/>
          <a:ext cx="105510" cy="19049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3.xml><?xml version="1.0" encoding="utf-8"?>
<xdr:wsDr xmlns:xdr="http://schemas.openxmlformats.org/drawingml/2006/spreadsheetDrawing" xmlns:a="http://schemas.openxmlformats.org/drawingml/2006/main">
  <xdr:twoCellAnchor>
    <xdr:from>
      <xdr:col>7</xdr:col>
      <xdr:colOff>47625</xdr:colOff>
      <xdr:row>26</xdr:row>
      <xdr:rowOff>0</xdr:rowOff>
    </xdr:from>
    <xdr:to>
      <xdr:col>14</xdr:col>
      <xdr:colOff>85725</xdr:colOff>
      <xdr:row>26</xdr:row>
      <xdr:rowOff>0</xdr:rowOff>
    </xdr:to>
    <xdr:graphicFrame macro="">
      <xdr:nvGraphicFramePr>
        <xdr:cNvPr id="24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26</xdr:row>
      <xdr:rowOff>0</xdr:rowOff>
    </xdr:from>
    <xdr:to>
      <xdr:col>5</xdr:col>
      <xdr:colOff>523875</xdr:colOff>
      <xdr:row>26</xdr:row>
      <xdr:rowOff>0</xdr:rowOff>
    </xdr:to>
    <xdr:graphicFrame macro="">
      <xdr:nvGraphicFramePr>
        <xdr:cNvPr id="248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0.63021</cdr:x>
      <cdr:y>0.74385</cdr:y>
    </cdr:from>
    <cdr:to>
      <cdr:x>0.63021</cdr:x>
      <cdr:y>0.74385</cdr:y>
    </cdr:to>
    <cdr:sp macro="" textlink="">
      <cdr:nvSpPr>
        <cdr:cNvPr id="136193" name="Text Box 1"/>
        <cdr:cNvSpPr txBox="1">
          <a:spLocks xmlns:a="http://schemas.openxmlformats.org/drawingml/2006/main" noChangeArrowheads="1"/>
        </cdr:cNvSpPr>
      </cdr:nvSpPr>
      <cdr:spPr bwMode="auto">
        <a:xfrm xmlns:a="http://schemas.openxmlformats.org/drawingml/2006/main">
          <a:off x="3713277" y="548736"/>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47625</xdr:colOff>
      <xdr:row>46</xdr:row>
      <xdr:rowOff>0</xdr:rowOff>
    </xdr:from>
    <xdr:to>
      <xdr:col>14</xdr:col>
      <xdr:colOff>85725</xdr:colOff>
      <xdr:row>46</xdr:row>
      <xdr:rowOff>0</xdr:rowOff>
    </xdr:to>
    <xdr:graphicFrame macro="">
      <xdr:nvGraphicFramePr>
        <xdr:cNvPr id="35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46</xdr:row>
      <xdr:rowOff>0</xdr:rowOff>
    </xdr:from>
    <xdr:to>
      <xdr:col>5</xdr:col>
      <xdr:colOff>523875</xdr:colOff>
      <xdr:row>46</xdr:row>
      <xdr:rowOff>0</xdr:rowOff>
    </xdr:to>
    <xdr:graphicFrame macro="">
      <xdr:nvGraphicFramePr>
        <xdr:cNvPr id="35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0.6325</cdr:x>
      <cdr:y>0.74037</cdr:y>
    </cdr:from>
    <cdr:to>
      <cdr:x>0.6325</cdr:x>
      <cdr:y>0.74037</cdr:y>
    </cdr:to>
    <cdr:sp macro="" textlink="">
      <cdr:nvSpPr>
        <cdr:cNvPr id="34817" name="Text Box 1"/>
        <cdr:cNvSpPr txBox="1">
          <a:spLocks xmlns:a="http://schemas.openxmlformats.org/drawingml/2006/main" noChangeArrowheads="1"/>
        </cdr:cNvSpPr>
      </cdr:nvSpPr>
      <cdr:spPr bwMode="auto">
        <a:xfrm xmlns:a="http://schemas.openxmlformats.org/drawingml/2006/main">
          <a:off x="3106682" y="54618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twoCellAnchor>
    <xdr:from>
      <xdr:col>7</xdr:col>
      <xdr:colOff>47625</xdr:colOff>
      <xdr:row>15</xdr:row>
      <xdr:rowOff>0</xdr:rowOff>
    </xdr:from>
    <xdr:to>
      <xdr:col>14</xdr:col>
      <xdr:colOff>85725</xdr:colOff>
      <xdr:row>15</xdr:row>
      <xdr:rowOff>0</xdr:rowOff>
    </xdr:to>
    <xdr:graphicFrame macro="">
      <xdr:nvGraphicFramePr>
        <xdr:cNvPr id="45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5</xdr:col>
      <xdr:colOff>523875</xdr:colOff>
      <xdr:row>15</xdr:row>
      <xdr:rowOff>0</xdr:rowOff>
    </xdr:to>
    <xdr:graphicFrame macro="">
      <xdr:nvGraphicFramePr>
        <xdr:cNvPr id="45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0.64584</cdr:x>
      <cdr:y>0.74037</cdr:y>
    </cdr:from>
    <cdr:to>
      <cdr:x>0.64584</cdr:x>
      <cdr:y>0.74037</cdr:y>
    </cdr:to>
    <cdr:sp macro="" textlink="">
      <cdr:nvSpPr>
        <cdr:cNvPr id="36865" name="Text Box 1"/>
        <cdr:cNvSpPr txBox="1">
          <a:spLocks xmlns:a="http://schemas.openxmlformats.org/drawingml/2006/main" noChangeArrowheads="1"/>
        </cdr:cNvSpPr>
      </cdr:nvSpPr>
      <cdr:spPr bwMode="auto">
        <a:xfrm xmlns:a="http://schemas.openxmlformats.org/drawingml/2006/main">
          <a:off x="2859956" y="54618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19050</xdr:colOff>
      <xdr:row>0</xdr:row>
      <xdr:rowOff>0</xdr:rowOff>
    </xdr:from>
    <xdr:to>
      <xdr:col>13</xdr:col>
      <xdr:colOff>600075</xdr:colOff>
      <xdr:row>36</xdr:row>
      <xdr:rowOff>0</xdr:rowOff>
    </xdr:to>
    <xdr:graphicFrame macro="">
      <xdr:nvGraphicFramePr>
        <xdr:cNvPr id="533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3"/>
  </sheetPr>
  <dimension ref="A1:B12"/>
  <sheetViews>
    <sheetView workbookViewId="0">
      <selection sqref="A1:B1"/>
    </sheetView>
  </sheetViews>
  <sheetFormatPr defaultRowHeight="12.75" x14ac:dyDescent="0.2"/>
  <cols>
    <col min="1" max="1" width="26.42578125" bestFit="1" customWidth="1"/>
    <col min="2" max="2" width="102.140625" customWidth="1"/>
  </cols>
  <sheetData>
    <row r="1" spans="1:2" ht="30" customHeight="1" x14ac:dyDescent="0.2">
      <c r="A1" s="125" t="s">
        <v>20</v>
      </c>
      <c r="B1" s="125"/>
    </row>
    <row r="2" spans="1:2" ht="27.2" customHeight="1" x14ac:dyDescent="0.2">
      <c r="A2" s="29" t="s">
        <v>21</v>
      </c>
      <c r="B2" s="30" t="s">
        <v>22</v>
      </c>
    </row>
    <row r="3" spans="1:2" ht="18" customHeight="1" x14ac:dyDescent="0.2">
      <c r="A3" s="47" t="s">
        <v>46</v>
      </c>
      <c r="B3" s="38" t="s">
        <v>49</v>
      </c>
    </row>
    <row r="4" spans="1:2" ht="18" customHeight="1" x14ac:dyDescent="0.2">
      <c r="A4" s="37" t="s">
        <v>27</v>
      </c>
      <c r="B4" s="38" t="s">
        <v>32</v>
      </c>
    </row>
    <row r="5" spans="1:2" ht="18" customHeight="1" x14ac:dyDescent="0.2">
      <c r="A5" s="101" t="s">
        <v>75</v>
      </c>
      <c r="B5" s="31" t="s">
        <v>74</v>
      </c>
    </row>
    <row r="6" spans="1:2" ht="18" customHeight="1" x14ac:dyDescent="0.2">
      <c r="A6" s="100" t="s">
        <v>85</v>
      </c>
      <c r="B6" s="31" t="s">
        <v>84</v>
      </c>
    </row>
    <row r="7" spans="1:2" ht="18" customHeight="1" x14ac:dyDescent="0.2">
      <c r="A7" s="32" t="s">
        <v>107</v>
      </c>
      <c r="B7" s="31" t="s">
        <v>108</v>
      </c>
    </row>
    <row r="8" spans="1:2" ht="18" customHeight="1" x14ac:dyDescent="0.2">
      <c r="A8" s="41" t="s">
        <v>33</v>
      </c>
      <c r="B8" s="31" t="s">
        <v>34</v>
      </c>
    </row>
    <row r="9" spans="1:2" ht="18" customHeight="1" x14ac:dyDescent="0.2">
      <c r="A9" s="49" t="s">
        <v>51</v>
      </c>
      <c r="B9" s="43" t="s">
        <v>43</v>
      </c>
    </row>
    <row r="10" spans="1:2" ht="18" customHeight="1" x14ac:dyDescent="0.2">
      <c r="A10" s="48" t="s">
        <v>52</v>
      </c>
      <c r="B10" s="43" t="s">
        <v>45</v>
      </c>
    </row>
    <row r="11" spans="1:2" ht="18" customHeight="1" x14ac:dyDescent="0.2">
      <c r="A11" s="33" t="s">
        <v>23</v>
      </c>
      <c r="B11" s="31" t="s">
        <v>24</v>
      </c>
    </row>
    <row r="12" spans="1:2" ht="18" customHeight="1" x14ac:dyDescent="0.2">
      <c r="A12" s="34" t="s">
        <v>25</v>
      </c>
      <c r="B12" s="31" t="s">
        <v>26</v>
      </c>
    </row>
  </sheetData>
  <mergeCells count="1">
    <mergeCell ref="A1:B1"/>
  </mergeCells>
  <phoneticPr fontId="3" type="noConversion"/>
  <hyperlinks>
    <hyperlink ref="A5" location="Demand!A1" display="Demand"/>
    <hyperlink ref="A7" location="CongestionZones!A1" display="CongestionZones"/>
    <hyperlink ref="A11" location="EnergyComparisons!A1" display="EnergyComparisons"/>
    <hyperlink ref="A12" location="DemandComparisons!A1" display="DemandComparison"/>
    <hyperlink ref="A4" location="Updates!A1" display="Updates"/>
    <hyperlink ref="A8" location="WeatherZones!A1" display="WeatherZones"/>
    <hyperlink ref="A9" location="EnergybyFuelType!A1" display="EnergybyFuelType"/>
    <hyperlink ref="A10" location="EnergybyFuelChart!A1" display="EnergybyFuelChart"/>
    <hyperlink ref="A3" location="Disclaimer!A1" display="Disclaimer"/>
    <hyperlink ref="A6" location="Energy!A1" display="Energy"/>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29"/>
  </sheetPr>
  <dimension ref="A2:AI78"/>
  <sheetViews>
    <sheetView zoomScaleNormal="100" workbookViewId="0"/>
  </sheetViews>
  <sheetFormatPr defaultRowHeight="12.75" x14ac:dyDescent="0.2"/>
  <cols>
    <col min="2" max="2" width="13.42578125" bestFit="1" customWidth="1"/>
    <col min="3" max="5" width="10" bestFit="1" customWidth="1"/>
    <col min="6" max="9" width="10.85546875" bestFit="1" customWidth="1"/>
    <col min="10" max="14" width="10.85546875" customWidth="1"/>
    <col min="15" max="27" width="13.42578125" customWidth="1"/>
    <col min="28" max="28" width="10.85546875" bestFit="1" customWidth="1"/>
    <col min="29" max="30" width="10.85546875" customWidth="1"/>
    <col min="31" max="31" width="10.85546875" bestFit="1" customWidth="1"/>
    <col min="32" max="32" width="10.85546875" customWidth="1"/>
    <col min="33" max="33" width="23.42578125" bestFit="1" customWidth="1"/>
    <col min="34" max="34" width="10.85546875" bestFit="1" customWidth="1"/>
  </cols>
  <sheetData>
    <row r="2" spans="1:35" x14ac:dyDescent="0.2">
      <c r="A2" s="13"/>
      <c r="B2" s="9"/>
      <c r="C2" s="9"/>
      <c r="D2" s="9"/>
      <c r="E2" s="9"/>
      <c r="F2" s="9"/>
      <c r="G2" s="9"/>
      <c r="H2" s="9"/>
      <c r="I2" s="9"/>
      <c r="J2" s="9"/>
      <c r="K2" s="9"/>
      <c r="L2" s="9"/>
      <c r="M2" s="9"/>
      <c r="N2" s="9"/>
      <c r="O2" s="9"/>
      <c r="P2" s="9"/>
      <c r="Q2" s="9"/>
      <c r="R2" s="9"/>
      <c r="S2" s="9"/>
      <c r="T2" s="9"/>
      <c r="U2" s="9"/>
      <c r="V2" s="9"/>
      <c r="W2" s="9"/>
      <c r="X2" s="9"/>
      <c r="Y2" s="9"/>
      <c r="Z2" s="9"/>
      <c r="AA2" s="9"/>
      <c r="AB2" s="9"/>
      <c r="AC2" s="9"/>
      <c r="AD2" s="135" t="s">
        <v>31</v>
      </c>
      <c r="AE2" s="135"/>
      <c r="AF2" s="94"/>
      <c r="AG2" s="9"/>
      <c r="AH2" s="9"/>
    </row>
    <row r="3" spans="1:35" x14ac:dyDescent="0.2">
      <c r="A3" s="10"/>
      <c r="B3" s="6"/>
      <c r="C3" s="6"/>
      <c r="D3" s="6"/>
      <c r="E3" s="6"/>
      <c r="F3" s="6"/>
      <c r="G3" s="6"/>
      <c r="H3" s="6"/>
      <c r="I3" s="6"/>
      <c r="J3" s="6"/>
      <c r="K3" s="6"/>
      <c r="L3" s="6"/>
      <c r="M3" s="6"/>
      <c r="N3" s="6"/>
      <c r="O3" s="6"/>
      <c r="P3" s="6"/>
      <c r="Q3" s="6"/>
      <c r="R3" s="6"/>
      <c r="S3" s="6"/>
      <c r="T3" s="6"/>
      <c r="U3" s="6"/>
      <c r="V3" s="6"/>
      <c r="W3" s="6"/>
      <c r="X3" s="6"/>
      <c r="Y3" s="6"/>
      <c r="Z3" s="6"/>
      <c r="AA3" s="6"/>
      <c r="AB3" s="6"/>
      <c r="AC3" s="6"/>
      <c r="AD3" s="6" t="s">
        <v>103</v>
      </c>
      <c r="AE3" s="6" t="s">
        <v>104</v>
      </c>
      <c r="AF3" s="6" t="s">
        <v>106</v>
      </c>
      <c r="AG3" s="15"/>
      <c r="AH3" s="6" t="s">
        <v>105</v>
      </c>
    </row>
    <row r="4" spans="1:35" x14ac:dyDescent="0.2">
      <c r="A4" s="6"/>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4" t="s">
        <v>168</v>
      </c>
      <c r="AD4" s="11">
        <f t="shared" ref="AD4:AD15" si="0">AD23</f>
        <v>27538.067626306096</v>
      </c>
      <c r="AE4" s="11">
        <v>26072476.369758051</v>
      </c>
      <c r="AF4" s="40">
        <f>AH4/1000</f>
        <v>28847.439027426979</v>
      </c>
      <c r="AG4" s="12"/>
      <c r="AH4" s="11">
        <f>Energy!C$15</f>
        <v>28847439.02742698</v>
      </c>
      <c r="AI4" s="9"/>
    </row>
    <row r="5" spans="1:35" x14ac:dyDescent="0.2">
      <c r="A5" s="6"/>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4" t="s">
        <v>178</v>
      </c>
      <c r="AD5" s="11">
        <f t="shared" si="0"/>
        <v>23596.332749316072</v>
      </c>
      <c r="AE5" s="11">
        <v>23737721.695848953</v>
      </c>
      <c r="AF5" s="40">
        <f t="shared" ref="AF5:AF15" si="1">AH5/1000</f>
        <v>25114.475780198049</v>
      </c>
      <c r="AG5" s="12"/>
      <c r="AH5" s="11">
        <f>Energy!D$15</f>
        <v>25114475.780198049</v>
      </c>
    </row>
    <row r="6" spans="1:35" x14ac:dyDescent="0.2">
      <c r="AC6" s="4" t="s">
        <v>188</v>
      </c>
      <c r="AD6" s="11">
        <f t="shared" si="0"/>
        <v>24330.487644799032</v>
      </c>
      <c r="AE6">
        <v>22028910.171980061</v>
      </c>
      <c r="AF6" s="40">
        <f t="shared" si="1"/>
        <v>25355.022111938011</v>
      </c>
      <c r="AG6" s="12"/>
      <c r="AH6" s="11">
        <f>Energy!E$15</f>
        <v>25355022.111938011</v>
      </c>
    </row>
    <row r="7" spans="1:35" x14ac:dyDescent="0.2">
      <c r="AC7" s="4" t="s">
        <v>208</v>
      </c>
      <c r="AD7" s="11">
        <f t="shared" si="0"/>
        <v>25071.982083925002</v>
      </c>
      <c r="AE7">
        <v>21502948.682601213</v>
      </c>
      <c r="AF7" s="40">
        <f t="shared" si="1"/>
        <v>24606.485957676985</v>
      </c>
      <c r="AG7" s="12"/>
      <c r="AH7" s="11">
        <f>Energy!F$15</f>
        <v>24606485.957676984</v>
      </c>
    </row>
    <row r="8" spans="1:35" x14ac:dyDescent="0.2">
      <c r="AC8" s="4" t="s">
        <v>213</v>
      </c>
      <c r="AD8" s="11">
        <f t="shared" si="0"/>
        <v>28542.014663175014</v>
      </c>
      <c r="AE8">
        <v>27221819.211103871</v>
      </c>
      <c r="AF8" s="40">
        <f t="shared" si="1"/>
        <v>27877.499883719014</v>
      </c>
      <c r="AG8" s="12"/>
      <c r="AH8" s="11">
        <f>Energy!G$15</f>
        <v>27877499.883719016</v>
      </c>
    </row>
    <row r="9" spans="1:35" x14ac:dyDescent="0.2">
      <c r="AC9" s="4" t="s">
        <v>229</v>
      </c>
      <c r="AD9" s="11">
        <f t="shared" si="0"/>
        <v>33391.884692533939</v>
      </c>
      <c r="AE9">
        <v>31781587.449003249</v>
      </c>
      <c r="AF9" s="40">
        <f t="shared" si="1"/>
        <v>32356.581999595033</v>
      </c>
      <c r="AG9" s="12"/>
      <c r="AH9" s="11">
        <f>Energy!H$15</f>
        <v>32356581.999595035</v>
      </c>
    </row>
    <row r="10" spans="1:35" x14ac:dyDescent="0.2">
      <c r="AC10" s="4" t="s">
        <v>243</v>
      </c>
      <c r="AD10" s="11">
        <f t="shared" si="0"/>
        <v>38228.287387422912</v>
      </c>
      <c r="AE10">
        <v>32397557.585402332</v>
      </c>
      <c r="AF10" s="40">
        <f t="shared" si="1"/>
        <v>36975.136028298963</v>
      </c>
      <c r="AG10" s="12"/>
      <c r="AH10" s="11">
        <f>Energy!I$15</f>
        <v>36975136.028298959</v>
      </c>
    </row>
    <row r="11" spans="1:35" x14ac:dyDescent="0.2">
      <c r="AC11" s="4" t="s">
        <v>252</v>
      </c>
      <c r="AD11" s="11">
        <f t="shared" si="0"/>
        <v>36472.771895628037</v>
      </c>
      <c r="AE11">
        <v>35774778.981980287</v>
      </c>
      <c r="AF11" s="40">
        <f t="shared" si="1"/>
        <v>36965.273493515037</v>
      </c>
      <c r="AG11" s="12"/>
      <c r="AH11" s="11">
        <f>Energy!J$15</f>
        <v>36965273.493515037</v>
      </c>
    </row>
    <row r="12" spans="1:35" x14ac:dyDescent="0.2">
      <c r="AC12" s="4" t="s">
        <v>276</v>
      </c>
      <c r="AD12" s="11">
        <f t="shared" si="0"/>
        <v>32954.88104512803</v>
      </c>
      <c r="AE12">
        <v>28844061.792987306</v>
      </c>
      <c r="AF12" s="40">
        <f t="shared" si="1"/>
        <v>32161.486850293957</v>
      </c>
      <c r="AG12" s="12"/>
      <c r="AH12" s="11">
        <f>Energy!K$15</f>
        <v>32161486.850293957</v>
      </c>
    </row>
    <row r="13" spans="1:35" x14ac:dyDescent="0.2">
      <c r="AC13" s="4" t="s">
        <v>289</v>
      </c>
      <c r="AD13" s="11">
        <f t="shared" si="0"/>
        <v>29236.415011025038</v>
      </c>
      <c r="AE13">
        <v>23933083.246976938</v>
      </c>
      <c r="AF13" s="40">
        <f t="shared" si="1"/>
        <v>27495.201220906089</v>
      </c>
      <c r="AG13" s="12"/>
      <c r="AH13" s="11">
        <f>Energy!L$15</f>
        <v>27495201.22090609</v>
      </c>
    </row>
    <row r="14" spans="1:35" x14ac:dyDescent="0.2">
      <c r="AC14" s="4" t="s">
        <v>296</v>
      </c>
      <c r="AD14" s="11">
        <f t="shared" si="0"/>
        <v>24505.422863864052</v>
      </c>
      <c r="AE14">
        <v>21753399.265780918</v>
      </c>
      <c r="AF14" s="40">
        <f t="shared" si="1"/>
        <v>24016.700988571018</v>
      </c>
      <c r="AG14" s="12"/>
      <c r="AH14" s="11">
        <f>Energy!M$15</f>
        <v>24016700.988571018</v>
      </c>
    </row>
    <row r="15" spans="1:35" x14ac:dyDescent="0.2">
      <c r="AC15" s="4" t="s">
        <v>300</v>
      </c>
      <c r="AD15" s="11">
        <f t="shared" si="0"/>
        <v>27690.753497853031</v>
      </c>
      <c r="AE15">
        <v>24049056</v>
      </c>
      <c r="AF15" s="40">
        <f t="shared" si="1"/>
        <v>25846.132900015949</v>
      </c>
      <c r="AG15" s="12"/>
      <c r="AH15" s="11">
        <f>Energy!N$15</f>
        <v>25846132.90001595</v>
      </c>
    </row>
    <row r="20" spans="27:35" x14ac:dyDescent="0.2">
      <c r="AA20" t="s">
        <v>80</v>
      </c>
      <c r="AB20" t="s">
        <v>80</v>
      </c>
      <c r="AD20" s="135" t="s">
        <v>31</v>
      </c>
      <c r="AE20" s="135"/>
      <c r="AF20" s="94"/>
    </row>
    <row r="21" spans="27:35" x14ac:dyDescent="0.2">
      <c r="AA21" s="15" t="s">
        <v>30</v>
      </c>
      <c r="AB21" s="15" t="s">
        <v>28</v>
      </c>
      <c r="AD21" s="15" t="s">
        <v>30</v>
      </c>
      <c r="AE21" s="15" t="s">
        <v>28</v>
      </c>
      <c r="AF21" s="15"/>
      <c r="AG21" s="15" t="s">
        <v>29</v>
      </c>
    </row>
    <row r="22" spans="27:35" x14ac:dyDescent="0.2">
      <c r="AI22" s="11"/>
    </row>
    <row r="23" spans="27:35" x14ac:dyDescent="0.2">
      <c r="AA23" s="35">
        <f>AD23</f>
        <v>27538.067626306096</v>
      </c>
      <c r="AB23" s="35">
        <f>AE23</f>
        <v>29208.227999999999</v>
      </c>
      <c r="AC23" s="4" t="s">
        <v>168</v>
      </c>
      <c r="AD23" s="5">
        <f>Energy!C9/1000</f>
        <v>27538.067626306096</v>
      </c>
      <c r="AE23" s="35">
        <f>AI23/1000</f>
        <v>29208.227999999999</v>
      </c>
      <c r="AF23" s="5"/>
      <c r="AG23" s="39">
        <f>AE23/AD23-1</f>
        <v>6.0649149256154056E-2</v>
      </c>
      <c r="AI23" s="11">
        <f>Energy!C$11</f>
        <v>29208228</v>
      </c>
    </row>
    <row r="24" spans="27:35" x14ac:dyDescent="0.2">
      <c r="AA24" s="35">
        <f>AD24+AA23</f>
        <v>51134.400375622165</v>
      </c>
      <c r="AB24" s="35">
        <f>AE24+AB23</f>
        <v>54576.334000000003</v>
      </c>
      <c r="AC24" s="4" t="s">
        <v>178</v>
      </c>
      <c r="AD24" s="5">
        <f>Energy!D9/1000</f>
        <v>23596.332749316072</v>
      </c>
      <c r="AE24" s="35">
        <f t="shared" ref="AE24:AE34" si="2">AI24/1000</f>
        <v>25368.106</v>
      </c>
      <c r="AF24" s="5"/>
      <c r="AG24" s="39">
        <f t="shared" ref="AG24:AG34" si="3">AE24/AD24-1</f>
        <v>7.508680562810266E-2</v>
      </c>
      <c r="AI24" s="11">
        <f>Energy!D$11</f>
        <v>25368106</v>
      </c>
    </row>
    <row r="25" spans="27:35" x14ac:dyDescent="0.2">
      <c r="AA25" s="35">
        <f t="shared" ref="AA25:AA33" si="4">AD25+AA24</f>
        <v>75464.888020421204</v>
      </c>
      <c r="AB25" s="35">
        <f t="shared" ref="AB25:AB33" si="5">AE25+AB24</f>
        <v>79607.574000000008</v>
      </c>
      <c r="AC25" s="4" t="s">
        <v>188</v>
      </c>
      <c r="AD25" s="5">
        <f>Energy!E9/1000</f>
        <v>24330.487644799032</v>
      </c>
      <c r="AE25" s="35">
        <f t="shared" si="2"/>
        <v>25031.24</v>
      </c>
      <c r="AF25" s="5"/>
      <c r="AG25" s="39">
        <f t="shared" si="3"/>
        <v>2.8801410207278222E-2</v>
      </c>
      <c r="AI25" s="11">
        <f>Energy!E$11</f>
        <v>25031240</v>
      </c>
    </row>
    <row r="26" spans="27:35" x14ac:dyDescent="0.2">
      <c r="AA26" s="35">
        <f t="shared" si="4"/>
        <v>100536.87010434621</v>
      </c>
      <c r="AB26" s="35">
        <f t="shared" si="5"/>
        <v>104714.568</v>
      </c>
      <c r="AC26" s="4" t="s">
        <v>208</v>
      </c>
      <c r="AD26" s="5">
        <f>Energy!F9/1000</f>
        <v>25071.982083925002</v>
      </c>
      <c r="AE26" s="35">
        <f t="shared" si="2"/>
        <v>25106.993999999999</v>
      </c>
      <c r="AF26" s="5"/>
      <c r="AG26" s="39">
        <f t="shared" si="3"/>
        <v>1.3964558509096392E-3</v>
      </c>
      <c r="AI26" s="11">
        <f>Energy!F11</f>
        <v>25106994</v>
      </c>
    </row>
    <row r="27" spans="27:35" x14ac:dyDescent="0.2">
      <c r="AA27" s="35">
        <f t="shared" si="4"/>
        <v>129078.88476752122</v>
      </c>
      <c r="AB27" s="35">
        <f t="shared" si="5"/>
        <v>135886.06099999999</v>
      </c>
      <c r="AC27" s="4" t="s">
        <v>213</v>
      </c>
      <c r="AD27" s="5">
        <f>Energy!G9/1000</f>
        <v>28542.014663175014</v>
      </c>
      <c r="AE27" s="35">
        <f t="shared" si="2"/>
        <v>31171.492999999999</v>
      </c>
      <c r="AF27" s="5"/>
      <c r="AG27" s="39">
        <f t="shared" si="3"/>
        <v>9.2126584890923846E-2</v>
      </c>
      <c r="AI27" s="11">
        <f>Energy!G$11</f>
        <v>31171493</v>
      </c>
    </row>
    <row r="28" spans="27:35" x14ac:dyDescent="0.2">
      <c r="AA28" s="35">
        <f t="shared" si="4"/>
        <v>162470.76946005516</v>
      </c>
      <c r="AB28" s="35">
        <f t="shared" si="5"/>
        <v>168226.55399999997</v>
      </c>
      <c r="AC28" s="4" t="s">
        <v>229</v>
      </c>
      <c r="AD28" s="5">
        <f>Energy!H9/1000</f>
        <v>33391.884692533939</v>
      </c>
      <c r="AE28" s="35">
        <f t="shared" si="2"/>
        <v>32340.492999999999</v>
      </c>
      <c r="AF28" s="5"/>
      <c r="AG28" s="39">
        <f t="shared" si="3"/>
        <v>-3.1486443554023746E-2</v>
      </c>
      <c r="AI28" s="11">
        <f>Energy!H$11</f>
        <v>32340493</v>
      </c>
    </row>
    <row r="29" spans="27:35" x14ac:dyDescent="0.2">
      <c r="AA29" s="35">
        <f t="shared" si="4"/>
        <v>200699.05684747809</v>
      </c>
      <c r="AB29" s="35">
        <f t="shared" si="5"/>
        <v>204318.64499999996</v>
      </c>
      <c r="AC29" s="4" t="s">
        <v>243</v>
      </c>
      <c r="AD29" s="5">
        <f>Energy!I9/1000</f>
        <v>38228.287387422912</v>
      </c>
      <c r="AE29" s="35">
        <f t="shared" si="2"/>
        <v>36092.091</v>
      </c>
      <c r="AF29" s="5"/>
      <c r="AG29" s="39">
        <f t="shared" si="3"/>
        <v>-5.5879991844094978E-2</v>
      </c>
      <c r="AI29" s="11">
        <f>Energy!I$11</f>
        <v>36092091</v>
      </c>
    </row>
    <row r="30" spans="27:35" x14ac:dyDescent="0.2">
      <c r="AA30" s="35">
        <f t="shared" si="4"/>
        <v>237171.82874310613</v>
      </c>
      <c r="AB30" s="35">
        <f t="shared" si="5"/>
        <v>241096.65399999995</v>
      </c>
      <c r="AC30" s="4" t="s">
        <v>254</v>
      </c>
      <c r="AD30" s="5">
        <f>Energy!J9/1000</f>
        <v>36472.771895628037</v>
      </c>
      <c r="AE30" s="35">
        <f t="shared" si="2"/>
        <v>36778.008999999998</v>
      </c>
      <c r="AF30" s="5"/>
      <c r="AG30" s="39">
        <f t="shared" si="3"/>
        <v>8.3689033903273646E-3</v>
      </c>
      <c r="AI30" s="11">
        <f>Energy!J$11</f>
        <v>36778009</v>
      </c>
    </row>
    <row r="31" spans="27:35" x14ac:dyDescent="0.2">
      <c r="AA31" s="35">
        <f t="shared" si="4"/>
        <v>270126.70978823415</v>
      </c>
      <c r="AB31" s="35">
        <f t="shared" si="5"/>
        <v>270888.80299999996</v>
      </c>
      <c r="AC31" s="4" t="s">
        <v>277</v>
      </c>
      <c r="AD31" s="5">
        <f>Energy!K9/1000</f>
        <v>32954.88104512803</v>
      </c>
      <c r="AE31" s="35">
        <f t="shared" si="2"/>
        <v>29792.149000000001</v>
      </c>
      <c r="AF31" s="5"/>
      <c r="AG31" s="39">
        <f t="shared" si="3"/>
        <v>-9.5971581290098418E-2</v>
      </c>
      <c r="AI31" s="11">
        <f>Energy!K$11</f>
        <v>29792149</v>
      </c>
    </row>
    <row r="32" spans="27:35" x14ac:dyDescent="0.2">
      <c r="AA32" s="35">
        <f t="shared" si="4"/>
        <v>299363.12479925918</v>
      </c>
      <c r="AB32" s="35">
        <f t="shared" si="5"/>
        <v>298083.11699999997</v>
      </c>
      <c r="AC32" s="4" t="s">
        <v>290</v>
      </c>
      <c r="AD32" s="5">
        <f>Energy!L9/1000</f>
        <v>29236.415011025038</v>
      </c>
      <c r="AE32" s="35">
        <f t="shared" si="2"/>
        <v>27194.313999999998</v>
      </c>
      <c r="AF32" s="5"/>
      <c r="AG32" s="39">
        <f t="shared" si="3"/>
        <v>-6.9847859604365459E-2</v>
      </c>
      <c r="AI32" s="11">
        <f>Energy!L$11</f>
        <v>27194314</v>
      </c>
    </row>
    <row r="33" spans="2:35" x14ac:dyDescent="0.2">
      <c r="AA33" s="35">
        <f t="shared" si="4"/>
        <v>323868.54766312323</v>
      </c>
      <c r="AB33" s="35">
        <f t="shared" si="5"/>
        <v>322964.79799999995</v>
      </c>
      <c r="AC33" s="4" t="s">
        <v>295</v>
      </c>
      <c r="AD33" s="5">
        <f>Energy!M9/1000</f>
        <v>24505.422863864052</v>
      </c>
      <c r="AE33" s="35">
        <f t="shared" si="2"/>
        <v>24881.681</v>
      </c>
      <c r="AF33" s="5"/>
      <c r="AG33" s="39">
        <f t="shared" si="3"/>
        <v>1.5354076451820076E-2</v>
      </c>
      <c r="AI33" s="11">
        <f>Energy!M$11</f>
        <v>24881681</v>
      </c>
    </row>
    <row r="34" spans="2:35" x14ac:dyDescent="0.2">
      <c r="AA34" s="35">
        <f>AD34+AA33</f>
        <v>351559.30116097629</v>
      </c>
      <c r="AB34" s="35">
        <f>AE34+AB33</f>
        <v>350563.42799999996</v>
      </c>
      <c r="AC34" s="4" t="s">
        <v>301</v>
      </c>
      <c r="AD34" s="5">
        <f>Energy!N9/1000</f>
        <v>27690.753497853031</v>
      </c>
      <c r="AE34" s="35">
        <f t="shared" si="2"/>
        <v>27598.63</v>
      </c>
      <c r="AF34" s="5"/>
      <c r="AG34" s="39">
        <f t="shared" si="3"/>
        <v>-3.3268685830515343E-3</v>
      </c>
      <c r="AI34" s="11">
        <f>Energy!N$11</f>
        <v>27598630</v>
      </c>
    </row>
    <row r="38" spans="2:35" x14ac:dyDescent="0.2">
      <c r="B38" s="121" t="s">
        <v>137</v>
      </c>
    </row>
    <row r="39" spans="2:35" x14ac:dyDescent="0.2">
      <c r="B39" s="121" t="s">
        <v>169</v>
      </c>
    </row>
    <row r="40" spans="2:35" x14ac:dyDescent="0.2">
      <c r="B40" s="121" t="s">
        <v>253</v>
      </c>
    </row>
    <row r="49" spans="2:33" x14ac:dyDescent="0.2">
      <c r="AC49" s="4"/>
      <c r="AD49" s="6"/>
    </row>
    <row r="50" spans="2:33" x14ac:dyDescent="0.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row>
    <row r="52" spans="2:33" x14ac:dyDescent="0.2">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row>
    <row r="53" spans="2:33" ht="15.75" x14ac:dyDescent="0.25">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row>
    <row r="78" spans="2:2" x14ac:dyDescent="0.2">
      <c r="B78" s="121" t="s">
        <v>169</v>
      </c>
    </row>
  </sheetData>
  <mergeCells count="2">
    <mergeCell ref="AD20:AE20"/>
    <mergeCell ref="AD2:AE2"/>
  </mergeCells>
  <phoneticPr fontId="3" type="noConversion"/>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pageSetUpPr fitToPage="1"/>
  </sheetPr>
  <dimension ref="A1:AW80"/>
  <sheetViews>
    <sheetView zoomScaleNormal="100" workbookViewId="0">
      <selection sqref="A1:N1"/>
    </sheetView>
  </sheetViews>
  <sheetFormatPr defaultColWidth="10.28515625" defaultRowHeight="12.75" x14ac:dyDescent="0.2"/>
  <cols>
    <col min="1" max="1" width="12.85546875" style="8" customWidth="1"/>
    <col min="2" max="15" width="10.28515625" style="8" customWidth="1"/>
    <col min="16" max="16" width="15" customWidth="1"/>
    <col min="17" max="17" width="14.42578125" bestFit="1" customWidth="1"/>
    <col min="18" max="18" width="8.7109375" customWidth="1"/>
    <col min="19" max="20" width="8.7109375" style="7" customWidth="1"/>
    <col min="21" max="49" width="10.28515625" style="7" customWidth="1"/>
    <col min="50" max="16384" width="10.28515625" style="8"/>
  </cols>
  <sheetData>
    <row r="1" spans="1:23" ht="18" x14ac:dyDescent="0.25">
      <c r="A1" s="136"/>
      <c r="B1" s="136"/>
      <c r="C1" s="136"/>
      <c r="D1" s="136"/>
      <c r="E1" s="136"/>
      <c r="F1" s="136"/>
      <c r="G1" s="136"/>
      <c r="H1" s="136"/>
      <c r="I1" s="136"/>
      <c r="J1" s="136"/>
      <c r="K1" s="136"/>
      <c r="L1" s="136"/>
      <c r="M1" s="136"/>
      <c r="N1" s="136"/>
      <c r="O1" s="118"/>
    </row>
    <row r="2" spans="1:23" ht="24.4" customHeight="1" x14ac:dyDescent="0.2">
      <c r="A2" s="13"/>
      <c r="B2" s="9"/>
      <c r="C2" s="9"/>
      <c r="D2" s="9"/>
      <c r="E2" s="9"/>
      <c r="F2" s="9"/>
      <c r="G2" s="9"/>
      <c r="H2" s="9"/>
      <c r="I2" s="9"/>
      <c r="J2" s="9"/>
      <c r="K2" s="9"/>
      <c r="L2" s="9"/>
      <c r="M2" s="9"/>
      <c r="N2" s="9"/>
      <c r="O2" s="9"/>
      <c r="P2" s="135"/>
      <c r="Q2" s="135"/>
      <c r="R2" s="9"/>
    </row>
    <row r="3" spans="1:23" x14ac:dyDescent="0.2">
      <c r="A3" s="10"/>
      <c r="B3" s="6"/>
      <c r="C3" s="6"/>
      <c r="D3" s="6"/>
      <c r="E3" s="6"/>
      <c r="F3" s="6"/>
      <c r="G3" s="6"/>
      <c r="H3" s="6"/>
      <c r="I3" s="6"/>
      <c r="J3" s="6"/>
      <c r="K3" s="6"/>
      <c r="L3" s="6"/>
      <c r="M3" s="6"/>
      <c r="N3" s="6"/>
      <c r="O3" s="6"/>
      <c r="P3" s="6"/>
      <c r="Q3" s="6"/>
      <c r="R3" s="15"/>
    </row>
    <row r="4" spans="1:23" x14ac:dyDescent="0.2">
      <c r="A4" s="6"/>
      <c r="B4" s="11"/>
      <c r="C4" s="11"/>
      <c r="D4" s="11"/>
      <c r="E4" s="11"/>
      <c r="F4" s="11"/>
      <c r="G4" s="11"/>
      <c r="H4" s="11"/>
      <c r="I4" s="11"/>
      <c r="J4" s="11"/>
      <c r="K4" s="11"/>
      <c r="L4" s="11"/>
      <c r="M4" s="11"/>
      <c r="N4" s="11"/>
      <c r="O4" s="11"/>
      <c r="P4" s="11"/>
      <c r="Q4" s="40"/>
      <c r="R4" s="12"/>
      <c r="W4" s="36"/>
    </row>
    <row r="5" spans="1:23" x14ac:dyDescent="0.2">
      <c r="A5" s="6"/>
      <c r="B5" s="11"/>
      <c r="C5" s="11"/>
      <c r="D5" s="11"/>
      <c r="E5" s="11"/>
      <c r="F5" s="11"/>
      <c r="G5" s="11"/>
      <c r="H5" s="11"/>
      <c r="I5" s="11"/>
      <c r="J5" s="11"/>
      <c r="K5" s="11"/>
      <c r="L5" s="11"/>
      <c r="M5" s="11"/>
      <c r="N5" s="11"/>
      <c r="O5" s="11"/>
      <c r="P5" s="11"/>
      <c r="Q5" s="40"/>
      <c r="R5" s="12"/>
    </row>
    <row r="6" spans="1:23" x14ac:dyDescent="0.2">
      <c r="A6" s="6"/>
      <c r="B6" s="12"/>
      <c r="C6" s="12"/>
      <c r="D6" s="12"/>
      <c r="E6" s="12"/>
      <c r="F6" s="12"/>
      <c r="G6" s="12"/>
      <c r="H6" s="12"/>
      <c r="I6" s="12"/>
      <c r="J6" s="12"/>
      <c r="K6" s="12"/>
      <c r="L6" s="12"/>
      <c r="M6" s="12"/>
      <c r="N6" s="12"/>
      <c r="O6" s="12"/>
      <c r="P6" s="11"/>
      <c r="Q6" s="35"/>
      <c r="R6" s="12"/>
    </row>
    <row r="7" spans="1:23" x14ac:dyDescent="0.2">
      <c r="A7" s="6"/>
      <c r="B7" s="10"/>
      <c r="C7" s="10"/>
      <c r="D7" s="10"/>
      <c r="E7" s="10"/>
      <c r="F7" s="10"/>
      <c r="G7" s="10"/>
      <c r="H7" s="10"/>
      <c r="I7" s="10"/>
      <c r="J7" s="10"/>
      <c r="K7" s="10"/>
      <c r="L7" s="10"/>
      <c r="M7" s="10"/>
      <c r="N7" s="10"/>
      <c r="O7" s="10"/>
      <c r="P7" s="11"/>
      <c r="Q7" s="35"/>
      <c r="R7" s="12"/>
    </row>
    <row r="8" spans="1:23" x14ac:dyDescent="0.2">
      <c r="A8" s="6"/>
      <c r="B8" s="11"/>
      <c r="C8" s="11"/>
      <c r="D8" s="11"/>
      <c r="E8" s="11"/>
      <c r="F8" s="11"/>
      <c r="G8" s="11"/>
      <c r="H8" s="11"/>
      <c r="I8" s="11"/>
      <c r="J8" s="11"/>
      <c r="K8" s="11"/>
      <c r="L8" s="11"/>
      <c r="M8" s="11"/>
      <c r="N8" s="11"/>
      <c r="O8" s="11"/>
      <c r="P8" s="11"/>
      <c r="Q8" s="35"/>
      <c r="R8" s="12"/>
    </row>
    <row r="9" spans="1:23" x14ac:dyDescent="0.2">
      <c r="A9" s="6"/>
      <c r="B9" s="11"/>
      <c r="C9" s="11"/>
      <c r="D9" s="11"/>
      <c r="E9" s="11"/>
      <c r="F9" s="11"/>
      <c r="G9" s="11"/>
      <c r="H9" s="11"/>
      <c r="I9" s="11"/>
      <c r="J9" s="11"/>
      <c r="K9" s="11"/>
      <c r="L9" s="11"/>
      <c r="M9" s="11"/>
      <c r="N9" s="11"/>
      <c r="O9" s="11"/>
      <c r="P9" s="11"/>
      <c r="Q9" s="35"/>
      <c r="R9" s="12"/>
    </row>
    <row r="10" spans="1:23" x14ac:dyDescent="0.2">
      <c r="A10" s="6"/>
      <c r="B10" s="12"/>
      <c r="C10" s="12"/>
      <c r="D10" s="12"/>
      <c r="E10" s="12"/>
      <c r="F10" s="12"/>
      <c r="G10" s="12"/>
      <c r="H10" s="12"/>
      <c r="I10" s="12"/>
      <c r="J10" s="12"/>
      <c r="K10" s="12"/>
      <c r="L10" s="12"/>
      <c r="M10" s="12"/>
      <c r="N10" s="12"/>
      <c r="O10" s="12"/>
      <c r="P10" s="11"/>
      <c r="Q10" s="35"/>
      <c r="R10" s="12"/>
    </row>
    <row r="11" spans="1:23" x14ac:dyDescent="0.2">
      <c r="A11" s="6"/>
      <c r="B11" s="10"/>
      <c r="C11" s="10"/>
      <c r="D11" s="10"/>
      <c r="E11" s="10"/>
      <c r="F11" s="10"/>
      <c r="G11" s="10"/>
      <c r="H11" s="10"/>
      <c r="I11" s="10"/>
      <c r="J11" s="10"/>
      <c r="K11" s="10"/>
      <c r="L11" s="10"/>
      <c r="M11" s="10"/>
      <c r="N11" s="10"/>
      <c r="O11" s="10"/>
      <c r="P11" s="11"/>
      <c r="Q11" s="35"/>
      <c r="R11" s="12"/>
    </row>
    <row r="12" spans="1:23" x14ac:dyDescent="0.2">
      <c r="A12" s="6"/>
      <c r="B12" s="11"/>
      <c r="C12" s="11"/>
      <c r="D12" s="11"/>
      <c r="E12" s="11"/>
      <c r="F12" s="11"/>
      <c r="G12" s="11"/>
      <c r="H12" s="11"/>
      <c r="I12" s="11"/>
      <c r="J12" s="11"/>
      <c r="K12" s="11"/>
      <c r="L12" s="11"/>
      <c r="M12" s="11"/>
      <c r="N12" s="11"/>
      <c r="O12" s="11"/>
      <c r="P12" s="11"/>
      <c r="Q12" s="35"/>
      <c r="R12" s="12"/>
    </row>
    <row r="13" spans="1:23" x14ac:dyDescent="0.2">
      <c r="A13" s="6"/>
      <c r="B13" s="11"/>
      <c r="C13" s="11"/>
      <c r="D13" s="11"/>
      <c r="E13" s="11"/>
      <c r="F13" s="11"/>
      <c r="G13" s="11"/>
      <c r="H13" s="11"/>
      <c r="I13" s="11"/>
      <c r="J13" s="11"/>
      <c r="K13" s="11"/>
      <c r="L13" s="11"/>
      <c r="M13" s="11"/>
      <c r="N13" s="11"/>
      <c r="O13" s="11"/>
      <c r="P13" s="11"/>
      <c r="Q13" s="35"/>
      <c r="R13" s="12"/>
    </row>
    <row r="14" spans="1:23" x14ac:dyDescent="0.2">
      <c r="A14" s="6"/>
      <c r="B14" s="12"/>
      <c r="C14" s="12"/>
      <c r="D14" s="12"/>
      <c r="E14" s="12"/>
      <c r="F14" s="12"/>
      <c r="G14" s="12"/>
      <c r="H14" s="12"/>
      <c r="I14" s="12"/>
      <c r="J14" s="12"/>
      <c r="K14" s="12"/>
      <c r="L14" s="12"/>
      <c r="M14" s="12"/>
      <c r="N14" s="12"/>
      <c r="O14" s="12"/>
      <c r="P14" s="11"/>
      <c r="Q14" s="35"/>
      <c r="R14" s="12"/>
    </row>
    <row r="15" spans="1:23" x14ac:dyDescent="0.2">
      <c r="A15" s="6"/>
      <c r="B15" s="10"/>
      <c r="C15" s="10"/>
      <c r="D15" s="10"/>
      <c r="E15" s="10"/>
      <c r="F15" s="10"/>
      <c r="G15" s="10"/>
      <c r="H15" s="10"/>
      <c r="I15" s="10"/>
      <c r="J15" s="10"/>
      <c r="K15" s="10"/>
      <c r="L15" s="10"/>
      <c r="M15" s="10"/>
      <c r="N15" s="10"/>
      <c r="O15" s="10"/>
      <c r="P15" s="11"/>
      <c r="Q15" s="35"/>
      <c r="R15" s="12"/>
    </row>
    <row r="16" spans="1:23" x14ac:dyDescent="0.2">
      <c r="A16" s="9"/>
      <c r="B16" s="11"/>
      <c r="C16" s="11"/>
      <c r="D16" s="11"/>
      <c r="E16" s="11"/>
      <c r="F16" s="11"/>
      <c r="G16" s="11"/>
      <c r="H16" s="11"/>
      <c r="I16" s="11"/>
      <c r="J16" s="11"/>
      <c r="K16" s="11"/>
      <c r="L16" s="11"/>
      <c r="M16" s="11"/>
      <c r="N16" s="11"/>
      <c r="O16" s="11"/>
    </row>
    <row r="17" spans="1:30" x14ac:dyDescent="0.2">
      <c r="A17" s="9"/>
      <c r="B17" s="11"/>
      <c r="C17" s="11"/>
      <c r="D17" s="11"/>
      <c r="E17" s="11"/>
      <c r="F17" s="11"/>
      <c r="G17" s="11"/>
      <c r="H17" s="11"/>
      <c r="I17" s="11"/>
      <c r="J17" s="11"/>
      <c r="K17" s="11"/>
      <c r="L17" s="11"/>
      <c r="M17" s="11"/>
      <c r="N17" s="11"/>
      <c r="O17" s="11"/>
    </row>
    <row r="18" spans="1:30" x14ac:dyDescent="0.2">
      <c r="A18" s="9"/>
      <c r="B18" s="12"/>
      <c r="C18" s="12"/>
      <c r="D18" s="12"/>
      <c r="E18" s="12"/>
      <c r="F18" s="12"/>
      <c r="G18" s="12"/>
      <c r="H18" s="12"/>
      <c r="I18" s="12"/>
      <c r="J18" s="12"/>
      <c r="K18" s="12"/>
      <c r="L18" s="12"/>
      <c r="M18" s="12"/>
      <c r="N18" s="12"/>
      <c r="O18" s="12"/>
    </row>
    <row r="19" spans="1:30" x14ac:dyDescent="0.2">
      <c r="A19" s="10"/>
      <c r="B19" s="10"/>
      <c r="C19" s="10"/>
      <c r="D19" s="10"/>
      <c r="E19" s="10"/>
      <c r="F19" s="10"/>
      <c r="G19" s="10"/>
      <c r="H19" s="10"/>
      <c r="I19" s="10"/>
      <c r="J19" s="10"/>
      <c r="K19" s="10"/>
      <c r="L19" s="10"/>
      <c r="M19" s="10"/>
      <c r="N19" s="10"/>
      <c r="O19" s="10"/>
    </row>
    <row r="20" spans="1:30" x14ac:dyDescent="0.2">
      <c r="A20" s="9"/>
      <c r="B20" s="11"/>
      <c r="C20" s="11"/>
      <c r="D20" s="11"/>
      <c r="E20" s="11"/>
      <c r="F20" s="11"/>
      <c r="G20" s="11"/>
      <c r="H20" s="11"/>
      <c r="I20" s="11"/>
      <c r="J20" s="11"/>
      <c r="K20" s="11"/>
      <c r="L20" s="11"/>
      <c r="M20" s="11"/>
      <c r="N20" s="11"/>
      <c r="O20" s="11"/>
      <c r="Q20" s="4" t="s">
        <v>168</v>
      </c>
      <c r="R20" s="4" t="s">
        <v>178</v>
      </c>
      <c r="S20" s="4" t="s">
        <v>188</v>
      </c>
      <c r="T20" s="4" t="s">
        <v>208</v>
      </c>
      <c r="U20" s="4" t="s">
        <v>213</v>
      </c>
      <c r="V20" s="4" t="s">
        <v>229</v>
      </c>
      <c r="W20" s="4" t="s">
        <v>243</v>
      </c>
      <c r="X20" s="4" t="s">
        <v>252</v>
      </c>
      <c r="Y20" s="4" t="s">
        <v>276</v>
      </c>
      <c r="Z20" s="4" t="s">
        <v>289</v>
      </c>
      <c r="AA20" s="4" t="s">
        <v>296</v>
      </c>
      <c r="AB20" s="4" t="s">
        <v>300</v>
      </c>
    </row>
    <row r="21" spans="1:30" x14ac:dyDescent="0.2">
      <c r="A21" s="9"/>
      <c r="B21" s="11"/>
      <c r="C21" s="11"/>
      <c r="D21" s="11"/>
      <c r="E21" s="11"/>
      <c r="F21" s="11"/>
      <c r="G21" s="11"/>
      <c r="H21" s="11"/>
      <c r="I21" s="11"/>
      <c r="J21" s="11"/>
      <c r="K21" s="11"/>
      <c r="L21" s="11"/>
      <c r="M21" s="11"/>
      <c r="N21" s="11"/>
      <c r="O21" s="11"/>
      <c r="P21" t="s">
        <v>103</v>
      </c>
      <c r="Q21" s="35">
        <f>Demand!C9</f>
        <v>49262.557866999996</v>
      </c>
      <c r="R21" s="35">
        <f>Demand!D9</f>
        <v>47416.492256000005</v>
      </c>
      <c r="S21" s="35">
        <f>Demand!E9</f>
        <v>43347.187289000009</v>
      </c>
      <c r="T21" s="35">
        <f>Demand!F9</f>
        <v>50932.083372000001</v>
      </c>
      <c r="U21" s="35">
        <f>Demand!G9</f>
        <v>57223.827259000012</v>
      </c>
      <c r="V21" s="35">
        <f>Demand!H9</f>
        <v>64896.260115999983</v>
      </c>
      <c r="W21" s="35">
        <f>Demand!I9</f>
        <v>67468.931834999996</v>
      </c>
      <c r="X21" s="35">
        <f>Demand!J9</f>
        <v>71110.103906000004</v>
      </c>
      <c r="Y21" s="35">
        <f>Demand!K9</f>
        <v>66948.566200000016</v>
      </c>
      <c r="Z21" s="35">
        <f>Demand!L9</f>
        <v>59864.267969000022</v>
      </c>
      <c r="AA21" s="35">
        <f>Demand!M9</f>
        <v>50012.351101000007</v>
      </c>
      <c r="AB21" s="35">
        <f>Demand!N9</f>
        <v>57932.432542000002</v>
      </c>
    </row>
    <row r="22" spans="1:30" x14ac:dyDescent="0.2">
      <c r="A22" s="9"/>
      <c r="B22" s="12"/>
      <c r="C22" s="12"/>
      <c r="D22" s="12"/>
      <c r="E22" s="12"/>
      <c r="F22" s="12"/>
      <c r="G22" s="12"/>
      <c r="H22" s="12"/>
      <c r="I22" s="12"/>
      <c r="J22" s="12"/>
      <c r="K22" s="12"/>
      <c r="L22" s="12"/>
      <c r="M22" s="12"/>
      <c r="N22" s="12"/>
      <c r="O22" s="12"/>
      <c r="P22" t="s">
        <v>104</v>
      </c>
      <c r="Q22" s="35">
        <f>Demand!C15</f>
        <v>56831.780261</v>
      </c>
      <c r="R22" s="35">
        <f>Demand!D15</f>
        <v>54539.425095000013</v>
      </c>
      <c r="S22" s="35">
        <f>Demand!E15</f>
        <v>53179.528377999995</v>
      </c>
      <c r="T22" s="35">
        <f>Demand!F15</f>
        <v>45227.421106999995</v>
      </c>
      <c r="U22" s="35">
        <f>Demand!G15</f>
        <v>53389.396537000022</v>
      </c>
      <c r="V22" s="35">
        <f>Demand!H15</f>
        <v>61732.271859</v>
      </c>
      <c r="W22" s="35">
        <f>Demand!I15</f>
        <v>67650.277022999973</v>
      </c>
      <c r="X22" s="35">
        <f>Demand!J15</f>
        <v>69877.046692000004</v>
      </c>
      <c r="Y22" s="35">
        <f>Demand!K15</f>
        <v>64458.196335999979</v>
      </c>
      <c r="Z22" s="35">
        <f>Demand!L15</f>
        <v>59186.565458000012</v>
      </c>
      <c r="AA22" s="35">
        <f>Demand!M15</f>
        <v>44945.143429000011</v>
      </c>
      <c r="AB22" s="35">
        <f>Demand!N15</f>
        <v>44934.24882299998</v>
      </c>
    </row>
    <row r="23" spans="1:30" x14ac:dyDescent="0.2">
      <c r="A23" s="10"/>
      <c r="B23" s="10"/>
      <c r="C23" s="10"/>
      <c r="D23" s="10"/>
      <c r="E23" s="10"/>
      <c r="F23" s="10"/>
      <c r="G23" s="10"/>
      <c r="H23" s="10"/>
      <c r="I23" s="10"/>
      <c r="J23" s="10"/>
      <c r="K23" s="10"/>
      <c r="L23" s="10"/>
      <c r="M23" s="10"/>
      <c r="N23" s="10"/>
      <c r="O23" s="10"/>
      <c r="Q23" s="35"/>
      <c r="R23" s="35"/>
      <c r="S23" s="35"/>
      <c r="T23" s="35"/>
      <c r="U23" s="35"/>
      <c r="V23" s="35"/>
      <c r="W23" s="35"/>
      <c r="X23" s="35"/>
      <c r="Y23" s="35"/>
      <c r="Z23" s="35"/>
      <c r="AA23" s="35"/>
      <c r="AB23" s="35"/>
    </row>
    <row r="24" spans="1:30" x14ac:dyDescent="0.2">
      <c r="A24" s="9"/>
      <c r="B24" s="11"/>
      <c r="C24" s="11"/>
      <c r="D24" s="11"/>
      <c r="E24" s="11"/>
      <c r="F24" s="11"/>
      <c r="G24" s="11"/>
      <c r="H24" s="11"/>
      <c r="I24" s="11"/>
      <c r="J24" s="11"/>
      <c r="K24" s="11"/>
      <c r="L24" s="11"/>
      <c r="M24" s="11"/>
      <c r="N24" s="11"/>
      <c r="O24" s="11"/>
      <c r="Q24" s="35"/>
      <c r="R24" s="35"/>
      <c r="S24" s="35"/>
      <c r="T24" s="35"/>
      <c r="U24" s="35"/>
      <c r="V24" s="35"/>
      <c r="W24" s="35"/>
      <c r="X24" s="35"/>
      <c r="Y24" s="35"/>
      <c r="Z24" s="35"/>
      <c r="AA24" s="35"/>
      <c r="AB24" s="35"/>
    </row>
    <row r="25" spans="1:30" x14ac:dyDescent="0.2">
      <c r="A25" s="9"/>
      <c r="B25" s="11"/>
      <c r="C25" s="11"/>
      <c r="D25" s="11"/>
      <c r="E25" s="11"/>
      <c r="F25" s="11"/>
      <c r="G25" s="11"/>
      <c r="H25" s="11"/>
      <c r="I25" s="11"/>
      <c r="J25" s="11"/>
      <c r="K25" s="11"/>
      <c r="L25" s="11"/>
      <c r="M25" s="11"/>
      <c r="N25" s="11"/>
      <c r="O25" s="11"/>
      <c r="Q25" s="35"/>
      <c r="R25" s="35"/>
      <c r="S25" s="35"/>
      <c r="T25" s="35"/>
      <c r="U25" s="35"/>
      <c r="V25" s="35"/>
      <c r="W25" s="35"/>
      <c r="X25" s="35"/>
      <c r="Y25" s="35"/>
      <c r="Z25" s="35"/>
      <c r="AA25" s="35"/>
      <c r="AB25" s="35"/>
    </row>
    <row r="26" spans="1:30" x14ac:dyDescent="0.2">
      <c r="A26" s="9"/>
      <c r="B26" s="12"/>
      <c r="C26" s="12"/>
      <c r="D26" s="12"/>
      <c r="E26" s="12"/>
      <c r="F26" s="12"/>
      <c r="G26" s="12"/>
      <c r="H26" s="12"/>
      <c r="I26" s="12"/>
      <c r="J26" s="12"/>
      <c r="K26" s="12"/>
      <c r="L26" s="12"/>
      <c r="M26" s="12"/>
      <c r="N26" s="12"/>
      <c r="O26" s="12"/>
      <c r="Q26" s="4" t="s">
        <v>168</v>
      </c>
      <c r="R26" s="4" t="s">
        <v>178</v>
      </c>
      <c r="S26" s="4" t="s">
        <v>188</v>
      </c>
      <c r="T26" s="4" t="s">
        <v>208</v>
      </c>
      <c r="U26" s="4" t="s">
        <v>213</v>
      </c>
      <c r="V26" s="4" t="s">
        <v>229</v>
      </c>
      <c r="W26" s="4" t="s">
        <v>243</v>
      </c>
      <c r="X26" s="4" t="s">
        <v>254</v>
      </c>
      <c r="Y26" s="4" t="s">
        <v>277</v>
      </c>
      <c r="Z26" s="4" t="s">
        <v>290</v>
      </c>
      <c r="AA26" s="4" t="s">
        <v>295</v>
      </c>
      <c r="AB26" s="4" t="s">
        <v>301</v>
      </c>
    </row>
    <row r="27" spans="1:30" x14ac:dyDescent="0.2">
      <c r="A27" s="10"/>
      <c r="B27" s="10"/>
      <c r="C27" s="10"/>
      <c r="D27" s="10"/>
      <c r="E27" s="10"/>
      <c r="F27" s="10"/>
      <c r="G27" s="10"/>
      <c r="H27" s="10"/>
      <c r="I27" s="10"/>
      <c r="J27" s="10"/>
      <c r="K27" s="10"/>
      <c r="L27" s="10"/>
      <c r="M27" s="10"/>
      <c r="N27" s="10"/>
      <c r="O27" s="10"/>
      <c r="P27" t="s">
        <v>28</v>
      </c>
      <c r="Q27" s="35">
        <f>Demand!C13</f>
        <v>57691</v>
      </c>
      <c r="R27" s="35">
        <f>Demand!D13</f>
        <v>56550</v>
      </c>
      <c r="S27" s="35">
        <f>Demand!E13</f>
        <v>45965</v>
      </c>
      <c r="T27" s="35">
        <f>Demand!F13</f>
        <v>49607</v>
      </c>
      <c r="U27" s="35">
        <f>Demand!G13</f>
        <v>63158</v>
      </c>
      <c r="V27" s="35">
        <f>Demand!H13</f>
        <v>63325</v>
      </c>
      <c r="W27" s="35">
        <f>Demand!I13</f>
        <v>66802</v>
      </c>
      <c r="X27" s="35">
        <f>Demand!J13</f>
        <v>70588</v>
      </c>
      <c r="Y27" s="35">
        <f>Demand!K13</f>
        <v>59636</v>
      </c>
      <c r="Z27" s="35">
        <f>Demand!L13</f>
        <v>54437</v>
      </c>
      <c r="AA27" s="35">
        <f>Demand!M13</f>
        <v>49799</v>
      </c>
      <c r="AB27" s="35">
        <f>Demand!N13</f>
        <v>51092</v>
      </c>
    </row>
    <row r="28" spans="1:30" x14ac:dyDescent="0.2">
      <c r="A28" s="9"/>
      <c r="B28" s="11"/>
      <c r="C28" s="11"/>
      <c r="D28" s="11"/>
      <c r="E28" s="11"/>
      <c r="F28" s="11"/>
      <c r="G28" s="11"/>
      <c r="H28" s="11"/>
      <c r="I28" s="11"/>
      <c r="J28" s="11"/>
      <c r="K28" s="11"/>
      <c r="L28" s="11"/>
      <c r="M28" s="11"/>
      <c r="N28" s="11"/>
      <c r="O28" s="11"/>
    </row>
    <row r="29" spans="1:30" x14ac:dyDescent="0.2">
      <c r="A29" s="9"/>
      <c r="B29" s="11"/>
      <c r="C29" s="11"/>
      <c r="D29" s="11"/>
      <c r="E29" s="11"/>
      <c r="F29" s="11"/>
      <c r="G29" s="11"/>
      <c r="H29" s="11"/>
      <c r="I29" s="11"/>
      <c r="J29" s="11"/>
      <c r="K29" s="11"/>
      <c r="L29" s="11"/>
      <c r="M29" s="11"/>
      <c r="N29" s="11"/>
      <c r="O29" s="11"/>
      <c r="Q29" s="121" t="s">
        <v>137</v>
      </c>
      <c r="S29"/>
      <c r="T29"/>
      <c r="U29"/>
      <c r="V29"/>
      <c r="W29"/>
      <c r="X29"/>
      <c r="Y29"/>
      <c r="Z29"/>
      <c r="AA29"/>
      <c r="AB29"/>
      <c r="AC29"/>
      <c r="AD29"/>
    </row>
    <row r="30" spans="1:30" x14ac:dyDescent="0.2">
      <c r="A30" s="9"/>
      <c r="B30" s="12"/>
      <c r="C30" s="12"/>
      <c r="D30" s="12"/>
      <c r="E30" s="12"/>
      <c r="F30" s="12"/>
      <c r="G30" s="12"/>
      <c r="H30" s="12"/>
      <c r="I30" s="12"/>
      <c r="J30" s="12"/>
      <c r="K30" s="12"/>
      <c r="L30" s="12"/>
      <c r="M30" s="12"/>
      <c r="N30" s="12"/>
      <c r="O30" s="12"/>
      <c r="Q30" s="121" t="s">
        <v>169</v>
      </c>
      <c r="S30"/>
      <c r="T30"/>
      <c r="U30"/>
      <c r="V30"/>
      <c r="W30"/>
      <c r="X30"/>
      <c r="Y30"/>
      <c r="Z30"/>
      <c r="AA30"/>
      <c r="AB30"/>
      <c r="AC30"/>
      <c r="AD30"/>
    </row>
    <row r="31" spans="1:30" x14ac:dyDescent="0.2">
      <c r="A31" s="10"/>
      <c r="B31" s="10"/>
      <c r="C31" s="10"/>
      <c r="D31" s="10"/>
      <c r="E31" s="10"/>
      <c r="F31" s="10"/>
      <c r="G31" s="10"/>
      <c r="H31" s="10"/>
      <c r="I31" s="10"/>
      <c r="J31" s="10"/>
      <c r="K31" s="10"/>
      <c r="L31" s="10"/>
      <c r="M31" s="10"/>
      <c r="N31" s="10"/>
      <c r="O31" s="10"/>
      <c r="Q31" s="121" t="s">
        <v>253</v>
      </c>
      <c r="S31"/>
      <c r="T31"/>
      <c r="U31"/>
      <c r="V31"/>
      <c r="W31"/>
      <c r="X31"/>
      <c r="Y31"/>
      <c r="Z31"/>
      <c r="AA31"/>
      <c r="AB31"/>
      <c r="AC31"/>
      <c r="AD31"/>
    </row>
    <row r="32" spans="1:30" x14ac:dyDescent="0.2">
      <c r="A32" s="9"/>
      <c r="B32" s="11"/>
      <c r="C32" s="11"/>
      <c r="D32" s="11"/>
      <c r="E32" s="11"/>
      <c r="F32" s="11"/>
      <c r="G32" s="11"/>
      <c r="H32" s="11"/>
      <c r="I32" s="11"/>
      <c r="J32" s="11"/>
      <c r="K32" s="11"/>
      <c r="L32" s="11"/>
      <c r="M32" s="11"/>
      <c r="N32" s="11"/>
      <c r="O32" s="11"/>
      <c r="P32" s="93"/>
      <c r="S32"/>
      <c r="T32"/>
      <c r="U32"/>
      <c r="V32"/>
      <c r="W32"/>
      <c r="X32"/>
      <c r="Y32"/>
      <c r="Z32"/>
      <c r="AA32"/>
      <c r="AB32"/>
      <c r="AC32"/>
      <c r="AD32"/>
    </row>
    <row r="33" spans="1:30" x14ac:dyDescent="0.2">
      <c r="A33" s="9"/>
      <c r="B33" s="11"/>
      <c r="C33" s="11"/>
      <c r="D33" s="11"/>
      <c r="E33" s="11"/>
      <c r="F33" s="11"/>
      <c r="G33" s="11"/>
      <c r="H33" s="11"/>
      <c r="I33" s="11"/>
      <c r="J33" s="11"/>
      <c r="K33" s="11"/>
      <c r="L33" s="11"/>
      <c r="M33" s="11"/>
      <c r="N33" s="11"/>
      <c r="O33" s="11"/>
      <c r="P33" s="15"/>
      <c r="S33"/>
      <c r="T33"/>
      <c r="U33"/>
      <c r="V33"/>
      <c r="W33"/>
      <c r="X33"/>
      <c r="Y33"/>
      <c r="Z33"/>
      <c r="AA33"/>
      <c r="AB33"/>
      <c r="AC33"/>
      <c r="AD33"/>
    </row>
    <row r="34" spans="1:30" x14ac:dyDescent="0.2">
      <c r="A34" s="9"/>
      <c r="B34" s="12"/>
      <c r="C34" s="12"/>
      <c r="D34" s="12"/>
      <c r="E34" s="12"/>
      <c r="F34" s="12"/>
      <c r="G34" s="12"/>
      <c r="H34" s="12"/>
      <c r="I34" s="12"/>
      <c r="J34" s="12"/>
      <c r="K34" s="12"/>
      <c r="L34" s="12"/>
      <c r="M34" s="12"/>
      <c r="N34" s="12"/>
      <c r="O34" s="12"/>
      <c r="S34"/>
      <c r="T34"/>
      <c r="U34"/>
      <c r="V34"/>
      <c r="W34"/>
      <c r="X34"/>
      <c r="Y34"/>
      <c r="Z34"/>
      <c r="AA34"/>
      <c r="AB34"/>
      <c r="AC34"/>
      <c r="AD34"/>
    </row>
    <row r="35" spans="1:30" x14ac:dyDescent="0.2">
      <c r="A35" s="10"/>
      <c r="B35" s="10"/>
      <c r="C35" s="10"/>
      <c r="D35" s="10"/>
      <c r="E35" s="10"/>
      <c r="F35" s="10"/>
      <c r="G35" s="10"/>
      <c r="H35" s="10"/>
      <c r="I35" s="10"/>
      <c r="J35" s="10"/>
      <c r="K35" s="10"/>
      <c r="L35" s="10"/>
      <c r="M35" s="10"/>
      <c r="N35" s="10"/>
      <c r="O35" s="10"/>
      <c r="P35" s="5"/>
      <c r="S35"/>
      <c r="T35"/>
      <c r="U35"/>
      <c r="V35"/>
      <c r="W35"/>
      <c r="X35"/>
      <c r="Y35"/>
      <c r="Z35"/>
      <c r="AA35"/>
      <c r="AB35"/>
      <c r="AC35"/>
      <c r="AD35"/>
    </row>
    <row r="36" spans="1:30" x14ac:dyDescent="0.2">
      <c r="A36" s="9"/>
      <c r="B36" s="11"/>
      <c r="C36" s="11"/>
      <c r="D36" s="11"/>
      <c r="E36" s="11"/>
      <c r="F36" s="11"/>
      <c r="G36" s="11"/>
      <c r="H36" s="11"/>
      <c r="I36" s="11"/>
      <c r="J36" s="11"/>
      <c r="K36" s="11"/>
      <c r="L36" s="11"/>
      <c r="M36" s="11"/>
      <c r="N36" s="11"/>
      <c r="O36" s="11"/>
      <c r="P36" s="5"/>
      <c r="S36"/>
      <c r="T36"/>
      <c r="U36"/>
      <c r="V36"/>
      <c r="W36"/>
      <c r="X36"/>
      <c r="Y36"/>
      <c r="Z36"/>
      <c r="AA36"/>
      <c r="AB36"/>
      <c r="AC36"/>
      <c r="AD36"/>
    </row>
    <row r="37" spans="1:30" x14ac:dyDescent="0.2">
      <c r="A37" s="9"/>
      <c r="B37" s="11"/>
      <c r="C37" s="11"/>
      <c r="D37" s="11"/>
      <c r="E37" s="11"/>
      <c r="F37" s="11"/>
      <c r="G37" s="11"/>
      <c r="H37" s="11"/>
      <c r="I37" s="11"/>
      <c r="J37" s="11"/>
      <c r="K37" s="11"/>
      <c r="L37" s="11"/>
      <c r="M37" s="11"/>
      <c r="N37" s="11"/>
      <c r="O37" s="11"/>
      <c r="P37" s="5"/>
      <c r="S37"/>
      <c r="T37"/>
      <c r="U37"/>
      <c r="V37"/>
      <c r="W37"/>
      <c r="X37"/>
      <c r="Y37"/>
      <c r="Z37"/>
      <c r="AA37"/>
      <c r="AB37"/>
      <c r="AC37"/>
      <c r="AD37"/>
    </row>
    <row r="38" spans="1:30" x14ac:dyDescent="0.2">
      <c r="A38" s="9"/>
      <c r="B38" s="12"/>
      <c r="C38" s="12"/>
      <c r="D38" s="12"/>
      <c r="E38" s="12"/>
      <c r="F38" s="12"/>
      <c r="G38" s="12"/>
      <c r="H38" s="12"/>
      <c r="I38" s="12"/>
      <c r="J38" s="12"/>
      <c r="K38" s="12"/>
      <c r="L38" s="12"/>
      <c r="M38" s="12"/>
      <c r="N38" s="12"/>
      <c r="O38" s="12"/>
      <c r="P38" s="5"/>
      <c r="S38"/>
      <c r="T38"/>
      <c r="U38"/>
      <c r="V38"/>
      <c r="W38"/>
      <c r="X38"/>
      <c r="Y38"/>
      <c r="Z38"/>
      <c r="AA38"/>
      <c r="AB38"/>
      <c r="AC38"/>
      <c r="AD38"/>
    </row>
    <row r="39" spans="1:30" x14ac:dyDescent="0.2">
      <c r="A39" s="10"/>
      <c r="B39" s="10"/>
      <c r="C39" s="10"/>
      <c r="D39" s="10"/>
      <c r="E39" s="10"/>
      <c r="F39" s="10"/>
      <c r="G39" s="10"/>
      <c r="H39" s="10"/>
      <c r="I39" s="10"/>
      <c r="J39" s="10"/>
      <c r="K39" s="10"/>
      <c r="L39" s="10"/>
      <c r="M39" s="10"/>
      <c r="N39" s="10"/>
      <c r="O39" s="10"/>
      <c r="P39" s="5"/>
      <c r="S39"/>
      <c r="T39"/>
      <c r="U39"/>
      <c r="V39"/>
      <c r="W39"/>
      <c r="X39"/>
      <c r="Y39"/>
      <c r="Z39"/>
      <c r="AA39"/>
      <c r="AB39"/>
      <c r="AC39"/>
      <c r="AD39"/>
    </row>
    <row r="40" spans="1:30" x14ac:dyDescent="0.2">
      <c r="A40" s="9"/>
      <c r="B40" s="11"/>
      <c r="C40" s="11"/>
      <c r="D40" s="11"/>
      <c r="E40" s="11"/>
      <c r="F40" s="11"/>
      <c r="G40" s="11"/>
      <c r="H40" s="11"/>
      <c r="I40" s="11"/>
      <c r="J40" s="11"/>
      <c r="K40" s="11"/>
      <c r="L40" s="11"/>
      <c r="M40" s="11"/>
      <c r="N40" s="11"/>
      <c r="O40" s="11"/>
      <c r="P40" s="5"/>
      <c r="S40"/>
      <c r="T40"/>
      <c r="U40"/>
      <c r="V40"/>
      <c r="W40"/>
      <c r="X40"/>
      <c r="Y40"/>
      <c r="Z40"/>
      <c r="AA40"/>
      <c r="AB40"/>
      <c r="AC40"/>
      <c r="AD40"/>
    </row>
    <row r="41" spans="1:30" x14ac:dyDescent="0.2">
      <c r="A41" s="9"/>
      <c r="B41" s="11"/>
      <c r="C41" s="11"/>
      <c r="D41" s="11"/>
      <c r="E41" s="11"/>
      <c r="F41" s="11"/>
      <c r="G41" s="11"/>
      <c r="H41" s="11"/>
      <c r="I41" s="11"/>
      <c r="J41" s="11"/>
      <c r="K41" s="11"/>
      <c r="L41" s="11"/>
      <c r="M41" s="11"/>
      <c r="N41" s="11"/>
      <c r="O41" s="11"/>
      <c r="P41" s="5"/>
      <c r="S41"/>
      <c r="T41"/>
      <c r="U41"/>
      <c r="V41"/>
      <c r="W41"/>
      <c r="X41"/>
      <c r="Y41"/>
      <c r="Z41"/>
      <c r="AA41"/>
      <c r="AB41"/>
      <c r="AC41"/>
      <c r="AD41"/>
    </row>
    <row r="42" spans="1:30" x14ac:dyDescent="0.2">
      <c r="A42" s="9"/>
      <c r="B42" s="12"/>
      <c r="C42" s="12"/>
      <c r="D42" s="12"/>
      <c r="E42" s="12"/>
      <c r="F42" s="12"/>
      <c r="G42" s="12"/>
      <c r="H42" s="12"/>
      <c r="I42" s="12"/>
      <c r="J42" s="12"/>
      <c r="K42" s="12"/>
      <c r="L42" s="12"/>
      <c r="M42" s="12"/>
      <c r="N42" s="12"/>
      <c r="O42" s="12"/>
      <c r="P42" s="5"/>
      <c r="S42"/>
      <c r="T42"/>
      <c r="U42"/>
      <c r="V42"/>
      <c r="W42"/>
      <c r="X42"/>
      <c r="Y42"/>
      <c r="Z42"/>
      <c r="AA42"/>
      <c r="AB42"/>
      <c r="AC42"/>
      <c r="AD42"/>
    </row>
    <row r="43" spans="1:30" x14ac:dyDescent="0.2">
      <c r="A43" s="10"/>
      <c r="B43" s="10"/>
      <c r="C43" s="10"/>
      <c r="D43" s="10"/>
      <c r="E43" s="10"/>
      <c r="F43" s="10"/>
      <c r="G43" s="10"/>
      <c r="H43" s="10"/>
      <c r="I43" s="10"/>
      <c r="J43" s="10"/>
      <c r="K43" s="10"/>
      <c r="L43" s="10"/>
      <c r="M43" s="10"/>
      <c r="N43" s="10"/>
      <c r="O43" s="10"/>
      <c r="P43" s="5"/>
      <c r="S43"/>
      <c r="T43"/>
      <c r="U43"/>
      <c r="V43"/>
      <c r="W43"/>
      <c r="X43"/>
      <c r="Y43"/>
      <c r="Z43"/>
      <c r="AA43"/>
      <c r="AB43"/>
      <c r="AC43"/>
      <c r="AD43"/>
    </row>
    <row r="44" spans="1:30" x14ac:dyDescent="0.2">
      <c r="A44" s="9"/>
      <c r="B44" s="11"/>
      <c r="C44" s="11"/>
      <c r="D44" s="11"/>
      <c r="E44" s="11"/>
      <c r="F44" s="11"/>
      <c r="G44" s="11"/>
      <c r="H44" s="11"/>
      <c r="I44" s="11"/>
      <c r="J44" s="11"/>
      <c r="K44" s="11"/>
      <c r="L44" s="11"/>
      <c r="M44" s="11"/>
      <c r="N44" s="11"/>
      <c r="O44" s="11"/>
      <c r="P44" s="5"/>
      <c r="S44"/>
      <c r="T44"/>
      <c r="U44"/>
      <c r="V44"/>
      <c r="W44"/>
      <c r="X44"/>
      <c r="Y44"/>
      <c r="Z44"/>
      <c r="AA44"/>
      <c r="AB44"/>
      <c r="AC44"/>
      <c r="AD44"/>
    </row>
    <row r="45" spans="1:30" x14ac:dyDescent="0.2">
      <c r="A45" s="9"/>
      <c r="B45" s="11"/>
      <c r="C45" s="11"/>
      <c r="D45" s="11"/>
      <c r="E45" s="11"/>
      <c r="F45" s="11"/>
      <c r="G45" s="11"/>
      <c r="H45" s="11"/>
      <c r="I45" s="11"/>
      <c r="J45" s="11"/>
      <c r="K45" s="11"/>
      <c r="L45" s="11"/>
      <c r="M45" s="11"/>
      <c r="N45" s="11"/>
      <c r="O45" s="11"/>
      <c r="P45" s="5"/>
      <c r="S45"/>
      <c r="T45"/>
      <c r="U45"/>
      <c r="V45"/>
      <c r="W45"/>
      <c r="X45"/>
      <c r="Y45"/>
      <c r="Z45"/>
      <c r="AA45"/>
      <c r="AB45"/>
      <c r="AC45"/>
      <c r="AD45"/>
    </row>
    <row r="46" spans="1:30" x14ac:dyDescent="0.2">
      <c r="A46" s="9"/>
      <c r="B46" s="12"/>
      <c r="C46" s="12"/>
      <c r="D46" s="12"/>
      <c r="E46" s="12"/>
      <c r="F46" s="12"/>
      <c r="G46" s="12"/>
      <c r="H46" s="12"/>
      <c r="I46" s="12"/>
      <c r="J46" s="12"/>
      <c r="K46" s="12"/>
      <c r="L46" s="12"/>
      <c r="M46" s="12"/>
      <c r="N46" s="12"/>
      <c r="O46" s="12"/>
      <c r="P46" s="5"/>
      <c r="S46"/>
      <c r="T46"/>
      <c r="U46"/>
      <c r="V46"/>
      <c r="W46"/>
      <c r="X46"/>
      <c r="Y46"/>
      <c r="Z46"/>
      <c r="AA46"/>
      <c r="AB46"/>
      <c r="AC46"/>
      <c r="AD46"/>
    </row>
    <row r="47" spans="1:30" x14ac:dyDescent="0.2">
      <c r="S47"/>
      <c r="T47"/>
      <c r="U47"/>
      <c r="V47"/>
      <c r="W47"/>
      <c r="X47"/>
      <c r="Y47"/>
      <c r="Z47"/>
      <c r="AA47"/>
      <c r="AB47"/>
      <c r="AC47"/>
      <c r="AD47"/>
    </row>
    <row r="48" spans="1:30" x14ac:dyDescent="0.2">
      <c r="S48"/>
      <c r="T48"/>
      <c r="U48"/>
      <c r="V48"/>
      <c r="W48"/>
      <c r="X48"/>
      <c r="Y48"/>
      <c r="Z48"/>
      <c r="AA48"/>
      <c r="AB48"/>
      <c r="AC48"/>
      <c r="AD48"/>
    </row>
    <row r="49" spans="2:30" x14ac:dyDescent="0.2">
      <c r="B49" s="9"/>
      <c r="C49" s="9"/>
      <c r="D49" s="9"/>
      <c r="E49" s="9"/>
      <c r="F49" s="9"/>
      <c r="G49" s="9"/>
      <c r="H49" s="9"/>
      <c r="I49" s="9"/>
      <c r="J49" s="9"/>
      <c r="K49" s="9"/>
      <c r="L49" s="9"/>
      <c r="M49" s="9"/>
      <c r="N49" s="9"/>
      <c r="O49" s="9"/>
      <c r="S49"/>
      <c r="T49"/>
      <c r="U49"/>
      <c r="V49"/>
      <c r="W49"/>
      <c r="X49"/>
      <c r="Y49"/>
      <c r="Z49"/>
      <c r="AA49"/>
      <c r="AB49"/>
      <c r="AC49"/>
      <c r="AD49"/>
    </row>
    <row r="50" spans="2:30" x14ac:dyDescent="0.2">
      <c r="B50" s="9"/>
      <c r="C50" s="9"/>
      <c r="D50" s="9"/>
      <c r="E50" s="9"/>
      <c r="F50" s="9"/>
      <c r="G50" s="9"/>
      <c r="H50" s="9"/>
      <c r="I50" s="9"/>
      <c r="J50" s="9"/>
      <c r="K50" s="9"/>
      <c r="L50" s="9"/>
      <c r="M50" s="9"/>
      <c r="N50" s="9"/>
      <c r="O50" s="9"/>
      <c r="S50"/>
      <c r="T50"/>
      <c r="U50"/>
      <c r="V50"/>
      <c r="W50"/>
      <c r="X50"/>
      <c r="Y50"/>
      <c r="Z50"/>
      <c r="AA50"/>
      <c r="AB50"/>
      <c r="AC50"/>
      <c r="AD50"/>
    </row>
    <row r="51" spans="2:30" x14ac:dyDescent="0.2">
      <c r="B51" s="9"/>
      <c r="C51" s="9"/>
      <c r="D51" s="9"/>
      <c r="E51" s="9"/>
      <c r="F51" s="9"/>
      <c r="G51" s="9"/>
      <c r="H51" s="9"/>
      <c r="I51" s="9"/>
      <c r="J51" s="9"/>
      <c r="K51" s="9"/>
      <c r="L51" s="9"/>
      <c r="M51" s="9"/>
      <c r="N51" s="9"/>
      <c r="O51" s="9"/>
      <c r="S51"/>
      <c r="T51"/>
      <c r="U51"/>
      <c r="V51"/>
      <c r="W51"/>
      <c r="X51"/>
      <c r="Y51"/>
      <c r="Z51"/>
      <c r="AA51"/>
      <c r="AB51"/>
      <c r="AC51"/>
      <c r="AD51"/>
    </row>
    <row r="52" spans="2:30" x14ac:dyDescent="0.2">
      <c r="B52" s="9"/>
      <c r="C52" s="9"/>
      <c r="D52" s="9"/>
      <c r="E52" s="9"/>
      <c r="F52" s="9"/>
      <c r="G52" s="9"/>
      <c r="H52" s="9"/>
      <c r="I52" s="9"/>
      <c r="J52" s="9"/>
      <c r="K52" s="9"/>
      <c r="L52" s="9"/>
      <c r="M52" s="9"/>
      <c r="N52" s="9"/>
      <c r="O52" s="9"/>
    </row>
    <row r="53" spans="2:30" x14ac:dyDescent="0.2">
      <c r="B53" s="9"/>
      <c r="C53" s="9"/>
      <c r="D53" s="9"/>
      <c r="E53" s="9"/>
      <c r="F53" s="9"/>
      <c r="G53" s="9"/>
      <c r="H53" s="9"/>
      <c r="I53" s="9"/>
      <c r="J53" s="9"/>
      <c r="K53" s="9"/>
      <c r="L53" s="9"/>
      <c r="M53" s="9"/>
      <c r="N53" s="9"/>
      <c r="O53" s="9"/>
    </row>
    <row r="54" spans="2:30" x14ac:dyDescent="0.2">
      <c r="B54" s="9"/>
      <c r="C54" s="9"/>
      <c r="D54" s="9"/>
      <c r="E54" s="9"/>
      <c r="F54" s="9"/>
      <c r="G54" s="9"/>
      <c r="H54" s="9"/>
      <c r="I54" s="9"/>
      <c r="J54" s="9"/>
      <c r="K54" s="9"/>
      <c r="L54" s="9"/>
      <c r="M54" s="9"/>
      <c r="N54" s="9"/>
      <c r="O54" s="9"/>
    </row>
    <row r="55" spans="2:30" x14ac:dyDescent="0.2">
      <c r="B55" s="9"/>
      <c r="C55" s="9"/>
      <c r="D55" s="9"/>
      <c r="E55" s="9"/>
      <c r="F55" s="9"/>
      <c r="G55" s="9"/>
      <c r="H55" s="9"/>
      <c r="I55" s="9"/>
      <c r="J55" s="9"/>
      <c r="K55" s="9"/>
      <c r="L55" s="9"/>
      <c r="M55" s="9"/>
      <c r="N55" s="9"/>
      <c r="O55" s="9"/>
    </row>
    <row r="56" spans="2:30" x14ac:dyDescent="0.2">
      <c r="B56" s="9"/>
      <c r="C56" s="9"/>
      <c r="D56" s="9"/>
      <c r="E56" s="9"/>
      <c r="F56" s="9"/>
      <c r="G56" s="9"/>
      <c r="H56" s="9"/>
      <c r="I56" s="9"/>
      <c r="J56" s="9"/>
      <c r="K56" s="9"/>
      <c r="L56" s="9"/>
      <c r="M56" s="9"/>
      <c r="N56" s="9"/>
      <c r="O56" s="9"/>
    </row>
    <row r="57" spans="2:30" x14ac:dyDescent="0.2">
      <c r="B57" s="9"/>
      <c r="C57" s="9"/>
      <c r="D57" s="9"/>
      <c r="E57" s="9"/>
      <c r="F57" s="9"/>
      <c r="G57" s="9"/>
      <c r="H57" s="9"/>
      <c r="I57" s="9"/>
      <c r="J57" s="9"/>
      <c r="K57" s="9"/>
      <c r="L57" s="9"/>
      <c r="M57" s="9"/>
      <c r="N57" s="9"/>
      <c r="O57" s="9"/>
    </row>
    <row r="61" spans="2:30" x14ac:dyDescent="0.2">
      <c r="P61" s="6"/>
    </row>
    <row r="64" spans="2:30" x14ac:dyDescent="0.2">
      <c r="P64" s="28"/>
      <c r="Q64" s="28"/>
      <c r="R64" s="28"/>
    </row>
    <row r="65" spans="2:18" ht="15.75" x14ac:dyDescent="0.25">
      <c r="P65" s="21"/>
      <c r="Q65" s="21"/>
      <c r="R65" s="21"/>
    </row>
    <row r="78" spans="2:18" x14ac:dyDescent="0.2">
      <c r="B78" s="121" t="s">
        <v>137</v>
      </c>
    </row>
    <row r="79" spans="2:18" x14ac:dyDescent="0.2">
      <c r="B79" s="121" t="s">
        <v>169</v>
      </c>
    </row>
    <row r="80" spans="2:18" x14ac:dyDescent="0.2">
      <c r="B80" s="121" t="s">
        <v>253</v>
      </c>
    </row>
  </sheetData>
  <mergeCells count="2">
    <mergeCell ref="A1:N1"/>
    <mergeCell ref="P2:Q2"/>
  </mergeCells>
  <phoneticPr fontId="3" type="noConversion"/>
  <printOptions horizontalCentered="1" verticalCentered="1"/>
  <pageMargins left="0.25" right="0.25" top="0.32" bottom="0.3" header="0.21" footer="0.21"/>
  <pageSetup scale="3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7"/>
  </sheetPr>
  <dimension ref="A1:A10"/>
  <sheetViews>
    <sheetView workbookViewId="0"/>
  </sheetViews>
  <sheetFormatPr defaultRowHeight="12.75" x14ac:dyDescent="0.2"/>
  <cols>
    <col min="1" max="1" width="91.28515625" customWidth="1"/>
  </cols>
  <sheetData>
    <row r="1" spans="1:1" ht="35.25" customHeight="1" x14ac:dyDescent="0.2">
      <c r="A1" s="46" t="s">
        <v>46</v>
      </c>
    </row>
    <row r="4" spans="1:1" x14ac:dyDescent="0.2">
      <c r="A4" s="44" t="s">
        <v>48</v>
      </c>
    </row>
    <row r="5" spans="1:1" ht="21" customHeight="1" x14ac:dyDescent="0.2">
      <c r="A5" s="44" t="s">
        <v>47</v>
      </c>
    </row>
    <row r="8" spans="1:1" ht="95.1" customHeight="1" x14ac:dyDescent="0.2">
      <c r="A8" s="45" t="s">
        <v>50</v>
      </c>
    </row>
    <row r="10" spans="1:1" ht="102" x14ac:dyDescent="0.2">
      <c r="A10" s="122" t="s">
        <v>299</v>
      </c>
    </row>
  </sheetData>
  <phoneticPr fontId="3" type="noConversion"/>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4"/>
  </sheetPr>
  <dimension ref="A1:B12"/>
  <sheetViews>
    <sheetView workbookViewId="0"/>
  </sheetViews>
  <sheetFormatPr defaultRowHeight="12.75" x14ac:dyDescent="0.2"/>
  <cols>
    <col min="1" max="1" width="69" customWidth="1"/>
    <col min="2" max="2" width="16.5703125" customWidth="1"/>
  </cols>
  <sheetData>
    <row r="1" spans="1:2" ht="26.25" customHeight="1" x14ac:dyDescent="0.2">
      <c r="A1" s="111" t="s">
        <v>82</v>
      </c>
      <c r="B1" s="113">
        <v>42801</v>
      </c>
    </row>
    <row r="2" spans="1:2" ht="33.75" customHeight="1" x14ac:dyDescent="0.2">
      <c r="A2" s="109"/>
      <c r="B2" s="110"/>
    </row>
    <row r="3" spans="1:2" x14ac:dyDescent="0.2">
      <c r="A3" s="107"/>
      <c r="B3" s="108"/>
    </row>
    <row r="4" spans="1:2" x14ac:dyDescent="0.2">
      <c r="A4" s="107"/>
      <c r="B4" s="108"/>
    </row>
    <row r="5" spans="1:2" x14ac:dyDescent="0.2">
      <c r="A5" s="107"/>
      <c r="B5" s="108"/>
    </row>
    <row r="6" spans="1:2" x14ac:dyDescent="0.2">
      <c r="A6" s="107"/>
      <c r="B6" s="107"/>
    </row>
    <row r="7" spans="1:2" x14ac:dyDescent="0.2">
      <c r="A7" s="107"/>
      <c r="B7" s="107"/>
    </row>
    <row r="8" spans="1:2" x14ac:dyDescent="0.2">
      <c r="A8" s="107"/>
      <c r="B8" s="107"/>
    </row>
    <row r="9" spans="1:2" x14ac:dyDescent="0.2">
      <c r="A9" s="107"/>
      <c r="B9" s="107"/>
    </row>
    <row r="10" spans="1:2" x14ac:dyDescent="0.2">
      <c r="A10" s="107"/>
      <c r="B10" s="107"/>
    </row>
    <row r="11" spans="1:2" x14ac:dyDescent="0.2">
      <c r="A11" s="107"/>
      <c r="B11" s="107"/>
    </row>
    <row r="12" spans="1:2" x14ac:dyDescent="0.2">
      <c r="A12" s="107"/>
      <c r="B12" s="107"/>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1"/>
    <pageSetUpPr fitToPage="1"/>
  </sheetPr>
  <dimension ref="B1:R44"/>
  <sheetViews>
    <sheetView showGridLines="0" tabSelected="1" zoomScale="75" zoomScaleNormal="75" workbookViewId="0"/>
  </sheetViews>
  <sheetFormatPr defaultRowHeight="12" customHeight="1" x14ac:dyDescent="0.2"/>
  <cols>
    <col min="1" max="1" width="2.28515625" style="2" customWidth="1"/>
    <col min="2" max="2" width="27.140625" style="2" customWidth="1"/>
    <col min="3" max="14" width="15.42578125" style="2" customWidth="1"/>
    <col min="15" max="15" width="13.7109375" style="2" bestFit="1" customWidth="1"/>
    <col min="16" max="16" width="2.28515625" style="2" customWidth="1"/>
    <col min="17" max="16384" width="9.140625" style="2"/>
  </cols>
  <sheetData>
    <row r="1" spans="2:18" ht="27.2" customHeight="1" x14ac:dyDescent="0.3">
      <c r="B1" s="127" t="s">
        <v>12</v>
      </c>
      <c r="C1" s="127"/>
      <c r="D1" s="127"/>
      <c r="E1" s="127"/>
      <c r="F1" s="127"/>
      <c r="G1" s="127"/>
      <c r="H1" s="127"/>
      <c r="I1" s="127"/>
      <c r="J1" s="127"/>
      <c r="K1" s="127"/>
      <c r="L1" s="127"/>
      <c r="M1" s="127"/>
      <c r="N1" s="127"/>
      <c r="O1" s="127"/>
    </row>
    <row r="2" spans="2:18" s="1" customFormat="1" ht="26.25" customHeight="1" x14ac:dyDescent="0.3">
      <c r="B2" s="128" t="s">
        <v>138</v>
      </c>
      <c r="C2" s="128"/>
      <c r="D2" s="128"/>
      <c r="E2" s="128"/>
      <c r="F2" s="128"/>
      <c r="G2" s="128"/>
      <c r="H2" s="128"/>
      <c r="I2" s="128"/>
      <c r="J2" s="128"/>
      <c r="K2" s="128"/>
      <c r="L2" s="128"/>
      <c r="M2" s="128"/>
      <c r="N2" s="128"/>
      <c r="O2" s="128"/>
    </row>
    <row r="3" spans="2:18" s="1" customFormat="1" ht="12" customHeight="1" x14ac:dyDescent="0.3">
      <c r="B3" s="50"/>
      <c r="C3" s="50"/>
      <c r="D3" s="50"/>
      <c r="E3" s="50"/>
      <c r="F3" s="50"/>
      <c r="G3" s="50"/>
      <c r="H3" s="50"/>
      <c r="I3" s="50"/>
      <c r="J3" s="50"/>
      <c r="K3" s="50"/>
      <c r="L3" s="50"/>
      <c r="M3" s="50"/>
      <c r="N3" s="50"/>
      <c r="O3" s="50"/>
    </row>
    <row r="4" spans="2:18" s="1" customFormat="1" ht="17.25" customHeight="1" x14ac:dyDescent="0.25">
      <c r="C4" s="98"/>
      <c r="D4" s="98"/>
      <c r="E4" s="98"/>
      <c r="F4" s="98"/>
      <c r="H4" s="123" t="str">
        <f>"Updated " &amp; TEXT(Updates!$B$1,"m/d/yyyy")</f>
        <v>Updated 3/7/2017</v>
      </c>
      <c r="I4" s="102"/>
      <c r="J4" s="98"/>
      <c r="K4" s="98"/>
      <c r="L4" s="98"/>
      <c r="M4" s="98"/>
      <c r="N4" s="98"/>
      <c r="O4" s="98"/>
    </row>
    <row r="5" spans="2:18" ht="18" customHeight="1" x14ac:dyDescent="0.3">
      <c r="B5" s="105"/>
      <c r="C5" s="106"/>
      <c r="D5" s="106"/>
      <c r="E5" s="104"/>
      <c r="F5" s="104"/>
      <c r="G5" s="104"/>
      <c r="H5" s="104"/>
      <c r="I5" s="104"/>
      <c r="J5" s="104"/>
      <c r="K5" s="104"/>
      <c r="L5" s="104"/>
      <c r="M5" s="104"/>
      <c r="N5" s="104"/>
      <c r="O5" s="104"/>
    </row>
    <row r="6" spans="2:18" ht="18" customHeight="1" x14ac:dyDescent="0.25">
      <c r="B6" s="126" t="s">
        <v>64</v>
      </c>
      <c r="C6" s="126"/>
      <c r="D6" s="126"/>
      <c r="E6" s="126"/>
      <c r="F6" s="126"/>
      <c r="G6" s="126"/>
      <c r="H6" s="126"/>
      <c r="I6" s="126"/>
      <c r="J6" s="126"/>
      <c r="K6" s="126"/>
      <c r="L6" s="126"/>
      <c r="M6" s="126"/>
      <c r="N6" s="126"/>
      <c r="O6" s="126"/>
    </row>
    <row r="7" spans="2:18" ht="18" customHeight="1" x14ac:dyDescent="0.25">
      <c r="B7" s="16"/>
      <c r="C7" s="16"/>
      <c r="D7" s="16"/>
      <c r="E7" s="16"/>
      <c r="F7" s="16"/>
      <c r="G7" s="16"/>
      <c r="H7" s="16"/>
      <c r="I7" s="16"/>
      <c r="J7" s="16"/>
      <c r="K7" s="16"/>
      <c r="L7" s="16"/>
      <c r="M7" s="16"/>
      <c r="N7" s="16"/>
      <c r="O7" s="16"/>
    </row>
    <row r="8" spans="2:18" ht="18" customHeight="1" x14ac:dyDescent="0.25">
      <c r="B8" s="51" t="s">
        <v>0</v>
      </c>
      <c r="C8" s="65" t="s">
        <v>168</v>
      </c>
      <c r="D8" s="64" t="s">
        <v>178</v>
      </c>
      <c r="E8" s="64" t="s">
        <v>188</v>
      </c>
      <c r="F8" s="64" t="s">
        <v>208</v>
      </c>
      <c r="G8" s="64" t="s">
        <v>213</v>
      </c>
      <c r="H8" s="64" t="s">
        <v>229</v>
      </c>
      <c r="I8" s="65" t="s">
        <v>243</v>
      </c>
      <c r="J8" s="64" t="s">
        <v>252</v>
      </c>
      <c r="K8" s="65" t="s">
        <v>276</v>
      </c>
      <c r="L8" s="64" t="s">
        <v>289</v>
      </c>
      <c r="M8" s="64" t="s">
        <v>296</v>
      </c>
      <c r="N8" s="64" t="s">
        <v>300</v>
      </c>
      <c r="O8" s="64" t="s">
        <v>11</v>
      </c>
    </row>
    <row r="9" spans="2:18" ht="18" customHeight="1" x14ac:dyDescent="0.25">
      <c r="B9" s="66" t="s">
        <v>143</v>
      </c>
      <c r="C9" s="52">
        <v>49262.557866999996</v>
      </c>
      <c r="D9" s="52">
        <v>47416.492256000005</v>
      </c>
      <c r="E9" s="52">
        <v>43347.187289000009</v>
      </c>
      <c r="F9" s="52">
        <v>50932.083372000001</v>
      </c>
      <c r="G9" s="52">
        <v>57223.827259000012</v>
      </c>
      <c r="H9" s="52">
        <v>64896.260115999983</v>
      </c>
      <c r="I9" s="52">
        <v>67468.931834999996</v>
      </c>
      <c r="J9" s="124">
        <v>71110.103906000004</v>
      </c>
      <c r="K9" s="52">
        <v>66948.566200000016</v>
      </c>
      <c r="L9" s="52">
        <v>59864.267969000022</v>
      </c>
      <c r="M9" s="52">
        <v>50012.351101000007</v>
      </c>
      <c r="N9" s="52">
        <v>57932.432542000002</v>
      </c>
      <c r="O9" s="58">
        <f>MAX(C9:N9)</f>
        <v>71110.103906000004</v>
      </c>
    </row>
    <row r="10" spans="2:18" ht="18" customHeight="1" x14ac:dyDescent="0.25">
      <c r="B10" s="66" t="s">
        <v>1</v>
      </c>
      <c r="C10" s="116">
        <v>42380</v>
      </c>
      <c r="D10" s="116">
        <v>42404</v>
      </c>
      <c r="E10" s="116">
        <v>42460</v>
      </c>
      <c r="F10" s="116">
        <v>42485</v>
      </c>
      <c r="G10" s="116">
        <v>42500</v>
      </c>
      <c r="H10" s="116">
        <v>42536</v>
      </c>
      <c r="I10" s="116">
        <v>42565</v>
      </c>
      <c r="J10" s="116">
        <v>42593</v>
      </c>
      <c r="K10" s="116">
        <v>42632</v>
      </c>
      <c r="L10" s="116">
        <v>42648</v>
      </c>
      <c r="M10" s="116">
        <v>42676</v>
      </c>
      <c r="N10" s="116">
        <v>42723</v>
      </c>
      <c r="O10" s="54"/>
    </row>
    <row r="11" spans="2:18" s="18" customFormat="1" ht="18" customHeight="1" x14ac:dyDescent="0.25">
      <c r="B11" s="68" t="s">
        <v>2</v>
      </c>
      <c r="C11" s="55" t="s">
        <v>129</v>
      </c>
      <c r="D11" s="55" t="s">
        <v>129</v>
      </c>
      <c r="E11" s="55" t="s">
        <v>161</v>
      </c>
      <c r="F11" s="55" t="s">
        <v>161</v>
      </c>
      <c r="G11" s="55" t="s">
        <v>102</v>
      </c>
      <c r="H11" s="55" t="s">
        <v>102</v>
      </c>
      <c r="I11" s="55" t="s">
        <v>102</v>
      </c>
      <c r="J11" s="55" t="s">
        <v>102</v>
      </c>
      <c r="K11" s="55" t="s">
        <v>102</v>
      </c>
      <c r="L11" s="55" t="s">
        <v>102</v>
      </c>
      <c r="M11" s="55" t="s">
        <v>235</v>
      </c>
      <c r="N11" s="55" t="s">
        <v>129</v>
      </c>
      <c r="O11" s="56"/>
    </row>
    <row r="12" spans="2:18" ht="18" customHeight="1" x14ac:dyDescent="0.25">
      <c r="B12" s="66" t="s">
        <v>5</v>
      </c>
      <c r="C12" s="53" t="s">
        <v>88</v>
      </c>
      <c r="D12" s="53" t="s">
        <v>81</v>
      </c>
      <c r="E12" s="53" t="s">
        <v>81</v>
      </c>
      <c r="F12" s="53" t="s">
        <v>88</v>
      </c>
      <c r="G12" s="53" t="s">
        <v>87</v>
      </c>
      <c r="H12" s="53" t="s">
        <v>89</v>
      </c>
      <c r="I12" s="53" t="s">
        <v>81</v>
      </c>
      <c r="J12" s="53" t="s">
        <v>81</v>
      </c>
      <c r="K12" s="53" t="s">
        <v>88</v>
      </c>
      <c r="L12" s="53" t="s">
        <v>89</v>
      </c>
      <c r="M12" s="53" t="s">
        <v>89</v>
      </c>
      <c r="N12" s="53" t="s">
        <v>88</v>
      </c>
      <c r="O12" s="57"/>
    </row>
    <row r="13" spans="2:18" ht="18" customHeight="1" x14ac:dyDescent="0.25">
      <c r="B13" s="66" t="s">
        <v>72</v>
      </c>
      <c r="C13" s="52">
        <v>57691</v>
      </c>
      <c r="D13" s="52">
        <v>56550</v>
      </c>
      <c r="E13" s="52">
        <v>45965</v>
      </c>
      <c r="F13" s="52">
        <v>49607</v>
      </c>
      <c r="G13" s="52">
        <v>63158</v>
      </c>
      <c r="H13" s="52">
        <v>63325</v>
      </c>
      <c r="I13" s="52">
        <v>66802</v>
      </c>
      <c r="J13" s="52">
        <v>70588</v>
      </c>
      <c r="K13" s="52">
        <v>59636</v>
      </c>
      <c r="L13" s="52">
        <v>54437</v>
      </c>
      <c r="M13" s="52">
        <v>49799</v>
      </c>
      <c r="N13" s="52">
        <v>51092</v>
      </c>
      <c r="O13" s="58">
        <f>MAX(C13:N13)</f>
        <v>70588</v>
      </c>
      <c r="R13" s="14"/>
    </row>
    <row r="14" spans="2:18" ht="18" customHeight="1" x14ac:dyDescent="0.25">
      <c r="B14" s="66" t="s">
        <v>73</v>
      </c>
      <c r="C14" s="59">
        <f t="shared" ref="C14:O14" si="0">C9/C13-1</f>
        <v>-0.14609630848832578</v>
      </c>
      <c r="D14" s="59">
        <f t="shared" si="0"/>
        <v>-0.16151207328028283</v>
      </c>
      <c r="E14" s="59">
        <f t="shared" si="0"/>
        <v>-5.6952305253997415E-2</v>
      </c>
      <c r="F14" s="59">
        <f t="shared" si="0"/>
        <v>2.6711620779325429E-2</v>
      </c>
      <c r="G14" s="59">
        <f t="shared" si="0"/>
        <v>-9.3957578469869074E-2</v>
      </c>
      <c r="H14" s="59">
        <f t="shared" si="0"/>
        <v>2.4812635073035549E-2</v>
      </c>
      <c r="I14" s="59">
        <f t="shared" si="0"/>
        <v>9.9837105924971414E-3</v>
      </c>
      <c r="J14" s="59">
        <f t="shared" si="0"/>
        <v>7.3964966566555379E-3</v>
      </c>
      <c r="K14" s="59">
        <f t="shared" si="0"/>
        <v>0.12261999798779288</v>
      </c>
      <c r="L14" s="59">
        <f t="shared" si="0"/>
        <v>9.9698145911788272E-2</v>
      </c>
      <c r="M14" s="59">
        <f t="shared" si="0"/>
        <v>4.2842446836284243E-3</v>
      </c>
      <c r="N14" s="59">
        <f t="shared" si="0"/>
        <v>0.133884610937133</v>
      </c>
      <c r="O14" s="59">
        <f t="shared" si="0"/>
        <v>7.3964966566555379E-3</v>
      </c>
      <c r="R14" s="14"/>
    </row>
    <row r="15" spans="2:18" s="3" customFormat="1" ht="18" customHeight="1" x14ac:dyDescent="0.25">
      <c r="B15" s="66" t="s">
        <v>126</v>
      </c>
      <c r="C15" s="52">
        <v>56831.780261</v>
      </c>
      <c r="D15" s="52">
        <v>54539.425095000013</v>
      </c>
      <c r="E15" s="52">
        <v>53179.528377999995</v>
      </c>
      <c r="F15" s="52">
        <v>45227.421106999995</v>
      </c>
      <c r="G15" s="52">
        <v>53389.396537000022</v>
      </c>
      <c r="H15" s="52">
        <v>61732.271859</v>
      </c>
      <c r="I15" s="52">
        <v>67650.277022999973</v>
      </c>
      <c r="J15" s="52">
        <v>69877.046692000004</v>
      </c>
      <c r="K15" s="52">
        <v>64458.196335999979</v>
      </c>
      <c r="L15" s="52">
        <v>59186.565458000012</v>
      </c>
      <c r="M15" s="52">
        <v>44945.143429000011</v>
      </c>
      <c r="N15" s="52">
        <v>44934.24882299998</v>
      </c>
      <c r="O15" s="58">
        <f>MAX(C15:N15)</f>
        <v>69877.046692000004</v>
      </c>
      <c r="R15" s="5"/>
    </row>
    <row r="16" spans="2:18" ht="18" customHeight="1" x14ac:dyDescent="0.25">
      <c r="B16" s="66" t="s">
        <v>1</v>
      </c>
      <c r="C16" s="116">
        <v>42012</v>
      </c>
      <c r="D16" s="116">
        <v>42058</v>
      </c>
      <c r="E16" s="116">
        <v>42069</v>
      </c>
      <c r="F16" s="116">
        <v>42103</v>
      </c>
      <c r="G16" s="116">
        <v>42142</v>
      </c>
      <c r="H16" s="116">
        <v>42165</v>
      </c>
      <c r="I16" s="116">
        <v>42215</v>
      </c>
      <c r="J16" s="116">
        <v>42226</v>
      </c>
      <c r="K16" s="116">
        <v>42255</v>
      </c>
      <c r="L16" s="116">
        <v>42289</v>
      </c>
      <c r="M16" s="116">
        <v>42313</v>
      </c>
      <c r="N16" s="116">
        <v>42366</v>
      </c>
      <c r="O16" s="54"/>
      <c r="R16" s="14"/>
    </row>
    <row r="17" spans="2:18" ht="18" customHeight="1" x14ac:dyDescent="0.25">
      <c r="B17" s="66" t="s">
        <v>2</v>
      </c>
      <c r="C17" s="55" t="s">
        <v>129</v>
      </c>
      <c r="D17" s="55" t="s">
        <v>118</v>
      </c>
      <c r="E17" s="55" t="s">
        <v>130</v>
      </c>
      <c r="F17" s="55" t="s">
        <v>102</v>
      </c>
      <c r="G17" s="55" t="s">
        <v>102</v>
      </c>
      <c r="H17" s="55" t="s">
        <v>102</v>
      </c>
      <c r="I17" s="55" t="s">
        <v>102</v>
      </c>
      <c r="J17" s="55" t="s">
        <v>102</v>
      </c>
      <c r="K17" s="55" t="s">
        <v>102</v>
      </c>
      <c r="L17" s="55" t="s">
        <v>102</v>
      </c>
      <c r="M17" s="55" t="s">
        <v>118</v>
      </c>
      <c r="N17" s="55" t="s">
        <v>118</v>
      </c>
      <c r="O17" s="56"/>
      <c r="R17" s="14"/>
    </row>
    <row r="18" spans="2:18" ht="18" customHeight="1" x14ac:dyDescent="0.25">
      <c r="B18" s="66" t="s">
        <v>5</v>
      </c>
      <c r="C18" s="53" t="s">
        <v>81</v>
      </c>
      <c r="D18" s="53" t="s">
        <v>88</v>
      </c>
      <c r="E18" s="53" t="s">
        <v>86</v>
      </c>
      <c r="F18" s="53" t="s">
        <v>81</v>
      </c>
      <c r="G18" s="53" t="s">
        <v>88</v>
      </c>
      <c r="H18" s="53" t="s">
        <v>89</v>
      </c>
      <c r="I18" s="53" t="s">
        <v>81</v>
      </c>
      <c r="J18" s="53" t="s">
        <v>88</v>
      </c>
      <c r="K18" s="53" t="s">
        <v>87</v>
      </c>
      <c r="L18" s="53" t="s">
        <v>88</v>
      </c>
      <c r="M18" s="53" t="s">
        <v>81</v>
      </c>
      <c r="N18" s="53" t="s">
        <v>88</v>
      </c>
      <c r="O18" s="57"/>
      <c r="R18" s="14"/>
    </row>
    <row r="19" spans="2:18" ht="18" customHeight="1" x14ac:dyDescent="0.25">
      <c r="B19" s="66" t="s">
        <v>10</v>
      </c>
      <c r="C19" s="52">
        <f t="shared" ref="C19:N19" si="1">C9-C15</f>
        <v>-7569.222394000004</v>
      </c>
      <c r="D19" s="52">
        <f t="shared" si="1"/>
        <v>-7122.9328390000082</v>
      </c>
      <c r="E19" s="52">
        <f t="shared" si="1"/>
        <v>-9832.3410889999868</v>
      </c>
      <c r="F19" s="52">
        <f t="shared" si="1"/>
        <v>5704.6622650000063</v>
      </c>
      <c r="G19" s="52">
        <f t="shared" si="1"/>
        <v>3834.4307219999901</v>
      </c>
      <c r="H19" s="52">
        <f t="shared" si="1"/>
        <v>3163.9882569999827</v>
      </c>
      <c r="I19" s="52">
        <f t="shared" si="1"/>
        <v>-181.3451879999775</v>
      </c>
      <c r="J19" s="52">
        <f t="shared" si="1"/>
        <v>1233.0572140000004</v>
      </c>
      <c r="K19" s="52">
        <f t="shared" si="1"/>
        <v>2490.3698640000366</v>
      </c>
      <c r="L19" s="52">
        <f t="shared" si="1"/>
        <v>677.70251100001042</v>
      </c>
      <c r="M19" s="52">
        <f t="shared" si="1"/>
        <v>5067.2076719999968</v>
      </c>
      <c r="N19" s="52">
        <f t="shared" si="1"/>
        <v>12998.183719000022</v>
      </c>
      <c r="O19" s="52"/>
      <c r="R19" s="14"/>
    </row>
    <row r="20" spans="2:18" ht="18" customHeight="1" x14ac:dyDescent="0.25">
      <c r="B20" s="66" t="s">
        <v>9</v>
      </c>
      <c r="C20" s="59">
        <f t="shared" ref="C20:N20" si="2">C19/C15</f>
        <v>-0.13318643827869447</v>
      </c>
      <c r="D20" s="59">
        <f t="shared" si="2"/>
        <v>-0.13060153873262983</v>
      </c>
      <c r="E20" s="59">
        <f t="shared" si="2"/>
        <v>-0.18488958794654445</v>
      </c>
      <c r="F20" s="59">
        <f t="shared" si="2"/>
        <v>0.12613282219881153</v>
      </c>
      <c r="G20" s="59">
        <f t="shared" si="2"/>
        <v>7.1820079841933504E-2</v>
      </c>
      <c r="H20" s="59">
        <f t="shared" si="2"/>
        <v>5.1253390839506294E-2</v>
      </c>
      <c r="I20" s="59">
        <f t="shared" si="2"/>
        <v>-2.6806274265266223E-3</v>
      </c>
      <c r="J20" s="59">
        <f t="shared" si="2"/>
        <v>1.7646098001751542E-2</v>
      </c>
      <c r="K20" s="59">
        <f t="shared" si="2"/>
        <v>3.8635425835040968E-2</v>
      </c>
      <c r="L20" s="59">
        <f t="shared" si="2"/>
        <v>1.1450276017129628E-2</v>
      </c>
      <c r="M20" s="59">
        <f t="shared" si="2"/>
        <v>0.11274205142997666</v>
      </c>
      <c r="N20" s="59">
        <f t="shared" si="2"/>
        <v>0.28927119200770507</v>
      </c>
      <c r="O20" s="59"/>
      <c r="R20" s="14"/>
    </row>
    <row r="21" spans="2:18" ht="18" customHeight="1" x14ac:dyDescent="0.25">
      <c r="B21" s="71" t="s">
        <v>3</v>
      </c>
      <c r="C21" s="52">
        <v>57256.307307999981</v>
      </c>
      <c r="D21" s="52">
        <v>57265</v>
      </c>
      <c r="E21" s="52">
        <v>54587.409669000008</v>
      </c>
      <c r="F21" s="52">
        <v>51800</v>
      </c>
      <c r="G21" s="52">
        <v>58947</v>
      </c>
      <c r="H21" s="52">
        <v>66548</v>
      </c>
      <c r="I21" s="52">
        <v>67650.277022999973</v>
      </c>
      <c r="J21" s="124">
        <v>71110.103906000004</v>
      </c>
      <c r="K21" s="52">
        <v>66948.566200000016</v>
      </c>
      <c r="L21" s="52">
        <v>59864.267969000022</v>
      </c>
      <c r="M21" s="52">
        <v>50807</v>
      </c>
      <c r="N21" s="52">
        <v>57932.432542000002</v>
      </c>
      <c r="O21" s="60"/>
      <c r="R21" s="14"/>
    </row>
    <row r="22" spans="2:18" ht="34.700000000000003" customHeight="1" x14ac:dyDescent="0.25">
      <c r="B22" s="74" t="s">
        <v>1</v>
      </c>
      <c r="C22" s="61" t="s">
        <v>120</v>
      </c>
      <c r="D22" s="61" t="s">
        <v>109</v>
      </c>
      <c r="E22" s="61" t="s">
        <v>121</v>
      </c>
      <c r="F22" s="61" t="s">
        <v>66</v>
      </c>
      <c r="G22" s="61" t="s">
        <v>115</v>
      </c>
      <c r="H22" s="61" t="s">
        <v>116</v>
      </c>
      <c r="I22" s="61" t="s">
        <v>131</v>
      </c>
      <c r="J22" s="61" t="s">
        <v>223</v>
      </c>
      <c r="K22" s="61" t="s">
        <v>234</v>
      </c>
      <c r="L22" s="61" t="s">
        <v>261</v>
      </c>
      <c r="M22" s="61" t="s">
        <v>124</v>
      </c>
      <c r="N22" s="61" t="s">
        <v>282</v>
      </c>
      <c r="O22" s="62"/>
      <c r="R22" s="14"/>
    </row>
    <row r="23" spans="2:18" ht="18" customHeight="1" x14ac:dyDescent="0.25">
      <c r="B23" s="69"/>
      <c r="C23" s="79"/>
      <c r="D23" s="79"/>
      <c r="E23" s="79"/>
      <c r="F23" s="79"/>
      <c r="G23" s="79"/>
      <c r="H23" s="79"/>
      <c r="I23" s="79"/>
      <c r="J23" s="79"/>
      <c r="K23" s="79"/>
      <c r="L23" s="114"/>
      <c r="M23" s="115"/>
      <c r="N23" s="79"/>
      <c r="O23" s="79"/>
      <c r="R23" s="14"/>
    </row>
    <row r="24" spans="2:18" ht="18" customHeight="1" x14ac:dyDescent="0.25">
      <c r="B24" s="126" t="s">
        <v>67</v>
      </c>
      <c r="C24" s="126"/>
      <c r="D24" s="126"/>
      <c r="E24" s="126"/>
      <c r="F24" s="126"/>
      <c r="G24" s="126"/>
      <c r="H24" s="126"/>
      <c r="I24" s="126"/>
      <c r="J24" s="126"/>
      <c r="K24" s="126"/>
      <c r="L24" s="126"/>
      <c r="M24" s="126"/>
      <c r="N24" s="126"/>
      <c r="O24" s="126"/>
      <c r="R24" s="14"/>
    </row>
    <row r="25" spans="2:18" ht="18" customHeight="1" x14ac:dyDescent="0.25">
      <c r="B25" s="16"/>
      <c r="C25" s="16"/>
      <c r="D25" s="16"/>
      <c r="E25" s="16"/>
      <c r="F25" s="16"/>
      <c r="G25" s="16"/>
      <c r="H25" s="16"/>
      <c r="I25" s="16"/>
      <c r="J25" s="16"/>
      <c r="K25" s="16"/>
      <c r="L25" s="16"/>
      <c r="M25" s="16"/>
      <c r="N25" s="16"/>
      <c r="O25" s="16"/>
    </row>
    <row r="26" spans="2:18" ht="18" customHeight="1" x14ac:dyDescent="0.25">
      <c r="B26" s="51" t="s">
        <v>0</v>
      </c>
      <c r="C26" s="64" t="s">
        <v>168</v>
      </c>
      <c r="D26" s="65" t="s">
        <v>178</v>
      </c>
      <c r="E26" s="64" t="s">
        <v>188</v>
      </c>
      <c r="F26" s="64" t="s">
        <v>208</v>
      </c>
      <c r="G26" s="64" t="s">
        <v>213</v>
      </c>
      <c r="H26" s="64" t="s">
        <v>229</v>
      </c>
      <c r="I26" s="65" t="s">
        <v>243</v>
      </c>
      <c r="J26" s="64" t="s">
        <v>254</v>
      </c>
      <c r="K26" s="65" t="s">
        <v>277</v>
      </c>
      <c r="L26" s="64" t="s">
        <v>290</v>
      </c>
      <c r="M26" s="64" t="s">
        <v>295</v>
      </c>
      <c r="N26" s="64" t="s">
        <v>301</v>
      </c>
      <c r="O26" s="64" t="s">
        <v>11</v>
      </c>
    </row>
    <row r="27" spans="2:18" ht="18" customHeight="1" x14ac:dyDescent="0.25">
      <c r="B27" s="66" t="s">
        <v>143</v>
      </c>
      <c r="C27" s="52">
        <v>49735.960944000035</v>
      </c>
      <c r="D27" s="52">
        <v>48047.930072000025</v>
      </c>
      <c r="E27" s="52">
        <v>43531.950487999966</v>
      </c>
      <c r="F27" s="52">
        <v>51146.398772000015</v>
      </c>
      <c r="G27" s="52">
        <v>57386.759659999982</v>
      </c>
      <c r="H27" s="52">
        <v>65001.263675999944</v>
      </c>
      <c r="I27" s="52">
        <v>67517.802476000041</v>
      </c>
      <c r="J27" s="52">
        <v>71150.314472000042</v>
      </c>
      <c r="K27" s="52">
        <v>67070.856984000042</v>
      </c>
      <c r="L27" s="52">
        <v>59955.533112000026</v>
      </c>
      <c r="M27" s="52">
        <v>50102.259864000036</v>
      </c>
      <c r="N27" s="52">
        <v>58048.28083200004</v>
      </c>
      <c r="O27" s="58">
        <f>MAX(C27:N27)</f>
        <v>71150.314472000042</v>
      </c>
    </row>
    <row r="28" spans="2:18" ht="18" customHeight="1" x14ac:dyDescent="0.25">
      <c r="B28" s="66" t="s">
        <v>1</v>
      </c>
      <c r="C28" s="116">
        <v>42380</v>
      </c>
      <c r="D28" s="116">
        <v>42404</v>
      </c>
      <c r="E28" s="116">
        <v>42460</v>
      </c>
      <c r="F28" s="116">
        <v>42485</v>
      </c>
      <c r="G28" s="116">
        <v>42500</v>
      </c>
      <c r="H28" s="116">
        <v>42536</v>
      </c>
      <c r="I28" s="116">
        <v>42565</v>
      </c>
      <c r="J28" s="116">
        <v>42593</v>
      </c>
      <c r="K28" s="116">
        <v>42632</v>
      </c>
      <c r="L28" s="116">
        <v>42648</v>
      </c>
      <c r="M28" s="116">
        <v>42676</v>
      </c>
      <c r="N28" s="116">
        <v>42723</v>
      </c>
      <c r="O28" s="54"/>
    </row>
    <row r="29" spans="2:18" s="18" customFormat="1" ht="18" customHeight="1" x14ac:dyDescent="0.25">
      <c r="B29" s="68" t="s">
        <v>13</v>
      </c>
      <c r="C29" s="55" t="s">
        <v>147</v>
      </c>
      <c r="D29" s="55" t="s">
        <v>147</v>
      </c>
      <c r="E29" s="55" t="s">
        <v>102</v>
      </c>
      <c r="F29" s="55" t="s">
        <v>102</v>
      </c>
      <c r="G29" s="55" t="s">
        <v>102</v>
      </c>
      <c r="H29" s="55" t="s">
        <v>102</v>
      </c>
      <c r="I29" s="55" t="s">
        <v>217</v>
      </c>
      <c r="J29" s="55" t="s">
        <v>217</v>
      </c>
      <c r="K29" s="55" t="s">
        <v>235</v>
      </c>
      <c r="L29" s="55" t="s">
        <v>217</v>
      </c>
      <c r="M29" s="55" t="s">
        <v>235</v>
      </c>
      <c r="N29" s="55" t="s">
        <v>283</v>
      </c>
      <c r="O29" s="56"/>
    </row>
    <row r="30" spans="2:18" ht="18" customHeight="1" x14ac:dyDescent="0.25">
      <c r="B30" s="66" t="s">
        <v>5</v>
      </c>
      <c r="C30" s="53" t="s">
        <v>88</v>
      </c>
      <c r="D30" s="53" t="s">
        <v>81</v>
      </c>
      <c r="E30" s="53" t="s">
        <v>81</v>
      </c>
      <c r="F30" s="53" t="s">
        <v>88</v>
      </c>
      <c r="G30" s="53" t="s">
        <v>87</v>
      </c>
      <c r="H30" s="53" t="s">
        <v>89</v>
      </c>
      <c r="I30" s="53" t="s">
        <v>81</v>
      </c>
      <c r="J30" s="53" t="s">
        <v>81</v>
      </c>
      <c r="K30" s="53" t="s">
        <v>88</v>
      </c>
      <c r="L30" s="53" t="s">
        <v>89</v>
      </c>
      <c r="M30" s="53" t="s">
        <v>89</v>
      </c>
      <c r="N30" s="53" t="s">
        <v>88</v>
      </c>
      <c r="O30" s="57"/>
    </row>
    <row r="31" spans="2:18" ht="18" customHeight="1" x14ac:dyDescent="0.25">
      <c r="B31" s="66" t="s">
        <v>3</v>
      </c>
      <c r="C31" s="52">
        <v>57812.738983999981</v>
      </c>
      <c r="D31" s="52">
        <v>57971</v>
      </c>
      <c r="E31" s="52">
        <v>54660.252940000013</v>
      </c>
      <c r="F31" s="52">
        <v>52024</v>
      </c>
      <c r="G31" s="52">
        <v>59170</v>
      </c>
      <c r="H31" s="52">
        <v>66577</v>
      </c>
      <c r="I31" s="52">
        <v>67699.558931999927</v>
      </c>
      <c r="J31" s="52">
        <v>71150.314472000042</v>
      </c>
      <c r="K31" s="52">
        <v>67070.856984000042</v>
      </c>
      <c r="L31" s="52">
        <v>59955.533112000026</v>
      </c>
      <c r="M31" s="52">
        <v>51272.852435999986</v>
      </c>
      <c r="N31" s="52">
        <v>58048.28083200004</v>
      </c>
      <c r="O31" s="60"/>
    </row>
    <row r="32" spans="2:18" ht="34.700000000000003" customHeight="1" x14ac:dyDescent="0.25">
      <c r="B32" s="85" t="s">
        <v>1</v>
      </c>
      <c r="C32" s="61" t="s">
        <v>119</v>
      </c>
      <c r="D32" s="61" t="s">
        <v>110</v>
      </c>
      <c r="E32" s="61" t="s">
        <v>122</v>
      </c>
      <c r="F32" s="61" t="s">
        <v>63</v>
      </c>
      <c r="G32" s="61" t="s">
        <v>115</v>
      </c>
      <c r="H32" s="61" t="s">
        <v>117</v>
      </c>
      <c r="I32" s="112" t="s">
        <v>132</v>
      </c>
      <c r="J32" s="61" t="s">
        <v>224</v>
      </c>
      <c r="K32" s="61" t="s">
        <v>236</v>
      </c>
      <c r="L32" s="61" t="s">
        <v>262</v>
      </c>
      <c r="M32" s="61" t="s">
        <v>125</v>
      </c>
      <c r="N32" s="61" t="s">
        <v>284</v>
      </c>
      <c r="O32" s="62"/>
    </row>
    <row r="33" spans="2:15" ht="15.95" customHeight="1" x14ac:dyDescent="0.25">
      <c r="B33" s="91"/>
      <c r="C33" s="92"/>
      <c r="D33" s="92"/>
      <c r="E33" s="92"/>
      <c r="F33" s="92"/>
      <c r="G33" s="92"/>
      <c r="H33" s="92"/>
      <c r="I33" s="92"/>
      <c r="J33" s="92"/>
      <c r="K33" s="92"/>
      <c r="L33" s="92"/>
      <c r="M33" s="92"/>
      <c r="N33" s="92"/>
      <c r="O33" s="79"/>
    </row>
    <row r="34" spans="2:15" customFormat="1" ht="18" customHeight="1" x14ac:dyDescent="0.25">
      <c r="B34" s="126" t="s">
        <v>91</v>
      </c>
      <c r="C34" s="126"/>
      <c r="D34" s="126"/>
      <c r="E34" s="126"/>
      <c r="F34" s="126"/>
      <c r="G34" s="126"/>
      <c r="H34" s="126"/>
      <c r="I34" s="126"/>
      <c r="J34" s="126"/>
      <c r="K34" s="126"/>
      <c r="L34" s="126"/>
      <c r="M34" s="126"/>
      <c r="N34" s="126"/>
      <c r="O34" s="126"/>
    </row>
    <row r="35" spans="2:15" customFormat="1" ht="18" customHeight="1" x14ac:dyDescent="0.25">
      <c r="B35" s="103"/>
      <c r="C35" s="103"/>
      <c r="D35" s="103"/>
      <c r="E35" s="103"/>
      <c r="F35" s="103"/>
      <c r="G35" s="103"/>
      <c r="H35" s="103"/>
      <c r="I35" s="103"/>
      <c r="J35" s="103"/>
      <c r="K35" s="103"/>
      <c r="L35" s="103"/>
      <c r="M35" s="103"/>
      <c r="N35" s="103"/>
      <c r="O35" s="103"/>
    </row>
    <row r="36" spans="2:15" customFormat="1" ht="18" customHeight="1" x14ac:dyDescent="0.25">
      <c r="B36" s="51" t="s">
        <v>0</v>
      </c>
      <c r="C36" s="64" t="s">
        <v>168</v>
      </c>
      <c r="D36" s="65" t="s">
        <v>178</v>
      </c>
      <c r="E36" s="64" t="s">
        <v>188</v>
      </c>
      <c r="F36" s="64" t="s">
        <v>208</v>
      </c>
      <c r="G36" s="64" t="s">
        <v>213</v>
      </c>
      <c r="H36" s="64" t="s">
        <v>229</v>
      </c>
      <c r="I36" s="65" t="s">
        <v>243</v>
      </c>
      <c r="J36" s="64" t="s">
        <v>254</v>
      </c>
      <c r="K36" s="65" t="s">
        <v>277</v>
      </c>
      <c r="L36" s="64" t="s">
        <v>290</v>
      </c>
      <c r="M36" s="64" t="s">
        <v>295</v>
      </c>
      <c r="N36" s="64" t="s">
        <v>301</v>
      </c>
    </row>
    <row r="37" spans="2:15" customFormat="1" ht="18" customHeight="1" x14ac:dyDescent="0.25">
      <c r="B37" s="66" t="s">
        <v>143</v>
      </c>
      <c r="C37" s="52">
        <v>25581.571700000015</v>
      </c>
      <c r="D37" s="52">
        <v>25301.358235999996</v>
      </c>
      <c r="E37" s="52">
        <v>25104.595839999991</v>
      </c>
      <c r="F37" s="52">
        <v>25051.063468000015</v>
      </c>
      <c r="G37" s="52">
        <v>25993.437955999983</v>
      </c>
      <c r="H37" s="52">
        <v>27873.081291999995</v>
      </c>
      <c r="I37" s="52">
        <v>36194.427131999983</v>
      </c>
      <c r="J37" s="52">
        <v>33364.768044000019</v>
      </c>
      <c r="K37" s="52">
        <v>27340.136980000039</v>
      </c>
      <c r="L37" s="52">
        <v>25529.99421600001</v>
      </c>
      <c r="M37" s="52">
        <v>25449.49542000001</v>
      </c>
      <c r="N37" s="52">
        <v>26948.575155999992</v>
      </c>
    </row>
    <row r="38" spans="2:15" ht="18" customHeight="1" x14ac:dyDescent="0.25">
      <c r="B38" s="66" t="s">
        <v>1</v>
      </c>
      <c r="C38" s="116">
        <v>42400</v>
      </c>
      <c r="D38" s="116">
        <v>42429</v>
      </c>
      <c r="E38" s="116">
        <v>42456</v>
      </c>
      <c r="F38" s="116">
        <v>42464</v>
      </c>
      <c r="G38" s="116">
        <v>42494</v>
      </c>
      <c r="H38" s="116">
        <v>42526</v>
      </c>
      <c r="I38" s="116">
        <v>42561</v>
      </c>
      <c r="J38" s="116">
        <v>42598</v>
      </c>
      <c r="K38" s="116">
        <v>42643</v>
      </c>
      <c r="L38" s="116">
        <v>42665</v>
      </c>
      <c r="M38" s="116">
        <v>42688</v>
      </c>
      <c r="N38" s="116">
        <v>42729</v>
      </c>
    </row>
    <row r="39" spans="2:15" ht="18" customHeight="1" x14ac:dyDescent="0.25">
      <c r="B39" s="68" t="s">
        <v>13</v>
      </c>
      <c r="C39" s="55" t="s">
        <v>148</v>
      </c>
      <c r="D39" s="55" t="s">
        <v>156</v>
      </c>
      <c r="E39" s="55" t="s">
        <v>148</v>
      </c>
      <c r="F39" s="55" t="s">
        <v>156</v>
      </c>
      <c r="G39" s="55" t="s">
        <v>191</v>
      </c>
      <c r="H39" s="55" t="s">
        <v>198</v>
      </c>
      <c r="I39" s="55" t="s">
        <v>218</v>
      </c>
      <c r="J39" s="55" t="s">
        <v>148</v>
      </c>
      <c r="K39" s="55" t="s">
        <v>148</v>
      </c>
      <c r="L39" s="55" t="s">
        <v>263</v>
      </c>
      <c r="M39" s="55" t="s">
        <v>191</v>
      </c>
      <c r="N39" s="55" t="s">
        <v>218</v>
      </c>
    </row>
    <row r="40" spans="2:15" ht="18" customHeight="1" x14ac:dyDescent="0.25">
      <c r="B40" s="66" t="s">
        <v>5</v>
      </c>
      <c r="C40" s="53" t="s">
        <v>149</v>
      </c>
      <c r="D40" s="53" t="s">
        <v>88</v>
      </c>
      <c r="E40" s="53" t="s">
        <v>149</v>
      </c>
      <c r="F40" s="53" t="s">
        <v>88</v>
      </c>
      <c r="G40" s="53" t="s">
        <v>89</v>
      </c>
      <c r="H40" s="53" t="s">
        <v>149</v>
      </c>
      <c r="I40" s="53" t="s">
        <v>149</v>
      </c>
      <c r="J40" s="53" t="s">
        <v>87</v>
      </c>
      <c r="K40" s="53" t="s">
        <v>86</v>
      </c>
      <c r="L40" s="53" t="s">
        <v>264</v>
      </c>
      <c r="M40" s="53" t="s">
        <v>88</v>
      </c>
      <c r="N40" s="53" t="s">
        <v>149</v>
      </c>
    </row>
    <row r="41" spans="2:15" ht="12" customHeight="1" x14ac:dyDescent="0.2">
      <c r="M41" s="95"/>
    </row>
    <row r="42" spans="2:15" ht="15" x14ac:dyDescent="0.25">
      <c r="B42" s="27" t="s">
        <v>137</v>
      </c>
    </row>
    <row r="43" spans="2:15" ht="15" x14ac:dyDescent="0.25">
      <c r="B43" s="27" t="s">
        <v>169</v>
      </c>
    </row>
    <row r="44" spans="2:15" ht="15" x14ac:dyDescent="0.25">
      <c r="B44" s="27" t="s">
        <v>253</v>
      </c>
    </row>
  </sheetData>
  <mergeCells count="5">
    <mergeCell ref="B24:O24"/>
    <mergeCell ref="B1:O1"/>
    <mergeCell ref="B2:O2"/>
    <mergeCell ref="B6:O6"/>
    <mergeCell ref="B34:O34"/>
  </mergeCells>
  <phoneticPr fontId="3" type="noConversion"/>
  <conditionalFormatting sqref="C22:N22">
    <cfRule type="expression" dxfId="2" priority="3" stopIfTrue="1">
      <formula>C$21&gt;C$9</formula>
    </cfRule>
  </conditionalFormatting>
  <conditionalFormatting sqref="L32">
    <cfRule type="expression" dxfId="1" priority="2" stopIfTrue="1">
      <formula>L$21&gt;L$9</formula>
    </cfRule>
  </conditionalFormatting>
  <conditionalFormatting sqref="N32">
    <cfRule type="expression" dxfId="0" priority="1" stopIfTrue="1">
      <formula>N$21&gt;N$9</formula>
    </cfRule>
  </conditionalFormatting>
  <pageMargins left="0.11" right="0" top="0.65" bottom="0.53" header="0.5" footer="0.5"/>
  <pageSetup scale="62" orientation="landscape" horizontalDpi="300" verticalDpi="300" r:id="rId1"/>
  <headerFooter alignWithMargins="0">
    <oddFooter xml:space="preserve">&amp;C&amp;"Lucida Fax,Italic"&amp;8
</oddFooter>
  </headerFooter>
  <ignoredErrors>
    <ignoredError sqref="O1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35"/>
  <sheetViews>
    <sheetView showGridLines="0" zoomScale="75" workbookViewId="0"/>
  </sheetViews>
  <sheetFormatPr defaultRowHeight="12" customHeight="1" x14ac:dyDescent="0.2"/>
  <cols>
    <col min="1" max="1" width="2.28515625" style="2" customWidth="1"/>
    <col min="2" max="2" width="32" style="2" customWidth="1"/>
    <col min="3" max="14" width="15.42578125" style="2" customWidth="1"/>
    <col min="15" max="15" width="13.7109375" style="2" bestFit="1" customWidth="1"/>
    <col min="16" max="16" width="2.28515625" style="2" customWidth="1"/>
    <col min="17" max="16384" width="9.140625" style="2"/>
  </cols>
  <sheetData>
    <row r="1" spans="1:18" ht="27.2" customHeight="1" x14ac:dyDescent="0.3">
      <c r="B1" s="127" t="s">
        <v>12</v>
      </c>
      <c r="C1" s="127"/>
      <c r="D1" s="127"/>
      <c r="E1" s="127"/>
      <c r="F1" s="127"/>
      <c r="G1" s="127"/>
      <c r="H1" s="127"/>
      <c r="I1" s="127"/>
      <c r="J1" s="127"/>
      <c r="K1" s="127"/>
      <c r="L1" s="127"/>
      <c r="M1" s="127"/>
      <c r="N1" s="127"/>
      <c r="O1" s="127"/>
    </row>
    <row r="2" spans="1:18" s="1" customFormat="1" ht="26.25" customHeight="1" x14ac:dyDescent="0.3">
      <c r="B2" s="128" t="s">
        <v>139</v>
      </c>
      <c r="C2" s="128"/>
      <c r="D2" s="128"/>
      <c r="E2" s="128"/>
      <c r="F2" s="128"/>
      <c r="G2" s="128"/>
      <c r="H2" s="128"/>
      <c r="I2" s="128"/>
      <c r="J2" s="128"/>
      <c r="K2" s="128"/>
      <c r="L2" s="128"/>
      <c r="M2" s="128"/>
      <c r="N2" s="128"/>
      <c r="O2" s="128"/>
    </row>
    <row r="3" spans="1:18" s="1" customFormat="1" ht="12" customHeight="1" x14ac:dyDescent="0.3">
      <c r="B3" s="50"/>
      <c r="C3" s="50"/>
      <c r="D3" s="50"/>
      <c r="E3" s="50"/>
      <c r="F3" s="50"/>
      <c r="G3" s="50"/>
      <c r="H3" s="50"/>
      <c r="I3" s="50"/>
      <c r="J3" s="50"/>
      <c r="K3" s="50"/>
      <c r="L3" s="50"/>
      <c r="M3" s="50"/>
      <c r="N3" s="50"/>
      <c r="O3" s="50"/>
    </row>
    <row r="4" spans="1:18" s="1" customFormat="1" ht="17.25" customHeight="1" x14ac:dyDescent="0.25">
      <c r="C4" s="98"/>
      <c r="D4" s="98"/>
      <c r="E4" s="98"/>
      <c r="H4" s="123" t="str">
        <f>"Updated " &amp; TEXT(Updates!$B$1,"m/d/yyyy")</f>
        <v>Updated 3/7/2017</v>
      </c>
      <c r="I4" s="123"/>
      <c r="J4" s="98"/>
      <c r="K4" s="98"/>
      <c r="L4" s="98"/>
      <c r="M4" s="98"/>
      <c r="N4" s="98"/>
      <c r="O4" s="98"/>
    </row>
    <row r="5" spans="1:18" ht="18" customHeight="1" x14ac:dyDescent="0.2">
      <c r="B5" s="129"/>
      <c r="C5" s="129"/>
      <c r="D5" s="129"/>
      <c r="E5" s="129"/>
      <c r="F5" s="129"/>
      <c r="G5" s="129"/>
      <c r="H5" s="129"/>
      <c r="I5" s="129"/>
      <c r="J5" s="129"/>
      <c r="K5" s="129"/>
      <c r="L5" s="129"/>
      <c r="M5" s="129"/>
      <c r="N5" s="129"/>
      <c r="O5" s="129"/>
    </row>
    <row r="6" spans="1:18" ht="18" customHeight="1" x14ac:dyDescent="0.25">
      <c r="B6" s="126" t="s">
        <v>14</v>
      </c>
      <c r="C6" s="126"/>
      <c r="D6" s="126"/>
      <c r="E6" s="126"/>
      <c r="F6" s="126"/>
      <c r="G6" s="126"/>
      <c r="H6" s="126"/>
      <c r="I6" s="126"/>
      <c r="J6" s="126"/>
      <c r="K6" s="126"/>
      <c r="L6" s="126"/>
      <c r="M6" s="126"/>
      <c r="N6" s="126"/>
      <c r="O6" s="126"/>
    </row>
    <row r="7" spans="1:18" ht="18" customHeight="1" x14ac:dyDescent="0.25">
      <c r="B7" s="17"/>
      <c r="C7" s="17"/>
      <c r="D7" s="17"/>
      <c r="E7" s="17"/>
      <c r="F7" s="17"/>
      <c r="G7" s="17"/>
      <c r="H7" s="17"/>
      <c r="I7" s="17"/>
      <c r="J7" s="17"/>
      <c r="K7" s="17"/>
      <c r="L7" s="17"/>
      <c r="M7" s="17"/>
      <c r="N7" s="17"/>
      <c r="O7" s="17"/>
    </row>
    <row r="8" spans="1:18" ht="18" customHeight="1" x14ac:dyDescent="0.25">
      <c r="B8" s="63" t="s">
        <v>0</v>
      </c>
      <c r="C8" s="64" t="s">
        <v>168</v>
      </c>
      <c r="D8" s="64" t="s">
        <v>178</v>
      </c>
      <c r="E8" s="65" t="s">
        <v>188</v>
      </c>
      <c r="F8" s="64" t="s">
        <v>208</v>
      </c>
      <c r="G8" s="64" t="s">
        <v>213</v>
      </c>
      <c r="H8" s="64" t="s">
        <v>229</v>
      </c>
      <c r="I8" s="64" t="s">
        <v>243</v>
      </c>
      <c r="J8" s="64" t="s">
        <v>252</v>
      </c>
      <c r="K8" s="64" t="s">
        <v>276</v>
      </c>
      <c r="L8" s="64" t="s">
        <v>289</v>
      </c>
      <c r="M8" s="64" t="s">
        <v>296</v>
      </c>
      <c r="N8" s="64" t="s">
        <v>300</v>
      </c>
      <c r="O8" s="64" t="s">
        <v>11</v>
      </c>
    </row>
    <row r="9" spans="1:18" ht="18" customHeight="1" x14ac:dyDescent="0.25">
      <c r="B9" s="71" t="s">
        <v>144</v>
      </c>
      <c r="C9" s="52">
        <v>27538067.626306094</v>
      </c>
      <c r="D9" s="52">
        <v>23596332.749316074</v>
      </c>
      <c r="E9" s="52">
        <v>24330487.644799031</v>
      </c>
      <c r="F9" s="52">
        <v>25071982.083925001</v>
      </c>
      <c r="G9" s="52">
        <v>28542014.663175013</v>
      </c>
      <c r="H9" s="52">
        <v>33391884.69253394</v>
      </c>
      <c r="I9" s="52">
        <v>38228287.387422912</v>
      </c>
      <c r="J9" s="52">
        <v>36472771.895628035</v>
      </c>
      <c r="K9" s="52">
        <v>32954881.045128029</v>
      </c>
      <c r="L9" s="52">
        <v>29236415.011025038</v>
      </c>
      <c r="M9" s="52">
        <v>24505422.863864053</v>
      </c>
      <c r="N9" s="52">
        <v>27690753.49785303</v>
      </c>
      <c r="O9" s="52">
        <f>SUM(C9:N9)</f>
        <v>351559301.16097629</v>
      </c>
    </row>
    <row r="10" spans="1:18" ht="18" customHeight="1" x14ac:dyDescent="0.25">
      <c r="B10" s="71" t="s">
        <v>145</v>
      </c>
      <c r="C10" s="52">
        <f>C9</f>
        <v>27538067.626306094</v>
      </c>
      <c r="D10" s="52">
        <f>D9+C10</f>
        <v>51134400.375622168</v>
      </c>
      <c r="E10" s="52">
        <f t="shared" ref="E10:N10" si="0">E9+D10</f>
        <v>75464888.020421207</v>
      </c>
      <c r="F10" s="52">
        <f t="shared" si="0"/>
        <v>100536870.10434622</v>
      </c>
      <c r="G10" s="52">
        <f t="shared" si="0"/>
        <v>129078884.76752123</v>
      </c>
      <c r="H10" s="52">
        <f t="shared" si="0"/>
        <v>162470769.46005517</v>
      </c>
      <c r="I10" s="52">
        <f t="shared" si="0"/>
        <v>200699056.84747809</v>
      </c>
      <c r="J10" s="52">
        <f t="shared" si="0"/>
        <v>237171828.74310613</v>
      </c>
      <c r="K10" s="52">
        <f t="shared" si="0"/>
        <v>270126709.78823417</v>
      </c>
      <c r="L10" s="52">
        <f t="shared" si="0"/>
        <v>299363124.79925919</v>
      </c>
      <c r="M10" s="52">
        <f t="shared" si="0"/>
        <v>323868547.66312325</v>
      </c>
      <c r="N10" s="52">
        <f t="shared" si="0"/>
        <v>351559301.16097629</v>
      </c>
      <c r="O10" s="119"/>
      <c r="R10" s="14"/>
    </row>
    <row r="11" spans="1:18" ht="18" customHeight="1" x14ac:dyDescent="0.25">
      <c r="B11" s="71" t="s">
        <v>79</v>
      </c>
      <c r="C11" s="52">
        <v>29208228</v>
      </c>
      <c r="D11" s="52">
        <v>25368106</v>
      </c>
      <c r="E11" s="52">
        <v>25031240</v>
      </c>
      <c r="F11" s="52">
        <v>25106994</v>
      </c>
      <c r="G11" s="52">
        <v>31171493</v>
      </c>
      <c r="H11" s="52">
        <v>32340493</v>
      </c>
      <c r="I11" s="52">
        <v>36092091</v>
      </c>
      <c r="J11" s="52">
        <v>36778009</v>
      </c>
      <c r="K11" s="52">
        <v>29792149</v>
      </c>
      <c r="L11" s="52">
        <v>27194314</v>
      </c>
      <c r="M11" s="52">
        <v>24881681</v>
      </c>
      <c r="N11" s="52">
        <v>27598630</v>
      </c>
      <c r="O11" s="52">
        <f>SUM(C11:N11)</f>
        <v>350563428</v>
      </c>
      <c r="R11" s="14"/>
    </row>
    <row r="12" spans="1:18" ht="18" customHeight="1" x14ac:dyDescent="0.25">
      <c r="B12" s="71" t="s">
        <v>73</v>
      </c>
      <c r="C12" s="59">
        <f>C9/C11-1</f>
        <v>-5.7181160517300378E-2</v>
      </c>
      <c r="D12" s="59">
        <f t="shared" ref="D12:O12" si="1">D9/D11-1</f>
        <v>-6.9842551536323794E-2</v>
      </c>
      <c r="E12" s="59">
        <f t="shared" si="1"/>
        <v>-2.7995111516687543E-2</v>
      </c>
      <c r="F12" s="59">
        <f t="shared" si="1"/>
        <v>-1.3945084813816733E-3</v>
      </c>
      <c r="G12" s="59">
        <f t="shared" si="1"/>
        <v>-8.4355226001686434E-2</v>
      </c>
      <c r="H12" s="59">
        <f t="shared" si="1"/>
        <v>3.2510070039251993E-2</v>
      </c>
      <c r="I12" s="59">
        <f t="shared" si="1"/>
        <v>5.9187382283362622E-2</v>
      </c>
      <c r="J12" s="59">
        <f t="shared" si="1"/>
        <v>-8.2994461274933373E-3</v>
      </c>
      <c r="K12" s="59">
        <f>K9/K11-1</f>
        <v>0.10615991632990385</v>
      </c>
      <c r="L12" s="59">
        <f>L9/L11-1</f>
        <v>7.509294078994011E-2</v>
      </c>
      <c r="M12" s="59">
        <f>M9/M11-1</f>
        <v>-1.5121893739251213E-2</v>
      </c>
      <c r="N12" s="59">
        <f>N9/N11-1</f>
        <v>3.3379735824941026E-3</v>
      </c>
      <c r="O12" s="59">
        <f t="shared" si="1"/>
        <v>2.8407788189939165E-3</v>
      </c>
      <c r="R12" s="14"/>
    </row>
    <row r="13" spans="1:18" s="14" customFormat="1" ht="18.75" customHeight="1" x14ac:dyDescent="0.25">
      <c r="A13" s="2"/>
      <c r="B13" s="71" t="s">
        <v>76</v>
      </c>
      <c r="C13" s="52">
        <f>C11</f>
        <v>29208228</v>
      </c>
      <c r="D13" s="52">
        <f t="shared" ref="D13:I13" si="2">C13+D11</f>
        <v>54576334</v>
      </c>
      <c r="E13" s="52">
        <f t="shared" si="2"/>
        <v>79607574</v>
      </c>
      <c r="F13" s="52">
        <f t="shared" si="2"/>
        <v>104714568</v>
      </c>
      <c r="G13" s="52">
        <f t="shared" si="2"/>
        <v>135886061</v>
      </c>
      <c r="H13" s="52">
        <f t="shared" si="2"/>
        <v>168226554</v>
      </c>
      <c r="I13" s="52">
        <f t="shared" si="2"/>
        <v>204318645</v>
      </c>
      <c r="J13" s="52">
        <f>I13+J11</f>
        <v>241096654</v>
      </c>
      <c r="K13" s="52">
        <f>J13+K11</f>
        <v>270888803</v>
      </c>
      <c r="L13" s="52">
        <f>K13+L11</f>
        <v>298083117</v>
      </c>
      <c r="M13" s="52">
        <f>L13+M11</f>
        <v>322964798</v>
      </c>
      <c r="N13" s="52">
        <f>M13+N11</f>
        <v>350563428</v>
      </c>
      <c r="O13" s="52"/>
    </row>
    <row r="14" spans="1:18" ht="18" customHeight="1" x14ac:dyDescent="0.25">
      <c r="B14" s="71" t="s">
        <v>77</v>
      </c>
      <c r="C14" s="59">
        <f>C9/C13-1</f>
        <v>-5.7181160517300378E-2</v>
      </c>
      <c r="D14" s="59">
        <f t="shared" ref="D14:N14" si="3">D10/D13-1</f>
        <v>-6.3066413078933348E-2</v>
      </c>
      <c r="E14" s="59">
        <f t="shared" si="3"/>
        <v>-5.203884217824295E-2</v>
      </c>
      <c r="F14" s="59">
        <f t="shared" si="3"/>
        <v>-3.9896052435166252E-2</v>
      </c>
      <c r="G14" s="59">
        <f t="shared" si="3"/>
        <v>-5.0094735121351208E-2</v>
      </c>
      <c r="H14" s="59">
        <f t="shared" si="3"/>
        <v>-3.4214482809561853E-2</v>
      </c>
      <c r="I14" s="59">
        <f t="shared" si="3"/>
        <v>-1.7715407972296981E-2</v>
      </c>
      <c r="J14" s="59">
        <f t="shared" si="3"/>
        <v>-1.6279053200356164E-2</v>
      </c>
      <c r="K14" s="59">
        <f t="shared" si="3"/>
        <v>-2.8133064317383827E-3</v>
      </c>
      <c r="L14" s="59">
        <f t="shared" si="3"/>
        <v>4.2941304832744276E-3</v>
      </c>
      <c r="M14" s="59">
        <f t="shared" si="3"/>
        <v>2.7982915435980082E-3</v>
      </c>
      <c r="N14" s="59">
        <f t="shared" si="3"/>
        <v>2.8407788189939165E-3</v>
      </c>
      <c r="O14" s="59"/>
      <c r="R14" s="14"/>
    </row>
    <row r="15" spans="1:18" ht="18" customHeight="1" x14ac:dyDescent="0.25">
      <c r="B15" s="71" t="s">
        <v>127</v>
      </c>
      <c r="C15" s="52">
        <v>28847439.02742698</v>
      </c>
      <c r="D15" s="52">
        <v>25114475.780198049</v>
      </c>
      <c r="E15" s="52">
        <v>25355022.111938011</v>
      </c>
      <c r="F15" s="52">
        <v>24606485.957676984</v>
      </c>
      <c r="G15" s="52">
        <v>27877499.883719016</v>
      </c>
      <c r="H15" s="52">
        <v>32356581.999595035</v>
      </c>
      <c r="I15" s="52">
        <v>36975136.028298959</v>
      </c>
      <c r="J15" s="52">
        <v>36965273.493515037</v>
      </c>
      <c r="K15" s="52">
        <v>32161486.850293957</v>
      </c>
      <c r="L15" s="52">
        <v>27495201.22090609</v>
      </c>
      <c r="M15" s="52">
        <v>24016700.988571018</v>
      </c>
      <c r="N15" s="52">
        <v>25846132.90001595</v>
      </c>
      <c r="O15" s="52">
        <f>SUM(C15:N15)</f>
        <v>347617436.24215508</v>
      </c>
      <c r="P15" s="14"/>
      <c r="R15" s="14"/>
    </row>
    <row r="16" spans="1:18" ht="18" customHeight="1" x14ac:dyDescent="0.25">
      <c r="B16" s="71" t="s">
        <v>6</v>
      </c>
      <c r="C16" s="52">
        <f t="shared" ref="C16:O16" si="4">C9-C15</f>
        <v>-1309371.4011208862</v>
      </c>
      <c r="D16" s="52">
        <f t="shared" si="4"/>
        <v>-1518143.0308819748</v>
      </c>
      <c r="E16" s="52">
        <f t="shared" si="4"/>
        <v>-1024534.4671389796</v>
      </c>
      <c r="F16" s="52">
        <f t="shared" si="4"/>
        <v>465496.12624801695</v>
      </c>
      <c r="G16" s="52">
        <f t="shared" si="4"/>
        <v>664514.77945599705</v>
      </c>
      <c r="H16" s="52">
        <f t="shared" si="4"/>
        <v>1035302.6929389052</v>
      </c>
      <c r="I16" s="52">
        <f t="shared" si="4"/>
        <v>1253151.3591239527</v>
      </c>
      <c r="J16" s="52">
        <f t="shared" si="4"/>
        <v>-492501.59788700193</v>
      </c>
      <c r="K16" s="52">
        <f t="shared" si="4"/>
        <v>793394.19483407214</v>
      </c>
      <c r="L16" s="52">
        <f t="shared" si="4"/>
        <v>1741213.7901189476</v>
      </c>
      <c r="M16" s="52">
        <f t="shared" si="4"/>
        <v>488721.87529303506</v>
      </c>
      <c r="N16" s="52">
        <f t="shared" si="4"/>
        <v>1844620.5978370793</v>
      </c>
      <c r="O16" s="52">
        <f t="shared" si="4"/>
        <v>3941864.9188212156</v>
      </c>
      <c r="R16" s="14"/>
    </row>
    <row r="17" spans="2:18" ht="18" customHeight="1" x14ac:dyDescent="0.25">
      <c r="B17" s="71" t="s">
        <v>9</v>
      </c>
      <c r="C17" s="59">
        <f t="shared" ref="C17:O17" si="5">C16/C15</f>
        <v>-4.5389519668487338E-2</v>
      </c>
      <c r="D17" s="59">
        <f t="shared" si="5"/>
        <v>-6.0448923727047549E-2</v>
      </c>
      <c r="E17" s="59">
        <f t="shared" si="5"/>
        <v>-4.0407555655673978E-2</v>
      </c>
      <c r="F17" s="59">
        <f t="shared" si="5"/>
        <v>1.8917618998855329E-2</v>
      </c>
      <c r="G17" s="59">
        <f t="shared" si="5"/>
        <v>2.3836957482836766E-2</v>
      </c>
      <c r="H17" s="59">
        <f t="shared" si="5"/>
        <v>3.1996664324799903E-2</v>
      </c>
      <c r="I17" s="59">
        <f t="shared" si="5"/>
        <v>3.3891730869221197E-2</v>
      </c>
      <c r="J17" s="59">
        <f t="shared" si="5"/>
        <v>-1.3323358691594785E-2</v>
      </c>
      <c r="K17" s="59">
        <f t="shared" si="5"/>
        <v>2.466907697791405E-2</v>
      </c>
      <c r="L17" s="59">
        <f t="shared" si="5"/>
        <v>6.3327915883554561E-2</v>
      </c>
      <c r="M17" s="59">
        <f t="shared" si="5"/>
        <v>2.0349250945232083E-2</v>
      </c>
      <c r="N17" s="59">
        <f t="shared" si="5"/>
        <v>7.136930715990944E-2</v>
      </c>
      <c r="O17" s="59">
        <f t="shared" si="5"/>
        <v>1.133966397495452E-2</v>
      </c>
      <c r="R17" s="14"/>
    </row>
    <row r="18" spans="2:18" ht="18" customHeight="1" x14ac:dyDescent="0.25">
      <c r="B18" s="71" t="s">
        <v>128</v>
      </c>
      <c r="C18" s="52">
        <v>28847439.02742698</v>
      </c>
      <c r="D18" s="52">
        <v>53961914.807625026</v>
      </c>
      <c r="E18" s="52">
        <v>79316936.91956304</v>
      </c>
      <c r="F18" s="52">
        <v>103923422.87724003</v>
      </c>
      <c r="G18" s="52">
        <v>131800922.76095904</v>
      </c>
      <c r="H18" s="52">
        <v>164157504.76055408</v>
      </c>
      <c r="I18" s="52">
        <v>201132640.78885305</v>
      </c>
      <c r="J18" s="52">
        <v>238097914.28236809</v>
      </c>
      <c r="K18" s="52">
        <v>270259401.13266206</v>
      </c>
      <c r="L18" s="52">
        <v>297754602.35356814</v>
      </c>
      <c r="M18" s="52">
        <v>321771303.34213912</v>
      </c>
      <c r="N18" s="52">
        <v>347617436.24215508</v>
      </c>
      <c r="O18" s="119"/>
      <c r="R18" s="14"/>
    </row>
    <row r="19" spans="2:18" ht="18" customHeight="1" x14ac:dyDescent="0.25">
      <c r="B19" s="71" t="s">
        <v>7</v>
      </c>
      <c r="C19" s="52">
        <f t="shared" ref="C19:N19" si="6">C10-C18</f>
        <v>-1309371.4011208862</v>
      </c>
      <c r="D19" s="52">
        <f t="shared" si="6"/>
        <v>-2827514.4320028573</v>
      </c>
      <c r="E19" s="52">
        <f t="shared" si="6"/>
        <v>-3852048.8991418332</v>
      </c>
      <c r="F19" s="52">
        <f t="shared" si="6"/>
        <v>-3386552.7728938162</v>
      </c>
      <c r="G19" s="52">
        <f t="shared" si="6"/>
        <v>-2722037.9934378117</v>
      </c>
      <c r="H19" s="52">
        <f t="shared" si="6"/>
        <v>-1686735.3004989028</v>
      </c>
      <c r="I19" s="52">
        <f t="shared" si="6"/>
        <v>-433583.94137495756</v>
      </c>
      <c r="J19" s="52">
        <f t="shared" si="6"/>
        <v>-926085.53926196694</v>
      </c>
      <c r="K19" s="52">
        <f t="shared" si="6"/>
        <v>-132691.34442788363</v>
      </c>
      <c r="L19" s="52">
        <f t="shared" si="6"/>
        <v>1608522.4456910491</v>
      </c>
      <c r="M19" s="52">
        <f t="shared" si="6"/>
        <v>2097244.3209841251</v>
      </c>
      <c r="N19" s="52">
        <f t="shared" si="6"/>
        <v>3941864.9188212156</v>
      </c>
      <c r="O19" s="119"/>
      <c r="R19" s="14"/>
    </row>
    <row r="20" spans="2:18" ht="18" customHeight="1" x14ac:dyDescent="0.25">
      <c r="B20" s="71" t="s">
        <v>8</v>
      </c>
      <c r="C20" s="59">
        <f t="shared" ref="C20:N20" si="7">C19/C18</f>
        <v>-4.5389519668487338E-2</v>
      </c>
      <c r="D20" s="59">
        <f t="shared" si="7"/>
        <v>-5.2398333937611098E-2</v>
      </c>
      <c r="E20" s="59">
        <f t="shared" si="7"/>
        <v>-4.8565275573466439E-2</v>
      </c>
      <c r="F20" s="59">
        <f t="shared" si="7"/>
        <v>-3.2587001843599736E-2</v>
      </c>
      <c r="G20" s="59">
        <f t="shared" si="7"/>
        <v>-2.0652647465713426E-2</v>
      </c>
      <c r="H20" s="59">
        <f t="shared" si="7"/>
        <v>-1.0275103187997615E-2</v>
      </c>
      <c r="I20" s="59">
        <f t="shared" si="7"/>
        <v>-2.1557114731573057E-3</v>
      </c>
      <c r="J20" s="59">
        <f t="shared" si="7"/>
        <v>-3.8895155468001786E-3</v>
      </c>
      <c r="K20" s="59">
        <f t="shared" si="7"/>
        <v>-4.9097771944943186E-4</v>
      </c>
      <c r="L20" s="59">
        <f t="shared" si="7"/>
        <v>5.4021749218203926E-3</v>
      </c>
      <c r="M20" s="59">
        <f t="shared" si="7"/>
        <v>6.5178103180759013E-3</v>
      </c>
      <c r="N20" s="59">
        <f t="shared" si="7"/>
        <v>1.133966397495452E-2</v>
      </c>
      <c r="O20" s="120"/>
      <c r="R20" s="14"/>
    </row>
    <row r="21" spans="2:18" ht="18" customHeight="1" x14ac:dyDescent="0.25">
      <c r="B21" s="75"/>
      <c r="C21" s="75"/>
      <c r="D21" s="75"/>
      <c r="E21" s="75"/>
      <c r="F21" s="75"/>
      <c r="G21" s="75"/>
      <c r="H21" s="75"/>
      <c r="I21" s="75"/>
      <c r="J21" s="75"/>
      <c r="K21" s="75"/>
      <c r="L21" s="75"/>
      <c r="M21" s="75"/>
      <c r="N21" s="75"/>
      <c r="O21" s="75"/>
      <c r="R21" s="14"/>
    </row>
    <row r="22" spans="2:18" ht="18" customHeight="1" x14ac:dyDescent="0.25">
      <c r="B22" s="130" t="s">
        <v>65</v>
      </c>
      <c r="C22" s="130"/>
      <c r="D22" s="130"/>
      <c r="E22" s="130"/>
      <c r="F22" s="130"/>
      <c r="G22" s="130"/>
      <c r="H22" s="130"/>
      <c r="I22" s="130"/>
      <c r="J22" s="130"/>
      <c r="K22" s="130"/>
      <c r="L22" s="130"/>
      <c r="M22" s="130"/>
      <c r="N22" s="130"/>
      <c r="O22" s="130"/>
    </row>
    <row r="23" spans="2:18" ht="18" customHeight="1" x14ac:dyDescent="0.25">
      <c r="B23" s="96"/>
      <c r="C23" s="96"/>
      <c r="D23" s="96"/>
      <c r="E23" s="96"/>
      <c r="F23" s="96"/>
      <c r="G23" s="96"/>
      <c r="H23" s="96"/>
      <c r="I23" s="96"/>
      <c r="J23" s="96"/>
      <c r="K23" s="96"/>
      <c r="L23" s="96"/>
      <c r="M23" s="96"/>
      <c r="N23" s="96"/>
      <c r="O23" s="96"/>
    </row>
    <row r="24" spans="2:18" ht="18" customHeight="1" x14ac:dyDescent="0.25">
      <c r="B24" s="80" t="s">
        <v>0</v>
      </c>
      <c r="C24" s="65" t="s">
        <v>168</v>
      </c>
      <c r="D24" s="65" t="s">
        <v>178</v>
      </c>
      <c r="E24" s="65" t="s">
        <v>188</v>
      </c>
      <c r="F24" s="65" t="s">
        <v>208</v>
      </c>
      <c r="G24" s="65" t="s">
        <v>213</v>
      </c>
      <c r="H24" s="65" t="s">
        <v>229</v>
      </c>
      <c r="I24" s="65" t="s">
        <v>243</v>
      </c>
      <c r="J24" s="65" t="s">
        <v>252</v>
      </c>
      <c r="K24" s="65" t="s">
        <v>276</v>
      </c>
      <c r="L24" s="65" t="s">
        <v>289</v>
      </c>
      <c r="M24" s="65" t="s">
        <v>296</v>
      </c>
      <c r="N24" s="65" t="s">
        <v>300</v>
      </c>
      <c r="O24" s="65" t="s">
        <v>11</v>
      </c>
    </row>
    <row r="25" spans="2:18" ht="18" customHeight="1" x14ac:dyDescent="0.25">
      <c r="B25" s="53">
        <v>2016</v>
      </c>
      <c r="C25" s="59">
        <f>C9/Demand!C9/744</f>
        <v>0.75135221065291835</v>
      </c>
      <c r="D25" s="59">
        <f>D9/Demand!D9/672</f>
        <v>0.74053538610977176</v>
      </c>
      <c r="E25" s="59">
        <f>E9/Demand!E9/744</f>
        <v>0.75442653572316865</v>
      </c>
      <c r="F25" s="59">
        <f>F9/Demand!F9/720</f>
        <v>0.68369866365859844</v>
      </c>
      <c r="G25" s="59">
        <f>G9/Demand!G9/744</f>
        <v>0.67040120823693061</v>
      </c>
      <c r="H25" s="59">
        <f>H9/Demand!H9/720</f>
        <v>0.71464237762886273</v>
      </c>
      <c r="I25" s="59">
        <f>I9/Demand!I9/744</f>
        <v>0.76156692133771975</v>
      </c>
      <c r="J25" s="59">
        <f>J9/Demand!J9/744</f>
        <v>0.68938927350282564</v>
      </c>
      <c r="K25" s="59">
        <f>K9/Demand!K9/720</f>
        <v>0.68366913163606124</v>
      </c>
      <c r="L25" s="59">
        <f>L9/Demand!L9/744</f>
        <v>0.65642257173507568</v>
      </c>
      <c r="M25" s="59">
        <f>M9/Demand!M9/720</f>
        <v>0.68053808277099725</v>
      </c>
      <c r="N25" s="59">
        <f>N9/Demand!N9/744</f>
        <v>0.64245109463394989</v>
      </c>
      <c r="O25" s="59">
        <f>O9/Demand!O9/8760</f>
        <v>0.56436902930462074</v>
      </c>
    </row>
    <row r="26" spans="2:18" ht="18" customHeight="1" x14ac:dyDescent="0.25">
      <c r="B26" s="53">
        <v>2015</v>
      </c>
      <c r="C26" s="59">
        <v>0.65977435875616686</v>
      </c>
      <c r="D26" s="59">
        <v>0.64876715106822114</v>
      </c>
      <c r="E26" s="59">
        <v>0.60791744853622398</v>
      </c>
      <c r="F26" s="59">
        <v>0.68691606528334892</v>
      </c>
      <c r="G26" s="59">
        <v>0.69828309880889383</v>
      </c>
      <c r="H26" s="59">
        <v>0.73850748947430966</v>
      </c>
      <c r="I26" s="59">
        <v>0.72771011764771754</v>
      </c>
      <c r="J26" s="59">
        <v>0.72634749466945236</v>
      </c>
      <c r="K26" s="59">
        <v>0.66802691830858429</v>
      </c>
      <c r="L26" s="59">
        <v>0.63124776913905756</v>
      </c>
      <c r="M26" s="59">
        <v>0.67392404063815647</v>
      </c>
      <c r="N26" s="59">
        <v>0.72061867690682624</v>
      </c>
      <c r="O26" s="59">
        <v>0.58411538640769567</v>
      </c>
    </row>
    <row r="27" spans="2:18" ht="12" customHeight="1" x14ac:dyDescent="0.2">
      <c r="B27" s="19"/>
      <c r="C27" s="19"/>
      <c r="D27" s="19"/>
      <c r="E27" s="19"/>
      <c r="F27" s="19"/>
      <c r="G27" s="19"/>
      <c r="H27" s="19"/>
      <c r="I27" s="19"/>
      <c r="J27" s="19"/>
      <c r="K27" s="19"/>
      <c r="L27" s="19"/>
      <c r="M27" s="19"/>
      <c r="N27" s="19"/>
      <c r="O27" s="97"/>
    </row>
    <row r="28" spans="2:18" ht="18" customHeight="1" x14ac:dyDescent="0.25">
      <c r="B28" s="130" t="s">
        <v>70</v>
      </c>
      <c r="C28" s="130"/>
      <c r="D28" s="130"/>
      <c r="E28" s="130"/>
      <c r="F28" s="130"/>
      <c r="G28" s="130"/>
      <c r="H28" s="130"/>
      <c r="I28" s="130"/>
      <c r="J28" s="130"/>
      <c r="K28" s="130"/>
      <c r="L28" s="130"/>
      <c r="M28" s="130"/>
      <c r="N28" s="130"/>
      <c r="O28" s="130"/>
    </row>
    <row r="29" spans="2:18" ht="18" customHeight="1" x14ac:dyDescent="0.25">
      <c r="B29" s="96"/>
      <c r="C29" s="96"/>
      <c r="D29" s="96"/>
      <c r="E29" s="96"/>
      <c r="F29" s="96"/>
      <c r="G29" s="96"/>
      <c r="H29" s="96"/>
      <c r="I29" s="96"/>
      <c r="J29" s="96"/>
      <c r="K29" s="96"/>
      <c r="L29" s="96"/>
      <c r="M29" s="96"/>
      <c r="N29" s="96"/>
      <c r="O29" s="96"/>
    </row>
    <row r="30" spans="2:18" ht="18" customHeight="1" x14ac:dyDescent="0.25">
      <c r="B30" s="80" t="s">
        <v>0</v>
      </c>
      <c r="C30" s="65" t="s">
        <v>168</v>
      </c>
      <c r="D30" s="65" t="s">
        <v>178</v>
      </c>
      <c r="E30" s="65" t="s">
        <v>188</v>
      </c>
      <c r="F30" s="65" t="s">
        <v>208</v>
      </c>
      <c r="G30" s="65" t="s">
        <v>213</v>
      </c>
      <c r="H30" s="65" t="s">
        <v>229</v>
      </c>
      <c r="I30" s="65" t="s">
        <v>243</v>
      </c>
      <c r="J30" s="65" t="s">
        <v>254</v>
      </c>
      <c r="K30" s="65" t="s">
        <v>277</v>
      </c>
      <c r="L30" s="65" t="s">
        <v>290</v>
      </c>
      <c r="M30" s="65" t="s">
        <v>295</v>
      </c>
      <c r="N30" s="65" t="s">
        <v>301</v>
      </c>
      <c r="O30" s="65" t="s">
        <v>11</v>
      </c>
    </row>
    <row r="31" spans="2:18" ht="18" customHeight="1" x14ac:dyDescent="0.25">
      <c r="B31" s="53">
        <v>2016</v>
      </c>
      <c r="C31" s="59">
        <f>C9/Demand!C27/744</f>
        <v>0.74420059557033524</v>
      </c>
      <c r="D31" s="59">
        <f>D9/Demand!D27/672</f>
        <v>0.73080339461346422</v>
      </c>
      <c r="E31" s="59">
        <f>E9/Demand!E27/744</f>
        <v>0.75122451379242383</v>
      </c>
      <c r="F31" s="59">
        <f>F9/Demand!F27/720</f>
        <v>0.68083380599316135</v>
      </c>
      <c r="G31" s="59">
        <f>G9/Demand!G27/744</f>
        <v>0.66849780614316412</v>
      </c>
      <c r="H31" s="59">
        <f>H9/Demand!H27/720</f>
        <v>0.71348793862977022</v>
      </c>
      <c r="I31" s="59">
        <f>I9/Demand!I27/744</f>
        <v>0.76101568503787975</v>
      </c>
      <c r="J31" s="59">
        <f>J9/Demand!J27/744</f>
        <v>0.68899966548650671</v>
      </c>
      <c r="K31" s="59">
        <f>K9/Demand!K27/720</f>
        <v>0.6824225927089631</v>
      </c>
      <c r="L31" s="59">
        <f>L9/Demand!L27/744</f>
        <v>0.65542335620369307</v>
      </c>
      <c r="M31" s="59">
        <f>M9/Demand!M27/720</f>
        <v>0.67931685368148231</v>
      </c>
      <c r="N31" s="59">
        <f>N9/Demand!N27/744</f>
        <v>0.64116894019879278</v>
      </c>
      <c r="O31" s="59">
        <f>O9/Demand!O27/8760</f>
        <v>0.56405007641917482</v>
      </c>
    </row>
    <row r="32" spans="2:18" customFormat="1" ht="18" customHeight="1" x14ac:dyDescent="0.2"/>
    <row r="33" spans="2:2" customFormat="1" ht="18" customHeight="1" x14ac:dyDescent="0.25">
      <c r="B33" s="27" t="s">
        <v>137</v>
      </c>
    </row>
    <row r="34" spans="2:2" customFormat="1" ht="18" customHeight="1" x14ac:dyDescent="0.25">
      <c r="B34" s="27" t="s">
        <v>169</v>
      </c>
    </row>
    <row r="35" spans="2:2" ht="18" customHeight="1" x14ac:dyDescent="0.25">
      <c r="B35" s="27" t="s">
        <v>253</v>
      </c>
    </row>
  </sheetData>
  <mergeCells count="6">
    <mergeCell ref="B1:O1"/>
    <mergeCell ref="B2:O2"/>
    <mergeCell ref="B5:O5"/>
    <mergeCell ref="B28:O28"/>
    <mergeCell ref="B6:O6"/>
    <mergeCell ref="B22:O22"/>
  </mergeCells>
  <phoneticPr fontId="3" type="noConversion"/>
  <pageMargins left="0.75" right="0.75" top="1" bottom="1" header="0.5" footer="0.5"/>
  <pageSetup scale="5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6"/>
    <pageSetUpPr fitToPage="1"/>
  </sheetPr>
  <dimension ref="B1:P87"/>
  <sheetViews>
    <sheetView showGridLines="0" zoomScale="75" workbookViewId="0"/>
  </sheetViews>
  <sheetFormatPr defaultRowHeight="12" x14ac:dyDescent="0.2"/>
  <cols>
    <col min="1" max="1" width="2.28515625" style="2" customWidth="1"/>
    <col min="2" max="2" width="21.85546875" style="2" customWidth="1"/>
    <col min="3" max="14" width="15" style="2" customWidth="1"/>
    <col min="15" max="15" width="15.28515625" style="2" customWidth="1"/>
    <col min="16" max="16" width="2.28515625" style="2" customWidth="1"/>
    <col min="17" max="16384" width="9.140625" style="2"/>
  </cols>
  <sheetData>
    <row r="1" spans="2:15" ht="27.2" customHeight="1" x14ac:dyDescent="0.3">
      <c r="B1" s="127" t="s">
        <v>12</v>
      </c>
      <c r="C1" s="127"/>
      <c r="D1" s="127"/>
      <c r="E1" s="127"/>
      <c r="F1" s="127"/>
      <c r="G1" s="127"/>
      <c r="H1" s="127"/>
      <c r="I1" s="127"/>
      <c r="J1" s="127"/>
      <c r="K1" s="127"/>
      <c r="L1" s="127"/>
      <c r="M1" s="127"/>
      <c r="N1" s="127"/>
      <c r="O1" s="127"/>
    </row>
    <row r="2" spans="2:15" s="1" customFormat="1" ht="26.25" customHeight="1" x14ac:dyDescent="0.3">
      <c r="B2" s="128" t="s">
        <v>140</v>
      </c>
      <c r="C2" s="128"/>
      <c r="D2" s="128"/>
      <c r="E2" s="128"/>
      <c r="F2" s="128"/>
      <c r="G2" s="128"/>
      <c r="H2" s="128"/>
      <c r="I2" s="128"/>
      <c r="J2" s="128"/>
      <c r="K2" s="128"/>
      <c r="L2" s="128"/>
      <c r="M2" s="128"/>
      <c r="N2" s="128"/>
      <c r="O2" s="128"/>
    </row>
    <row r="3" spans="2:15" s="1" customFormat="1" ht="17.25" customHeight="1" x14ac:dyDescent="0.25">
      <c r="C3" s="98"/>
      <c r="D3" s="98"/>
      <c r="E3" s="98"/>
      <c r="F3" s="98"/>
      <c r="H3" s="99" t="s">
        <v>83</v>
      </c>
      <c r="I3" s="102">
        <f>Updates!B1</f>
        <v>42801</v>
      </c>
      <c r="J3" s="98"/>
      <c r="K3" s="98"/>
      <c r="L3" s="98"/>
      <c r="M3" s="98"/>
      <c r="N3" s="98"/>
      <c r="O3" s="98"/>
    </row>
    <row r="4" spans="2:15" s="1" customFormat="1" ht="17.25" customHeight="1" x14ac:dyDescent="0.25">
      <c r="B4" s="90"/>
      <c r="C4" s="90"/>
      <c r="D4" s="90"/>
      <c r="E4" s="90"/>
      <c r="F4" s="90"/>
      <c r="G4" s="90"/>
      <c r="H4" s="90"/>
      <c r="I4" s="90"/>
      <c r="J4" s="90"/>
      <c r="K4" s="90"/>
      <c r="L4" s="90"/>
      <c r="M4" s="90"/>
      <c r="N4" s="90"/>
      <c r="O4" s="90"/>
    </row>
    <row r="5" spans="2:15" s="1" customFormat="1" ht="17.25" customHeight="1" x14ac:dyDescent="0.25">
      <c r="B5" s="131" t="s">
        <v>68</v>
      </c>
      <c r="C5" s="131"/>
      <c r="D5" s="131"/>
      <c r="E5" s="131"/>
      <c r="F5" s="131"/>
      <c r="G5" s="131"/>
      <c r="H5" s="131"/>
      <c r="I5" s="131"/>
      <c r="J5" s="131"/>
      <c r="K5" s="131"/>
      <c r="L5" s="131"/>
      <c r="M5" s="131"/>
      <c r="N5" s="131"/>
      <c r="O5" s="131"/>
    </row>
    <row r="6" spans="2:15" ht="18" customHeight="1" x14ac:dyDescent="0.25">
      <c r="B6" s="20"/>
      <c r="C6" s="19"/>
      <c r="D6" s="19"/>
      <c r="E6" s="19"/>
      <c r="F6" s="19"/>
      <c r="G6" s="19"/>
      <c r="H6" s="19"/>
      <c r="I6" s="19"/>
      <c r="J6" s="19"/>
      <c r="K6" s="19"/>
    </row>
    <row r="7" spans="2:15" ht="15" customHeight="1" x14ac:dyDescent="0.25">
      <c r="B7" s="126" t="s">
        <v>18</v>
      </c>
      <c r="C7" s="126"/>
      <c r="D7" s="126"/>
      <c r="E7" s="126"/>
      <c r="F7" s="126"/>
      <c r="G7" s="126"/>
      <c r="H7" s="126"/>
      <c r="I7" s="126"/>
      <c r="J7" s="126"/>
      <c r="K7" s="126"/>
      <c r="L7" s="126"/>
      <c r="M7" s="126"/>
      <c r="N7" s="126"/>
      <c r="O7" s="126"/>
    </row>
    <row r="8" spans="2:15" ht="15" customHeight="1" x14ac:dyDescent="0.25">
      <c r="B8" s="16"/>
      <c r="C8" s="16"/>
      <c r="D8" s="16"/>
      <c r="E8" s="16"/>
      <c r="F8" s="16"/>
      <c r="G8" s="16"/>
      <c r="H8" s="16"/>
      <c r="I8" s="16"/>
      <c r="J8" s="16"/>
      <c r="K8" s="16"/>
      <c r="L8" s="16"/>
      <c r="M8" s="16"/>
      <c r="N8" s="16"/>
      <c r="O8" s="16"/>
    </row>
    <row r="9" spans="2:15" ht="18" customHeight="1" x14ac:dyDescent="0.25">
      <c r="B9" s="63" t="s">
        <v>101</v>
      </c>
      <c r="C9" s="64" t="s">
        <v>171</v>
      </c>
      <c r="D9" s="64" t="s">
        <v>177</v>
      </c>
      <c r="E9" s="64" t="s">
        <v>189</v>
      </c>
      <c r="F9" s="64" t="s">
        <v>209</v>
      </c>
      <c r="G9" s="64" t="s">
        <v>214</v>
      </c>
      <c r="H9" s="64" t="s">
        <v>233</v>
      </c>
      <c r="I9" s="64" t="s">
        <v>247</v>
      </c>
      <c r="J9" s="65" t="s">
        <v>134</v>
      </c>
      <c r="K9" s="64" t="s">
        <v>135</v>
      </c>
      <c r="L9" s="64" t="s">
        <v>136</v>
      </c>
      <c r="M9" s="64" t="s">
        <v>146</v>
      </c>
      <c r="N9" s="64" t="s">
        <v>160</v>
      </c>
      <c r="O9"/>
    </row>
    <row r="10" spans="2:15" ht="18" customHeight="1" x14ac:dyDescent="0.25">
      <c r="B10" s="71" t="s">
        <v>93</v>
      </c>
      <c r="C10" s="52">
        <v>1793.9270647637622</v>
      </c>
      <c r="D10" s="52">
        <v>1735.9569851412555</v>
      </c>
      <c r="E10" s="52">
        <v>1707.9332687247529</v>
      </c>
      <c r="F10" s="67">
        <v>2032.7832259028633</v>
      </c>
      <c r="G10" s="67">
        <v>2226.0470416360777</v>
      </c>
      <c r="H10" s="67">
        <v>2487.2877501356761</v>
      </c>
      <c r="I10" s="67">
        <v>2554.6025904738431</v>
      </c>
      <c r="J10" s="67">
        <v>2667.8895175646253</v>
      </c>
      <c r="K10" s="67">
        <v>2600.7846386081196</v>
      </c>
      <c r="L10" s="67">
        <v>2260.5097391352442</v>
      </c>
      <c r="M10" s="67">
        <v>1973.9000840623978</v>
      </c>
      <c r="N10" s="67">
        <v>2127.4714125244936</v>
      </c>
      <c r="O10"/>
    </row>
    <row r="11" spans="2:15" s="18" customFormat="1" ht="18" customHeight="1" x14ac:dyDescent="0.25">
      <c r="B11" s="86" t="s">
        <v>94</v>
      </c>
      <c r="C11" s="52">
        <v>3346.7343578031991</v>
      </c>
      <c r="D11" s="52">
        <v>3243.9069667559506</v>
      </c>
      <c r="E11" s="52">
        <v>3147.2904768235512</v>
      </c>
      <c r="F11" s="52">
        <v>3925.6622815358792</v>
      </c>
      <c r="G11" s="52">
        <v>4130.6991893065779</v>
      </c>
      <c r="H11" s="52">
        <v>4580.3468768321136</v>
      </c>
      <c r="I11" s="52">
        <v>4789.8646808015046</v>
      </c>
      <c r="J11" s="52">
        <v>4916.2099326364551</v>
      </c>
      <c r="K11" s="52">
        <v>4641.2967886392935</v>
      </c>
      <c r="L11" s="52">
        <v>4182.7521674525688</v>
      </c>
      <c r="M11" s="52">
        <v>3514.5205841816637</v>
      </c>
      <c r="N11" s="52">
        <v>4011.4425051208336</v>
      </c>
      <c r="O11"/>
    </row>
    <row r="12" spans="2:15" ht="18" customHeight="1" x14ac:dyDescent="0.25">
      <c r="B12" s="71" t="s">
        <v>95</v>
      </c>
      <c r="C12" s="52">
        <v>11818.673704796829</v>
      </c>
      <c r="D12" s="52">
        <v>10949.067771873559</v>
      </c>
      <c r="E12" s="52">
        <v>13432.812695071225</v>
      </c>
      <c r="F12" s="52">
        <v>14328.365685729239</v>
      </c>
      <c r="G12" s="52">
        <v>15253.160535541996</v>
      </c>
      <c r="H12" s="52">
        <v>17856.640945860177</v>
      </c>
      <c r="I12" s="52">
        <v>18172.310996906759</v>
      </c>
      <c r="J12" s="52">
        <v>18663.845459693875</v>
      </c>
      <c r="K12" s="52">
        <v>17983.213070612393</v>
      </c>
      <c r="L12" s="52">
        <v>16264.599889116744</v>
      </c>
      <c r="M12" s="52">
        <v>13977.526412919266</v>
      </c>
      <c r="N12" s="52">
        <v>12694.542441925692</v>
      </c>
      <c r="O12"/>
    </row>
    <row r="13" spans="2:15" ht="18" customHeight="1" x14ac:dyDescent="0.25">
      <c r="B13" s="71" t="s">
        <v>96</v>
      </c>
      <c r="C13" s="52">
        <v>2455.9998913793761</v>
      </c>
      <c r="D13" s="52">
        <v>2486.4616309204594</v>
      </c>
      <c r="E13" s="52">
        <v>1635.3813105740965</v>
      </c>
      <c r="F13" s="52">
        <v>2037.7751214608024</v>
      </c>
      <c r="G13" s="52">
        <v>2334.0611266714732</v>
      </c>
      <c r="H13" s="52">
        <v>2657.1678459150439</v>
      </c>
      <c r="I13" s="52">
        <v>2437.9015737544837</v>
      </c>
      <c r="J13" s="52">
        <v>2571.7642131473604</v>
      </c>
      <c r="K13" s="52">
        <v>2396.0471347805719</v>
      </c>
      <c r="L13" s="52">
        <v>2055.5539719331186</v>
      </c>
      <c r="M13" s="52">
        <v>1678.6365532830525</v>
      </c>
      <c r="N13" s="52">
        <v>2609.2662012314877</v>
      </c>
      <c r="O13"/>
    </row>
    <row r="14" spans="2:15" ht="18" customHeight="1" x14ac:dyDescent="0.25">
      <c r="B14" s="71" t="s">
        <v>97</v>
      </c>
      <c r="C14" s="52">
        <v>19137.386297794237</v>
      </c>
      <c r="D14" s="52">
        <v>18701.8724524383</v>
      </c>
      <c r="E14" s="52">
        <v>13425.103261746393</v>
      </c>
      <c r="F14" s="52">
        <v>17637.149086541485</v>
      </c>
      <c r="G14" s="52">
        <v>21435.636072845238</v>
      </c>
      <c r="H14" s="52">
        <v>23895.63229794037</v>
      </c>
      <c r="I14" s="52">
        <v>25059.704926528175</v>
      </c>
      <c r="J14" s="52">
        <v>27243.577527858892</v>
      </c>
      <c r="K14" s="52">
        <v>25308.756827300487</v>
      </c>
      <c r="L14" s="52">
        <v>22053.969569242803</v>
      </c>
      <c r="M14" s="52">
        <v>17512.796723483647</v>
      </c>
      <c r="N14" s="52">
        <v>23267.176680792698</v>
      </c>
      <c r="O14"/>
    </row>
    <row r="15" spans="2:15" ht="18" customHeight="1" x14ac:dyDescent="0.25">
      <c r="B15" s="71" t="s">
        <v>98</v>
      </c>
      <c r="C15" s="52">
        <v>685.2113549671601</v>
      </c>
      <c r="D15" s="52">
        <v>639.65089046601736</v>
      </c>
      <c r="E15" s="52">
        <v>303.35163347542107</v>
      </c>
      <c r="F15" s="67">
        <v>412.98626390136798</v>
      </c>
      <c r="G15" s="67">
        <v>559.37143251028647</v>
      </c>
      <c r="H15" s="67">
        <v>677.78881977233175</v>
      </c>
      <c r="I15" s="67">
        <v>724.49451599233089</v>
      </c>
      <c r="J15" s="67">
        <v>826.26438975670703</v>
      </c>
      <c r="K15" s="67">
        <v>745.2863003723171</v>
      </c>
      <c r="L15" s="67">
        <v>588.64106473810284</v>
      </c>
      <c r="M15" s="67">
        <v>418.35257700611976</v>
      </c>
      <c r="N15" s="67">
        <v>915.66859343117096</v>
      </c>
      <c r="O15"/>
    </row>
    <row r="16" spans="2:15" s="18" customFormat="1" ht="18" customHeight="1" x14ac:dyDescent="0.25">
      <c r="B16" s="86" t="s">
        <v>99</v>
      </c>
      <c r="C16" s="52">
        <v>6434.2404769846917</v>
      </c>
      <c r="D16" s="52">
        <v>6109.3435487033948</v>
      </c>
      <c r="E16" s="52">
        <v>6506.1230686019644</v>
      </c>
      <c r="F16" s="52">
        <v>6783.9801958369571</v>
      </c>
      <c r="G16" s="52">
        <v>7141.5002005073575</v>
      </c>
      <c r="H16" s="52">
        <v>7999.6388943223837</v>
      </c>
      <c r="I16" s="52">
        <v>8656.8544933899502</v>
      </c>
      <c r="J16" s="52">
        <v>9188.3200150076518</v>
      </c>
      <c r="K16" s="52">
        <v>8641.1873149885105</v>
      </c>
      <c r="L16" s="52">
        <v>8163.5093667720103</v>
      </c>
      <c r="M16" s="52">
        <v>7085.9755807410475</v>
      </c>
      <c r="N16" s="52">
        <v>7903.8157835142119</v>
      </c>
      <c r="O16"/>
    </row>
    <row r="17" spans="2:15" ht="18" customHeight="1" x14ac:dyDescent="0.25">
      <c r="B17" s="71" t="s">
        <v>100</v>
      </c>
      <c r="C17" s="52">
        <v>4063.7877955107656</v>
      </c>
      <c r="D17" s="52">
        <v>4181.6698257011103</v>
      </c>
      <c r="E17" s="52">
        <v>3373.9547729825772</v>
      </c>
      <c r="F17" s="52">
        <v>3987.6969110914079</v>
      </c>
      <c r="G17" s="52">
        <v>4306.2840609809709</v>
      </c>
      <c r="H17" s="52">
        <v>4846.7602452218407</v>
      </c>
      <c r="I17" s="52">
        <v>5122.0686981529843</v>
      </c>
      <c r="J17" s="52">
        <v>5072.443416334474</v>
      </c>
      <c r="K17" s="52">
        <v>4754.2849086983579</v>
      </c>
      <c r="L17" s="52">
        <v>4385.9973436094233</v>
      </c>
      <c r="M17" s="52">
        <v>3940.5513483228533</v>
      </c>
      <c r="N17" s="52">
        <v>4518.8972134594587</v>
      </c>
      <c r="O17"/>
    </row>
    <row r="18" spans="2:15" ht="18" customHeight="1" x14ac:dyDescent="0.25">
      <c r="B18" s="75"/>
      <c r="C18" s="70"/>
      <c r="D18" s="70"/>
      <c r="E18" s="70"/>
      <c r="F18" s="70"/>
      <c r="G18" s="70"/>
      <c r="H18" s="70"/>
      <c r="I18" s="70"/>
      <c r="J18" s="70"/>
      <c r="K18" s="70"/>
      <c r="L18" s="70"/>
      <c r="M18" s="70"/>
      <c r="N18" s="70"/>
      <c r="O18" s="70"/>
    </row>
    <row r="19" spans="2:15" ht="18" customHeight="1" x14ac:dyDescent="0.25">
      <c r="B19" s="130" t="s">
        <v>92</v>
      </c>
      <c r="C19" s="130"/>
      <c r="D19" s="130"/>
      <c r="E19" s="130"/>
      <c r="F19" s="130"/>
      <c r="G19" s="130"/>
      <c r="H19" s="130"/>
      <c r="I19" s="130"/>
      <c r="J19" s="130"/>
      <c r="K19" s="130"/>
      <c r="L19" s="130"/>
      <c r="M19" s="130"/>
      <c r="N19" s="130"/>
      <c r="O19" s="72"/>
    </row>
    <row r="20" spans="2:15" ht="18" customHeight="1" x14ac:dyDescent="0.25">
      <c r="B20" s="87"/>
      <c r="C20" s="87"/>
      <c r="D20" s="87"/>
      <c r="E20" s="87"/>
      <c r="F20" s="87"/>
      <c r="G20" s="87"/>
      <c r="H20" s="87"/>
      <c r="I20" s="87"/>
      <c r="J20" s="87"/>
      <c r="K20" s="87"/>
      <c r="L20" s="87"/>
      <c r="M20" s="87"/>
      <c r="N20" s="87"/>
      <c r="O20" s="72"/>
    </row>
    <row r="21" spans="2:15" ht="18" customHeight="1" x14ac:dyDescent="0.25">
      <c r="B21" s="63" t="s">
        <v>101</v>
      </c>
      <c r="C21" s="65" t="s">
        <v>171</v>
      </c>
      <c r="D21" s="65" t="s">
        <v>177</v>
      </c>
      <c r="E21" s="65" t="s">
        <v>189</v>
      </c>
      <c r="F21" s="65" t="s">
        <v>209</v>
      </c>
      <c r="G21" s="65" t="s">
        <v>214</v>
      </c>
      <c r="H21" s="65" t="s">
        <v>233</v>
      </c>
      <c r="I21" s="65" t="s">
        <v>247</v>
      </c>
      <c r="J21" s="65" t="s">
        <v>134</v>
      </c>
      <c r="K21" s="65" t="s">
        <v>135</v>
      </c>
      <c r="L21" s="65" t="s">
        <v>136</v>
      </c>
      <c r="M21" s="65" t="s">
        <v>146</v>
      </c>
      <c r="N21" s="65" t="s">
        <v>160</v>
      </c>
      <c r="O21" s="72"/>
    </row>
    <row r="22" spans="2:15" ht="18" customHeight="1" x14ac:dyDescent="0.25">
      <c r="B22" s="71" t="s">
        <v>93</v>
      </c>
      <c r="C22" s="52">
        <v>1798.0045727444451</v>
      </c>
      <c r="D22" s="52">
        <v>1735.9569851412555</v>
      </c>
      <c r="E22" s="52">
        <v>1847.6707250643158</v>
      </c>
      <c r="F22" s="52">
        <v>2049.2622585305262</v>
      </c>
      <c r="G22" s="52">
        <v>2226.0470416360777</v>
      </c>
      <c r="H22" s="52">
        <v>2499.7302707513772</v>
      </c>
      <c r="I22" s="52">
        <v>2686.2509372055629</v>
      </c>
      <c r="J22" s="52">
        <v>2764.9844648758199</v>
      </c>
      <c r="K22" s="52">
        <v>2600.7846386081196</v>
      </c>
      <c r="L22" s="52">
        <v>2273.5744931125159</v>
      </c>
      <c r="M22" s="52">
        <v>2030.708312853506</v>
      </c>
      <c r="N22" s="52">
        <v>2128.0739189496176</v>
      </c>
      <c r="O22" s="72"/>
    </row>
    <row r="23" spans="2:15" ht="18" customHeight="1" x14ac:dyDescent="0.25">
      <c r="B23" s="71" t="s">
        <v>16</v>
      </c>
      <c r="C23" s="52" t="s">
        <v>150</v>
      </c>
      <c r="D23" s="52" t="s">
        <v>157</v>
      </c>
      <c r="E23" s="52" t="s">
        <v>162</v>
      </c>
      <c r="F23" s="52" t="s">
        <v>181</v>
      </c>
      <c r="G23" s="52" t="s">
        <v>192</v>
      </c>
      <c r="H23" s="52" t="s">
        <v>199</v>
      </c>
      <c r="I23" s="52" t="s">
        <v>186</v>
      </c>
      <c r="J23" s="52" t="s">
        <v>225</v>
      </c>
      <c r="K23" s="52" t="s">
        <v>237</v>
      </c>
      <c r="L23" s="52" t="s">
        <v>265</v>
      </c>
      <c r="M23" s="52" t="s">
        <v>271</v>
      </c>
      <c r="N23" s="52" t="s">
        <v>285</v>
      </c>
      <c r="O23" s="72"/>
    </row>
    <row r="24" spans="2:15" ht="18" customHeight="1" x14ac:dyDescent="0.25">
      <c r="B24" s="71" t="s">
        <v>94</v>
      </c>
      <c r="C24" s="52">
        <v>3451.1868614558562</v>
      </c>
      <c r="D24" s="52">
        <v>3351.021286255123</v>
      </c>
      <c r="E24" s="52">
        <v>3254.7394588245738</v>
      </c>
      <c r="F24" s="52">
        <v>3949.6912531919602</v>
      </c>
      <c r="G24" s="52">
        <v>4213.5853799720535</v>
      </c>
      <c r="H24" s="52">
        <v>4696.6577094864469</v>
      </c>
      <c r="I24" s="52">
        <v>4950.7985411049576</v>
      </c>
      <c r="J24" s="52">
        <v>5104.6066780141755</v>
      </c>
      <c r="K24" s="52">
        <v>4766.9202670112691</v>
      </c>
      <c r="L24" s="52">
        <v>4208.915720159951</v>
      </c>
      <c r="M24" s="52">
        <v>3656.3016772809215</v>
      </c>
      <c r="N24" s="61">
        <v>4011.5740088327334</v>
      </c>
      <c r="O24" s="73"/>
    </row>
    <row r="25" spans="2:15" ht="18" customHeight="1" x14ac:dyDescent="0.25">
      <c r="B25" s="71" t="s">
        <v>16</v>
      </c>
      <c r="C25" s="52" t="s">
        <v>151</v>
      </c>
      <c r="D25" s="52" t="s">
        <v>158</v>
      </c>
      <c r="E25" s="52" t="s">
        <v>163</v>
      </c>
      <c r="F25" s="52" t="s">
        <v>181</v>
      </c>
      <c r="G25" s="52" t="s">
        <v>193</v>
      </c>
      <c r="H25" s="52" t="s">
        <v>200</v>
      </c>
      <c r="I25" s="52" t="s">
        <v>219</v>
      </c>
      <c r="J25" s="52" t="s">
        <v>225</v>
      </c>
      <c r="K25" s="52" t="s">
        <v>238</v>
      </c>
      <c r="L25" s="52" t="s">
        <v>265</v>
      </c>
      <c r="M25" s="52" t="s">
        <v>271</v>
      </c>
      <c r="N25" s="52" t="s">
        <v>286</v>
      </c>
      <c r="O25" s="70"/>
    </row>
    <row r="26" spans="2:15" ht="18" customHeight="1" x14ac:dyDescent="0.25">
      <c r="B26" s="71" t="s">
        <v>95</v>
      </c>
      <c r="C26" s="52">
        <v>11996.577650576257</v>
      </c>
      <c r="D26" s="52">
        <v>11377.104635696312</v>
      </c>
      <c r="E26" s="52">
        <v>13432.812695071225</v>
      </c>
      <c r="F26" s="52">
        <v>14673.161629378139</v>
      </c>
      <c r="G26" s="52">
        <v>16610.743294045522</v>
      </c>
      <c r="H26" s="52">
        <v>17979.733231846836</v>
      </c>
      <c r="I26" s="52">
        <v>18343.249751347645</v>
      </c>
      <c r="J26" s="52">
        <v>18925.076244577649</v>
      </c>
      <c r="K26" s="52">
        <v>18005.616704651391</v>
      </c>
      <c r="L26" s="52">
        <v>16494.809193447014</v>
      </c>
      <c r="M26" s="52">
        <v>14031.980743049562</v>
      </c>
      <c r="N26" s="61">
        <v>12783.324118986182</v>
      </c>
      <c r="O26" s="73"/>
    </row>
    <row r="27" spans="2:15" ht="18" customHeight="1" x14ac:dyDescent="0.25">
      <c r="B27" s="71" t="s">
        <v>16</v>
      </c>
      <c r="C27" s="52" t="s">
        <v>151</v>
      </c>
      <c r="D27" s="52" t="s">
        <v>158</v>
      </c>
      <c r="E27" s="52" t="s">
        <v>165</v>
      </c>
      <c r="F27" s="52" t="s">
        <v>210</v>
      </c>
      <c r="G27" s="52" t="s">
        <v>194</v>
      </c>
      <c r="H27" s="52" t="s">
        <v>201</v>
      </c>
      <c r="I27" s="52" t="s">
        <v>244</v>
      </c>
      <c r="J27" s="52" t="s">
        <v>255</v>
      </c>
      <c r="K27" s="52" t="s">
        <v>239</v>
      </c>
      <c r="L27" s="52" t="s">
        <v>266</v>
      </c>
      <c r="M27" s="52" t="s">
        <v>272</v>
      </c>
      <c r="N27" s="52" t="s">
        <v>302</v>
      </c>
      <c r="O27" s="70"/>
    </row>
    <row r="28" spans="2:15" ht="18" customHeight="1" x14ac:dyDescent="0.25">
      <c r="B28" s="71" t="s">
        <v>96</v>
      </c>
      <c r="C28" s="61">
        <v>2512.9709161370392</v>
      </c>
      <c r="D28" s="61">
        <v>2486.4616309204594</v>
      </c>
      <c r="E28" s="61">
        <v>1944.2487714412082</v>
      </c>
      <c r="F28" s="61">
        <v>2074.8831599967307</v>
      </c>
      <c r="G28" s="61">
        <v>2353.5306061975207</v>
      </c>
      <c r="H28" s="61">
        <v>2762.6852265693065</v>
      </c>
      <c r="I28" s="61">
        <v>2501.5967030808197</v>
      </c>
      <c r="J28" s="61">
        <v>2664.562746336208</v>
      </c>
      <c r="K28" s="61">
        <v>2420.6746445929634</v>
      </c>
      <c r="L28" s="61">
        <v>2072.0592839054311</v>
      </c>
      <c r="M28" s="61">
        <v>1705.9751751174069</v>
      </c>
      <c r="N28" s="61">
        <v>2615.889773384316</v>
      </c>
      <c r="O28" s="70"/>
    </row>
    <row r="29" spans="2:15" ht="18" customHeight="1" x14ac:dyDescent="0.25">
      <c r="B29" s="71" t="s">
        <v>16</v>
      </c>
      <c r="C29" s="61" t="s">
        <v>154</v>
      </c>
      <c r="D29" s="61" t="s">
        <v>157</v>
      </c>
      <c r="E29" s="61" t="s">
        <v>164</v>
      </c>
      <c r="F29" s="61" t="s">
        <v>181</v>
      </c>
      <c r="G29" s="61" t="s">
        <v>195</v>
      </c>
      <c r="H29" s="61" t="s">
        <v>202</v>
      </c>
      <c r="I29" s="61" t="s">
        <v>220</v>
      </c>
      <c r="J29" s="61" t="s">
        <v>225</v>
      </c>
      <c r="K29" s="61" t="s">
        <v>240</v>
      </c>
      <c r="L29" s="61" t="s">
        <v>265</v>
      </c>
      <c r="M29" s="61" t="s">
        <v>273</v>
      </c>
      <c r="N29" s="52" t="s">
        <v>285</v>
      </c>
      <c r="O29" s="70"/>
    </row>
    <row r="30" spans="2:15" ht="18" customHeight="1" x14ac:dyDescent="0.25">
      <c r="B30" s="71" t="s">
        <v>97</v>
      </c>
      <c r="C30" s="52">
        <v>19137.386297794237</v>
      </c>
      <c r="D30" s="52">
        <v>18701.8724524383</v>
      </c>
      <c r="E30" s="52">
        <v>15872.034421299733</v>
      </c>
      <c r="F30" s="52">
        <v>18055.649989212314</v>
      </c>
      <c r="G30" s="52">
        <v>21435.636072845238</v>
      </c>
      <c r="H30" s="52">
        <v>24602.873176593384</v>
      </c>
      <c r="I30" s="52">
        <v>25586.660554412058</v>
      </c>
      <c r="J30" s="52">
        <v>27308.093233040276</v>
      </c>
      <c r="K30" s="52">
        <v>25308.756827300487</v>
      </c>
      <c r="L30" s="52">
        <v>22053.969569242803</v>
      </c>
      <c r="M30" s="52">
        <v>17968.762095041435</v>
      </c>
      <c r="N30" s="52">
        <v>23267.176680792698</v>
      </c>
      <c r="O30" s="70"/>
    </row>
    <row r="31" spans="2:15" ht="18" customHeight="1" x14ac:dyDescent="0.25">
      <c r="B31" s="71" t="s">
        <v>16</v>
      </c>
      <c r="C31" s="52" t="s">
        <v>152</v>
      </c>
      <c r="D31" s="52" t="s">
        <v>157</v>
      </c>
      <c r="E31" s="52" t="s">
        <v>166</v>
      </c>
      <c r="F31" s="52" t="s">
        <v>182</v>
      </c>
      <c r="G31" s="52" t="s">
        <v>192</v>
      </c>
      <c r="H31" s="52" t="s">
        <v>206</v>
      </c>
      <c r="I31" s="52" t="s">
        <v>220</v>
      </c>
      <c r="J31" s="52" t="s">
        <v>256</v>
      </c>
      <c r="K31" s="52" t="s">
        <v>237</v>
      </c>
      <c r="L31" s="52" t="s">
        <v>270</v>
      </c>
      <c r="M31" s="52" t="s">
        <v>271</v>
      </c>
      <c r="N31" s="52" t="s">
        <v>288</v>
      </c>
      <c r="O31" s="70"/>
    </row>
    <row r="32" spans="2:15" ht="18" customHeight="1" x14ac:dyDescent="0.25">
      <c r="B32" s="71" t="s">
        <v>98</v>
      </c>
      <c r="C32" s="52">
        <v>687.88108832204682</v>
      </c>
      <c r="D32" s="52">
        <v>640.80857004513769</v>
      </c>
      <c r="E32" s="52">
        <v>540.99031616526145</v>
      </c>
      <c r="F32" s="52">
        <v>456.52962863951836</v>
      </c>
      <c r="G32" s="52">
        <v>572.26315569965516</v>
      </c>
      <c r="H32" s="52">
        <v>730.03734485028554</v>
      </c>
      <c r="I32" s="52">
        <v>808.83258053142038</v>
      </c>
      <c r="J32" s="52">
        <v>838.50230595514006</v>
      </c>
      <c r="K32" s="52">
        <v>763.95577900908086</v>
      </c>
      <c r="L32" s="52">
        <v>599.99029069630649</v>
      </c>
      <c r="M32" s="52">
        <v>491.42751995937505</v>
      </c>
      <c r="N32" s="52">
        <v>915.66859343117096</v>
      </c>
      <c r="O32" s="72"/>
    </row>
    <row r="33" spans="2:16" ht="18" customHeight="1" x14ac:dyDescent="0.25">
      <c r="B33" s="71" t="s">
        <v>16</v>
      </c>
      <c r="C33" s="52" t="s">
        <v>172</v>
      </c>
      <c r="D33" s="52" t="s">
        <v>179</v>
      </c>
      <c r="E33" s="52" t="s">
        <v>166</v>
      </c>
      <c r="F33" s="52" t="s">
        <v>211</v>
      </c>
      <c r="G33" s="52" t="s">
        <v>215</v>
      </c>
      <c r="H33" s="52" t="s">
        <v>230</v>
      </c>
      <c r="I33" s="52" t="s">
        <v>245</v>
      </c>
      <c r="J33" s="52" t="s">
        <v>257</v>
      </c>
      <c r="K33" s="52" t="s">
        <v>278</v>
      </c>
      <c r="L33" s="52" t="s">
        <v>268</v>
      </c>
      <c r="M33" s="52" t="s">
        <v>297</v>
      </c>
      <c r="N33" s="52" t="s">
        <v>288</v>
      </c>
      <c r="O33" s="72"/>
    </row>
    <row r="34" spans="2:16" ht="18" customHeight="1" x14ac:dyDescent="0.25">
      <c r="B34" s="71" t="s">
        <v>99</v>
      </c>
      <c r="C34" s="52">
        <v>7005.4707020800643</v>
      </c>
      <c r="D34" s="52">
        <v>6550.2733888158673</v>
      </c>
      <c r="E34" s="52">
        <v>6506.1230686019644</v>
      </c>
      <c r="F34" s="52">
        <v>6809.4891297019649</v>
      </c>
      <c r="G34" s="52">
        <v>7168.6694586806316</v>
      </c>
      <c r="H34" s="52">
        <v>8531.1720936410165</v>
      </c>
      <c r="I34" s="52">
        <v>8982.333052103957</v>
      </c>
      <c r="J34" s="52">
        <v>9270.4797044536317</v>
      </c>
      <c r="K34" s="52">
        <v>8659.1896509779526</v>
      </c>
      <c r="L34" s="52">
        <v>8169.0669884158997</v>
      </c>
      <c r="M34" s="52">
        <v>7209.3782771993356</v>
      </c>
      <c r="N34" s="61">
        <v>7903.8157835142119</v>
      </c>
      <c r="O34" s="73"/>
    </row>
    <row r="35" spans="2:16" ht="18" customHeight="1" x14ac:dyDescent="0.25">
      <c r="B35" s="71" t="s">
        <v>16</v>
      </c>
      <c r="C35" s="52" t="s">
        <v>151</v>
      </c>
      <c r="D35" s="52" t="s">
        <v>158</v>
      </c>
      <c r="E35" s="52" t="s">
        <v>165</v>
      </c>
      <c r="F35" s="52" t="s">
        <v>183</v>
      </c>
      <c r="G35" s="52" t="s">
        <v>216</v>
      </c>
      <c r="H35" s="52" t="s">
        <v>204</v>
      </c>
      <c r="I35" s="52" t="s">
        <v>221</v>
      </c>
      <c r="J35" s="52" t="s">
        <v>226</v>
      </c>
      <c r="K35" s="52" t="s">
        <v>279</v>
      </c>
      <c r="L35" s="52" t="s">
        <v>267</v>
      </c>
      <c r="M35" s="52" t="s">
        <v>274</v>
      </c>
      <c r="N35" s="52" t="s">
        <v>288</v>
      </c>
      <c r="O35" s="70"/>
    </row>
    <row r="36" spans="2:16" ht="18" customHeight="1" x14ac:dyDescent="0.25">
      <c r="B36" s="71" t="s">
        <v>100</v>
      </c>
      <c r="C36" s="52">
        <v>4162.7294053369797</v>
      </c>
      <c r="D36" s="52">
        <v>4199.3999681306041</v>
      </c>
      <c r="E36" s="52">
        <v>3670.4368720611606</v>
      </c>
      <c r="F36" s="52">
        <v>4006.846439599904</v>
      </c>
      <c r="G36" s="52">
        <v>4524.8102903494437</v>
      </c>
      <c r="H36" s="52">
        <v>4880.5479607628531</v>
      </c>
      <c r="I36" s="52">
        <v>5142.6608907632872</v>
      </c>
      <c r="J36" s="52">
        <v>5164.4634855814702</v>
      </c>
      <c r="K36" s="52">
        <v>4781.7384250503519</v>
      </c>
      <c r="L36" s="52">
        <v>4457.3650617876428</v>
      </c>
      <c r="M36" s="52">
        <v>4133.1717074063363</v>
      </c>
      <c r="N36" s="61">
        <v>4518.8972134594587</v>
      </c>
      <c r="O36" s="73"/>
    </row>
    <row r="37" spans="2:16" ht="18" customHeight="1" x14ac:dyDescent="0.25">
      <c r="B37" s="71" t="s">
        <v>16</v>
      </c>
      <c r="C37" s="52" t="s">
        <v>173</v>
      </c>
      <c r="D37" s="52" t="s">
        <v>180</v>
      </c>
      <c r="E37" s="52" t="s">
        <v>164</v>
      </c>
      <c r="F37" s="52" t="s">
        <v>184</v>
      </c>
      <c r="G37" s="52" t="s">
        <v>186</v>
      </c>
      <c r="H37" s="52" t="s">
        <v>205</v>
      </c>
      <c r="I37" s="52" t="s">
        <v>246</v>
      </c>
      <c r="J37" s="52" t="s">
        <v>258</v>
      </c>
      <c r="K37" s="52" t="s">
        <v>280</v>
      </c>
      <c r="L37" s="52" t="s">
        <v>291</v>
      </c>
      <c r="M37" s="52" t="s">
        <v>274</v>
      </c>
      <c r="N37" s="52" t="s">
        <v>288</v>
      </c>
      <c r="O37" s="70"/>
    </row>
    <row r="38" spans="2:16" ht="18" customHeight="1" x14ac:dyDescent="0.25">
      <c r="B38" s="75"/>
      <c r="C38" s="76"/>
      <c r="D38" s="76"/>
      <c r="E38" s="76"/>
      <c r="F38" s="76"/>
      <c r="G38" s="76"/>
      <c r="H38" s="76"/>
      <c r="I38" s="76"/>
      <c r="J38" s="76"/>
      <c r="K38" s="76"/>
      <c r="L38" s="76"/>
      <c r="M38" s="76"/>
      <c r="N38" s="76"/>
      <c r="O38" s="76"/>
    </row>
    <row r="39" spans="2:16" ht="18" customHeight="1" x14ac:dyDescent="0.25">
      <c r="B39" s="130" t="s">
        <v>17</v>
      </c>
      <c r="C39" s="130"/>
      <c r="D39" s="130"/>
      <c r="E39" s="130"/>
      <c r="F39" s="130"/>
      <c r="G39" s="130"/>
      <c r="H39" s="130"/>
      <c r="I39" s="130"/>
      <c r="J39" s="130"/>
      <c r="K39" s="130"/>
      <c r="L39" s="130"/>
      <c r="M39" s="130"/>
      <c r="N39" s="130"/>
      <c r="O39" s="130"/>
    </row>
    <row r="40" spans="2:16" ht="18" customHeight="1" x14ac:dyDescent="0.25">
      <c r="B40" s="75"/>
      <c r="C40" s="76"/>
      <c r="D40" s="76"/>
      <c r="E40" s="76"/>
      <c r="F40" s="76"/>
      <c r="G40" s="76"/>
      <c r="H40" s="76"/>
      <c r="I40" s="76"/>
      <c r="J40" s="76"/>
      <c r="K40" s="76"/>
      <c r="L40" s="76"/>
      <c r="M40" s="76"/>
      <c r="N40" s="76"/>
      <c r="O40" s="76"/>
    </row>
    <row r="41" spans="2:16" ht="18" customHeight="1" x14ac:dyDescent="0.25">
      <c r="B41" s="63" t="s">
        <v>101</v>
      </c>
      <c r="C41" s="65" t="s">
        <v>171</v>
      </c>
      <c r="D41" s="65" t="s">
        <v>177</v>
      </c>
      <c r="E41" s="65" t="s">
        <v>189</v>
      </c>
      <c r="F41" s="65" t="s">
        <v>209</v>
      </c>
      <c r="G41" s="65" t="s">
        <v>214</v>
      </c>
      <c r="H41" s="65" t="s">
        <v>233</v>
      </c>
      <c r="I41" s="65" t="s">
        <v>247</v>
      </c>
      <c r="J41" s="65" t="s">
        <v>134</v>
      </c>
      <c r="K41" s="65" t="s">
        <v>135</v>
      </c>
      <c r="L41" s="65" t="s">
        <v>136</v>
      </c>
      <c r="M41" s="65" t="s">
        <v>146</v>
      </c>
      <c r="N41" s="65" t="s">
        <v>160</v>
      </c>
      <c r="O41" s="59" t="s">
        <v>41</v>
      </c>
    </row>
    <row r="42" spans="2:16" ht="18" customHeight="1" x14ac:dyDescent="0.25">
      <c r="B42" s="71" t="s">
        <v>93</v>
      </c>
      <c r="C42" s="117">
        <v>1009328.2050961333</v>
      </c>
      <c r="D42" s="117">
        <v>892060.20033731207</v>
      </c>
      <c r="E42" s="52">
        <v>954739.42339183588</v>
      </c>
      <c r="F42" s="77">
        <v>981755.67408187932</v>
      </c>
      <c r="G42" s="77">
        <v>1106447.2619258678</v>
      </c>
      <c r="H42" s="77">
        <v>1304692.7954774154</v>
      </c>
      <c r="I42" s="77">
        <v>1475205.4624919049</v>
      </c>
      <c r="J42" s="77">
        <v>1395615.6312638207</v>
      </c>
      <c r="K42" s="77">
        <v>1291230.2326837811</v>
      </c>
      <c r="L42" s="77">
        <v>1133061.0079463471</v>
      </c>
      <c r="M42" s="77">
        <v>945687.45818742528</v>
      </c>
      <c r="N42" s="77">
        <v>1029775.2524817021</v>
      </c>
      <c r="O42" s="77">
        <f>SUM(C42:N42)</f>
        <v>13519598.605365425</v>
      </c>
      <c r="P42" s="14"/>
    </row>
    <row r="43" spans="2:16" ht="18" customHeight="1" x14ac:dyDescent="0.25">
      <c r="B43" s="71" t="s">
        <v>94</v>
      </c>
      <c r="C43" s="117">
        <v>1763901.0759472875</v>
      </c>
      <c r="D43" s="117">
        <v>1513246.7238351575</v>
      </c>
      <c r="E43" s="52">
        <v>1602233.5062933729</v>
      </c>
      <c r="F43" s="77">
        <v>1670380.65085592</v>
      </c>
      <c r="G43" s="77">
        <v>1954872.1541085832</v>
      </c>
      <c r="H43" s="77">
        <v>2294206.9140051487</v>
      </c>
      <c r="I43" s="77">
        <v>2632373.217145442</v>
      </c>
      <c r="J43" s="77">
        <v>2481427.1504532737</v>
      </c>
      <c r="K43" s="77">
        <v>2266510.4081606744</v>
      </c>
      <c r="L43" s="77">
        <v>1955941.6263907144</v>
      </c>
      <c r="M43" s="77">
        <v>1597511.7770026021</v>
      </c>
      <c r="N43" s="77">
        <v>1762812.124708327</v>
      </c>
      <c r="O43" s="77">
        <f t="shared" ref="O43:O49" si="0">SUM(C43:N43)</f>
        <v>23495417.328906506</v>
      </c>
    </row>
    <row r="44" spans="2:16" ht="18" customHeight="1" x14ac:dyDescent="0.25">
      <c r="B44" s="71" t="s">
        <v>95</v>
      </c>
      <c r="C44" s="117">
        <v>6967835.6189481309</v>
      </c>
      <c r="D44" s="117">
        <v>6284111.0724074123</v>
      </c>
      <c r="E44" s="52">
        <v>6824697.4037548974</v>
      </c>
      <c r="F44" s="77">
        <v>7120962.2038314911</v>
      </c>
      <c r="G44" s="77">
        <v>8220238.4892505864</v>
      </c>
      <c r="H44" s="77">
        <v>9092554.8012275416</v>
      </c>
      <c r="I44" s="77">
        <v>10319549.195189355</v>
      </c>
      <c r="J44" s="77">
        <v>9883417.943472445</v>
      </c>
      <c r="K44" s="77">
        <v>9107635.6251938697</v>
      </c>
      <c r="L44" s="77">
        <v>8338860.2029663492</v>
      </c>
      <c r="M44" s="77">
        <v>6856663.363703697</v>
      </c>
      <c r="N44" s="77">
        <v>7146887.0777587481</v>
      </c>
      <c r="O44" s="77">
        <f t="shared" si="0"/>
        <v>96163412.997704521</v>
      </c>
    </row>
    <row r="45" spans="2:16" ht="18" customHeight="1" x14ac:dyDescent="0.25">
      <c r="B45" s="71" t="s">
        <v>96</v>
      </c>
      <c r="C45" s="117">
        <v>1171723.7086227457</v>
      </c>
      <c r="D45" s="117">
        <v>932584.90369518928</v>
      </c>
      <c r="E45" s="52">
        <v>911006.51978422003</v>
      </c>
      <c r="F45" s="77">
        <v>923253.30598158343</v>
      </c>
      <c r="G45" s="77">
        <v>1072929.9097540355</v>
      </c>
      <c r="H45" s="77">
        <v>1290108.3362290682</v>
      </c>
      <c r="I45" s="77">
        <v>1294361.1307510491</v>
      </c>
      <c r="J45" s="77">
        <v>1185635.8198319387</v>
      </c>
      <c r="K45" s="77">
        <v>1070686.0365328435</v>
      </c>
      <c r="L45" s="77">
        <v>904687.2911129233</v>
      </c>
      <c r="M45" s="77">
        <v>737840.22492132511</v>
      </c>
      <c r="N45" s="77">
        <v>939835.88729719736</v>
      </c>
      <c r="O45" s="77">
        <f t="shared" si="0"/>
        <v>12434653.074514121</v>
      </c>
    </row>
    <row r="46" spans="2:16" ht="18" customHeight="1" x14ac:dyDescent="0.25">
      <c r="B46" s="71" t="s">
        <v>97</v>
      </c>
      <c r="C46" s="117">
        <v>10223234.576747738</v>
      </c>
      <c r="D46" s="117">
        <v>8450918.4375529382</v>
      </c>
      <c r="E46" s="52">
        <v>8301747.5066660037</v>
      </c>
      <c r="F46" s="77">
        <v>8482217.8217668999</v>
      </c>
      <c r="G46" s="77">
        <v>9596175.791348584</v>
      </c>
      <c r="H46" s="77">
        <v>12104812.841119096</v>
      </c>
      <c r="I46" s="77">
        <v>13932590.134458981</v>
      </c>
      <c r="J46" s="77">
        <v>13314277.105862496</v>
      </c>
      <c r="K46" s="77">
        <v>11763133.478914918</v>
      </c>
      <c r="L46" s="77">
        <v>9988803.8806589004</v>
      </c>
      <c r="M46" s="77">
        <v>8348845.095387415</v>
      </c>
      <c r="N46" s="77">
        <v>10153955.422885688</v>
      </c>
      <c r="O46" s="77">
        <f t="shared" si="0"/>
        <v>124660712.09336965</v>
      </c>
    </row>
    <row r="47" spans="2:16" ht="18" customHeight="1" x14ac:dyDescent="0.25">
      <c r="B47" s="71" t="s">
        <v>98</v>
      </c>
      <c r="C47" s="117">
        <v>310353.22681284614</v>
      </c>
      <c r="D47" s="117">
        <v>231607.67153959858</v>
      </c>
      <c r="E47" s="52">
        <v>203887.28155468195</v>
      </c>
      <c r="F47" s="77">
        <v>199755.21006433436</v>
      </c>
      <c r="G47" s="77">
        <v>231243.36837600809</v>
      </c>
      <c r="H47" s="77">
        <v>318914.57221077941</v>
      </c>
      <c r="I47" s="77">
        <v>380395.90436611086</v>
      </c>
      <c r="J47" s="77">
        <v>362867.20008139726</v>
      </c>
      <c r="K47" s="77">
        <v>312556.79744840885</v>
      </c>
      <c r="L47" s="77">
        <v>249424.54469224342</v>
      </c>
      <c r="M47" s="77">
        <v>215249.42547821684</v>
      </c>
      <c r="N47" s="77">
        <v>316904.39200276131</v>
      </c>
      <c r="O47" s="77">
        <f t="shared" si="0"/>
        <v>3333159.5946273869</v>
      </c>
      <c r="P47" s="14"/>
    </row>
    <row r="48" spans="2:16" ht="18" customHeight="1" x14ac:dyDescent="0.25">
      <c r="B48" s="71" t="s">
        <v>99</v>
      </c>
      <c r="C48" s="117">
        <v>3460987.7680189069</v>
      </c>
      <c r="D48" s="117">
        <v>2981313.1714103222</v>
      </c>
      <c r="E48" s="52">
        <v>3169799.6436389708</v>
      </c>
      <c r="F48" s="77">
        <v>3362107.9790163799</v>
      </c>
      <c r="G48" s="77">
        <v>3811299.1168487002</v>
      </c>
      <c r="H48" s="77">
        <v>4254293.0582287302</v>
      </c>
      <c r="I48" s="77">
        <v>5076320.1309269452</v>
      </c>
      <c r="J48" s="77">
        <v>4893382.0834157662</v>
      </c>
      <c r="K48" s="77">
        <v>4480562.3894608142</v>
      </c>
      <c r="L48" s="77">
        <v>4082889.9987460976</v>
      </c>
      <c r="M48" s="77">
        <v>3401861.4363214946</v>
      </c>
      <c r="N48" s="77">
        <v>3622996.1379305702</v>
      </c>
      <c r="O48" s="77">
        <f t="shared" si="0"/>
        <v>46597812.913963705</v>
      </c>
    </row>
    <row r="49" spans="2:15" ht="18" customHeight="1" x14ac:dyDescent="0.25">
      <c r="B49" s="71" t="s">
        <v>100</v>
      </c>
      <c r="C49" s="117">
        <v>2630703.4461122206</v>
      </c>
      <c r="D49" s="117">
        <v>2310490.5685380581</v>
      </c>
      <c r="E49" s="52">
        <v>2362376.3597149914</v>
      </c>
      <c r="F49" s="77">
        <v>2331549.2383264732</v>
      </c>
      <c r="G49" s="77">
        <v>2548808.571562638</v>
      </c>
      <c r="H49" s="77">
        <v>2732301.3740362031</v>
      </c>
      <c r="I49" s="77">
        <v>3117492.212093181</v>
      </c>
      <c r="J49" s="77">
        <v>2956148.9612468975</v>
      </c>
      <c r="K49" s="77">
        <v>2662566.076732663</v>
      </c>
      <c r="L49" s="77">
        <v>2582746.4585114499</v>
      </c>
      <c r="M49" s="77">
        <v>2401764.0828618393</v>
      </c>
      <c r="N49" s="77">
        <v>2717587.2027879916</v>
      </c>
      <c r="O49" s="77">
        <f t="shared" si="0"/>
        <v>31354534.552524608</v>
      </c>
    </row>
    <row r="50" spans="2:15" ht="18" customHeight="1" x14ac:dyDescent="0.2">
      <c r="B50" s="19"/>
      <c r="C50" s="23"/>
      <c r="D50" s="23"/>
      <c r="E50" s="23"/>
      <c r="F50" s="23"/>
      <c r="G50" s="23"/>
      <c r="H50" s="23"/>
      <c r="I50" s="23"/>
      <c r="J50" s="23"/>
      <c r="K50" s="23"/>
      <c r="L50" s="23"/>
      <c r="M50" s="23"/>
      <c r="N50" s="23"/>
      <c r="O50" s="19"/>
    </row>
    <row r="51" spans="2:15" customFormat="1" ht="15" x14ac:dyDescent="0.25">
      <c r="B51" s="27" t="s">
        <v>170</v>
      </c>
    </row>
    <row r="52" spans="2:15" customFormat="1" ht="15" x14ac:dyDescent="0.25">
      <c r="B52" s="27" t="s">
        <v>19</v>
      </c>
    </row>
    <row r="53" spans="2:15" customFormat="1" ht="18" customHeight="1" x14ac:dyDescent="0.2"/>
    <row r="54" spans="2:15" ht="18" customHeight="1" x14ac:dyDescent="0.2">
      <c r="C54" s="19"/>
      <c r="D54" s="19"/>
      <c r="E54" s="19"/>
      <c r="F54" s="19"/>
      <c r="G54" s="19"/>
      <c r="H54" s="19"/>
      <c r="I54" s="19"/>
      <c r="J54" s="19"/>
      <c r="K54" s="19"/>
    </row>
    <row r="55" spans="2:15" x14ac:dyDescent="0.2">
      <c r="B55" s="22"/>
      <c r="C55" s="25"/>
      <c r="D55" s="25"/>
      <c r="E55" s="25"/>
      <c r="F55" s="25"/>
      <c r="G55" s="25"/>
      <c r="H55" s="25"/>
      <c r="I55" s="25"/>
      <c r="J55" s="25"/>
      <c r="K55" s="25"/>
      <c r="L55" s="25"/>
      <c r="M55" s="25"/>
      <c r="N55" s="25"/>
      <c r="O55" s="26"/>
    </row>
    <row r="56" spans="2:15" x14ac:dyDescent="0.2">
      <c r="B56" s="19"/>
      <c r="C56" s="19"/>
      <c r="D56" s="19"/>
      <c r="E56" s="19"/>
      <c r="F56" s="19"/>
      <c r="G56" s="19"/>
      <c r="H56" s="19"/>
      <c r="I56" s="19"/>
      <c r="J56" s="19"/>
      <c r="K56" s="19"/>
      <c r="L56" s="19"/>
      <c r="M56" s="19"/>
      <c r="N56" s="19"/>
      <c r="O56" s="19"/>
    </row>
    <row r="57" spans="2:15" ht="12.75" x14ac:dyDescent="0.2">
      <c r="B57"/>
      <c r="C57" s="19"/>
      <c r="D57" s="19"/>
      <c r="E57" s="19"/>
      <c r="F57" s="19"/>
      <c r="G57" s="19"/>
      <c r="H57" s="19"/>
      <c r="I57" s="19"/>
      <c r="J57" s="19"/>
      <c r="K57" s="19"/>
      <c r="L57" s="19"/>
      <c r="M57" s="19"/>
      <c r="N57" s="19"/>
      <c r="O57" s="19"/>
    </row>
    <row r="58" spans="2:15" ht="12.75" x14ac:dyDescent="0.2">
      <c r="B58"/>
    </row>
    <row r="59" spans="2:15" ht="12.75" x14ac:dyDescent="0.2">
      <c r="B59"/>
    </row>
    <row r="60" spans="2:15" ht="12.75" x14ac:dyDescent="0.2">
      <c r="B60"/>
    </row>
    <row r="61" spans="2:15" ht="12.75" x14ac:dyDescent="0.2">
      <c r="B61"/>
    </row>
    <row r="62" spans="2:15" ht="12.75" x14ac:dyDescent="0.2">
      <c r="B62"/>
    </row>
    <row r="63" spans="2:15" ht="12.75" x14ac:dyDescent="0.2">
      <c r="B63"/>
    </row>
    <row r="64" spans="2:15" ht="12.75" x14ac:dyDescent="0.2">
      <c r="B64"/>
    </row>
    <row r="65" spans="2:12" ht="12.75" x14ac:dyDescent="0.2">
      <c r="B65"/>
      <c r="L65" s="1"/>
    </row>
    <row r="66" spans="2:12" ht="12.75" x14ac:dyDescent="0.2">
      <c r="B66"/>
    </row>
    <row r="67" spans="2:12" ht="12.75" x14ac:dyDescent="0.2">
      <c r="B67"/>
    </row>
    <row r="68" spans="2:12" ht="12.75" x14ac:dyDescent="0.2">
      <c r="B68"/>
    </row>
    <row r="69" spans="2:12" ht="12.75" x14ac:dyDescent="0.2">
      <c r="B69"/>
    </row>
    <row r="70" spans="2:12" ht="12.75" x14ac:dyDescent="0.2">
      <c r="B70"/>
    </row>
    <row r="71" spans="2:12" ht="12.75" x14ac:dyDescent="0.2">
      <c r="B71"/>
    </row>
    <row r="72" spans="2:12" ht="12.75" x14ac:dyDescent="0.2">
      <c r="B72"/>
    </row>
    <row r="73" spans="2:12" ht="12.75" x14ac:dyDescent="0.2">
      <c r="B73"/>
    </row>
    <row r="74" spans="2:12" ht="12.75" x14ac:dyDescent="0.2">
      <c r="B74"/>
    </row>
    <row r="75" spans="2:12" ht="12.75" x14ac:dyDescent="0.2">
      <c r="B75"/>
    </row>
    <row r="76" spans="2:12" ht="12.75" x14ac:dyDescent="0.2">
      <c r="B76"/>
    </row>
    <row r="77" spans="2:12" ht="12.75" x14ac:dyDescent="0.2">
      <c r="B77"/>
    </row>
    <row r="78" spans="2:12" ht="12.75" x14ac:dyDescent="0.2">
      <c r="B78"/>
    </row>
    <row r="79" spans="2:12" ht="12.75" x14ac:dyDescent="0.2">
      <c r="B79"/>
    </row>
    <row r="80" spans="2:12" ht="12.75" x14ac:dyDescent="0.2">
      <c r="B80"/>
    </row>
    <row r="81" spans="2:2" ht="12.75" x14ac:dyDescent="0.2">
      <c r="B81"/>
    </row>
    <row r="82" spans="2:2" ht="12.75" x14ac:dyDescent="0.2">
      <c r="B82"/>
    </row>
    <row r="83" spans="2:2" ht="12.75" x14ac:dyDescent="0.2">
      <c r="B83"/>
    </row>
    <row r="84" spans="2:2" ht="12.75" x14ac:dyDescent="0.2">
      <c r="B84"/>
    </row>
    <row r="85" spans="2:2" ht="12.75" x14ac:dyDescent="0.2">
      <c r="B85"/>
    </row>
    <row r="86" spans="2:2" ht="12.75" x14ac:dyDescent="0.2">
      <c r="B86"/>
    </row>
    <row r="87" spans="2:2" ht="12.75" x14ac:dyDescent="0.2">
      <c r="B87"/>
    </row>
  </sheetData>
  <mergeCells count="6">
    <mergeCell ref="B19:N19"/>
    <mergeCell ref="B39:O39"/>
    <mergeCell ref="B7:O7"/>
    <mergeCell ref="B1:O1"/>
    <mergeCell ref="B2:O2"/>
    <mergeCell ref="B5:O5"/>
  </mergeCells>
  <phoneticPr fontId="3" type="noConversion"/>
  <pageMargins left="0.25" right="0.25" top="1" bottom="1" header="0.5" footer="0.5"/>
  <pageSetup scale="6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B1:S66"/>
  <sheetViews>
    <sheetView showGridLines="0" zoomScale="75" zoomScaleNormal="100" workbookViewId="0"/>
  </sheetViews>
  <sheetFormatPr defaultRowHeight="12" x14ac:dyDescent="0.2"/>
  <cols>
    <col min="1" max="1" width="2.28515625" style="2" customWidth="1"/>
    <col min="2" max="2" width="20.42578125" style="2" customWidth="1"/>
    <col min="3" max="14" width="15" style="2" customWidth="1"/>
    <col min="15" max="15" width="15.28515625" style="2" customWidth="1"/>
    <col min="16" max="16" width="1.42578125" style="2" customWidth="1"/>
    <col min="17" max="16384" width="9.140625" style="2"/>
  </cols>
  <sheetData>
    <row r="1" spans="2:15" ht="27.2" customHeight="1" x14ac:dyDescent="0.3">
      <c r="B1" s="127" t="s">
        <v>12</v>
      </c>
      <c r="C1" s="127"/>
      <c r="D1" s="127"/>
      <c r="E1" s="127"/>
      <c r="F1" s="127"/>
      <c r="G1" s="127"/>
      <c r="H1" s="127"/>
      <c r="I1" s="127"/>
      <c r="J1" s="127"/>
      <c r="K1" s="127"/>
      <c r="L1" s="127"/>
      <c r="M1" s="127"/>
      <c r="N1" s="127"/>
      <c r="O1" s="127"/>
    </row>
    <row r="2" spans="2:15" s="1" customFormat="1" ht="26.25" customHeight="1" x14ac:dyDescent="0.3">
      <c r="B2" s="128" t="s">
        <v>141</v>
      </c>
      <c r="C2" s="128"/>
      <c r="D2" s="128"/>
      <c r="E2" s="128"/>
      <c r="F2" s="128"/>
      <c r="G2" s="128"/>
      <c r="H2" s="128"/>
      <c r="I2" s="128"/>
      <c r="J2" s="128"/>
      <c r="K2" s="128"/>
      <c r="L2" s="128"/>
      <c r="M2" s="128"/>
      <c r="N2" s="128"/>
      <c r="O2" s="128"/>
    </row>
    <row r="3" spans="2:15" s="1" customFormat="1" ht="17.25" customHeight="1" x14ac:dyDescent="0.25">
      <c r="C3" s="98"/>
      <c r="D3" s="98"/>
      <c r="E3" s="98"/>
      <c r="F3" s="98"/>
      <c r="H3" s="99" t="s">
        <v>83</v>
      </c>
      <c r="I3" s="102">
        <f>Updates!B1</f>
        <v>42801</v>
      </c>
      <c r="J3" s="98"/>
      <c r="K3" s="98"/>
      <c r="L3" s="98"/>
      <c r="M3" s="98"/>
      <c r="N3" s="98"/>
      <c r="O3" s="98"/>
    </row>
    <row r="4" spans="2:15" s="1" customFormat="1" ht="18" customHeight="1" x14ac:dyDescent="0.25">
      <c r="B4" s="90"/>
      <c r="C4" s="90"/>
      <c r="D4" s="90"/>
      <c r="E4" s="90"/>
      <c r="F4" s="90"/>
      <c r="G4" s="90"/>
      <c r="H4" s="90"/>
      <c r="I4" s="90"/>
      <c r="J4" s="90"/>
      <c r="K4" s="90"/>
      <c r="L4" s="90"/>
      <c r="M4" s="90"/>
      <c r="N4" s="90"/>
      <c r="O4" s="90"/>
    </row>
    <row r="5" spans="2:15" s="1" customFormat="1" ht="18" customHeight="1" x14ac:dyDescent="0.2">
      <c r="B5" s="132" t="s">
        <v>69</v>
      </c>
      <c r="C5" s="132"/>
      <c r="D5" s="132"/>
      <c r="E5" s="132"/>
      <c r="F5" s="132"/>
      <c r="G5" s="132"/>
      <c r="H5" s="132"/>
      <c r="I5" s="132"/>
      <c r="J5" s="132"/>
      <c r="K5" s="132"/>
      <c r="L5" s="132"/>
      <c r="M5" s="132"/>
      <c r="N5" s="132"/>
      <c r="O5" s="132"/>
    </row>
    <row r="6" spans="2:15" ht="18" customHeight="1" x14ac:dyDescent="0.2">
      <c r="B6" s="132"/>
      <c r="C6" s="132"/>
      <c r="D6" s="132"/>
      <c r="E6" s="132"/>
      <c r="F6" s="132"/>
      <c r="G6" s="132"/>
      <c r="H6" s="132"/>
      <c r="I6" s="132"/>
      <c r="J6" s="132"/>
      <c r="K6" s="132"/>
      <c r="L6" s="132"/>
      <c r="M6" s="132"/>
      <c r="N6" s="132"/>
      <c r="O6" s="132"/>
    </row>
    <row r="7" spans="2:15" ht="18" customHeight="1" x14ac:dyDescent="0.25">
      <c r="B7" s="126" t="s">
        <v>18</v>
      </c>
      <c r="C7" s="126"/>
      <c r="D7" s="126"/>
      <c r="E7" s="126"/>
      <c r="F7" s="126"/>
      <c r="G7" s="126"/>
      <c r="H7" s="126"/>
      <c r="I7" s="126"/>
      <c r="J7" s="126"/>
      <c r="K7" s="126"/>
      <c r="L7" s="126"/>
      <c r="M7" s="126"/>
      <c r="N7" s="126"/>
      <c r="O7" s="126"/>
    </row>
    <row r="8" spans="2:15" ht="18" customHeight="1" x14ac:dyDescent="0.25">
      <c r="B8" s="16"/>
      <c r="C8" s="16"/>
      <c r="D8" s="16"/>
      <c r="E8" s="16"/>
      <c r="F8" s="16"/>
      <c r="G8" s="16"/>
      <c r="H8" s="16"/>
      <c r="I8" s="16"/>
      <c r="J8" s="16"/>
      <c r="K8" s="16"/>
      <c r="L8" s="16"/>
      <c r="M8" s="16"/>
      <c r="N8" s="16"/>
      <c r="O8" s="16"/>
    </row>
    <row r="9" spans="2:15" ht="18" customHeight="1" x14ac:dyDescent="0.25">
      <c r="B9" s="80" t="s">
        <v>54</v>
      </c>
      <c r="C9" s="65" t="s">
        <v>171</v>
      </c>
      <c r="D9" s="65" t="s">
        <v>177</v>
      </c>
      <c r="E9" s="65" t="s">
        <v>189</v>
      </c>
      <c r="F9" s="65" t="s">
        <v>209</v>
      </c>
      <c r="G9" s="65" t="s">
        <v>214</v>
      </c>
      <c r="H9" s="65" t="s">
        <v>233</v>
      </c>
      <c r="I9" s="65" t="s">
        <v>247</v>
      </c>
      <c r="J9" s="65" t="s">
        <v>134</v>
      </c>
      <c r="K9" s="65" t="s">
        <v>135</v>
      </c>
      <c r="L9" s="65" t="s">
        <v>136</v>
      </c>
      <c r="M9" s="65" t="s">
        <v>146</v>
      </c>
      <c r="N9" s="65" t="s">
        <v>160</v>
      </c>
      <c r="O9"/>
    </row>
    <row r="10" spans="2:15" ht="18" customHeight="1" x14ac:dyDescent="0.25">
      <c r="B10" s="66" t="s">
        <v>55</v>
      </c>
      <c r="C10" s="52">
        <v>12794.477891861054</v>
      </c>
      <c r="D10" s="52">
        <v>11768.28434534933</v>
      </c>
      <c r="E10" s="52">
        <v>14184.932336696344</v>
      </c>
      <c r="F10" s="52">
        <v>15075.249377007209</v>
      </c>
      <c r="G10" s="52">
        <v>16150.288543762585</v>
      </c>
      <c r="H10" s="52">
        <v>18763.240438216853</v>
      </c>
      <c r="I10" s="52">
        <v>19126.434925990652</v>
      </c>
      <c r="J10" s="52">
        <v>19699.905015237222</v>
      </c>
      <c r="K10" s="52">
        <v>18929.060082852258</v>
      </c>
      <c r="L10" s="52">
        <v>17164.420620100424</v>
      </c>
      <c r="M10" s="52">
        <v>14866.626917786998</v>
      </c>
      <c r="N10" s="52">
        <v>13689.30452574172</v>
      </c>
      <c r="O10"/>
    </row>
    <row r="11" spans="2:15" ht="18" customHeight="1" x14ac:dyDescent="0.25">
      <c r="B11" s="66" t="s">
        <v>56</v>
      </c>
      <c r="C11" s="67">
        <v>1947.8118379452058</v>
      </c>
      <c r="D11" s="67">
        <v>1866.3407018086409</v>
      </c>
      <c r="E11" s="67">
        <v>1603.485895081674</v>
      </c>
      <c r="F11" s="67">
        <v>1791.5498443683753</v>
      </c>
      <c r="G11" s="67">
        <v>1966.0777641178129</v>
      </c>
      <c r="H11" s="67">
        <v>2144.0195397406551</v>
      </c>
      <c r="I11" s="67">
        <v>2264.099034704263</v>
      </c>
      <c r="J11" s="67">
        <v>2452.5548778395519</v>
      </c>
      <c r="K11" s="67">
        <v>2296.9964282750648</v>
      </c>
      <c r="L11" s="67">
        <v>1988.905777870604</v>
      </c>
      <c r="M11" s="67">
        <v>1703.0584263820315</v>
      </c>
      <c r="N11" s="67">
        <v>2109.7273499351581</v>
      </c>
      <c r="O11"/>
    </row>
    <row r="12" spans="2:15" ht="18" customHeight="1" x14ac:dyDescent="0.25">
      <c r="B12" s="66" t="s">
        <v>57</v>
      </c>
      <c r="C12" s="67">
        <v>2353.9155256328727</v>
      </c>
      <c r="D12" s="67">
        <v>2396.2661590247162</v>
      </c>
      <c r="E12" s="67">
        <v>2078.8302859576647</v>
      </c>
      <c r="F12" s="67">
        <v>2338.0403383959283</v>
      </c>
      <c r="G12" s="67">
        <v>2510.3950885462914</v>
      </c>
      <c r="H12" s="67">
        <v>2749.9869733850783</v>
      </c>
      <c r="I12" s="67">
        <v>2866.6041520998033</v>
      </c>
      <c r="J12" s="67">
        <v>2847.7126498872362</v>
      </c>
      <c r="K12" s="67">
        <v>2660.3543962459917</v>
      </c>
      <c r="L12" s="67">
        <v>2549.0730384625076</v>
      </c>
      <c r="M12" s="67">
        <v>2338.8562811165366</v>
      </c>
      <c r="N12" s="67">
        <v>2455.469885444692</v>
      </c>
      <c r="O12"/>
    </row>
    <row r="13" spans="2:15" s="18" customFormat="1" ht="18" customHeight="1" x14ac:dyDescent="0.25">
      <c r="B13" s="68" t="s">
        <v>58</v>
      </c>
      <c r="C13" s="52">
        <v>17595.149441264373</v>
      </c>
      <c r="D13" s="52">
        <v>17219.764515137158</v>
      </c>
      <c r="E13" s="52">
        <v>11958.512264264928</v>
      </c>
      <c r="F13" s="52">
        <v>16035.907018658982</v>
      </c>
      <c r="G13" s="52">
        <v>19728.963390461391</v>
      </c>
      <c r="H13" s="52">
        <v>22063.332873001422</v>
      </c>
      <c r="I13" s="52">
        <v>23136.861978613051</v>
      </c>
      <c r="J13" s="52">
        <v>25187.483548391261</v>
      </c>
      <c r="K13" s="52">
        <v>23358.790436232357</v>
      </c>
      <c r="L13" s="52">
        <v>20318.798785217612</v>
      </c>
      <c r="M13" s="52">
        <v>15978.765007893639</v>
      </c>
      <c r="N13" s="52">
        <v>21727.061170533409</v>
      </c>
      <c r="O13"/>
    </row>
    <row r="14" spans="2:15" ht="18" customHeight="1" x14ac:dyDescent="0.25">
      <c r="B14" s="66" t="s">
        <v>59</v>
      </c>
      <c r="C14" s="52">
        <v>1053.3218617573718</v>
      </c>
      <c r="D14" s="52">
        <v>1069.4946517995425</v>
      </c>
      <c r="E14" s="52">
        <v>718.66521846099249</v>
      </c>
      <c r="F14" s="52">
        <v>945.97842078187546</v>
      </c>
      <c r="G14" s="52">
        <v>1082.3467866266342</v>
      </c>
      <c r="H14" s="52">
        <v>1292.6545055010583</v>
      </c>
      <c r="I14" s="52">
        <v>1381.9463618932184</v>
      </c>
      <c r="J14" s="52">
        <v>1393.4312564218067</v>
      </c>
      <c r="K14" s="52">
        <v>1340.5965114805283</v>
      </c>
      <c r="L14" s="52">
        <v>1145.9341804786495</v>
      </c>
      <c r="M14" s="52">
        <v>952.53650828554441</v>
      </c>
      <c r="N14" s="52">
        <v>1285.1227266796059</v>
      </c>
      <c r="O14"/>
    </row>
    <row r="15" spans="2:15" ht="18" customHeight="1" x14ac:dyDescent="0.25">
      <c r="B15" s="66" t="s">
        <v>60</v>
      </c>
      <c r="C15" s="52">
        <v>8467.5607709932701</v>
      </c>
      <c r="D15" s="52">
        <v>8312.0915915589794</v>
      </c>
      <c r="E15" s="52">
        <v>7293.1107645145812</v>
      </c>
      <c r="F15" s="52">
        <v>8944.5241008668054</v>
      </c>
      <c r="G15" s="52">
        <v>9746.989998268602</v>
      </c>
      <c r="H15" s="52">
        <v>10910.961269049572</v>
      </c>
      <c r="I15" s="52">
        <v>11415.985329680221</v>
      </c>
      <c r="J15" s="52">
        <v>11886.693008066783</v>
      </c>
      <c r="K15" s="52">
        <v>11243.706679112502</v>
      </c>
      <c r="L15" s="52">
        <v>9998.3787153332505</v>
      </c>
      <c r="M15" s="52">
        <v>8390.2954771035093</v>
      </c>
      <c r="N15" s="52">
        <v>10259.242817128026</v>
      </c>
      <c r="O15"/>
    </row>
    <row r="16" spans="2:15" ht="18" customHeight="1" x14ac:dyDescent="0.25">
      <c r="B16" s="66" t="s">
        <v>61</v>
      </c>
      <c r="C16" s="52">
        <v>4042.3964628839085</v>
      </c>
      <c r="D16" s="52">
        <v>3871.6795683223968</v>
      </c>
      <c r="E16" s="52">
        <v>4615.3252712021786</v>
      </c>
      <c r="F16" s="52">
        <v>4661.1565528661931</v>
      </c>
      <c r="G16" s="52">
        <v>4706.7648542960205</v>
      </c>
      <c r="H16" s="52">
        <v>5340.4769995965989</v>
      </c>
      <c r="I16" s="52">
        <v>5452.7023971680337</v>
      </c>
      <c r="J16" s="52">
        <v>5788.130070099387</v>
      </c>
      <c r="K16" s="52">
        <v>5509.3922881111184</v>
      </c>
      <c r="L16" s="52">
        <v>5278.8960501134634</v>
      </c>
      <c r="M16" s="52">
        <v>4584.4924381349383</v>
      </c>
      <c r="N16" s="52">
        <v>4712.711521822036</v>
      </c>
      <c r="O16"/>
    </row>
    <row r="17" spans="2:19" ht="18" customHeight="1" x14ac:dyDescent="0.25">
      <c r="B17" s="66" t="s">
        <v>15</v>
      </c>
      <c r="C17" s="52">
        <v>1481.3271516619648</v>
      </c>
      <c r="D17" s="52">
        <v>1544.0085389992719</v>
      </c>
      <c r="E17" s="52">
        <v>1079.0884518216237</v>
      </c>
      <c r="F17" s="52">
        <v>1353.9931190546299</v>
      </c>
      <c r="G17" s="52">
        <v>1494.9332339206403</v>
      </c>
      <c r="H17" s="52">
        <v>1736.5910775086963</v>
      </c>
      <c r="I17" s="52">
        <v>1873.1682958507897</v>
      </c>
      <c r="J17" s="52">
        <v>1894.404046056793</v>
      </c>
      <c r="K17" s="52">
        <v>1731.9601616902291</v>
      </c>
      <c r="L17" s="52">
        <v>1511.1259444235086</v>
      </c>
      <c r="M17" s="52">
        <v>1287.628807296848</v>
      </c>
      <c r="N17" s="52">
        <v>1809.6408347153999</v>
      </c>
      <c r="O17"/>
    </row>
    <row r="18" spans="2:19" ht="18" customHeight="1" x14ac:dyDescent="0.25">
      <c r="B18" s="69"/>
      <c r="C18" s="70"/>
      <c r="D18" s="70"/>
      <c r="E18" s="70"/>
      <c r="F18" s="70"/>
      <c r="G18" s="70"/>
      <c r="H18" s="70"/>
      <c r="I18" s="70"/>
      <c r="J18" s="70"/>
      <c r="K18" s="70"/>
      <c r="L18" s="70"/>
      <c r="M18" s="70"/>
      <c r="N18" s="70"/>
      <c r="O18" s="72"/>
    </row>
    <row r="19" spans="2:19" ht="18" customHeight="1" x14ac:dyDescent="0.25">
      <c r="B19" s="130" t="s">
        <v>92</v>
      </c>
      <c r="C19" s="130"/>
      <c r="D19" s="130"/>
      <c r="E19" s="130"/>
      <c r="F19" s="130"/>
      <c r="G19" s="130"/>
      <c r="H19" s="130"/>
      <c r="I19" s="130"/>
      <c r="J19" s="130"/>
      <c r="K19" s="130"/>
      <c r="L19" s="130"/>
      <c r="M19" s="130"/>
      <c r="N19" s="130"/>
      <c r="O19" s="72"/>
    </row>
    <row r="20" spans="2:19" ht="18" customHeight="1" x14ac:dyDescent="0.25">
      <c r="B20" s="89"/>
      <c r="C20" s="87"/>
      <c r="D20" s="87"/>
      <c r="E20" s="87"/>
      <c r="F20" s="87"/>
      <c r="G20" s="87"/>
      <c r="H20" s="87"/>
      <c r="I20" s="87"/>
      <c r="J20" s="87"/>
      <c r="K20" s="87"/>
      <c r="L20" s="87"/>
      <c r="M20" s="87"/>
      <c r="N20" s="87"/>
      <c r="O20" s="72"/>
    </row>
    <row r="21" spans="2:19" ht="18" customHeight="1" x14ac:dyDescent="0.25">
      <c r="B21" s="80" t="s">
        <v>54</v>
      </c>
      <c r="C21" s="65" t="s">
        <v>171</v>
      </c>
      <c r="D21" s="65" t="s">
        <v>177</v>
      </c>
      <c r="E21" s="65" t="s">
        <v>189</v>
      </c>
      <c r="F21" s="65" t="s">
        <v>209</v>
      </c>
      <c r="G21" s="65" t="s">
        <v>214</v>
      </c>
      <c r="H21" s="65" t="s">
        <v>233</v>
      </c>
      <c r="I21" s="65" t="s">
        <v>247</v>
      </c>
      <c r="J21" s="65" t="s">
        <v>134</v>
      </c>
      <c r="K21" s="65" t="s">
        <v>135</v>
      </c>
      <c r="L21" s="65" t="s">
        <v>136</v>
      </c>
      <c r="M21" s="65" t="s">
        <v>146</v>
      </c>
      <c r="N21" s="65" t="s">
        <v>160</v>
      </c>
      <c r="O21" s="72"/>
    </row>
    <row r="22" spans="2:19" ht="18" customHeight="1" x14ac:dyDescent="0.25">
      <c r="B22" s="71" t="s">
        <v>55</v>
      </c>
      <c r="C22" s="52">
        <v>12885.146240243132</v>
      </c>
      <c r="D22" s="52">
        <v>12336.020011364872</v>
      </c>
      <c r="E22" s="52">
        <v>14184.932336696344</v>
      </c>
      <c r="F22" s="52">
        <v>15457.332054057084</v>
      </c>
      <c r="G22" s="52">
        <v>17495.175251934532</v>
      </c>
      <c r="H22" s="52">
        <v>18901.055195301415</v>
      </c>
      <c r="I22" s="52">
        <v>19331.366811729778</v>
      </c>
      <c r="J22" s="52">
        <v>19945.410290770556</v>
      </c>
      <c r="K22" s="52">
        <v>18948.876176360158</v>
      </c>
      <c r="L22" s="52">
        <v>17382.409817888558</v>
      </c>
      <c r="M22" s="52">
        <v>14921.395076541989</v>
      </c>
      <c r="N22" s="52">
        <v>13776.728442886992</v>
      </c>
      <c r="O22" s="72"/>
    </row>
    <row r="23" spans="2:19" ht="18" customHeight="1" x14ac:dyDescent="0.25">
      <c r="B23" s="71" t="s">
        <v>16</v>
      </c>
      <c r="C23" s="52" t="s">
        <v>151</v>
      </c>
      <c r="D23" s="52" t="s">
        <v>158</v>
      </c>
      <c r="E23" s="52" t="s">
        <v>165</v>
      </c>
      <c r="F23" s="52" t="s">
        <v>210</v>
      </c>
      <c r="G23" s="52" t="s">
        <v>194</v>
      </c>
      <c r="H23" s="52" t="s">
        <v>201</v>
      </c>
      <c r="I23" s="52" t="s">
        <v>244</v>
      </c>
      <c r="J23" s="52" t="s">
        <v>255</v>
      </c>
      <c r="K23" s="52" t="s">
        <v>239</v>
      </c>
      <c r="L23" s="52" t="s">
        <v>269</v>
      </c>
      <c r="M23" s="52" t="s">
        <v>272</v>
      </c>
      <c r="N23" s="52" t="s">
        <v>302</v>
      </c>
      <c r="O23" s="72"/>
    </row>
    <row r="24" spans="2:19" ht="18" customHeight="1" x14ac:dyDescent="0.25">
      <c r="B24" s="71" t="s">
        <v>56</v>
      </c>
      <c r="C24" s="52">
        <v>1947.8118379452058</v>
      </c>
      <c r="D24" s="52">
        <v>1906.2752029468259</v>
      </c>
      <c r="E24" s="52">
        <v>1694.5941225959632</v>
      </c>
      <c r="F24" s="52">
        <v>1881.5295944202383</v>
      </c>
      <c r="G24" s="52">
        <v>1994.7989880492057</v>
      </c>
      <c r="H24" s="52">
        <v>2303.2856136508422</v>
      </c>
      <c r="I24" s="52">
        <v>2434.9537782892471</v>
      </c>
      <c r="J24" s="52">
        <v>2526.4893638963649</v>
      </c>
      <c r="K24" s="52">
        <v>2344.8418138625302</v>
      </c>
      <c r="L24" s="52">
        <v>2024.8884850647296</v>
      </c>
      <c r="M24" s="52">
        <v>1786.5649199527766</v>
      </c>
      <c r="N24" s="52">
        <v>2163.9211757364865</v>
      </c>
      <c r="O24" s="72"/>
    </row>
    <row r="25" spans="2:19" ht="18" customHeight="1" x14ac:dyDescent="0.25">
      <c r="B25" s="71" t="s">
        <v>16</v>
      </c>
      <c r="C25" s="52" t="s">
        <v>152</v>
      </c>
      <c r="D25" s="52" t="s">
        <v>158</v>
      </c>
      <c r="E25" s="52" t="s">
        <v>166</v>
      </c>
      <c r="F25" s="52" t="s">
        <v>182</v>
      </c>
      <c r="G25" s="52" t="s">
        <v>196</v>
      </c>
      <c r="H25" s="52" t="s">
        <v>231</v>
      </c>
      <c r="I25" s="52" t="s">
        <v>248</v>
      </c>
      <c r="J25" s="52" t="s">
        <v>259</v>
      </c>
      <c r="K25" s="52" t="s">
        <v>281</v>
      </c>
      <c r="L25" s="52" t="s">
        <v>292</v>
      </c>
      <c r="M25" s="52" t="s">
        <v>298</v>
      </c>
      <c r="N25" s="52" t="s">
        <v>287</v>
      </c>
      <c r="O25" s="72"/>
    </row>
    <row r="26" spans="2:19" ht="18" customHeight="1" x14ac:dyDescent="0.25">
      <c r="B26" s="71" t="s">
        <v>57</v>
      </c>
      <c r="C26" s="52">
        <v>2390.0303646486022</v>
      </c>
      <c r="D26" s="52">
        <v>2403.4191019410691</v>
      </c>
      <c r="E26" s="52">
        <v>2211.82617580432</v>
      </c>
      <c r="F26" s="52">
        <v>2364.9724420701782</v>
      </c>
      <c r="G26" s="52">
        <v>2626.5599692506748</v>
      </c>
      <c r="H26" s="52">
        <v>2780.8486902181539</v>
      </c>
      <c r="I26" s="52">
        <v>2932.8709649744451</v>
      </c>
      <c r="J26" s="52">
        <v>2922.979850922592</v>
      </c>
      <c r="K26" s="52">
        <v>2703.4712754076195</v>
      </c>
      <c r="L26" s="52">
        <v>2609.6328927633999</v>
      </c>
      <c r="M26" s="52">
        <v>2463.9337697480005</v>
      </c>
      <c r="N26" s="52">
        <v>2617.8829035351032</v>
      </c>
      <c r="O26" s="73"/>
    </row>
    <row r="27" spans="2:19" ht="18" customHeight="1" x14ac:dyDescent="0.25">
      <c r="B27" s="71" t="s">
        <v>16</v>
      </c>
      <c r="C27" s="52" t="s">
        <v>153</v>
      </c>
      <c r="D27" s="52" t="s">
        <v>180</v>
      </c>
      <c r="E27" s="52" t="s">
        <v>190</v>
      </c>
      <c r="F27" s="52" t="s">
        <v>185</v>
      </c>
      <c r="G27" s="52" t="s">
        <v>186</v>
      </c>
      <c r="H27" s="52" t="s">
        <v>203</v>
      </c>
      <c r="I27" s="52" t="s">
        <v>225</v>
      </c>
      <c r="J27" s="52" t="s">
        <v>227</v>
      </c>
      <c r="K27" s="52" t="s">
        <v>280</v>
      </c>
      <c r="L27" s="52" t="s">
        <v>293</v>
      </c>
      <c r="M27" s="52" t="s">
        <v>274</v>
      </c>
      <c r="N27" s="52" t="s">
        <v>303</v>
      </c>
      <c r="O27" s="70"/>
    </row>
    <row r="28" spans="2:19" ht="18" customHeight="1" x14ac:dyDescent="0.25">
      <c r="B28" s="74" t="s">
        <v>58</v>
      </c>
      <c r="C28" s="61">
        <v>17623.98994593466</v>
      </c>
      <c r="D28" s="61">
        <v>17219.764515137158</v>
      </c>
      <c r="E28" s="61">
        <v>14566.488857752292</v>
      </c>
      <c r="F28" s="61">
        <v>16354.802822169451</v>
      </c>
      <c r="G28" s="61">
        <v>19728.963390461391</v>
      </c>
      <c r="H28" s="61">
        <v>22750.732523883464</v>
      </c>
      <c r="I28" s="61">
        <v>23625.979798761746</v>
      </c>
      <c r="J28" s="61">
        <v>25232.447083657658</v>
      </c>
      <c r="K28" s="61">
        <v>23358.790436232357</v>
      </c>
      <c r="L28" s="61">
        <v>20318.798785217612</v>
      </c>
      <c r="M28" s="52">
        <v>16501.934378248803</v>
      </c>
      <c r="N28" s="61">
        <v>21727.061170533409</v>
      </c>
      <c r="O28" s="70"/>
      <c r="S28"/>
    </row>
    <row r="29" spans="2:19" ht="18" customHeight="1" x14ac:dyDescent="0.25">
      <c r="B29" s="71" t="s">
        <v>16</v>
      </c>
      <c r="C29" s="61" t="s">
        <v>174</v>
      </c>
      <c r="D29" s="61" t="s">
        <v>157</v>
      </c>
      <c r="E29" s="61" t="s">
        <v>164</v>
      </c>
      <c r="F29" s="61" t="s">
        <v>182</v>
      </c>
      <c r="G29" s="61" t="s">
        <v>192</v>
      </c>
      <c r="H29" s="61" t="s">
        <v>206</v>
      </c>
      <c r="I29" s="61" t="s">
        <v>203</v>
      </c>
      <c r="J29" s="61" t="s">
        <v>256</v>
      </c>
      <c r="K29" s="61" t="s">
        <v>237</v>
      </c>
      <c r="L29" s="61" t="s">
        <v>270</v>
      </c>
      <c r="M29" s="61" t="s">
        <v>274</v>
      </c>
      <c r="N29" s="88" t="s">
        <v>288</v>
      </c>
      <c r="O29" s="70"/>
      <c r="S29"/>
    </row>
    <row r="30" spans="2:19" ht="18" customHeight="1" x14ac:dyDescent="0.25">
      <c r="B30" s="71" t="s">
        <v>59</v>
      </c>
      <c r="C30" s="52">
        <v>1097.7742334974791</v>
      </c>
      <c r="D30" s="52">
        <v>1072.6834941047559</v>
      </c>
      <c r="E30" s="52">
        <v>916.62978163568391</v>
      </c>
      <c r="F30" s="52">
        <v>945.97842078187546</v>
      </c>
      <c r="G30" s="52">
        <v>1094.2997694130938</v>
      </c>
      <c r="H30" s="52">
        <v>1331.7820856427641</v>
      </c>
      <c r="I30" s="52">
        <v>1394.7073454351907</v>
      </c>
      <c r="J30" s="52">
        <v>1444.0627258735258</v>
      </c>
      <c r="K30" s="52">
        <v>1340.5965114805283</v>
      </c>
      <c r="L30" s="52">
        <v>1145.9341804786495</v>
      </c>
      <c r="M30" s="52">
        <v>976.21413803144128</v>
      </c>
      <c r="N30" s="52">
        <v>1285.1227266796059</v>
      </c>
      <c r="O30" s="70"/>
      <c r="S30"/>
    </row>
    <row r="31" spans="2:19" ht="18" customHeight="1" x14ac:dyDescent="0.25">
      <c r="B31" s="71" t="s">
        <v>16</v>
      </c>
      <c r="C31" s="52" t="s">
        <v>155</v>
      </c>
      <c r="D31" s="52" t="s">
        <v>180</v>
      </c>
      <c r="E31" s="52" t="s">
        <v>164</v>
      </c>
      <c r="F31" s="52" t="s">
        <v>186</v>
      </c>
      <c r="G31" s="52" t="s">
        <v>184</v>
      </c>
      <c r="H31" s="52" t="s">
        <v>232</v>
      </c>
      <c r="I31" s="52" t="s">
        <v>222</v>
      </c>
      <c r="J31" s="52" t="s">
        <v>260</v>
      </c>
      <c r="K31" s="52" t="s">
        <v>237</v>
      </c>
      <c r="L31" s="52" t="s">
        <v>270</v>
      </c>
      <c r="M31" s="52" t="s">
        <v>275</v>
      </c>
      <c r="N31" s="52" t="s">
        <v>288</v>
      </c>
      <c r="O31" s="70"/>
      <c r="S31"/>
    </row>
    <row r="32" spans="2:19" ht="18" customHeight="1" x14ac:dyDescent="0.25">
      <c r="B32" s="71" t="s">
        <v>60</v>
      </c>
      <c r="C32" s="52">
        <v>8597.3860669041169</v>
      </c>
      <c r="D32" s="52">
        <v>8369.1851935985469</v>
      </c>
      <c r="E32" s="52">
        <v>7770.5221738161827</v>
      </c>
      <c r="F32" s="52">
        <v>9029.9275408487101</v>
      </c>
      <c r="G32" s="52">
        <v>9771.9596961473144</v>
      </c>
      <c r="H32" s="52">
        <v>11017.370183264555</v>
      </c>
      <c r="I32" s="52">
        <v>11872.371300983887</v>
      </c>
      <c r="J32" s="52">
        <v>12389.140110064838</v>
      </c>
      <c r="K32" s="52">
        <v>11422.574857672185</v>
      </c>
      <c r="L32" s="52">
        <v>10068.776891868329</v>
      </c>
      <c r="M32" s="52">
        <v>8708.9900978586666</v>
      </c>
      <c r="N32" s="52">
        <v>10267.046470034862</v>
      </c>
      <c r="O32" s="70"/>
      <c r="S32"/>
    </row>
    <row r="33" spans="2:19" ht="18" customHeight="1" x14ac:dyDescent="0.25">
      <c r="B33" s="71" t="s">
        <v>16</v>
      </c>
      <c r="C33" s="52" t="s">
        <v>151</v>
      </c>
      <c r="D33" s="52" t="s">
        <v>159</v>
      </c>
      <c r="E33" s="52" t="s">
        <v>167</v>
      </c>
      <c r="F33" s="52" t="s">
        <v>181</v>
      </c>
      <c r="G33" s="52" t="s">
        <v>195</v>
      </c>
      <c r="H33" s="52" t="s">
        <v>200</v>
      </c>
      <c r="I33" s="52" t="s">
        <v>219</v>
      </c>
      <c r="J33" s="52" t="s">
        <v>225</v>
      </c>
      <c r="K33" s="52" t="s">
        <v>241</v>
      </c>
      <c r="L33" s="52" t="s">
        <v>265</v>
      </c>
      <c r="M33" s="52" t="s">
        <v>271</v>
      </c>
      <c r="N33" s="52" t="s">
        <v>285</v>
      </c>
      <c r="O33" s="70"/>
      <c r="S33"/>
    </row>
    <row r="34" spans="2:19" ht="18" customHeight="1" x14ac:dyDescent="0.25">
      <c r="B34" s="71" t="s">
        <v>61</v>
      </c>
      <c r="C34" s="52">
        <v>4697.6572119930079</v>
      </c>
      <c r="D34" s="52">
        <v>4177.6873824872819</v>
      </c>
      <c r="E34" s="52">
        <v>4615.3252712021786</v>
      </c>
      <c r="F34" s="52">
        <v>4715.0193009442637</v>
      </c>
      <c r="G34" s="52">
        <v>5165.3818234967921</v>
      </c>
      <c r="H34" s="52">
        <v>5388.1175633333187</v>
      </c>
      <c r="I34" s="52">
        <v>5621.3562026778654</v>
      </c>
      <c r="J34" s="52">
        <v>5805.2201503587021</v>
      </c>
      <c r="K34" s="52">
        <v>5509.3922881111184</v>
      </c>
      <c r="L34" s="52">
        <v>5278.8960501134634</v>
      </c>
      <c r="M34" s="52">
        <v>4671.5685936211567</v>
      </c>
      <c r="N34" s="52">
        <v>4736.0205286994187</v>
      </c>
      <c r="O34" s="70"/>
      <c r="S34"/>
    </row>
    <row r="35" spans="2:19" ht="18" customHeight="1" x14ac:dyDescent="0.25">
      <c r="B35" s="71" t="s">
        <v>16</v>
      </c>
      <c r="C35" s="52" t="s">
        <v>151</v>
      </c>
      <c r="D35" s="52" t="s">
        <v>158</v>
      </c>
      <c r="E35" s="52" t="s">
        <v>165</v>
      </c>
      <c r="F35" s="52" t="s">
        <v>187</v>
      </c>
      <c r="G35" s="52" t="s">
        <v>193</v>
      </c>
      <c r="H35" s="52" t="s">
        <v>207</v>
      </c>
      <c r="I35" s="52" t="s">
        <v>249</v>
      </c>
      <c r="J35" s="52" t="s">
        <v>228</v>
      </c>
      <c r="K35" s="52" t="s">
        <v>237</v>
      </c>
      <c r="L35" s="52" t="s">
        <v>270</v>
      </c>
      <c r="M35" s="52" t="s">
        <v>275</v>
      </c>
      <c r="N35" s="52" t="s">
        <v>304</v>
      </c>
      <c r="O35" s="70"/>
      <c r="S35"/>
    </row>
    <row r="36" spans="2:19" ht="18" customHeight="1" x14ac:dyDescent="0.25">
      <c r="B36" s="71" t="s">
        <v>15</v>
      </c>
      <c r="C36" s="52">
        <v>1548.2535717486026</v>
      </c>
      <c r="D36" s="52">
        <v>1546.4757609714216</v>
      </c>
      <c r="E36" s="52">
        <v>1213.7304961847117</v>
      </c>
      <c r="F36" s="52">
        <v>1370.4180382869774</v>
      </c>
      <c r="G36" s="52">
        <v>1520.5350471924526</v>
      </c>
      <c r="H36" s="52">
        <v>1762.9046936318691</v>
      </c>
      <c r="I36" s="52">
        <v>1873.1682958507897</v>
      </c>
      <c r="J36" s="52">
        <v>1905.1485529119429</v>
      </c>
      <c r="K36" s="52">
        <v>1735.4044422463512</v>
      </c>
      <c r="L36" s="52">
        <v>1540.8446837587558</v>
      </c>
      <c r="M36" s="52">
        <v>1353.3274814748761</v>
      </c>
      <c r="N36" s="52">
        <v>1809.6408347153999</v>
      </c>
      <c r="O36" s="70"/>
    </row>
    <row r="37" spans="2:19" ht="18" customHeight="1" x14ac:dyDescent="0.25">
      <c r="B37" s="71" t="s">
        <v>16</v>
      </c>
      <c r="C37" s="52" t="s">
        <v>175</v>
      </c>
      <c r="D37" s="52" t="s">
        <v>180</v>
      </c>
      <c r="E37" s="52" t="s">
        <v>164</v>
      </c>
      <c r="F37" s="52" t="s">
        <v>212</v>
      </c>
      <c r="G37" s="52" t="s">
        <v>197</v>
      </c>
      <c r="H37" s="52" t="s">
        <v>205</v>
      </c>
      <c r="I37" s="52" t="s">
        <v>250</v>
      </c>
      <c r="J37" s="52" t="s">
        <v>195</v>
      </c>
      <c r="K37" s="52" t="s">
        <v>242</v>
      </c>
      <c r="L37" s="52" t="s">
        <v>294</v>
      </c>
      <c r="M37" s="52" t="s">
        <v>271</v>
      </c>
      <c r="N37" s="52" t="s">
        <v>288</v>
      </c>
      <c r="O37" s="70"/>
    </row>
    <row r="38" spans="2:19" ht="18" customHeight="1" x14ac:dyDescent="0.25">
      <c r="B38" s="75"/>
      <c r="C38" s="76"/>
      <c r="D38" s="76"/>
      <c r="E38" s="76"/>
      <c r="F38" s="76"/>
      <c r="G38" s="76"/>
      <c r="H38" s="76"/>
      <c r="I38" s="76"/>
      <c r="J38" s="76"/>
      <c r="K38" s="76"/>
      <c r="L38" s="76"/>
      <c r="M38" s="76"/>
      <c r="N38" s="76"/>
      <c r="O38" s="76"/>
    </row>
    <row r="39" spans="2:19" ht="18" customHeight="1" x14ac:dyDescent="0.25">
      <c r="B39" s="130" t="s">
        <v>71</v>
      </c>
      <c r="C39" s="130"/>
      <c r="D39" s="130"/>
      <c r="E39" s="130"/>
      <c r="F39" s="130"/>
      <c r="G39" s="130"/>
      <c r="H39" s="130"/>
      <c r="I39" s="130"/>
      <c r="J39" s="130"/>
      <c r="K39" s="130"/>
      <c r="L39" s="130"/>
      <c r="M39" s="130"/>
      <c r="N39" s="130"/>
      <c r="O39" s="130"/>
    </row>
    <row r="40" spans="2:19" ht="18" customHeight="1" x14ac:dyDescent="0.25">
      <c r="B40" s="75"/>
      <c r="C40" s="76"/>
      <c r="D40" s="76"/>
      <c r="E40" s="76"/>
      <c r="F40" s="76"/>
      <c r="G40" s="76"/>
      <c r="H40" s="76"/>
      <c r="I40" s="76"/>
      <c r="J40" s="76"/>
      <c r="K40" s="76"/>
      <c r="L40" s="76"/>
      <c r="M40" s="76"/>
      <c r="N40" s="76"/>
      <c r="O40" s="76"/>
    </row>
    <row r="41" spans="2:19" ht="18" customHeight="1" x14ac:dyDescent="0.25">
      <c r="B41" s="80" t="s">
        <v>54</v>
      </c>
      <c r="C41" s="65" t="s">
        <v>171</v>
      </c>
      <c r="D41" s="65" t="s">
        <v>177</v>
      </c>
      <c r="E41" s="65" t="s">
        <v>189</v>
      </c>
      <c r="F41" s="65" t="s">
        <v>209</v>
      </c>
      <c r="G41" s="65" t="s">
        <v>214</v>
      </c>
      <c r="H41" s="65" t="s">
        <v>233</v>
      </c>
      <c r="I41" s="65" t="s">
        <v>247</v>
      </c>
      <c r="J41" s="65" t="s">
        <v>134</v>
      </c>
      <c r="K41" s="65" t="s">
        <v>135</v>
      </c>
      <c r="L41" s="65" t="s">
        <v>136</v>
      </c>
      <c r="M41" s="65" t="s">
        <v>146</v>
      </c>
      <c r="N41" s="65" t="s">
        <v>160</v>
      </c>
      <c r="O41" s="65" t="s">
        <v>11</v>
      </c>
    </row>
    <row r="42" spans="2:19" ht="18" customHeight="1" x14ac:dyDescent="0.25">
      <c r="B42" s="81" t="s">
        <v>62</v>
      </c>
      <c r="C42" s="52">
        <v>7519426.9740628041</v>
      </c>
      <c r="D42" s="52">
        <v>6764717.283337893</v>
      </c>
      <c r="E42" s="52">
        <v>7298645.4842324285</v>
      </c>
      <c r="F42" s="52">
        <v>7579057.5119443191</v>
      </c>
      <c r="G42" s="52">
        <v>8753290.3134429492</v>
      </c>
      <c r="H42" s="52">
        <v>9657592.3728465363</v>
      </c>
      <c r="I42" s="52">
        <v>10952577.897458591</v>
      </c>
      <c r="J42" s="52">
        <v>10504016.285201954</v>
      </c>
      <c r="K42" s="52">
        <v>9678113.1191784795</v>
      </c>
      <c r="L42" s="52">
        <v>8874361.498335829</v>
      </c>
      <c r="M42" s="52">
        <v>7338877.6344396062</v>
      </c>
      <c r="N42" s="52">
        <v>7655199.451387425</v>
      </c>
      <c r="O42" s="52">
        <f>SUM(C42:N42)</f>
        <v>102575875.8258688</v>
      </c>
    </row>
    <row r="43" spans="2:19" ht="18" customHeight="1" x14ac:dyDescent="0.25">
      <c r="B43" s="71" t="s">
        <v>56</v>
      </c>
      <c r="C43" s="67">
        <v>989501.84397128702</v>
      </c>
      <c r="D43" s="67">
        <v>845637.88504355238</v>
      </c>
      <c r="E43" s="67">
        <v>851836.71832153655</v>
      </c>
      <c r="F43" s="67">
        <v>893946.90450182813</v>
      </c>
      <c r="G43" s="67">
        <v>971665.28486010467</v>
      </c>
      <c r="H43" s="67">
        <v>1154907.5688834621</v>
      </c>
      <c r="I43" s="67">
        <v>1327329.3086054595</v>
      </c>
      <c r="J43" s="67">
        <v>1264096.2762340223</v>
      </c>
      <c r="K43" s="67">
        <v>1156326.7551187051</v>
      </c>
      <c r="L43" s="67">
        <v>1001352.6551828969</v>
      </c>
      <c r="M43" s="67">
        <v>847485.17404444038</v>
      </c>
      <c r="N43" s="67">
        <v>967992.06792739034</v>
      </c>
      <c r="O43" s="52">
        <f t="shared" ref="O43:O49" si="0">SUM(C43:N43)</f>
        <v>12272078.442694683</v>
      </c>
    </row>
    <row r="44" spans="2:19" ht="18" customHeight="1" x14ac:dyDescent="0.25">
      <c r="B44" s="71" t="s">
        <v>57</v>
      </c>
      <c r="C44" s="67">
        <v>1566322.0351881371</v>
      </c>
      <c r="D44" s="67">
        <v>1404188.8043252672</v>
      </c>
      <c r="E44" s="67">
        <v>1449758.8399226416</v>
      </c>
      <c r="F44" s="67">
        <v>1428683.5016287111</v>
      </c>
      <c r="G44" s="67">
        <v>1558659.3996874006</v>
      </c>
      <c r="H44" s="67">
        <v>1622293.6006704303</v>
      </c>
      <c r="I44" s="67">
        <v>1816030.163146798</v>
      </c>
      <c r="J44" s="67">
        <v>1734629.0123714013</v>
      </c>
      <c r="K44" s="67">
        <v>1587132.0404045137</v>
      </c>
      <c r="L44" s="67">
        <v>1604313.4046976799</v>
      </c>
      <c r="M44" s="67">
        <v>1501190.9601796984</v>
      </c>
      <c r="N44" s="67">
        <v>1651087.8307999338</v>
      </c>
      <c r="O44" s="52">
        <f t="shared" si="0"/>
        <v>18924289.593022611</v>
      </c>
      <c r="P44" s="14"/>
    </row>
    <row r="45" spans="2:19" ht="18" customHeight="1" x14ac:dyDescent="0.25">
      <c r="B45" s="71" t="s">
        <v>58</v>
      </c>
      <c r="C45" s="52">
        <v>9388039.5203713793</v>
      </c>
      <c r="D45" s="52">
        <v>7710672.4048612472</v>
      </c>
      <c r="E45" s="52">
        <v>7545909.0705919918</v>
      </c>
      <c r="F45" s="52">
        <v>7679891.5933261327</v>
      </c>
      <c r="G45" s="52">
        <v>8724974.9347789697</v>
      </c>
      <c r="H45" s="52">
        <v>11081151.854040293</v>
      </c>
      <c r="I45" s="52">
        <v>12779281.14922615</v>
      </c>
      <c r="J45" s="52">
        <v>12211122.976533052</v>
      </c>
      <c r="K45" s="52">
        <v>10744824.927685367</v>
      </c>
      <c r="L45" s="52">
        <v>9092497.9584358074</v>
      </c>
      <c r="M45" s="52">
        <v>7597698.2290634392</v>
      </c>
      <c r="N45" s="52">
        <v>9352938.1336078979</v>
      </c>
      <c r="O45" s="52">
        <f t="shared" si="0"/>
        <v>113909002.75252172</v>
      </c>
    </row>
    <row r="46" spans="2:19" ht="18" customHeight="1" x14ac:dyDescent="0.25">
      <c r="B46" s="78" t="s">
        <v>59</v>
      </c>
      <c r="C46" s="52">
        <v>624558.18283989816</v>
      </c>
      <c r="D46" s="52">
        <v>517590.13756451977</v>
      </c>
      <c r="E46" s="52">
        <v>503211.32837312843</v>
      </c>
      <c r="F46" s="52">
        <v>495999.49877962231</v>
      </c>
      <c r="G46" s="52">
        <v>552719.56816845248</v>
      </c>
      <c r="H46" s="52">
        <v>676869.19977389183</v>
      </c>
      <c r="I46" s="52">
        <v>779301.59726176271</v>
      </c>
      <c r="J46" s="52">
        <v>740985.16700645012</v>
      </c>
      <c r="K46" s="52">
        <v>647456.52867044415</v>
      </c>
      <c r="L46" s="52">
        <v>568317.43687278766</v>
      </c>
      <c r="M46" s="52">
        <v>506494.96856891003</v>
      </c>
      <c r="N46" s="52">
        <v>618430.39592054056</v>
      </c>
      <c r="O46" s="52">
        <f t="shared" si="0"/>
        <v>7231934.009800408</v>
      </c>
    </row>
    <row r="47" spans="2:19" ht="18" customHeight="1" x14ac:dyDescent="0.25">
      <c r="B47" s="78" t="s">
        <v>60</v>
      </c>
      <c r="C47" s="52">
        <v>4406709.6646908205</v>
      </c>
      <c r="D47" s="52">
        <v>3749623.7884292104</v>
      </c>
      <c r="E47" s="52">
        <v>3902848.401395346</v>
      </c>
      <c r="F47" s="52">
        <v>4023805.5384948128</v>
      </c>
      <c r="G47" s="52">
        <v>4637224.9707814371</v>
      </c>
      <c r="H47" s="52">
        <v>5518478.8934982335</v>
      </c>
      <c r="I47" s="52">
        <v>6346394.1096100528</v>
      </c>
      <c r="J47" s="52">
        <v>5943907.9703743858</v>
      </c>
      <c r="K47" s="52">
        <v>5444336.6112748897</v>
      </c>
      <c r="L47" s="52">
        <v>4724295.7138405703</v>
      </c>
      <c r="M47" s="52">
        <v>3884975.7729009413</v>
      </c>
      <c r="N47" s="52">
        <v>4410326.3791711545</v>
      </c>
      <c r="O47" s="52">
        <f t="shared" si="0"/>
        <v>56992927.81446185</v>
      </c>
    </row>
    <row r="48" spans="2:19" ht="18" customHeight="1" x14ac:dyDescent="0.25">
      <c r="B48" s="78" t="s">
        <v>61</v>
      </c>
      <c r="C48" s="52">
        <v>2190504.2305293293</v>
      </c>
      <c r="D48" s="52">
        <v>1890659.0234715915</v>
      </c>
      <c r="E48" s="52">
        <v>2076194.7716089317</v>
      </c>
      <c r="F48" s="52">
        <v>2267739.2887891419</v>
      </c>
      <c r="G48" s="52">
        <v>2558774.9006664739</v>
      </c>
      <c r="H48" s="52">
        <v>2791984.8493453604</v>
      </c>
      <c r="I48" s="52">
        <v>3174885.9096390246</v>
      </c>
      <c r="J48" s="52">
        <v>3103535.5411534309</v>
      </c>
      <c r="K48" s="52">
        <v>2841968.9782596077</v>
      </c>
      <c r="L48" s="52">
        <v>2602266.6935087419</v>
      </c>
      <c r="M48" s="52">
        <v>2131539.1018716153</v>
      </c>
      <c r="N48" s="52">
        <v>2192739.3899675594</v>
      </c>
      <c r="O48" s="52">
        <f t="shared" si="0"/>
        <v>29822792.678810805</v>
      </c>
    </row>
    <row r="49" spans="2:15" ht="18" customHeight="1" x14ac:dyDescent="0.25">
      <c r="B49" s="71" t="s">
        <v>15</v>
      </c>
      <c r="C49" s="52">
        <v>853005.17465237167</v>
      </c>
      <c r="D49" s="52">
        <v>713243.42228271719</v>
      </c>
      <c r="E49" s="52">
        <v>702083.03035297839</v>
      </c>
      <c r="F49" s="52">
        <v>702858.24646044301</v>
      </c>
      <c r="G49" s="52">
        <v>784705.29078919732</v>
      </c>
      <c r="H49" s="52">
        <v>888606.35347573482</v>
      </c>
      <c r="I49" s="52">
        <v>1052487.2524751301</v>
      </c>
      <c r="J49" s="52">
        <v>970478.66675328929</v>
      </c>
      <c r="K49" s="52">
        <v>854722.08453599282</v>
      </c>
      <c r="L49" s="52">
        <v>769009.65015066147</v>
      </c>
      <c r="M49" s="52">
        <v>697161.02279533376</v>
      </c>
      <c r="N49" s="52">
        <v>842039.84907108347</v>
      </c>
      <c r="O49" s="52">
        <f t="shared" si="0"/>
        <v>9830400.0437949337</v>
      </c>
    </row>
    <row r="50" spans="2:15" ht="18" customHeight="1" x14ac:dyDescent="0.25">
      <c r="B50" s="75"/>
      <c r="C50" s="76"/>
      <c r="D50" s="76"/>
      <c r="E50" s="76"/>
      <c r="F50" s="76"/>
      <c r="G50" s="76"/>
      <c r="H50" s="76"/>
      <c r="I50" s="76"/>
      <c r="J50" s="76"/>
      <c r="K50" s="76"/>
      <c r="L50" s="76"/>
      <c r="M50" s="76"/>
      <c r="N50" s="76"/>
      <c r="O50" s="75"/>
    </row>
    <row r="51" spans="2:15" ht="18" customHeight="1" x14ac:dyDescent="0.25">
      <c r="B51" s="27" t="s">
        <v>170</v>
      </c>
      <c r="C51" s="19"/>
      <c r="D51" s="19"/>
      <c r="E51" s="19"/>
      <c r="F51" s="19"/>
      <c r="G51" s="19"/>
      <c r="H51" s="19"/>
      <c r="I51" s="19"/>
      <c r="J51" s="19"/>
      <c r="K51" s="19"/>
    </row>
    <row r="52" spans="2:15" ht="15" x14ac:dyDescent="0.25">
      <c r="B52" s="27" t="s">
        <v>53</v>
      </c>
      <c r="C52" s="25"/>
      <c r="D52" s="25"/>
      <c r="E52" s="25"/>
      <c r="F52" s="25"/>
      <c r="G52" s="25"/>
      <c r="H52" s="25"/>
      <c r="I52" s="25"/>
      <c r="J52" s="25"/>
      <c r="K52" s="25"/>
      <c r="L52" s="25"/>
      <c r="M52" s="25"/>
      <c r="N52" s="25"/>
      <c r="O52" s="26"/>
    </row>
    <row r="53" spans="2:15" x14ac:dyDescent="0.2">
      <c r="B53" s="22"/>
      <c r="C53" s="25"/>
      <c r="D53" s="25"/>
      <c r="E53" s="25"/>
      <c r="F53" s="25"/>
      <c r="G53" s="25"/>
      <c r="H53" s="25"/>
      <c r="J53" s="25"/>
      <c r="K53" s="25"/>
      <c r="L53" s="25"/>
      <c r="M53" s="25"/>
      <c r="N53" s="25"/>
      <c r="O53" s="26"/>
    </row>
    <row r="54" spans="2:15" ht="12.75" x14ac:dyDescent="0.2">
      <c r="B54" s="19"/>
      <c r="D54" s="19"/>
      <c r="E54" s="19"/>
      <c r="F54" s="19"/>
      <c r="G54" s="19"/>
      <c r="H54" s="19"/>
      <c r="I54"/>
      <c r="J54" s="19"/>
      <c r="K54" s="19"/>
      <c r="L54" s="19"/>
      <c r="M54" s="19"/>
      <c r="N54" s="19"/>
      <c r="O54" s="19"/>
    </row>
    <row r="55" spans="2:15" x14ac:dyDescent="0.2">
      <c r="B55" s="19"/>
      <c r="C55" s="19"/>
      <c r="D55" s="19"/>
      <c r="E55" s="19"/>
      <c r="F55" s="19"/>
      <c r="G55" s="19"/>
      <c r="H55" s="19"/>
      <c r="J55" s="19"/>
      <c r="K55" s="19"/>
      <c r="L55" s="19"/>
      <c r="M55" s="19"/>
      <c r="N55" s="19"/>
      <c r="O55" s="19"/>
    </row>
    <row r="56" spans="2:15" ht="12.75" x14ac:dyDescent="0.2">
      <c r="I56"/>
    </row>
    <row r="58" spans="2:15" ht="12.75" x14ac:dyDescent="0.2">
      <c r="I58"/>
    </row>
    <row r="60" spans="2:15" ht="12.75" x14ac:dyDescent="0.2">
      <c r="I60"/>
    </row>
    <row r="62" spans="2:15" ht="12.75" x14ac:dyDescent="0.2">
      <c r="I62"/>
    </row>
    <row r="64" spans="2:15" ht="12.75" x14ac:dyDescent="0.2">
      <c r="I64"/>
    </row>
    <row r="66" spans="9:9" ht="12.75" x14ac:dyDescent="0.2">
      <c r="I66"/>
    </row>
  </sheetData>
  <mergeCells count="6">
    <mergeCell ref="B7:O7"/>
    <mergeCell ref="B19:N19"/>
    <mergeCell ref="B1:O1"/>
    <mergeCell ref="B2:O2"/>
    <mergeCell ref="B39:O39"/>
    <mergeCell ref="B5:O6"/>
  </mergeCells>
  <phoneticPr fontId="3" type="noConversion"/>
  <pageMargins left="0.25" right="0.25" top="0.5" bottom="0.5" header="0.5" footer="0.5"/>
  <pageSetup scale="5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1"/>
    <pageSetUpPr fitToPage="1"/>
  </sheetPr>
  <dimension ref="B1:T34"/>
  <sheetViews>
    <sheetView showGridLines="0" zoomScale="75" workbookViewId="0"/>
  </sheetViews>
  <sheetFormatPr defaultRowHeight="12" x14ac:dyDescent="0.2"/>
  <cols>
    <col min="1" max="1" width="2.28515625" style="2" customWidth="1"/>
    <col min="2" max="2" width="17.5703125" style="2" customWidth="1"/>
    <col min="3" max="3" width="11.7109375" style="2" customWidth="1"/>
    <col min="4" max="4" width="12.7109375" style="2" customWidth="1"/>
    <col min="5" max="10" width="11.7109375" style="2" customWidth="1"/>
    <col min="11" max="11" width="12.42578125" style="2" bestFit="1" customWidth="1"/>
    <col min="12" max="14" width="11.7109375" style="2" customWidth="1"/>
    <col min="15" max="15" width="15.28515625" style="2" customWidth="1"/>
    <col min="16" max="16" width="2.28515625" style="2" customWidth="1"/>
    <col min="17" max="16384" width="9.140625" style="2"/>
  </cols>
  <sheetData>
    <row r="1" spans="2:20" ht="27.2" customHeight="1" x14ac:dyDescent="0.3">
      <c r="B1" s="127" t="s">
        <v>12</v>
      </c>
      <c r="C1" s="127"/>
      <c r="D1" s="127"/>
      <c r="E1" s="127"/>
      <c r="F1" s="127"/>
      <c r="G1" s="127"/>
      <c r="H1" s="127"/>
      <c r="I1" s="127"/>
      <c r="J1" s="127"/>
      <c r="K1" s="127"/>
      <c r="L1" s="127"/>
      <c r="M1" s="127"/>
      <c r="N1" s="127"/>
      <c r="O1" s="127"/>
    </row>
    <row r="2" spans="2:20" s="1" customFormat="1" ht="26.25" customHeight="1" x14ac:dyDescent="0.3">
      <c r="B2" s="128" t="s">
        <v>142</v>
      </c>
      <c r="C2" s="128"/>
      <c r="D2" s="128"/>
      <c r="E2" s="128"/>
      <c r="F2" s="128"/>
      <c r="G2" s="128"/>
      <c r="H2" s="128"/>
      <c r="I2" s="128"/>
      <c r="J2" s="128"/>
      <c r="K2" s="128"/>
      <c r="L2" s="128"/>
      <c r="M2" s="128"/>
      <c r="N2" s="128"/>
      <c r="O2" s="128"/>
    </row>
    <row r="3" spans="2:20" s="1" customFormat="1" ht="17.25" customHeight="1" x14ac:dyDescent="0.25">
      <c r="C3" s="98"/>
      <c r="D3" s="98"/>
      <c r="E3" s="98"/>
      <c r="F3" s="98"/>
      <c r="H3" s="99" t="s">
        <v>83</v>
      </c>
      <c r="I3" s="102">
        <f>Updates!B1</f>
        <v>42801</v>
      </c>
      <c r="J3" s="98"/>
      <c r="K3" s="98"/>
      <c r="L3" s="98"/>
      <c r="M3" s="98"/>
      <c r="N3" s="98"/>
      <c r="O3" s="98"/>
    </row>
    <row r="4" spans="2:20" ht="18" customHeight="1" x14ac:dyDescent="0.2"/>
    <row r="5" spans="2:20" ht="18" customHeight="1" x14ac:dyDescent="0.25">
      <c r="B5" s="126" t="s">
        <v>42</v>
      </c>
      <c r="C5" s="126"/>
      <c r="D5" s="126"/>
      <c r="E5" s="126"/>
      <c r="F5" s="126"/>
      <c r="G5" s="126"/>
      <c r="H5" s="126"/>
      <c r="I5" s="126"/>
      <c r="J5" s="126"/>
      <c r="K5" s="126"/>
      <c r="L5" s="126"/>
      <c r="M5" s="126"/>
      <c r="N5" s="126"/>
      <c r="O5" s="126"/>
    </row>
    <row r="6" spans="2:20" ht="18" customHeight="1" x14ac:dyDescent="0.25">
      <c r="B6" s="16"/>
      <c r="C6" s="79"/>
      <c r="D6" s="79"/>
      <c r="E6" s="79"/>
      <c r="F6" s="79"/>
      <c r="G6" s="79"/>
      <c r="H6" s="79"/>
      <c r="I6" s="79"/>
      <c r="J6" s="79"/>
      <c r="K6" s="16"/>
      <c r="L6" s="16"/>
      <c r="M6" s="16"/>
      <c r="N6" s="16"/>
      <c r="O6" s="16"/>
    </row>
    <row r="7" spans="2:20" ht="18" customHeight="1" x14ac:dyDescent="0.25">
      <c r="B7" s="63" t="s">
        <v>40</v>
      </c>
      <c r="C7" s="64" t="s">
        <v>171</v>
      </c>
      <c r="D7" s="64" t="s">
        <v>177</v>
      </c>
      <c r="E7" s="64" t="s">
        <v>189</v>
      </c>
      <c r="F7" s="64" t="s">
        <v>209</v>
      </c>
      <c r="G7" s="64" t="s">
        <v>214</v>
      </c>
      <c r="H7" s="64" t="s">
        <v>233</v>
      </c>
      <c r="I7" s="64" t="s">
        <v>247</v>
      </c>
      <c r="J7" s="64" t="s">
        <v>134</v>
      </c>
      <c r="K7" s="64" t="s">
        <v>135</v>
      </c>
      <c r="L7" s="64" t="s">
        <v>136</v>
      </c>
      <c r="M7" s="64" t="s">
        <v>146</v>
      </c>
      <c r="N7" s="64" t="s">
        <v>160</v>
      </c>
      <c r="O7" s="64" t="s">
        <v>90</v>
      </c>
      <c r="R7"/>
      <c r="S7"/>
      <c r="T7"/>
    </row>
    <row r="8" spans="2:20" ht="18" customHeight="1" x14ac:dyDescent="0.25">
      <c r="B8" s="66" t="s">
        <v>44</v>
      </c>
      <c r="C8" s="82">
        <v>12720786.361800985</v>
      </c>
      <c r="D8" s="82">
        <v>10199432.428889008</v>
      </c>
      <c r="E8" s="82">
        <v>11985997.571710991</v>
      </c>
      <c r="F8" s="82">
        <v>12018257.198022997</v>
      </c>
      <c r="G8" s="82">
        <v>13567637.983604992</v>
      </c>
      <c r="H8" s="82">
        <v>15183989.032481004</v>
      </c>
      <c r="I8" s="82">
        <v>17413274.065286003</v>
      </c>
      <c r="J8" s="82">
        <v>17912816.081288978</v>
      </c>
      <c r="K8" s="82">
        <v>14618797.045619007</v>
      </c>
      <c r="L8" s="82">
        <v>10729978.862350019</v>
      </c>
      <c r="M8" s="82">
        <v>8953220.4589140117</v>
      </c>
      <c r="N8" s="82">
        <v>8188097.7363670059</v>
      </c>
      <c r="O8" s="82">
        <f>SUMIF(C8:N8, "&lt;&gt;#N/A")</f>
        <v>153492284.82633504</v>
      </c>
      <c r="R8"/>
      <c r="S8"/>
      <c r="T8"/>
    </row>
    <row r="9" spans="2:20" ht="18" customHeight="1" x14ac:dyDescent="0.25">
      <c r="B9" s="66" t="s">
        <v>35</v>
      </c>
      <c r="C9" s="82">
        <v>6853636.2208839981</v>
      </c>
      <c r="D9" s="82">
        <v>4997696.4451869987</v>
      </c>
      <c r="E9" s="82">
        <v>3135064.4850599989</v>
      </c>
      <c r="F9" s="82">
        <v>4752605.0739899985</v>
      </c>
      <c r="G9" s="82">
        <v>7295589.9483770048</v>
      </c>
      <c r="H9" s="82">
        <v>10952946.058846004</v>
      </c>
      <c r="I9" s="82">
        <v>11743822.668271979</v>
      </c>
      <c r="J9" s="82">
        <v>11310547.576973019</v>
      </c>
      <c r="K9" s="82">
        <v>11103571.240563001</v>
      </c>
      <c r="L9" s="82">
        <v>10447477.323402999</v>
      </c>
      <c r="M9" s="82">
        <v>7908261.9967450071</v>
      </c>
      <c r="N9" s="82">
        <v>10605842.293461012</v>
      </c>
      <c r="O9" s="82">
        <f t="shared" ref="O9:O16" si="0">SUMIF(C9:N9, "&lt;&gt;#N/A")</f>
        <v>101107061.33176102</v>
      </c>
      <c r="R9"/>
      <c r="S9"/>
      <c r="T9"/>
    </row>
    <row r="10" spans="2:20" ht="18" customHeight="1" x14ac:dyDescent="0.25">
      <c r="B10" s="66" t="s">
        <v>36</v>
      </c>
      <c r="C10" s="82">
        <v>3687939.3711629994</v>
      </c>
      <c r="D10" s="82">
        <v>3556201.6448189998</v>
      </c>
      <c r="E10" s="82">
        <v>3775757.8692510012</v>
      </c>
      <c r="F10" s="82">
        <v>3651203.619297998</v>
      </c>
      <c r="G10" s="82">
        <v>2698361.4569440004</v>
      </c>
      <c r="H10" s="82">
        <v>3587904.0690749986</v>
      </c>
      <c r="I10" s="82">
        <v>3711519.0082099987</v>
      </c>
      <c r="J10" s="82">
        <v>3710144.5574120008</v>
      </c>
      <c r="K10" s="82">
        <v>3596902.7203560015</v>
      </c>
      <c r="L10" s="82">
        <v>3005437.3934139991</v>
      </c>
      <c r="M10" s="82">
        <v>3305932.5412849989</v>
      </c>
      <c r="N10" s="82">
        <v>3803424.4222040013</v>
      </c>
      <c r="O10" s="82">
        <f t="shared" si="0"/>
        <v>42090728.673431009</v>
      </c>
      <c r="R10"/>
      <c r="S10"/>
      <c r="T10"/>
    </row>
    <row r="11" spans="2:20" s="3" customFormat="1" ht="18" customHeight="1" x14ac:dyDescent="0.25">
      <c r="B11" s="66" t="s">
        <v>37</v>
      </c>
      <c r="C11" s="82">
        <v>4099732.2463519983</v>
      </c>
      <c r="D11" s="82">
        <v>4685648.7997180093</v>
      </c>
      <c r="E11" s="82">
        <v>5207559.5328119965</v>
      </c>
      <c r="F11" s="82">
        <v>4407535.0295909867</v>
      </c>
      <c r="G11" s="82">
        <v>4737719.6864890112</v>
      </c>
      <c r="H11" s="82">
        <v>3463878.6182599985</v>
      </c>
      <c r="I11" s="82">
        <v>5265817.7912359964</v>
      </c>
      <c r="J11" s="82">
        <v>3412140.6241700053</v>
      </c>
      <c r="K11" s="82">
        <v>3637519.9098049975</v>
      </c>
      <c r="L11" s="82">
        <v>4981935.355632999</v>
      </c>
      <c r="M11" s="82">
        <v>4250959.1225159978</v>
      </c>
      <c r="N11" s="82">
        <v>4995469.1252210047</v>
      </c>
      <c r="O11" s="82">
        <f t="shared" si="0"/>
        <v>53145915.841803007</v>
      </c>
      <c r="R11"/>
      <c r="S11"/>
      <c r="T11"/>
    </row>
    <row r="12" spans="2:20" ht="18" customHeight="1" x14ac:dyDescent="0.25">
      <c r="B12" s="66" t="s">
        <v>176</v>
      </c>
      <c r="C12" s="82">
        <v>43640.026677000002</v>
      </c>
      <c r="D12" s="82">
        <v>53744.272487000002</v>
      </c>
      <c r="E12" s="82">
        <v>51907.003504999986</v>
      </c>
      <c r="F12" s="82">
        <v>53846.796168000023</v>
      </c>
      <c r="G12" s="82">
        <v>49490.077616999944</v>
      </c>
      <c r="H12" s="82">
        <v>69822.730518000026</v>
      </c>
      <c r="I12" s="82">
        <v>93310.726359000008</v>
      </c>
      <c r="J12" s="82">
        <v>90149.01502099997</v>
      </c>
      <c r="K12" s="82">
        <v>101956.67308699999</v>
      </c>
      <c r="L12" s="82">
        <v>102475.23350799995</v>
      </c>
      <c r="M12" s="82">
        <v>66627.419792000001</v>
      </c>
      <c r="N12" s="82">
        <v>59632.037195000019</v>
      </c>
      <c r="O12" s="82">
        <f>SUMIF(C12:N12, "&lt;&gt;#N/A")</f>
        <v>836602.01193399995</v>
      </c>
      <c r="R12"/>
      <c r="S12"/>
      <c r="T12"/>
    </row>
    <row r="13" spans="2:20" ht="18" customHeight="1" x14ac:dyDescent="0.25">
      <c r="B13" s="66" t="s">
        <v>38</v>
      </c>
      <c r="C13" s="82">
        <v>94431.693251999997</v>
      </c>
      <c r="D13" s="82">
        <v>51808.738549000002</v>
      </c>
      <c r="E13" s="82">
        <v>82290.766358999972</v>
      </c>
      <c r="F13" s="82">
        <v>132915.4375700001</v>
      </c>
      <c r="G13" s="82">
        <v>192001.19285300007</v>
      </c>
      <c r="H13" s="82">
        <v>207157.23218400002</v>
      </c>
      <c r="I13" s="82">
        <v>76628.461575999929</v>
      </c>
      <c r="J13" s="82">
        <v>53688.740941000011</v>
      </c>
      <c r="K13" s="82">
        <v>37427.245287000005</v>
      </c>
      <c r="L13" s="82">
        <v>34638.972981000021</v>
      </c>
      <c r="M13" s="82">
        <v>52622.66705399999</v>
      </c>
      <c r="N13" s="82">
        <v>44903.056290000059</v>
      </c>
      <c r="O13" s="82">
        <f t="shared" si="0"/>
        <v>1060514.2048960002</v>
      </c>
      <c r="R13"/>
      <c r="S13"/>
      <c r="T13"/>
    </row>
    <row r="14" spans="2:20" ht="18" customHeight="1" x14ac:dyDescent="0.25">
      <c r="B14" s="66" t="s">
        <v>112</v>
      </c>
      <c r="C14" s="82">
        <v>-13090.632716886699</v>
      </c>
      <c r="D14" s="82">
        <v>-13719.399752940983</v>
      </c>
      <c r="E14" s="82">
        <v>40146.052341047674</v>
      </c>
      <c r="F14" s="82">
        <v>8420.6758310198784</v>
      </c>
      <c r="G14" s="82">
        <v>-55581.890888996422</v>
      </c>
      <c r="H14" s="82">
        <v>-129485.16429906711</v>
      </c>
      <c r="I14" s="82">
        <v>-129348.81746207178</v>
      </c>
      <c r="J14" s="82">
        <v>-102345.76237796992</v>
      </c>
      <c r="K14" s="82">
        <v>-184256.15852497891</v>
      </c>
      <c r="L14" s="82">
        <v>-108573.53521497548</v>
      </c>
      <c r="M14" s="82">
        <v>-90128.525899965316</v>
      </c>
      <c r="N14" s="82">
        <v>-49515.983709003776</v>
      </c>
      <c r="O14" s="82">
        <f t="shared" si="0"/>
        <v>-827479.14267478883</v>
      </c>
      <c r="R14"/>
      <c r="S14"/>
      <c r="T14"/>
    </row>
    <row r="15" spans="2:20" ht="18" customHeight="1" x14ac:dyDescent="0.25">
      <c r="B15" s="66" t="s">
        <v>39</v>
      </c>
      <c r="C15" s="82">
        <v>50992.33889399995</v>
      </c>
      <c r="D15" s="82">
        <v>65519.819420000065</v>
      </c>
      <c r="E15" s="82">
        <v>51764.36376</v>
      </c>
      <c r="F15" s="82">
        <v>47198.253454000012</v>
      </c>
      <c r="G15" s="82">
        <v>56796.208178999972</v>
      </c>
      <c r="H15" s="82">
        <v>55672.115468999931</v>
      </c>
      <c r="I15" s="82">
        <v>53263.483945999978</v>
      </c>
      <c r="J15" s="82">
        <v>85631.062200000102</v>
      </c>
      <c r="K15" s="82">
        <v>42962.368936000028</v>
      </c>
      <c r="L15" s="82">
        <v>43045.404951000026</v>
      </c>
      <c r="M15" s="82">
        <v>57927.183458000021</v>
      </c>
      <c r="N15" s="82">
        <v>42900.810823999993</v>
      </c>
      <c r="O15" s="82">
        <f t="shared" si="0"/>
        <v>653673.41349100019</v>
      </c>
      <c r="R15"/>
      <c r="S15"/>
      <c r="T15"/>
    </row>
    <row r="16" spans="2:20" ht="18" customHeight="1" x14ac:dyDescent="0.25">
      <c r="B16" s="66" t="s">
        <v>41</v>
      </c>
      <c r="C16" s="82">
        <v>27538067.626306094</v>
      </c>
      <c r="D16" s="82">
        <v>23596332.749316074</v>
      </c>
      <c r="E16" s="82">
        <v>24330487.644799031</v>
      </c>
      <c r="F16" s="82">
        <v>25071982.083925001</v>
      </c>
      <c r="G16" s="82">
        <v>28542014.663175013</v>
      </c>
      <c r="H16" s="82">
        <v>33391884.69253394</v>
      </c>
      <c r="I16" s="82">
        <v>38228287.387422912</v>
      </c>
      <c r="J16" s="82">
        <v>36472771.895628035</v>
      </c>
      <c r="K16" s="82">
        <v>32954881.045128029</v>
      </c>
      <c r="L16" s="82">
        <v>29236415.011025034</v>
      </c>
      <c r="M16" s="82">
        <v>24505422.863864053</v>
      </c>
      <c r="N16" s="82">
        <v>27690753.497853026</v>
      </c>
      <c r="O16" s="82">
        <f t="shared" si="0"/>
        <v>351559301.16097629</v>
      </c>
    </row>
    <row r="17" spans="2:15" ht="18" customHeight="1" x14ac:dyDescent="0.25">
      <c r="B17" s="69"/>
      <c r="C17" s="83"/>
      <c r="D17" s="83"/>
      <c r="E17" s="83"/>
      <c r="F17" s="83"/>
      <c r="G17" s="83"/>
      <c r="H17" s="83"/>
      <c r="I17" s="83"/>
      <c r="J17" s="83"/>
      <c r="K17" s="83"/>
      <c r="L17" s="69"/>
      <c r="M17" s="69"/>
      <c r="N17" s="69"/>
      <c r="O17" s="69"/>
    </row>
    <row r="18" spans="2:15" ht="18" customHeight="1" x14ac:dyDescent="0.25">
      <c r="B18" s="126" t="s">
        <v>78</v>
      </c>
      <c r="C18" s="126"/>
      <c r="D18" s="126"/>
      <c r="E18" s="126"/>
      <c r="F18" s="126"/>
      <c r="G18" s="126"/>
      <c r="H18" s="126"/>
      <c r="I18" s="126"/>
      <c r="J18" s="126"/>
      <c r="K18" s="126"/>
      <c r="L18" s="126"/>
      <c r="M18" s="126"/>
      <c r="N18" s="126"/>
      <c r="O18" s="126"/>
    </row>
    <row r="19" spans="2:15" ht="18" customHeight="1" x14ac:dyDescent="0.25">
      <c r="B19" s="16"/>
      <c r="C19" s="79"/>
      <c r="D19" s="79"/>
      <c r="E19" s="79"/>
      <c r="F19" s="79"/>
      <c r="G19" s="79"/>
      <c r="H19" s="79"/>
      <c r="I19" s="79"/>
      <c r="J19" s="79"/>
      <c r="K19" s="79"/>
      <c r="L19" s="16"/>
      <c r="M19" s="16"/>
      <c r="N19" s="16"/>
      <c r="O19" s="16"/>
    </row>
    <row r="20" spans="2:15" ht="18" customHeight="1" x14ac:dyDescent="0.25">
      <c r="B20" s="63" t="s">
        <v>40</v>
      </c>
      <c r="C20" s="64" t="s">
        <v>171</v>
      </c>
      <c r="D20" s="64" t="s">
        <v>177</v>
      </c>
      <c r="E20" s="64" t="s">
        <v>189</v>
      </c>
      <c r="F20" s="64" t="s">
        <v>209</v>
      </c>
      <c r="G20" s="64" t="s">
        <v>214</v>
      </c>
      <c r="H20" s="64" t="s">
        <v>233</v>
      </c>
      <c r="I20" s="64" t="s">
        <v>247</v>
      </c>
      <c r="J20" s="64" t="s">
        <v>134</v>
      </c>
      <c r="K20" s="64" t="s">
        <v>135</v>
      </c>
      <c r="L20" s="64" t="s">
        <v>136</v>
      </c>
      <c r="M20" s="64" t="s">
        <v>146</v>
      </c>
      <c r="N20" s="64" t="s">
        <v>4</v>
      </c>
      <c r="O20" s="64" t="s">
        <v>90</v>
      </c>
    </row>
    <row r="21" spans="2:15" ht="18" customHeight="1" x14ac:dyDescent="0.25">
      <c r="B21" s="66" t="s">
        <v>44</v>
      </c>
      <c r="C21" s="84">
        <f t="shared" ref="C21:O21" si="1">C8/C$16</f>
        <v>0.46193460392439772</v>
      </c>
      <c r="D21" s="84">
        <f t="shared" si="1"/>
        <v>0.43224650784705659</v>
      </c>
      <c r="E21" s="84">
        <f t="shared" si="1"/>
        <v>0.49263285416612512</v>
      </c>
      <c r="F21" s="84">
        <f t="shared" si="1"/>
        <v>0.47935010314675319</v>
      </c>
      <c r="G21" s="84">
        <f t="shared" si="1"/>
        <v>0.47535670287178416</v>
      </c>
      <c r="H21" s="84">
        <f t="shared" si="1"/>
        <v>0.4547209351101999</v>
      </c>
      <c r="I21" s="84">
        <f t="shared" si="1"/>
        <v>0.45550756404052151</v>
      </c>
      <c r="J21" s="84">
        <f t="shared" si="1"/>
        <v>0.49112845419451584</v>
      </c>
      <c r="K21" s="84">
        <f t="shared" si="1"/>
        <v>0.44360035849014895</v>
      </c>
      <c r="L21" s="84">
        <f t="shared" si="1"/>
        <v>0.36700733856403905</v>
      </c>
      <c r="M21" s="84">
        <f t="shared" si="1"/>
        <v>0.36535670119435165</v>
      </c>
      <c r="N21" s="84">
        <f t="shared" si="1"/>
        <v>0.29569790280361496</v>
      </c>
      <c r="O21" s="84">
        <f t="shared" si="1"/>
        <v>0.43660424946644238</v>
      </c>
    </row>
    <row r="22" spans="2:15" ht="18" customHeight="1" x14ac:dyDescent="0.25">
      <c r="B22" s="66" t="s">
        <v>35</v>
      </c>
      <c r="C22" s="84">
        <f t="shared" ref="C22:O22" si="2">C9/C$16</f>
        <v>0.24887861827810218</v>
      </c>
      <c r="D22" s="84">
        <f t="shared" si="2"/>
        <v>0.21179971050085544</v>
      </c>
      <c r="E22" s="84">
        <f t="shared" si="2"/>
        <v>0.1288533354048973</v>
      </c>
      <c r="F22" s="84">
        <f t="shared" si="2"/>
        <v>0.18955841058282941</v>
      </c>
      <c r="G22" s="84">
        <f t="shared" si="2"/>
        <v>0.25560879406981019</v>
      </c>
      <c r="H22" s="84">
        <f t="shared" si="2"/>
        <v>0.32801221493481508</v>
      </c>
      <c r="I22" s="84">
        <f t="shared" si="2"/>
        <v>0.30720242707330098</v>
      </c>
      <c r="J22" s="84">
        <f t="shared" si="2"/>
        <v>0.31010934977302357</v>
      </c>
      <c r="K22" s="84">
        <f t="shared" si="2"/>
        <v>0.33693252375445992</v>
      </c>
      <c r="L22" s="84">
        <f t="shared" si="2"/>
        <v>0.35734467852721552</v>
      </c>
      <c r="M22" s="84">
        <f t="shared" si="2"/>
        <v>0.32271477381468128</v>
      </c>
      <c r="N22" s="84">
        <f t="shared" si="2"/>
        <v>0.38301024543385304</v>
      </c>
      <c r="O22" s="84">
        <f t="shared" si="2"/>
        <v>0.28759603571252085</v>
      </c>
    </row>
    <row r="23" spans="2:15" ht="18" customHeight="1" x14ac:dyDescent="0.25">
      <c r="B23" s="66" t="s">
        <v>36</v>
      </c>
      <c r="C23" s="84">
        <f t="shared" ref="C23:O23" si="3">C10/C$16</f>
        <v>0.13392150172657893</v>
      </c>
      <c r="D23" s="84">
        <f t="shared" si="3"/>
        <v>0.15070992948775375</v>
      </c>
      <c r="E23" s="84">
        <f t="shared" si="3"/>
        <v>0.15518628004392343</v>
      </c>
      <c r="F23" s="84">
        <f t="shared" si="3"/>
        <v>0.14562883808213078</v>
      </c>
      <c r="G23" s="84">
        <f t="shared" si="3"/>
        <v>9.4539978652082815E-2</v>
      </c>
      <c r="H23" s="84">
        <f t="shared" si="3"/>
        <v>0.10744838460337684</v>
      </c>
      <c r="I23" s="84">
        <f t="shared" si="3"/>
        <v>9.7088288852591562E-2</v>
      </c>
      <c r="J23" s="84">
        <f t="shared" si="3"/>
        <v>0.10172367946228768</v>
      </c>
      <c r="K23" s="84">
        <f t="shared" si="3"/>
        <v>0.10914628140913163</v>
      </c>
      <c r="L23" s="84">
        <f t="shared" si="3"/>
        <v>0.10279774015660438</v>
      </c>
      <c r="M23" s="84">
        <f t="shared" si="3"/>
        <v>0.13490616177694942</v>
      </c>
      <c r="N23" s="84">
        <f t="shared" si="3"/>
        <v>0.13735359070308056</v>
      </c>
      <c r="O23" s="84">
        <f t="shared" si="3"/>
        <v>0.1197258287134835</v>
      </c>
    </row>
    <row r="24" spans="2:15" s="3" customFormat="1" ht="18" customHeight="1" x14ac:dyDescent="0.25">
      <c r="B24" s="66" t="s">
        <v>37</v>
      </c>
      <c r="C24" s="84">
        <f t="shared" ref="C24:O24" si="4">C11/C$16</f>
        <v>0.14887508818649556</v>
      </c>
      <c r="D24" s="84">
        <f t="shared" si="4"/>
        <v>0.19857529767433121</v>
      </c>
      <c r="E24" s="84">
        <f t="shared" si="4"/>
        <v>0.21403432634960698</v>
      </c>
      <c r="F24" s="84">
        <f t="shared" si="4"/>
        <v>0.17579523688383994</v>
      </c>
      <c r="G24" s="84">
        <f t="shared" si="4"/>
        <v>0.16599107464553406</v>
      </c>
      <c r="H24" s="84">
        <f t="shared" si="4"/>
        <v>0.10373414529172964</v>
      </c>
      <c r="I24" s="84">
        <f t="shared" si="4"/>
        <v>0.13774663086184832</v>
      </c>
      <c r="J24" s="84">
        <f t="shared" si="4"/>
        <v>9.3553093083638544E-2</v>
      </c>
      <c r="K24" s="84">
        <f t="shared" si="4"/>
        <v>0.11037879046881766</v>
      </c>
      <c r="L24" s="84">
        <f t="shared" si="4"/>
        <v>0.17040171832812998</v>
      </c>
      <c r="M24" s="84">
        <f t="shared" si="4"/>
        <v>0.1734701394924511</v>
      </c>
      <c r="N24" s="84">
        <f t="shared" si="4"/>
        <v>0.18040206546233287</v>
      </c>
      <c r="O24" s="84">
        <f t="shared" si="4"/>
        <v>0.15117198056286926</v>
      </c>
    </row>
    <row r="25" spans="2:15" ht="18" customHeight="1" x14ac:dyDescent="0.25">
      <c r="B25" s="66" t="s">
        <v>176</v>
      </c>
      <c r="C25" s="84">
        <f t="shared" ref="C25:O25" si="5">C12/C$16</f>
        <v>1.5847163740462422E-3</v>
      </c>
      <c r="D25" s="84">
        <f t="shared" si="5"/>
        <v>2.2776536107526179E-3</v>
      </c>
      <c r="E25" s="84">
        <f t="shared" si="5"/>
        <v>2.1334140220611569E-3</v>
      </c>
      <c r="F25" s="84">
        <f t="shared" si="5"/>
        <v>2.147688044278083E-3</v>
      </c>
      <c r="G25" s="84">
        <f t="shared" si="5"/>
        <v>1.7339377826349513E-3</v>
      </c>
      <c r="H25" s="84">
        <f t="shared" si="5"/>
        <v>2.0910089730158785E-3</v>
      </c>
      <c r="I25" s="84">
        <f t="shared" si="5"/>
        <v>2.4408816804516124E-3</v>
      </c>
      <c r="J25" s="84">
        <f t="shared" si="5"/>
        <v>2.4716798404841303E-3</v>
      </c>
      <c r="K25" s="84">
        <f t="shared" si="5"/>
        <v>3.0938261603002514E-3</v>
      </c>
      <c r="L25" s="84">
        <f t="shared" si="5"/>
        <v>3.5050546884546753E-3</v>
      </c>
      <c r="M25" s="84">
        <f t="shared" si="5"/>
        <v>2.7188847204203718E-3</v>
      </c>
      <c r="N25" s="84">
        <f t="shared" si="5"/>
        <v>2.1534999832931064E-3</v>
      </c>
      <c r="O25" s="84">
        <f t="shared" si="5"/>
        <v>2.3796895976617226E-3</v>
      </c>
    </row>
    <row r="26" spans="2:15" ht="18" customHeight="1" x14ac:dyDescent="0.25">
      <c r="B26" s="66" t="s">
        <v>38</v>
      </c>
      <c r="C26" s="84">
        <f t="shared" ref="C26:O26" si="6">C13/C$16</f>
        <v>3.4291328837391956E-3</v>
      </c>
      <c r="D26" s="84">
        <f t="shared" si="6"/>
        <v>2.1956267145156975E-3</v>
      </c>
      <c r="E26" s="84">
        <f t="shared" si="6"/>
        <v>3.3822078521550196E-3</v>
      </c>
      <c r="F26" s="84">
        <f t="shared" si="6"/>
        <v>5.3013534041737908E-3</v>
      </c>
      <c r="G26" s="84">
        <f t="shared" si="6"/>
        <v>6.7269670735864541E-3</v>
      </c>
      <c r="H26" s="84">
        <f t="shared" si="6"/>
        <v>6.203819703244187E-3</v>
      </c>
      <c r="I26" s="84">
        <f t="shared" si="6"/>
        <v>2.004496324918041E-3</v>
      </c>
      <c r="J26" s="84">
        <f t="shared" si="6"/>
        <v>1.4720225020088381E-3</v>
      </c>
      <c r="K26" s="84">
        <f t="shared" si="6"/>
        <v>1.135711739810184E-3</v>
      </c>
      <c r="L26" s="84">
        <f t="shared" si="6"/>
        <v>1.1847886605774916E-3</v>
      </c>
      <c r="M26" s="84">
        <f t="shared" si="6"/>
        <v>2.1473886554146311E-3</v>
      </c>
      <c r="N26" s="84">
        <f t="shared" si="6"/>
        <v>1.6215902645437788E-3</v>
      </c>
      <c r="O26" s="84">
        <f t="shared" si="6"/>
        <v>3.0166011861833771E-3</v>
      </c>
    </row>
    <row r="27" spans="2:15" ht="18" customHeight="1" x14ac:dyDescent="0.25">
      <c r="B27" s="66" t="s">
        <v>113</v>
      </c>
      <c r="C27" s="84">
        <f t="shared" ref="C27:O27" si="7">C14/C$16</f>
        <v>-4.7536497093869081E-4</v>
      </c>
      <c r="D27" s="84">
        <f t="shared" si="7"/>
        <v>-5.8142084614138322E-4</v>
      </c>
      <c r="E27" s="84">
        <f t="shared" si="7"/>
        <v>1.650030732106162E-3</v>
      </c>
      <c r="F27" s="84">
        <f t="shared" si="7"/>
        <v>3.3585999714074572E-4</v>
      </c>
      <c r="G27" s="84">
        <f t="shared" si="7"/>
        <v>-1.9473709738054453E-3</v>
      </c>
      <c r="H27" s="84">
        <f t="shared" si="7"/>
        <v>-3.877743514370082E-3</v>
      </c>
      <c r="I27" s="84">
        <f t="shared" si="7"/>
        <v>-3.3835891247544474E-3</v>
      </c>
      <c r="J27" s="84">
        <f t="shared" si="7"/>
        <v>-2.806086761676538E-3</v>
      </c>
      <c r="K27" s="84">
        <f t="shared" si="7"/>
        <v>-5.5911644248589666E-3</v>
      </c>
      <c r="L27" s="84">
        <f t="shared" si="7"/>
        <v>-3.7136405121500861E-3</v>
      </c>
      <c r="M27" s="84">
        <f t="shared" si="7"/>
        <v>-3.6779012711047627E-3</v>
      </c>
      <c r="N27" s="84">
        <f t="shared" si="7"/>
        <v>-1.7881775486117758E-3</v>
      </c>
      <c r="O27" s="84">
        <f t="shared" si="7"/>
        <v>-2.3537398667654438E-3</v>
      </c>
    </row>
    <row r="28" spans="2:15" ht="18" customHeight="1" x14ac:dyDescent="0.25">
      <c r="B28" s="66" t="s">
        <v>39</v>
      </c>
      <c r="C28" s="84">
        <f t="shared" ref="C28:O28" si="8">C15/C$16</f>
        <v>1.8517035975788242E-3</v>
      </c>
      <c r="D28" s="84">
        <f t="shared" si="8"/>
        <v>2.7766950108761759E-3</v>
      </c>
      <c r="E28" s="84">
        <f t="shared" si="8"/>
        <v>2.1275514291249861E-3</v>
      </c>
      <c r="F28" s="84">
        <f t="shared" si="8"/>
        <v>1.8825098588540136E-3</v>
      </c>
      <c r="G28" s="84">
        <f t="shared" si="8"/>
        <v>1.9899158783727553E-3</v>
      </c>
      <c r="H28" s="84">
        <f t="shared" si="8"/>
        <v>1.6672348979884805E-3</v>
      </c>
      <c r="I28" s="84">
        <f t="shared" si="8"/>
        <v>1.3933002911222132E-3</v>
      </c>
      <c r="J28" s="84">
        <f t="shared" si="8"/>
        <v>2.3478079057178717E-3</v>
      </c>
      <c r="K28" s="84">
        <f t="shared" si="8"/>
        <v>1.3036724021903724E-3</v>
      </c>
      <c r="L28" s="84">
        <f t="shared" si="8"/>
        <v>1.472321587129189E-3</v>
      </c>
      <c r="M28" s="84">
        <f t="shared" si="8"/>
        <v>2.3638516168362081E-3</v>
      </c>
      <c r="N28" s="84">
        <f t="shared" si="8"/>
        <v>1.5492828978931998E-3</v>
      </c>
      <c r="O28" s="84">
        <f t="shared" si="8"/>
        <v>1.8593546276043148E-3</v>
      </c>
    </row>
    <row r="29" spans="2:15" ht="18" customHeight="1" x14ac:dyDescent="0.25">
      <c r="B29" s="66" t="s">
        <v>41</v>
      </c>
      <c r="C29" s="84">
        <f t="shared" ref="C29:N29" si="9">SUM(C21:C28)</f>
        <v>0.99999999999999989</v>
      </c>
      <c r="D29" s="84">
        <f t="shared" si="9"/>
        <v>1</v>
      </c>
      <c r="E29" s="84">
        <f t="shared" si="9"/>
        <v>1</v>
      </c>
      <c r="F29" s="84">
        <f t="shared" si="9"/>
        <v>0.99999999999999989</v>
      </c>
      <c r="G29" s="84">
        <f t="shared" si="9"/>
        <v>1</v>
      </c>
      <c r="H29" s="84">
        <f t="shared" si="9"/>
        <v>0.99999999999999989</v>
      </c>
      <c r="I29" s="84">
        <f t="shared" si="9"/>
        <v>0.99999999999999978</v>
      </c>
      <c r="J29" s="84">
        <f t="shared" si="9"/>
        <v>1</v>
      </c>
      <c r="K29" s="84">
        <f t="shared" si="9"/>
        <v>1</v>
      </c>
      <c r="L29" s="84">
        <f t="shared" si="9"/>
        <v>1.0000000000000004</v>
      </c>
      <c r="M29" s="84">
        <f t="shared" si="9"/>
        <v>0.99999999999999967</v>
      </c>
      <c r="N29" s="84">
        <f t="shared" si="9"/>
        <v>0.99999999999999956</v>
      </c>
      <c r="O29" s="84">
        <f>SUM(O21:O28)</f>
        <v>1</v>
      </c>
    </row>
    <row r="30" spans="2:15" ht="18" customHeight="1" x14ac:dyDescent="0.2"/>
    <row r="31" spans="2:15" ht="18" customHeight="1" x14ac:dyDescent="0.25">
      <c r="B31" s="27" t="s">
        <v>170</v>
      </c>
    </row>
    <row r="32" spans="2:15" s="1" customFormat="1" ht="27" customHeight="1" x14ac:dyDescent="0.2">
      <c r="B32" s="134" t="s">
        <v>123</v>
      </c>
      <c r="C32" s="134"/>
      <c r="D32" s="134"/>
      <c r="E32" s="134"/>
      <c r="F32" s="134"/>
      <c r="G32" s="134"/>
      <c r="H32" s="134"/>
      <c r="I32" s="134"/>
      <c r="J32" s="134"/>
      <c r="K32" s="134"/>
      <c r="L32" s="134"/>
      <c r="M32" s="134"/>
      <c r="N32" s="134"/>
      <c r="O32" s="134"/>
    </row>
    <row r="33" spans="2:15" s="1" customFormat="1" ht="14.25" customHeight="1" x14ac:dyDescent="0.2">
      <c r="B33" s="134" t="s">
        <v>114</v>
      </c>
      <c r="C33" s="134"/>
      <c r="D33" s="134"/>
      <c r="E33" s="134"/>
      <c r="F33" s="134"/>
      <c r="G33" s="134"/>
      <c r="H33" s="134"/>
      <c r="I33" s="134"/>
      <c r="J33" s="134"/>
      <c r="K33" s="134"/>
      <c r="L33" s="134"/>
      <c r="M33" s="134"/>
      <c r="N33" s="134"/>
      <c r="O33" s="134"/>
    </row>
    <row r="34" spans="2:15" x14ac:dyDescent="0.2">
      <c r="B34" s="133" t="s">
        <v>251</v>
      </c>
      <c r="C34" s="133"/>
      <c r="D34" s="133"/>
      <c r="E34" s="133"/>
      <c r="F34" s="133"/>
      <c r="G34" s="133"/>
      <c r="H34" s="133"/>
      <c r="I34" s="133"/>
      <c r="J34" s="133"/>
      <c r="K34" s="133"/>
      <c r="L34" s="133"/>
      <c r="M34" s="133"/>
      <c r="N34" s="133"/>
      <c r="O34" s="133"/>
    </row>
  </sheetData>
  <mergeCells count="7">
    <mergeCell ref="B34:O34"/>
    <mergeCell ref="B1:O1"/>
    <mergeCell ref="B2:O2"/>
    <mergeCell ref="B5:O5"/>
    <mergeCell ref="B18:O18"/>
    <mergeCell ref="B32:O32"/>
    <mergeCell ref="B33:O33"/>
  </mergeCells>
  <pageMargins left="0.75" right="0.75" top="1" bottom="1" header="0.5" footer="0.5"/>
  <pageSetup scale="6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1"/>
  </sheetPr>
  <dimension ref="B39:N49"/>
  <sheetViews>
    <sheetView zoomScaleNormal="100" workbookViewId="0"/>
  </sheetViews>
  <sheetFormatPr defaultRowHeight="12.75" x14ac:dyDescent="0.2"/>
  <cols>
    <col min="2" max="2" width="10.85546875" bestFit="1" customWidth="1"/>
    <col min="7" max="8" width="9.85546875" bestFit="1" customWidth="1"/>
  </cols>
  <sheetData>
    <row r="39" spans="2:14" x14ac:dyDescent="0.2">
      <c r="B39" s="4" t="s">
        <v>40</v>
      </c>
      <c r="C39" s="4" t="s">
        <v>171</v>
      </c>
      <c r="D39" s="4" t="s">
        <v>177</v>
      </c>
      <c r="E39" s="4" t="s">
        <v>189</v>
      </c>
      <c r="F39" s="4" t="s">
        <v>209</v>
      </c>
      <c r="G39" s="4" t="s">
        <v>214</v>
      </c>
      <c r="H39" s="4" t="s">
        <v>233</v>
      </c>
      <c r="I39" s="4" t="s">
        <v>247</v>
      </c>
      <c r="J39" s="4" t="s">
        <v>134</v>
      </c>
      <c r="K39" s="4" t="s">
        <v>135</v>
      </c>
      <c r="L39" s="4" t="s">
        <v>136</v>
      </c>
      <c r="M39" s="4" t="s">
        <v>146</v>
      </c>
      <c r="N39" s="4" t="s">
        <v>160</v>
      </c>
    </row>
    <row r="40" spans="2:14" x14ac:dyDescent="0.2">
      <c r="B40" s="24" t="s">
        <v>44</v>
      </c>
      <c r="C40" s="42">
        <f>EnergybyFuelType!C8/1000</f>
        <v>12720.786361800985</v>
      </c>
      <c r="D40" s="42">
        <f>EnergybyFuelType!D8/1000</f>
        <v>10199.432428889007</v>
      </c>
      <c r="E40" s="42">
        <f>EnergybyFuelType!E8/1000</f>
        <v>11985.99757171099</v>
      </c>
      <c r="F40" s="42">
        <f>EnergybyFuelType!F8/1000</f>
        <v>12018.257198022997</v>
      </c>
      <c r="G40" s="42">
        <f>EnergybyFuelType!G8/1000</f>
        <v>13567.637983604991</v>
      </c>
      <c r="H40" s="42">
        <f>EnergybyFuelType!H8/1000</f>
        <v>15183.989032481004</v>
      </c>
      <c r="I40" s="42">
        <f>EnergybyFuelType!I8/1000</f>
        <v>17413.274065286005</v>
      </c>
      <c r="J40" s="42">
        <f>EnergybyFuelType!J8/1000</f>
        <v>17912.81608128898</v>
      </c>
      <c r="K40" s="42">
        <f>EnergybyFuelType!K8/1000</f>
        <v>14618.797045619007</v>
      </c>
      <c r="L40" s="42">
        <f>EnergybyFuelType!L8/1000</f>
        <v>10729.978862350019</v>
      </c>
      <c r="M40" s="42">
        <f>EnergybyFuelType!M8/1000</f>
        <v>8953.220458914011</v>
      </c>
      <c r="N40" s="42">
        <f>EnergybyFuelType!N8/1000</f>
        <v>8188.0977363670063</v>
      </c>
    </row>
    <row r="41" spans="2:14" x14ac:dyDescent="0.2">
      <c r="B41" s="24" t="s">
        <v>35</v>
      </c>
      <c r="C41" s="42">
        <f>EnergybyFuelType!C9/1000</f>
        <v>6853.6362208839982</v>
      </c>
      <c r="D41" s="42">
        <f>EnergybyFuelType!D9/1000</f>
        <v>4997.696445186999</v>
      </c>
      <c r="E41" s="42">
        <f>EnergybyFuelType!E9/1000</f>
        <v>3135.0644850599988</v>
      </c>
      <c r="F41" s="42">
        <f>EnergybyFuelType!F9/1000</f>
        <v>4752.6050739899983</v>
      </c>
      <c r="G41" s="42">
        <f>EnergybyFuelType!G9/1000</f>
        <v>7295.5899483770045</v>
      </c>
      <c r="H41" s="42">
        <f>EnergybyFuelType!H9/1000</f>
        <v>10952.946058846004</v>
      </c>
      <c r="I41" s="42">
        <f>EnergybyFuelType!I9/1000</f>
        <v>11743.82266827198</v>
      </c>
      <c r="J41" s="42">
        <f>EnergybyFuelType!J9/1000</f>
        <v>11310.547576973018</v>
      </c>
      <c r="K41" s="42">
        <f>EnergybyFuelType!K9/1000</f>
        <v>11103.571240563002</v>
      </c>
      <c r="L41" s="42">
        <f>EnergybyFuelType!L9/1000</f>
        <v>10447.477323402998</v>
      </c>
      <c r="M41" s="42">
        <f>EnergybyFuelType!M9/1000</f>
        <v>7908.2619967450073</v>
      </c>
      <c r="N41" s="42">
        <f>EnergybyFuelType!N9/1000</f>
        <v>10605.842293461012</v>
      </c>
    </row>
    <row r="42" spans="2:14" x14ac:dyDescent="0.2">
      <c r="B42" s="24" t="s">
        <v>36</v>
      </c>
      <c r="C42" s="42">
        <f>EnergybyFuelType!C10/1000</f>
        <v>3687.9393711629996</v>
      </c>
      <c r="D42" s="42">
        <f>EnergybyFuelType!D10/1000</f>
        <v>3556.2016448189997</v>
      </c>
      <c r="E42" s="42">
        <f>EnergybyFuelType!E10/1000</f>
        <v>3775.757869251001</v>
      </c>
      <c r="F42" s="42">
        <f>EnergybyFuelType!F10/1000</f>
        <v>3651.2036192979981</v>
      </c>
      <c r="G42" s="42">
        <f>EnergybyFuelType!G10/1000</f>
        <v>2698.3614569440006</v>
      </c>
      <c r="H42" s="42">
        <f>EnergybyFuelType!H10/1000</f>
        <v>3587.9040690749985</v>
      </c>
      <c r="I42" s="42">
        <f>EnergybyFuelType!I10/1000</f>
        <v>3711.5190082099989</v>
      </c>
      <c r="J42" s="42">
        <f>EnergybyFuelType!J10/1000</f>
        <v>3710.1445574120007</v>
      </c>
      <c r="K42" s="42">
        <f>EnergybyFuelType!K10/1000</f>
        <v>3596.9027203560017</v>
      </c>
      <c r="L42" s="42">
        <f>EnergybyFuelType!L10/1000</f>
        <v>3005.437393413999</v>
      </c>
      <c r="M42" s="42">
        <f>EnergybyFuelType!M10/1000</f>
        <v>3305.9325412849989</v>
      </c>
      <c r="N42" s="42">
        <f>EnergybyFuelType!N10/1000</f>
        <v>3803.4244222040015</v>
      </c>
    </row>
    <row r="43" spans="2:14" x14ac:dyDescent="0.2">
      <c r="B43" s="24" t="s">
        <v>37</v>
      </c>
      <c r="C43" s="42">
        <f>EnergybyFuelType!C11/1000</f>
        <v>4099.7322463519986</v>
      </c>
      <c r="D43" s="42">
        <f>EnergybyFuelType!D11/1000</f>
        <v>4685.6487997180093</v>
      </c>
      <c r="E43" s="42">
        <f>EnergybyFuelType!E11/1000</f>
        <v>5207.5595328119962</v>
      </c>
      <c r="F43" s="42">
        <f>EnergybyFuelType!F11/1000</f>
        <v>4407.5350295909866</v>
      </c>
      <c r="G43" s="42">
        <f>EnergybyFuelType!G11/1000</f>
        <v>4737.7196864890111</v>
      </c>
      <c r="H43" s="42">
        <f>EnergybyFuelType!H11/1000</f>
        <v>3463.8786182599983</v>
      </c>
      <c r="I43" s="42">
        <f>EnergybyFuelType!I11/1000</f>
        <v>5265.8177912359961</v>
      </c>
      <c r="J43" s="42">
        <f>EnergybyFuelType!J11/1000</f>
        <v>3412.1406241700051</v>
      </c>
      <c r="K43" s="42">
        <f>EnergybyFuelType!K11/1000</f>
        <v>3637.5199098049975</v>
      </c>
      <c r="L43" s="42">
        <f>EnergybyFuelType!L11/1000</f>
        <v>4981.9353556329988</v>
      </c>
      <c r="M43" s="42">
        <f>EnergybyFuelType!M11/1000</f>
        <v>4250.9591225159975</v>
      </c>
      <c r="N43" s="42">
        <f>EnergybyFuelType!N11/1000</f>
        <v>4995.469125221005</v>
      </c>
    </row>
    <row r="44" spans="2:14" x14ac:dyDescent="0.2">
      <c r="B44" s="24" t="s">
        <v>176</v>
      </c>
      <c r="C44" s="42">
        <f>EnergybyFuelType!C12/1000</f>
        <v>43.640026677000002</v>
      </c>
      <c r="D44" s="42">
        <f>EnergybyFuelType!D12/1000</f>
        <v>53.744272487000003</v>
      </c>
      <c r="E44" s="42">
        <f>EnergybyFuelType!E12/1000</f>
        <v>51.907003504999985</v>
      </c>
      <c r="F44" s="42">
        <f>EnergybyFuelType!F12/1000</f>
        <v>53.846796168000026</v>
      </c>
      <c r="G44" s="42">
        <f>EnergybyFuelType!G12/1000</f>
        <v>49.490077616999947</v>
      </c>
      <c r="H44" s="42">
        <f>EnergybyFuelType!H12/1000</f>
        <v>69.822730518000029</v>
      </c>
      <c r="I44" s="42">
        <f>EnergybyFuelType!I12/1000</f>
        <v>93.310726359000014</v>
      </c>
      <c r="J44" s="42">
        <f>EnergybyFuelType!J12/1000</f>
        <v>90.149015020999968</v>
      </c>
      <c r="K44" s="42">
        <f>EnergybyFuelType!K12/1000</f>
        <v>101.95667308699998</v>
      </c>
      <c r="L44" s="42">
        <f>EnergybyFuelType!L12/1000</f>
        <v>102.47523350799995</v>
      </c>
      <c r="M44" s="42">
        <f>EnergybyFuelType!M12/1000</f>
        <v>66.627419791999998</v>
      </c>
      <c r="N44" s="42">
        <f>EnergybyFuelType!N12/1000</f>
        <v>59.632037195000017</v>
      </c>
    </row>
    <row r="45" spans="2:14" x14ac:dyDescent="0.2">
      <c r="B45" s="24" t="s">
        <v>133</v>
      </c>
      <c r="C45" s="42">
        <f>EnergybyFuelType!C13/1000</f>
        <v>94.431693252000002</v>
      </c>
      <c r="D45" s="42">
        <f>EnergybyFuelType!D13/1000</f>
        <v>51.808738549000005</v>
      </c>
      <c r="E45" s="42">
        <f>EnergybyFuelType!E13/1000</f>
        <v>82.290766358999974</v>
      </c>
      <c r="F45" s="42">
        <f>EnergybyFuelType!F13/1000</f>
        <v>132.91543757000011</v>
      </c>
      <c r="G45" s="42">
        <f>EnergybyFuelType!G13/1000</f>
        <v>192.00119285300008</v>
      </c>
      <c r="H45" s="42">
        <f>EnergybyFuelType!H13/1000</f>
        <v>207.15723218400001</v>
      </c>
      <c r="I45" s="42">
        <f>EnergybyFuelType!I13/1000</f>
        <v>76.628461575999935</v>
      </c>
      <c r="J45" s="42">
        <f>EnergybyFuelType!J13/1000</f>
        <v>53.688740941000013</v>
      </c>
      <c r="K45" s="42">
        <f>EnergybyFuelType!K13/1000</f>
        <v>37.427245287000005</v>
      </c>
      <c r="L45" s="42">
        <f>EnergybyFuelType!L13/1000</f>
        <v>34.638972981000023</v>
      </c>
      <c r="M45" s="42">
        <f>EnergybyFuelType!M13/1000</f>
        <v>52.62266705399999</v>
      </c>
      <c r="N45" s="42">
        <f>EnergybyFuelType!N13/1000</f>
        <v>44.903056290000059</v>
      </c>
    </row>
    <row r="46" spans="2:14" x14ac:dyDescent="0.2">
      <c r="B46" s="24" t="s">
        <v>111</v>
      </c>
      <c r="C46" s="42">
        <f>EnergybyFuelType!C14/1000</f>
        <v>-13.090632716886699</v>
      </c>
      <c r="D46" s="42">
        <f>EnergybyFuelType!D14/1000</f>
        <v>-13.719399752940983</v>
      </c>
      <c r="E46" s="42">
        <f>EnergybyFuelType!E14/1000</f>
        <v>40.146052341047671</v>
      </c>
      <c r="F46" s="42">
        <f>EnergybyFuelType!F14/1000</f>
        <v>8.4206758310198779</v>
      </c>
      <c r="G46" s="42">
        <f>EnergybyFuelType!G14/1000</f>
        <v>-55.581890888996419</v>
      </c>
      <c r="H46" s="42">
        <f>EnergybyFuelType!H14/1000</f>
        <v>-129.48516429906712</v>
      </c>
      <c r="I46" s="42">
        <f>EnergybyFuelType!I14/1000</f>
        <v>-129.34881746207176</v>
      </c>
      <c r="J46" s="42">
        <f>EnergybyFuelType!J14/1000</f>
        <v>-102.34576237796992</v>
      </c>
      <c r="K46" s="42">
        <f>EnergybyFuelType!K14/1000</f>
        <v>-184.2561585249789</v>
      </c>
      <c r="L46" s="42">
        <f>EnergybyFuelType!L14/1000</f>
        <v>-108.57353521497548</v>
      </c>
      <c r="M46" s="42">
        <f>EnergybyFuelType!M14/1000</f>
        <v>-90.128525899965311</v>
      </c>
      <c r="N46" s="42">
        <f>EnergybyFuelType!N14/1000</f>
        <v>-49.515983709003777</v>
      </c>
    </row>
    <row r="47" spans="2:14" x14ac:dyDescent="0.2">
      <c r="B47" s="24" t="s">
        <v>39</v>
      </c>
      <c r="C47" s="42">
        <f>EnergybyFuelType!C15/1000</f>
        <v>50.99233889399995</v>
      </c>
      <c r="D47" s="42">
        <f>EnergybyFuelType!D15/1000</f>
        <v>65.519819420000061</v>
      </c>
      <c r="E47" s="42">
        <f>EnergybyFuelType!E15/1000</f>
        <v>51.764363760000002</v>
      </c>
      <c r="F47" s="42">
        <f>EnergybyFuelType!F15/1000</f>
        <v>47.19825345400001</v>
      </c>
      <c r="G47" s="42">
        <f>EnergybyFuelType!G15/1000</f>
        <v>56.796208178999969</v>
      </c>
      <c r="H47" s="42">
        <f>EnergybyFuelType!H15/1000</f>
        <v>55.672115468999934</v>
      </c>
      <c r="I47" s="42">
        <f>EnergybyFuelType!I15/1000</f>
        <v>53.26348394599998</v>
      </c>
      <c r="J47" s="42">
        <f>EnergybyFuelType!J15/1000</f>
        <v>85.631062200000102</v>
      </c>
      <c r="K47" s="42">
        <f>EnergybyFuelType!K15/1000</f>
        <v>42.962368936000026</v>
      </c>
      <c r="L47" s="42">
        <f>EnergybyFuelType!L15/1000</f>
        <v>43.045404951000023</v>
      </c>
      <c r="M47" s="42">
        <f>EnergybyFuelType!M15/1000</f>
        <v>57.927183458000023</v>
      </c>
      <c r="N47" s="42">
        <f>EnergybyFuelType!N15/1000</f>
        <v>42.90081082399999</v>
      </c>
    </row>
    <row r="49" spans="2:2" x14ac:dyDescent="0.2">
      <c r="B49" s="121" t="s">
        <v>170</v>
      </c>
    </row>
  </sheetData>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Contents</vt:lpstr>
      <vt:lpstr>Disclaimer</vt:lpstr>
      <vt:lpstr>Updates</vt:lpstr>
      <vt:lpstr>Demand</vt:lpstr>
      <vt:lpstr>Energy</vt:lpstr>
      <vt:lpstr>LoadZones</vt:lpstr>
      <vt:lpstr>WeatherZones</vt:lpstr>
      <vt:lpstr>EnergybyFuelType</vt:lpstr>
      <vt:lpstr>EnergybyFuelChart</vt:lpstr>
      <vt:lpstr>EnergyComparisons</vt:lpstr>
      <vt:lpstr>DemandComparisons</vt:lpstr>
      <vt:lpstr>Demand!Print_Area</vt:lpstr>
      <vt:lpstr>DemandComparisons!Print_Area</vt:lpstr>
      <vt:lpstr>Energy!Print_Area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Shirey</dc:creator>
  <cp:lastModifiedBy>Searcy, Robbie</cp:lastModifiedBy>
  <cp:lastPrinted>2016-01-13T15:21:09Z</cp:lastPrinted>
  <dcterms:created xsi:type="dcterms:W3CDTF">1996-11-14T20:53:24Z</dcterms:created>
  <dcterms:modified xsi:type="dcterms:W3CDTF">2018-01-12T21:41:06Z</dcterms:modified>
</cp:coreProperties>
</file>