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ettlement\Departmental\Working Files - Michelle Trenary\ERCOT COPS - Chair\Settlement Stability Reporting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H49" i="1"/>
  <c r="C27" i="1"/>
  <c r="C26" i="1"/>
  <c r="C25" i="1"/>
  <c r="C24" i="1"/>
  <c r="C40" i="1"/>
  <c r="B40" i="1"/>
  <c r="H41" i="1"/>
  <c r="I38" i="1" s="1"/>
  <c r="G39" i="1"/>
  <c r="C19" i="1"/>
  <c r="B19" i="1"/>
  <c r="C41" i="1"/>
  <c r="H46" i="1" s="1"/>
  <c r="H54" i="1" s="1"/>
  <c r="G37" i="1" l="1"/>
  <c r="G40" i="1"/>
  <c r="G38" i="1"/>
  <c r="G41" i="1"/>
  <c r="I37" i="1"/>
  <c r="H45" i="1" s="1"/>
  <c r="H53" i="1" s="1"/>
  <c r="I41" i="1"/>
  <c r="I40" i="1"/>
  <c r="H48" i="1" s="1"/>
  <c r="H56" i="1" s="1"/>
  <c r="I39" i="1"/>
  <c r="H47" i="1" s="1"/>
  <c r="H55" i="1" s="1"/>
  <c r="B41" i="1"/>
  <c r="F46" i="1" l="1"/>
  <c r="F54" i="1" s="1"/>
  <c r="F45" i="1"/>
  <c r="F47" i="1"/>
  <c r="F55" i="1" s="1"/>
  <c r="F48" i="1"/>
  <c r="F56" i="1" s="1"/>
  <c r="B21" i="1"/>
  <c r="C21" i="1"/>
  <c r="F53" i="1" l="1"/>
  <c r="F49" i="1"/>
  <c r="B27" i="1"/>
  <c r="B25" i="1"/>
  <c r="B24" i="1"/>
  <c r="B26" i="1"/>
</calcChain>
</file>

<file path=xl/sharedStrings.xml><?xml version="1.0" encoding="utf-8"?>
<sst xmlns="http://schemas.openxmlformats.org/spreadsheetml/2006/main" count="53" uniqueCount="44">
  <si>
    <t>Ancillary Service Settlement</t>
  </si>
  <si>
    <t>Balancing Account Payout to Load</t>
  </si>
  <si>
    <t>Base Point Deviation Payments</t>
  </si>
  <si>
    <t>Black Start Service Settlement</t>
  </si>
  <si>
    <t>Block Load Transfer Settlement</t>
  </si>
  <si>
    <t>Emergency Energy Charges</t>
  </si>
  <si>
    <t>ERCOT Admin Fee Settlement</t>
  </si>
  <si>
    <t>ERS Settlement*</t>
  </si>
  <si>
    <t>Non-Zonal Auction Distribution</t>
  </si>
  <si>
    <t>ORDC Settlement</t>
  </si>
  <si>
    <t>Revenue Neutrality Total</t>
  </si>
  <si>
    <t>RMR Settlement</t>
  </si>
  <si>
    <t>RUC Settlement</t>
  </si>
  <si>
    <t>Voltage Services Settlement</t>
  </si>
  <si>
    <t>Houston</t>
  </si>
  <si>
    <t>North</t>
  </si>
  <si>
    <t>West</t>
  </si>
  <si>
    <t>South</t>
  </si>
  <si>
    <t>* The total ERS charges have been evenly allocated across the contract period.</t>
  </si>
  <si>
    <t xml:space="preserve">** The $/MWh value as calculated per PR 8.2 (2) g  </t>
  </si>
  <si>
    <t>Total ($MM)</t>
  </si>
  <si>
    <t>Load Zone Peak Interval:</t>
  </si>
  <si>
    <t>Total AML (Million MWh)</t>
  </si>
  <si>
    <t>Houston ($/MWh)</t>
  </si>
  <si>
    <t>North ($/MWh)</t>
  </si>
  <si>
    <t>South ($/MWh)</t>
  </si>
  <si>
    <t>West ($/MWh)</t>
  </si>
  <si>
    <t>Load Ratio Share:</t>
  </si>
  <si>
    <t>Houton</t>
  </si>
  <si>
    <t>Zonal Auction Distribution ($MM)</t>
  </si>
  <si>
    <t>Houston $/MWh</t>
  </si>
  <si>
    <t>North $/MWh</t>
  </si>
  <si>
    <t>South $/MWh</t>
  </si>
  <si>
    <t>West $/MWh</t>
  </si>
  <si>
    <t>Percent of Total Load Zone Peak Interval by Zone</t>
  </si>
  <si>
    <t>Toal AML</t>
  </si>
  <si>
    <t>Zonal Auction Distribution $/MWh by Zone (Total $MM / Approximate Zonal AML)</t>
  </si>
  <si>
    <t>Calculations / Methodology</t>
  </si>
  <si>
    <t>Total AML (Million MWhs)</t>
  </si>
  <si>
    <t>Approximate Zonal AML (Million MWh) (Percent of Peak x Total AML)</t>
  </si>
  <si>
    <t>Approximate $/MWh by Zone ($/MWh + Zonal Aution Distribution $/MWh)</t>
  </si>
  <si>
    <t>Approximate $/MWh (Excludes Zonal Auction Distribution)</t>
  </si>
  <si>
    <t>8.2(2)(g) NET ALLOCATION TO LOAD - Totals and $/MWh</t>
  </si>
  <si>
    <t>Settlement Stability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</si>
</sst>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mmm\ yyyy"/>
    <numFmt numFmtId="178" formatCode="0.0000"/>
    <numFmt numFmtId="181" formatCode="0.0"/>
    <numFmt numFmtId="182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readingOrder="1"/>
    </xf>
    <xf numFmtId="43" fontId="0" fillId="0" borderId="0" xfId="1" applyFont="1"/>
    <xf numFmtId="43" fontId="0" fillId="0" borderId="0" xfId="1" applyNumberFormat="1" applyFont="1"/>
    <xf numFmtId="43" fontId="0" fillId="0" borderId="0" xfId="0" applyNumberFormat="1"/>
    <xf numFmtId="0" fontId="2" fillId="0" borderId="0" xfId="0" applyFont="1" applyAlignment="1">
      <alignment horizontal="left"/>
    </xf>
    <xf numFmtId="178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43" fontId="2" fillId="0" borderId="0" xfId="0" applyNumberFormat="1" applyFont="1"/>
    <xf numFmtId="9" fontId="0" fillId="0" borderId="0" xfId="2" applyFont="1"/>
    <xf numFmtId="182" fontId="0" fillId="0" borderId="0" xfId="2" applyNumberFormat="1" applyFont="1"/>
    <xf numFmtId="43" fontId="0" fillId="0" borderId="0" xfId="0" applyNumberFormat="1" applyFont="1"/>
    <xf numFmtId="43" fontId="2" fillId="0" borderId="2" xfId="0" applyNumberFormat="1" applyFont="1" applyBorder="1"/>
    <xf numFmtId="0" fontId="0" fillId="0" borderId="2" xfId="0" applyBorder="1"/>
    <xf numFmtId="0" fontId="0" fillId="0" borderId="0" xfId="0" applyBorder="1" applyAlignment="1">
      <alignment horizontal="left" indent="2"/>
    </xf>
    <xf numFmtId="178" fontId="0" fillId="0" borderId="0" xfId="0" applyNumberFormat="1" applyBorder="1"/>
    <xf numFmtId="0" fontId="0" fillId="0" borderId="0" xfId="0" applyAlignment="1"/>
    <xf numFmtId="43" fontId="0" fillId="0" borderId="1" xfId="1" applyFont="1" applyBorder="1"/>
    <xf numFmtId="182" fontId="0" fillId="0" borderId="1" xfId="2" applyNumberFormat="1" applyFont="1" applyBorder="1"/>
    <xf numFmtId="0" fontId="0" fillId="0" borderId="1" xfId="0" applyBorder="1"/>
    <xf numFmtId="181" fontId="0" fillId="0" borderId="1" xfId="0" applyNumberFormat="1" applyBorder="1"/>
    <xf numFmtId="0" fontId="2" fillId="0" borderId="0" xfId="0" applyFont="1" applyAlignment="1"/>
    <xf numFmtId="0" fontId="3" fillId="0" borderId="2" xfId="0" applyFont="1" applyBorder="1" applyAlignment="1">
      <alignment horizontal="left" vertical="center" readingOrder="1"/>
    </xf>
    <xf numFmtId="0" fontId="3" fillId="0" borderId="0" xfId="0" applyFont="1" applyBorder="1" applyAlignment="1">
      <alignment horizontal="left" vertical="center" readingOrder="1"/>
    </xf>
    <xf numFmtId="43" fontId="2" fillId="0" borderId="0" xfId="0" applyNumberFormat="1" applyFont="1" applyBorder="1"/>
    <xf numFmtId="0" fontId="0" fillId="0" borderId="0" xfId="0" applyBorder="1"/>
    <xf numFmtId="0" fontId="0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 readingOrder="1"/>
    </xf>
    <xf numFmtId="2" fontId="0" fillId="0" borderId="1" xfId="0" applyNumberFormat="1" applyBorder="1"/>
    <xf numFmtId="0" fontId="0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7" zoomScale="115" zoomScaleNormal="115" workbookViewId="0">
      <selection activeCell="F27" sqref="F27"/>
    </sheetView>
  </sheetViews>
  <sheetFormatPr defaultRowHeight="15" x14ac:dyDescent="0.25"/>
  <cols>
    <col min="1" max="1" width="40.7109375" customWidth="1"/>
    <col min="2" max="2" width="13.140625" customWidth="1"/>
    <col min="3" max="3" width="13.42578125" customWidth="1"/>
    <col min="5" max="5" width="16" bestFit="1" customWidth="1"/>
    <col min="6" max="7" width="17" customWidth="1"/>
    <col min="8" max="8" width="12.85546875" bestFit="1" customWidth="1"/>
  </cols>
  <sheetData>
    <row r="1" spans="1:17" x14ac:dyDescent="0.25">
      <c r="A1" t="s">
        <v>43</v>
      </c>
    </row>
    <row r="2" spans="1:17" x14ac:dyDescent="0.25">
      <c r="A2" s="2" t="s">
        <v>42</v>
      </c>
    </row>
    <row r="3" spans="1:17" x14ac:dyDescent="0.25">
      <c r="A3" s="2" t="s">
        <v>27</v>
      </c>
      <c r="B3" s="32">
        <v>42522</v>
      </c>
      <c r="C3" s="32">
        <v>42552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"/>
    </row>
    <row r="4" spans="1:17" x14ac:dyDescent="0.25">
      <c r="A4" t="s">
        <v>0</v>
      </c>
      <c r="B4">
        <v>19.5</v>
      </c>
      <c r="C4">
        <v>22.3</v>
      </c>
    </row>
    <row r="5" spans="1:17" x14ac:dyDescent="0.25">
      <c r="A5" t="s">
        <v>2</v>
      </c>
      <c r="B5">
        <v>-0.3</v>
      </c>
      <c r="C5">
        <v>-0.3</v>
      </c>
    </row>
    <row r="6" spans="1:17" x14ac:dyDescent="0.25">
      <c r="A6" t="s">
        <v>3</v>
      </c>
      <c r="B6">
        <v>0.6</v>
      </c>
      <c r="C6">
        <v>0.6</v>
      </c>
    </row>
    <row r="7" spans="1:17" x14ac:dyDescent="0.25">
      <c r="A7" t="s">
        <v>4</v>
      </c>
      <c r="B7">
        <v>0</v>
      </c>
      <c r="C7">
        <v>0</v>
      </c>
    </row>
    <row r="8" spans="1:17" x14ac:dyDescent="0.25">
      <c r="A8" t="s">
        <v>5</v>
      </c>
      <c r="B8">
        <v>0</v>
      </c>
      <c r="C8">
        <v>0.2</v>
      </c>
    </row>
    <row r="9" spans="1:17" x14ac:dyDescent="0.25">
      <c r="A9" t="s">
        <v>6</v>
      </c>
      <c r="B9">
        <v>18.600000000000001</v>
      </c>
      <c r="C9">
        <v>21.3</v>
      </c>
    </row>
    <row r="10" spans="1:17" x14ac:dyDescent="0.25">
      <c r="A10" t="s">
        <v>8</v>
      </c>
      <c r="B10">
        <v>-8.3000000000000007</v>
      </c>
      <c r="C10">
        <v>-6.4</v>
      </c>
    </row>
    <row r="11" spans="1:17" x14ac:dyDescent="0.25">
      <c r="A11" t="s">
        <v>9</v>
      </c>
      <c r="B11">
        <v>0.3</v>
      </c>
      <c r="C11">
        <v>0.4</v>
      </c>
    </row>
    <row r="12" spans="1:17" x14ac:dyDescent="0.25">
      <c r="A12" t="s">
        <v>10</v>
      </c>
      <c r="B12">
        <v>-1.2</v>
      </c>
      <c r="C12">
        <v>2.5</v>
      </c>
    </row>
    <row r="13" spans="1:17" x14ac:dyDescent="0.25">
      <c r="A13" t="s">
        <v>11</v>
      </c>
      <c r="B13">
        <v>2.2000000000000002</v>
      </c>
      <c r="C13">
        <v>1.3</v>
      </c>
    </row>
    <row r="14" spans="1:17" x14ac:dyDescent="0.25">
      <c r="A14" t="s">
        <v>12</v>
      </c>
      <c r="B14">
        <v>-0.1</v>
      </c>
      <c r="C14">
        <v>-0.2</v>
      </c>
    </row>
    <row r="15" spans="1:17" x14ac:dyDescent="0.25">
      <c r="A15" t="s">
        <v>13</v>
      </c>
      <c r="B15">
        <v>0</v>
      </c>
      <c r="C15">
        <v>0</v>
      </c>
    </row>
    <row r="16" spans="1:17" x14ac:dyDescent="0.25">
      <c r="A16" t="s">
        <v>7</v>
      </c>
      <c r="B16">
        <v>3.4</v>
      </c>
      <c r="C16">
        <v>3.4</v>
      </c>
    </row>
    <row r="17" spans="1:9" x14ac:dyDescent="0.25">
      <c r="A17" t="s">
        <v>1</v>
      </c>
      <c r="B17">
        <v>-7.4</v>
      </c>
      <c r="C17">
        <v>-5.5</v>
      </c>
    </row>
    <row r="18" spans="1:9" x14ac:dyDescent="0.25">
      <c r="A18" t="s">
        <v>8</v>
      </c>
      <c r="B18">
        <v>-8.3000000000000007</v>
      </c>
      <c r="C18">
        <v>-8.3000000000000007</v>
      </c>
    </row>
    <row r="19" spans="1:9" x14ac:dyDescent="0.25">
      <c r="A19" s="4" t="s">
        <v>20</v>
      </c>
      <c r="B19">
        <f>SUM(B4:B18)</f>
        <v>19.000000000000004</v>
      </c>
      <c r="C19">
        <f>SUM(C4:C18)</f>
        <v>31.299999999999994</v>
      </c>
    </row>
    <row r="20" spans="1:9" x14ac:dyDescent="0.25">
      <c r="A20" t="s">
        <v>22</v>
      </c>
      <c r="B20" s="7">
        <v>33.5</v>
      </c>
      <c r="C20" s="7">
        <v>38.4</v>
      </c>
    </row>
    <row r="21" spans="1:9" ht="30" x14ac:dyDescent="0.25">
      <c r="A21" s="36" t="s">
        <v>41</v>
      </c>
      <c r="B21" s="16">
        <f>B19/B20</f>
        <v>0.56716417910447769</v>
      </c>
      <c r="C21" s="16">
        <f>C19/C20</f>
        <v>0.81510416666666652</v>
      </c>
    </row>
    <row r="22" spans="1:9" x14ac:dyDescent="0.25">
      <c r="A22" s="31"/>
      <c r="B22" s="16"/>
      <c r="C22" s="16"/>
    </row>
    <row r="23" spans="1:9" x14ac:dyDescent="0.25">
      <c r="A23" s="31" t="s">
        <v>40</v>
      </c>
      <c r="B23" s="16"/>
      <c r="C23" s="16"/>
    </row>
    <row r="24" spans="1:9" x14ac:dyDescent="0.25">
      <c r="A24" s="31" t="s">
        <v>30</v>
      </c>
      <c r="B24" s="16">
        <f>B21+F53</f>
        <v>0.28785152417918253</v>
      </c>
      <c r="C24" s="16">
        <f>C21+H53</f>
        <v>0.51890885034204814</v>
      </c>
    </row>
    <row r="25" spans="1:9" x14ac:dyDescent="0.25">
      <c r="A25" s="31" t="s">
        <v>31</v>
      </c>
      <c r="B25" s="16">
        <f>B21+F54</f>
        <v>0.16115461369911493</v>
      </c>
      <c r="C25" s="16">
        <f>C21+H54</f>
        <v>0.43524945853567121</v>
      </c>
    </row>
    <row r="26" spans="1:9" x14ac:dyDescent="0.25">
      <c r="A26" s="31" t="s">
        <v>32</v>
      </c>
      <c r="B26" s="16">
        <f>B21+F55</f>
        <v>-0.47871890787487148</v>
      </c>
      <c r="C26" s="16">
        <f>C21+H55</f>
        <v>-0.1333913804244915</v>
      </c>
    </row>
    <row r="27" spans="1:9" x14ac:dyDescent="0.25">
      <c r="A27" s="31" t="s">
        <v>33</v>
      </c>
      <c r="B27" s="16">
        <f>B21+F56</f>
        <v>-2.2420236687468194</v>
      </c>
      <c r="C27" s="16">
        <f>C21+H56</f>
        <v>-1.2301233661909707</v>
      </c>
    </row>
    <row r="28" spans="1:9" x14ac:dyDescent="0.25">
      <c r="A28" s="31"/>
      <c r="B28" s="16"/>
      <c r="C28" s="16"/>
    </row>
    <row r="29" spans="1:9" x14ac:dyDescent="0.25">
      <c r="A29" s="5" t="s">
        <v>18</v>
      </c>
      <c r="B29" s="13"/>
      <c r="C29" s="13"/>
    </row>
    <row r="30" spans="1:9" x14ac:dyDescent="0.25">
      <c r="A30" s="28" t="s">
        <v>19</v>
      </c>
      <c r="B30" s="29"/>
      <c r="C30" s="29"/>
      <c r="D30" s="30"/>
      <c r="E30" s="30"/>
      <c r="F30" s="30"/>
      <c r="G30" s="30"/>
      <c r="H30" s="30"/>
      <c r="I30" s="30"/>
    </row>
    <row r="31" spans="1:9" x14ac:dyDescent="0.25">
      <c r="A31" s="27"/>
      <c r="B31" s="17"/>
      <c r="C31" s="17"/>
      <c r="D31" s="18"/>
      <c r="E31" s="18"/>
      <c r="F31" s="18"/>
      <c r="G31" s="18"/>
      <c r="H31" s="18"/>
      <c r="I31" s="18"/>
    </row>
    <row r="32" spans="1:9" x14ac:dyDescent="0.25">
      <c r="A32" s="34" t="s">
        <v>37</v>
      </c>
      <c r="B32" s="29"/>
      <c r="C32" s="29"/>
      <c r="D32" s="30"/>
      <c r="E32" s="30"/>
      <c r="F32" s="30"/>
      <c r="G32" s="30"/>
      <c r="H32" s="30"/>
      <c r="I32" s="30"/>
    </row>
    <row r="33" spans="1:9" x14ac:dyDescent="0.25">
      <c r="A33" s="4"/>
      <c r="B33" s="8"/>
      <c r="C33" s="8"/>
    </row>
    <row r="34" spans="1:9" x14ac:dyDescent="0.25">
      <c r="A34" s="9" t="s">
        <v>21</v>
      </c>
    </row>
    <row r="35" spans="1:9" x14ac:dyDescent="0.25">
      <c r="A35" t="s">
        <v>29</v>
      </c>
      <c r="B35" s="32">
        <v>42522</v>
      </c>
      <c r="C35" s="32">
        <v>42552</v>
      </c>
      <c r="E35" s="2" t="s">
        <v>34</v>
      </c>
    </row>
    <row r="36" spans="1:9" x14ac:dyDescent="0.25">
      <c r="A36" s="3" t="s">
        <v>14</v>
      </c>
      <c r="B36">
        <v>-2.4</v>
      </c>
      <c r="C36">
        <v>-3</v>
      </c>
      <c r="D36" s="14"/>
      <c r="F36" s="32">
        <v>42522</v>
      </c>
      <c r="G36" s="33"/>
      <c r="H36" s="32">
        <v>42552</v>
      </c>
    </row>
    <row r="37" spans="1:9" x14ac:dyDescent="0.25">
      <c r="A37" s="3" t="s">
        <v>15</v>
      </c>
      <c r="B37">
        <v>-5.2</v>
      </c>
      <c r="C37">
        <v>-5.7</v>
      </c>
      <c r="D37" s="14"/>
      <c r="E37" t="s">
        <v>28</v>
      </c>
      <c r="F37" s="6">
        <v>4340.5648760000004</v>
      </c>
      <c r="G37" s="15">
        <f>F37/$F$41</f>
        <v>0.2564931798880985</v>
      </c>
      <c r="H37" s="6">
        <v>4592.2269900000001</v>
      </c>
      <c r="I37" s="15">
        <f>H37/$H$41</f>
        <v>0.26376176696318215</v>
      </c>
    </row>
    <row r="38" spans="1:9" x14ac:dyDescent="0.25">
      <c r="A38" s="3" t="s">
        <v>17</v>
      </c>
      <c r="B38">
        <v>-9.9</v>
      </c>
      <c r="C38">
        <v>-9.8000000000000007</v>
      </c>
      <c r="D38" s="14"/>
      <c r="E38" t="s">
        <v>15</v>
      </c>
      <c r="F38" s="6">
        <v>6469.8274929999998</v>
      </c>
      <c r="G38" s="15">
        <f>F38/$F$41</f>
        <v>0.38231582165321237</v>
      </c>
      <c r="H38" s="6">
        <v>6803.5819590000001</v>
      </c>
      <c r="I38" s="15">
        <f>H38/$H$41</f>
        <v>0.39077441143314828</v>
      </c>
    </row>
    <row r="39" spans="1:9" ht="15.75" thickBot="1" x14ac:dyDescent="0.3">
      <c r="A39" s="3" t="s">
        <v>16</v>
      </c>
      <c r="B39" s="24">
        <v>-7.4</v>
      </c>
      <c r="C39" s="25">
        <v>-6</v>
      </c>
      <c r="D39" s="14"/>
      <c r="E39" t="s">
        <v>17</v>
      </c>
      <c r="F39" s="6">
        <v>4781.6488259999996</v>
      </c>
      <c r="G39" s="15">
        <f>F39/$F$41</f>
        <v>0.28255776552732087</v>
      </c>
      <c r="H39" s="6">
        <v>4684.584296</v>
      </c>
      <c r="I39" s="15">
        <f>H39/$H$41</f>
        <v>0.26906645383418526</v>
      </c>
    </row>
    <row r="40" spans="1:9" ht="16.5" thickTop="1" thickBot="1" x14ac:dyDescent="0.3">
      <c r="A40" s="4" t="s">
        <v>20</v>
      </c>
      <c r="B40" s="10">
        <f>SUM(B36:B39)</f>
        <v>-24.9</v>
      </c>
      <c r="C40" s="10">
        <f>SUM(C36:C39)</f>
        <v>-24.5</v>
      </c>
      <c r="E40" t="s">
        <v>16</v>
      </c>
      <c r="F40" s="22">
        <v>1330.6889839999999</v>
      </c>
      <c r="G40" s="23">
        <f>F40/$F$41</f>
        <v>7.8633232931368105E-2</v>
      </c>
      <c r="H40" s="22">
        <v>1330.1171670000001</v>
      </c>
      <c r="I40" s="23">
        <f>H40/$H$41</f>
        <v>7.6397367769484331E-2</v>
      </c>
    </row>
    <row r="41" spans="1:9" ht="15.75" thickTop="1" x14ac:dyDescent="0.25">
      <c r="A41" s="4" t="s">
        <v>38</v>
      </c>
      <c r="B41" s="10">
        <f>B20</f>
        <v>33.5</v>
      </c>
      <c r="C41" s="10">
        <f>C20</f>
        <v>38.4</v>
      </c>
      <c r="F41" s="6">
        <f>SUM(F37:F40)</f>
        <v>16922.730179000002</v>
      </c>
      <c r="G41" s="15">
        <f>F41/$F$41</f>
        <v>1</v>
      </c>
      <c r="H41" s="6">
        <f>SUM(H37:H40)</f>
        <v>17410.510412</v>
      </c>
      <c r="I41" s="14">
        <f>H41/$H$41</f>
        <v>1</v>
      </c>
    </row>
    <row r="42" spans="1:9" x14ac:dyDescent="0.25">
      <c r="A42" s="4"/>
      <c r="B42" s="10"/>
      <c r="C42" s="10"/>
    </row>
    <row r="43" spans="1:9" x14ac:dyDescent="0.25">
      <c r="A43" s="4"/>
      <c r="B43" s="10"/>
      <c r="C43" s="10"/>
      <c r="E43" s="2" t="s">
        <v>39</v>
      </c>
    </row>
    <row r="44" spans="1:9" x14ac:dyDescent="0.25">
      <c r="A44" s="4"/>
      <c r="B44" s="10"/>
      <c r="C44" s="10"/>
      <c r="E44" s="2"/>
      <c r="F44" s="32">
        <v>42522</v>
      </c>
      <c r="G44" s="33"/>
      <c r="H44" s="32">
        <v>42552</v>
      </c>
    </row>
    <row r="45" spans="1:9" x14ac:dyDescent="0.25">
      <c r="A45" s="19"/>
      <c r="B45" s="20"/>
      <c r="C45" s="20"/>
      <c r="E45" t="s">
        <v>28</v>
      </c>
      <c r="F45" s="11">
        <f>$B$41*G37</f>
        <v>8.5925215262512999</v>
      </c>
      <c r="G45" s="11"/>
      <c r="H45" s="11">
        <f>$C$41*I37</f>
        <v>10.128451851386194</v>
      </c>
    </row>
    <row r="46" spans="1:9" x14ac:dyDescent="0.25">
      <c r="A46" s="19"/>
      <c r="B46" s="20"/>
      <c r="C46" s="20"/>
      <c r="E46" t="s">
        <v>15</v>
      </c>
      <c r="F46" s="11">
        <f t="shared" ref="F46:F48" si="0">$B$41*G38</f>
        <v>12.807580025382615</v>
      </c>
      <c r="G46" s="11"/>
      <c r="H46" s="11">
        <f t="shared" ref="H46:H48" si="1">$C$41*I38</f>
        <v>15.005737399032894</v>
      </c>
    </row>
    <row r="47" spans="1:9" x14ac:dyDescent="0.25">
      <c r="A47" s="19"/>
      <c r="B47" s="20"/>
      <c r="C47" s="20"/>
      <c r="E47" t="s">
        <v>17</v>
      </c>
      <c r="F47" s="11">
        <f t="shared" si="0"/>
        <v>9.4656851451652493</v>
      </c>
      <c r="G47" s="11"/>
      <c r="H47" s="11">
        <f t="shared" si="1"/>
        <v>10.332151827232714</v>
      </c>
    </row>
    <row r="48" spans="1:9" ht="15.75" thickBot="1" x14ac:dyDescent="0.3">
      <c r="A48" s="19"/>
      <c r="B48" s="20"/>
      <c r="C48" s="20"/>
      <c r="E48" t="s">
        <v>16</v>
      </c>
      <c r="F48" s="35">
        <f t="shared" si="0"/>
        <v>2.6342133032008315</v>
      </c>
      <c r="G48" s="11"/>
      <c r="H48" s="35">
        <f t="shared" si="1"/>
        <v>2.9336589223481981</v>
      </c>
    </row>
    <row r="49" spans="1:8" ht="15.75" thickTop="1" x14ac:dyDescent="0.25">
      <c r="A49" s="19"/>
      <c r="B49" s="20"/>
      <c r="C49" s="20"/>
      <c r="E49" t="s">
        <v>35</v>
      </c>
      <c r="F49">
        <f>SUM(F45:F48)</f>
        <v>33.5</v>
      </c>
      <c r="H49">
        <f>SUM(H45:H48)</f>
        <v>38.400000000000006</v>
      </c>
    </row>
    <row r="50" spans="1:8" x14ac:dyDescent="0.25">
      <c r="A50" s="19"/>
      <c r="B50" s="20"/>
      <c r="C50" s="20"/>
      <c r="E50" s="21"/>
    </row>
    <row r="51" spans="1:8" x14ac:dyDescent="0.25">
      <c r="A51" s="3"/>
      <c r="E51" s="26" t="s">
        <v>36</v>
      </c>
    </row>
    <row r="52" spans="1:8" x14ac:dyDescent="0.25">
      <c r="A52" s="3"/>
      <c r="E52" s="26"/>
      <c r="F52" s="32">
        <v>42522</v>
      </c>
      <c r="G52" s="33"/>
      <c r="H52" s="32">
        <v>42552</v>
      </c>
    </row>
    <row r="53" spans="1:8" x14ac:dyDescent="0.25">
      <c r="A53" s="5"/>
      <c r="E53" s="21" t="s">
        <v>23</v>
      </c>
      <c r="F53" s="11">
        <f>B36/F45</f>
        <v>-0.27931265492529517</v>
      </c>
      <c r="H53" s="11">
        <f>C36/H45</f>
        <v>-0.29619531632461837</v>
      </c>
    </row>
    <row r="54" spans="1:8" x14ac:dyDescent="0.25">
      <c r="A54" s="5"/>
      <c r="E54" s="21" t="s">
        <v>24</v>
      </c>
      <c r="F54" s="11">
        <f>B37/F46</f>
        <v>-0.40600956540536276</v>
      </c>
      <c r="H54" s="11">
        <f>C37/H46</f>
        <v>-0.37985470813099531</v>
      </c>
    </row>
    <row r="55" spans="1:8" x14ac:dyDescent="0.25">
      <c r="E55" s="21" t="s">
        <v>25</v>
      </c>
      <c r="F55" s="11">
        <f>B38/F47</f>
        <v>-1.0458830869793492</v>
      </c>
      <c r="H55" s="11">
        <f>C38/H47</f>
        <v>-0.94849554709115802</v>
      </c>
    </row>
    <row r="56" spans="1:8" x14ac:dyDescent="0.25">
      <c r="E56" s="21" t="s">
        <v>26</v>
      </c>
      <c r="F56" s="11">
        <f>B39/F48</f>
        <v>-2.8091878478512973</v>
      </c>
      <c r="H56" s="11">
        <f>C39/H48</f>
        <v>-2.0452275328576373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Trenary, Michelle</dc:creator>
  <cp:lastModifiedBy>Trenary, Michelle</cp:lastModifiedBy>
  <dcterms:created xsi:type="dcterms:W3CDTF">2017-10-13T14:03:48Z</dcterms:created>
  <dcterms:modified xsi:type="dcterms:W3CDTF">2017-10-20T19:09:30Z</dcterms:modified>
</cp:coreProperties>
</file>