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Resource Adequacy\Presentations\2017\SAWG, 8-18-2017 (LTRA, Weather Yr Weighting)\Support\"/>
    </mc:Choice>
  </mc:AlternateContent>
  <bookViews>
    <workbookView xWindow="360" yWindow="75" windowWidth="17055" windowHeight="10830"/>
  </bookViews>
  <sheets>
    <sheet name="ConsecutiveDayOccurrences&gt;100" sheetId="2" r:id="rId1"/>
    <sheet name="Freq-Probability Calcs" sheetId="7" r:id="rId2"/>
    <sheet name="WeatherZoneLoads-2016" sheetId="3" r:id="rId3"/>
  </sheets>
  <definedNames>
    <definedName name="ConsecutiveDays100">'ConsecutiveDayOccurrences&gt;100'!$A$4:$E$273</definedName>
    <definedName name="DaysMax100">#REF!</definedName>
  </definedNames>
  <calcPr calcId="152511" calcMode="manual"/>
</workbook>
</file>

<file path=xl/calcChain.xml><?xml version="1.0" encoding="utf-8"?>
<calcChain xmlns="http://schemas.openxmlformats.org/spreadsheetml/2006/main">
  <c r="I7" i="7" l="1"/>
  <c r="I6" i="7"/>
  <c r="I3" i="7"/>
  <c r="D40" i="7" l="1"/>
  <c r="D39" i="7"/>
  <c r="D38" i="7"/>
  <c r="D37" i="7"/>
  <c r="D36" i="7"/>
  <c r="D35" i="7"/>
  <c r="D34" i="7"/>
  <c r="D33" i="7"/>
  <c r="D32" i="7"/>
  <c r="D31" i="7"/>
  <c r="D30" i="7"/>
  <c r="D29" i="7"/>
  <c r="D28" i="7"/>
  <c r="D27" i="7"/>
  <c r="D26" i="7"/>
  <c r="D25" i="7"/>
  <c r="D24" i="7"/>
  <c r="D23" i="7"/>
  <c r="D22" i="7"/>
  <c r="D21" i="7"/>
  <c r="D20" i="7"/>
  <c r="D19" i="7"/>
  <c r="D18" i="7"/>
  <c r="D17" i="7"/>
  <c r="D16" i="7"/>
  <c r="D15" i="7"/>
  <c r="D14" i="7"/>
  <c r="D13" i="7"/>
  <c r="D12" i="7"/>
  <c r="D11" i="7"/>
  <c r="D10" i="7"/>
  <c r="D9" i="7"/>
  <c r="D8" i="7"/>
  <c r="D7" i="7"/>
  <c r="D6" i="7"/>
  <c r="D5" i="7"/>
  <c r="D4" i="7"/>
  <c r="D3" i="7"/>
  <c r="E9" i="7" l="1"/>
  <c r="E17" i="7"/>
  <c r="E11" i="7"/>
  <c r="E15" i="7"/>
  <c r="E10" i="7"/>
  <c r="I5" i="7" s="1"/>
  <c r="E12" i="7"/>
  <c r="E13" i="7"/>
  <c r="E14" i="7"/>
  <c r="E16" i="7"/>
  <c r="E8" i="7" l="1"/>
  <c r="E7" i="7"/>
  <c r="E6" i="7"/>
  <c r="E5" i="7"/>
  <c r="E4" i="7"/>
  <c r="I4" i="7" s="1"/>
  <c r="I13" i="3" l="1"/>
  <c r="I18" i="3" s="1"/>
  <c r="M12" i="3"/>
  <c r="L12" i="3"/>
  <c r="K12" i="3"/>
  <c r="J12" i="3"/>
  <c r="I12" i="3"/>
  <c r="H12" i="3"/>
  <c r="G12" i="3"/>
  <c r="F12" i="3"/>
  <c r="E12" i="3"/>
  <c r="D12" i="3"/>
  <c r="C12" i="3"/>
  <c r="B12" i="3"/>
  <c r="I20" i="3" l="1"/>
  <c r="I19" i="3"/>
  <c r="G6" i="2"/>
  <c r="D273" i="2"/>
  <c r="D272" i="2"/>
  <c r="D271" i="2"/>
  <c r="D270" i="2"/>
  <c r="D269" i="2"/>
  <c r="D268" i="2"/>
  <c r="D267" i="2"/>
  <c r="D266" i="2"/>
  <c r="D265" i="2"/>
  <c r="D264" i="2"/>
  <c r="D263" i="2"/>
  <c r="D262" i="2"/>
  <c r="D261" i="2"/>
  <c r="D260" i="2"/>
  <c r="D259" i="2"/>
  <c r="D258" i="2"/>
  <c r="D257" i="2"/>
  <c r="D256" i="2"/>
  <c r="D255" i="2"/>
  <c r="D254" i="2"/>
  <c r="D253" i="2"/>
  <c r="D252" i="2"/>
  <c r="D251" i="2"/>
  <c r="D250" i="2"/>
  <c r="D249" i="2"/>
  <c r="D248" i="2"/>
  <c r="D247" i="2"/>
  <c r="D246" i="2"/>
  <c r="D245" i="2"/>
  <c r="D244" i="2"/>
  <c r="D243" i="2"/>
  <c r="D242" i="2"/>
  <c r="D241" i="2"/>
  <c r="D240" i="2"/>
  <c r="D239" i="2"/>
  <c r="D238" i="2"/>
  <c r="D237" i="2"/>
  <c r="D236" i="2"/>
  <c r="D235" i="2"/>
  <c r="D234" i="2"/>
  <c r="D233" i="2"/>
  <c r="D232" i="2"/>
  <c r="D231" i="2"/>
  <c r="D230" i="2"/>
  <c r="D229" i="2"/>
  <c r="D228" i="2"/>
  <c r="D227" i="2"/>
  <c r="D226" i="2"/>
  <c r="D225" i="2"/>
  <c r="D224" i="2"/>
  <c r="D223" i="2"/>
  <c r="D222" i="2"/>
  <c r="D221" i="2"/>
  <c r="D220" i="2"/>
  <c r="D219" i="2"/>
  <c r="D218" i="2"/>
  <c r="D217" i="2"/>
  <c r="D216" i="2"/>
  <c r="D215" i="2"/>
  <c r="D214" i="2"/>
  <c r="D213" i="2"/>
  <c r="D212" i="2"/>
  <c r="D211" i="2"/>
  <c r="D210" i="2"/>
  <c r="D209" i="2"/>
  <c r="D208" i="2"/>
  <c r="D207" i="2"/>
  <c r="D206" i="2"/>
  <c r="D205" i="2"/>
  <c r="D204" i="2"/>
  <c r="D203" i="2"/>
  <c r="D202" i="2"/>
  <c r="D201" i="2"/>
  <c r="D200" i="2"/>
  <c r="D199" i="2"/>
  <c r="D198" i="2"/>
  <c r="D197" i="2"/>
  <c r="D196" i="2"/>
  <c r="D195" i="2"/>
  <c r="D194" i="2"/>
  <c r="D193" i="2"/>
  <c r="D192" i="2"/>
  <c r="D191" i="2"/>
  <c r="D190" i="2"/>
  <c r="D189" i="2"/>
  <c r="D188" i="2"/>
  <c r="D187" i="2"/>
  <c r="D186" i="2"/>
  <c r="D185" i="2"/>
  <c r="D184" i="2"/>
  <c r="D183" i="2"/>
  <c r="D182" i="2"/>
  <c r="D181" i="2"/>
  <c r="D180" i="2"/>
  <c r="D179" i="2"/>
  <c r="D178" i="2"/>
  <c r="D177" i="2"/>
  <c r="D176" i="2"/>
  <c r="D175" i="2"/>
  <c r="D174" i="2"/>
  <c r="D173" i="2"/>
  <c r="D172" i="2"/>
  <c r="D171" i="2"/>
  <c r="D170" i="2"/>
  <c r="D169" i="2"/>
  <c r="D168" i="2"/>
  <c r="D167" i="2"/>
  <c r="D166" i="2"/>
  <c r="D165" i="2"/>
  <c r="D164" i="2"/>
  <c r="D163" i="2"/>
  <c r="D162" i="2"/>
  <c r="D161" i="2"/>
  <c r="D160" i="2"/>
  <c r="D159" i="2"/>
  <c r="D158" i="2"/>
  <c r="D157" i="2"/>
  <c r="D156" i="2"/>
  <c r="D155" i="2"/>
  <c r="D154" i="2"/>
  <c r="D153" i="2"/>
  <c r="D152" i="2"/>
  <c r="D151" i="2"/>
  <c r="D150" i="2"/>
  <c r="D149" i="2"/>
  <c r="D148" i="2"/>
  <c r="D147" i="2"/>
  <c r="D146" i="2"/>
  <c r="D145" i="2"/>
  <c r="D144" i="2"/>
  <c r="D143" i="2"/>
  <c r="D142" i="2"/>
  <c r="D141" i="2"/>
  <c r="D140" i="2"/>
  <c r="D139" i="2"/>
  <c r="D138" i="2"/>
  <c r="D137" i="2"/>
  <c r="D136" i="2"/>
  <c r="D135" i="2"/>
  <c r="D134" i="2"/>
  <c r="D133" i="2"/>
  <c r="D132" i="2"/>
  <c r="D131" i="2"/>
  <c r="D130" i="2"/>
  <c r="D129" i="2"/>
  <c r="D128" i="2"/>
  <c r="D127" i="2"/>
  <c r="D126" i="2"/>
  <c r="D125" i="2"/>
  <c r="D124" i="2"/>
  <c r="D123" i="2"/>
  <c r="D122" i="2"/>
  <c r="D121" i="2"/>
  <c r="D120" i="2"/>
  <c r="D119" i="2"/>
  <c r="D118" i="2"/>
  <c r="D117" i="2"/>
  <c r="D116" i="2"/>
  <c r="D115" i="2"/>
  <c r="D114" i="2"/>
  <c r="D113" i="2"/>
  <c r="D112" i="2"/>
  <c r="D111" i="2"/>
  <c r="D110" i="2"/>
  <c r="D109" i="2"/>
  <c r="D108" i="2"/>
  <c r="D107" i="2"/>
  <c r="D106" i="2"/>
  <c r="D105" i="2"/>
  <c r="D104" i="2"/>
  <c r="D103" i="2"/>
  <c r="D102" i="2"/>
  <c r="D101" i="2"/>
  <c r="D100" i="2"/>
  <c r="D99" i="2"/>
  <c r="D98" i="2"/>
  <c r="D97" i="2"/>
  <c r="D96" i="2"/>
  <c r="D95" i="2"/>
  <c r="D94" i="2"/>
  <c r="D93" i="2"/>
  <c r="D92" i="2"/>
  <c r="D91" i="2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H5" i="2" l="1"/>
  <c r="I5" i="2"/>
  <c r="M5" i="2" s="1"/>
  <c r="I6" i="2"/>
  <c r="M6" i="2" s="1"/>
  <c r="J5" i="2"/>
  <c r="N5" i="2" s="1"/>
  <c r="G7" i="2"/>
  <c r="J6" i="2"/>
  <c r="N6" i="2" s="1"/>
  <c r="H6" i="2"/>
  <c r="L6" i="2" l="1"/>
  <c r="O6" i="2" s="1"/>
  <c r="P6" i="2" s="1"/>
  <c r="L5" i="2"/>
  <c r="O5" i="2" s="1"/>
  <c r="P5" i="2" s="1"/>
  <c r="G8" i="2"/>
  <c r="J7" i="2"/>
  <c r="N7" i="2" s="1"/>
  <c r="H7" i="2"/>
  <c r="I7" i="2"/>
  <c r="M7" i="2" s="1"/>
  <c r="L7" i="2" l="1"/>
  <c r="O7" i="2" s="1"/>
  <c r="P7" i="2" s="1"/>
  <c r="G9" i="2"/>
  <c r="J8" i="2"/>
  <c r="N8" i="2" s="1"/>
  <c r="H8" i="2"/>
  <c r="I8" i="2"/>
  <c r="M8" i="2" s="1"/>
  <c r="L8" i="2" l="1"/>
  <c r="O8" i="2" s="1"/>
  <c r="P8" i="2" s="1"/>
  <c r="G10" i="2"/>
  <c r="J9" i="2"/>
  <c r="N9" i="2" s="1"/>
  <c r="I9" i="2"/>
  <c r="M9" i="2" s="1"/>
  <c r="H9" i="2"/>
  <c r="L9" i="2" l="1"/>
  <c r="O9" i="2" s="1"/>
  <c r="P9" i="2" s="1"/>
  <c r="G11" i="2"/>
  <c r="I10" i="2"/>
  <c r="M10" i="2" s="1"/>
  <c r="H10" i="2"/>
  <c r="J10" i="2"/>
  <c r="N10" i="2" s="1"/>
  <c r="L10" i="2" l="1"/>
  <c r="O10" i="2" s="1"/>
  <c r="P10" i="2" s="1"/>
  <c r="G12" i="2"/>
  <c r="J11" i="2"/>
  <c r="N11" i="2" s="1"/>
  <c r="H11" i="2"/>
  <c r="I11" i="2"/>
  <c r="M11" i="2" s="1"/>
  <c r="L11" i="2" l="1"/>
  <c r="O11" i="2" s="1"/>
  <c r="P11" i="2" s="1"/>
  <c r="G13" i="2"/>
  <c r="H12" i="2"/>
  <c r="J12" i="2"/>
  <c r="N12" i="2" s="1"/>
  <c r="I12" i="2"/>
  <c r="M12" i="2" s="1"/>
  <c r="L12" i="2" l="1"/>
  <c r="O12" i="2" s="1"/>
  <c r="P12" i="2" s="1"/>
  <c r="G14" i="2"/>
  <c r="I13" i="2"/>
  <c r="M13" i="2" s="1"/>
  <c r="J13" i="2"/>
  <c r="N13" i="2" s="1"/>
  <c r="H13" i="2"/>
  <c r="L13" i="2" l="1"/>
  <c r="O13" i="2" s="1"/>
  <c r="P13" i="2" s="1"/>
  <c r="G15" i="2"/>
  <c r="H14" i="2"/>
  <c r="J14" i="2"/>
  <c r="N14" i="2" s="1"/>
  <c r="I14" i="2"/>
  <c r="M14" i="2" s="1"/>
  <c r="L14" i="2" l="1"/>
  <c r="O14" i="2" s="1"/>
  <c r="P14" i="2" s="1"/>
  <c r="G16" i="2"/>
  <c r="H15" i="2"/>
  <c r="J15" i="2"/>
  <c r="N15" i="2" s="1"/>
  <c r="I15" i="2"/>
  <c r="M15" i="2" s="1"/>
  <c r="L15" i="2" l="1"/>
  <c r="O15" i="2" s="1"/>
  <c r="P15" i="2" s="1"/>
  <c r="G17" i="2"/>
  <c r="J16" i="2"/>
  <c r="N16" i="2" s="1"/>
  <c r="I16" i="2"/>
  <c r="M16" i="2" s="1"/>
  <c r="H16" i="2"/>
  <c r="L16" i="2" l="1"/>
  <c r="O16" i="2" s="1"/>
  <c r="P16" i="2" s="1"/>
  <c r="G18" i="2"/>
  <c r="J17" i="2"/>
  <c r="N17" i="2" s="1"/>
  <c r="I17" i="2"/>
  <c r="M17" i="2" s="1"/>
  <c r="H17" i="2"/>
  <c r="L17" i="2" l="1"/>
  <c r="O17" i="2" s="1"/>
  <c r="P17" i="2" s="1"/>
  <c r="G19" i="2"/>
  <c r="I18" i="2"/>
  <c r="M18" i="2" s="1"/>
  <c r="H18" i="2"/>
  <c r="J18" i="2"/>
  <c r="N18" i="2" s="1"/>
  <c r="L18" i="2" l="1"/>
  <c r="O18" i="2" s="1"/>
  <c r="P18" i="2" s="1"/>
  <c r="G20" i="2"/>
  <c r="J19" i="2"/>
  <c r="N19" i="2" s="1"/>
  <c r="I19" i="2"/>
  <c r="M19" i="2" s="1"/>
  <c r="H19" i="2"/>
  <c r="L19" i="2" l="1"/>
  <c r="O19" i="2" s="1"/>
  <c r="P19" i="2" s="1"/>
  <c r="G21" i="2"/>
  <c r="H20" i="2"/>
  <c r="J20" i="2"/>
  <c r="N20" i="2" s="1"/>
  <c r="I20" i="2"/>
  <c r="M20" i="2" s="1"/>
  <c r="L20" i="2" l="1"/>
  <c r="O20" i="2" s="1"/>
  <c r="P20" i="2" s="1"/>
  <c r="G22" i="2"/>
  <c r="J21" i="2"/>
  <c r="N21" i="2" s="1"/>
  <c r="I21" i="2"/>
  <c r="M21" i="2" s="1"/>
  <c r="H21" i="2"/>
  <c r="L21" i="2" l="1"/>
  <c r="O21" i="2" s="1"/>
  <c r="P21" i="2" s="1"/>
  <c r="G23" i="2"/>
  <c r="J22" i="2"/>
  <c r="N22" i="2" s="1"/>
  <c r="I22" i="2"/>
  <c r="M22" i="2" s="1"/>
  <c r="H22" i="2"/>
  <c r="L22" i="2" l="1"/>
  <c r="O22" i="2" s="1"/>
  <c r="P22" i="2" s="1"/>
  <c r="G24" i="2"/>
  <c r="J23" i="2"/>
  <c r="N23" i="2" s="1"/>
  <c r="H23" i="2"/>
  <c r="I23" i="2"/>
  <c r="M23" i="2" s="1"/>
  <c r="L23" i="2" l="1"/>
  <c r="O23" i="2" s="1"/>
  <c r="P23" i="2" s="1"/>
  <c r="G25" i="2"/>
  <c r="J24" i="2"/>
  <c r="N24" i="2" s="1"/>
  <c r="H24" i="2"/>
  <c r="I24" i="2"/>
  <c r="M24" i="2" s="1"/>
  <c r="L24" i="2" l="1"/>
  <c r="O24" i="2" s="1"/>
  <c r="P24" i="2" s="1"/>
  <c r="G26" i="2"/>
  <c r="J25" i="2"/>
  <c r="N25" i="2" s="1"/>
  <c r="I25" i="2"/>
  <c r="M25" i="2" s="1"/>
  <c r="H25" i="2"/>
  <c r="L25" i="2" l="1"/>
  <c r="O25" i="2" s="1"/>
  <c r="P25" i="2" s="1"/>
  <c r="G27" i="2"/>
  <c r="I26" i="2"/>
  <c r="M26" i="2" s="1"/>
  <c r="H26" i="2"/>
  <c r="J26" i="2"/>
  <c r="N26" i="2" s="1"/>
  <c r="L26" i="2" l="1"/>
  <c r="O26" i="2" s="1"/>
  <c r="P26" i="2" s="1"/>
  <c r="G28" i="2"/>
  <c r="J27" i="2"/>
  <c r="N27" i="2" s="1"/>
  <c r="I27" i="2"/>
  <c r="M27" i="2" s="1"/>
  <c r="H27" i="2"/>
  <c r="L27" i="2" l="1"/>
  <c r="O27" i="2" s="1"/>
  <c r="P27" i="2" s="1"/>
  <c r="G29" i="2"/>
  <c r="H28" i="2"/>
  <c r="J28" i="2"/>
  <c r="N28" i="2" s="1"/>
  <c r="I28" i="2"/>
  <c r="M28" i="2" s="1"/>
  <c r="L28" i="2" l="1"/>
  <c r="O28" i="2" s="1"/>
  <c r="P28" i="2" s="1"/>
  <c r="G30" i="2"/>
  <c r="H29" i="2"/>
  <c r="I29" i="2"/>
  <c r="M29" i="2" s="1"/>
  <c r="J29" i="2"/>
  <c r="N29" i="2" s="1"/>
  <c r="L29" i="2" l="1"/>
  <c r="O29" i="2" s="1"/>
  <c r="P29" i="2" s="1"/>
  <c r="G31" i="2"/>
  <c r="H30" i="2"/>
  <c r="I30" i="2"/>
  <c r="M30" i="2" s="1"/>
  <c r="J30" i="2"/>
  <c r="N30" i="2" s="1"/>
  <c r="L30" i="2" l="1"/>
  <c r="O30" i="2" s="1"/>
  <c r="P30" i="2" s="1"/>
  <c r="G32" i="2"/>
  <c r="H31" i="2"/>
  <c r="J31" i="2"/>
  <c r="N31" i="2" s="1"/>
  <c r="I31" i="2"/>
  <c r="M31" i="2" s="1"/>
  <c r="L31" i="2" l="1"/>
  <c r="O31" i="2" s="1"/>
  <c r="P31" i="2" s="1"/>
  <c r="G33" i="2"/>
  <c r="J32" i="2"/>
  <c r="N32" i="2" s="1"/>
  <c r="I32" i="2"/>
  <c r="M32" i="2" s="1"/>
  <c r="H32" i="2"/>
  <c r="L32" i="2" l="1"/>
  <c r="O32" i="2" s="1"/>
  <c r="P32" i="2" s="1"/>
  <c r="G34" i="2"/>
  <c r="J33" i="2"/>
  <c r="N33" i="2" s="1"/>
  <c r="I33" i="2"/>
  <c r="M33" i="2" s="1"/>
  <c r="H33" i="2"/>
  <c r="L33" i="2" l="1"/>
  <c r="O33" i="2" s="1"/>
  <c r="P33" i="2" s="1"/>
  <c r="G35" i="2"/>
  <c r="I34" i="2"/>
  <c r="M34" i="2" s="1"/>
  <c r="H34" i="2"/>
  <c r="J34" i="2"/>
  <c r="N34" i="2" s="1"/>
  <c r="L34" i="2" l="1"/>
  <c r="O34" i="2" s="1"/>
  <c r="P34" i="2" s="1"/>
  <c r="G36" i="2"/>
  <c r="J35" i="2"/>
  <c r="N35" i="2" s="1"/>
  <c r="H35" i="2"/>
  <c r="I35" i="2"/>
  <c r="M35" i="2" s="1"/>
  <c r="L35" i="2" l="1"/>
  <c r="O35" i="2" s="1"/>
  <c r="P35" i="2" s="1"/>
  <c r="H36" i="2"/>
  <c r="J36" i="2"/>
  <c r="N36" i="2" s="1"/>
  <c r="G37" i="2"/>
  <c r="I36" i="2"/>
  <c r="M36" i="2" s="1"/>
  <c r="L36" i="2" l="1"/>
  <c r="O36" i="2" s="1"/>
  <c r="P36" i="2" s="1"/>
  <c r="G38" i="2"/>
  <c r="I37" i="2"/>
  <c r="M37" i="2" s="1"/>
  <c r="H37" i="2"/>
  <c r="J37" i="2"/>
  <c r="N37" i="2" s="1"/>
  <c r="L37" i="2" l="1"/>
  <c r="O37" i="2" s="1"/>
  <c r="P37" i="2" s="1"/>
  <c r="G39" i="2"/>
  <c r="I38" i="2"/>
  <c r="M38" i="2" s="1"/>
  <c r="J38" i="2"/>
  <c r="N38" i="2" s="1"/>
  <c r="H38" i="2"/>
  <c r="L38" i="2" l="1"/>
  <c r="O38" i="2" s="1"/>
  <c r="P38" i="2" s="1"/>
  <c r="G40" i="2"/>
  <c r="J39" i="2"/>
  <c r="N39" i="2" s="1"/>
  <c r="H39" i="2"/>
  <c r="I39" i="2"/>
  <c r="M39" i="2" s="1"/>
  <c r="L39" i="2" l="1"/>
  <c r="O39" i="2" s="1"/>
  <c r="P39" i="2" s="1"/>
  <c r="G41" i="2"/>
  <c r="J40" i="2"/>
  <c r="N40" i="2" s="1"/>
  <c r="H40" i="2"/>
  <c r="I40" i="2"/>
  <c r="M40" i="2" s="1"/>
  <c r="L40" i="2" l="1"/>
  <c r="O40" i="2" s="1"/>
  <c r="P40" i="2" s="1"/>
  <c r="G42" i="2"/>
  <c r="I41" i="2"/>
  <c r="M41" i="2" s="1"/>
  <c r="J41" i="2"/>
  <c r="N41" i="2" s="1"/>
  <c r="H41" i="2"/>
  <c r="L41" i="2" l="1"/>
  <c r="O41" i="2" s="1"/>
  <c r="P41" i="2" s="1"/>
  <c r="G43" i="2"/>
  <c r="I42" i="2"/>
  <c r="M42" i="2" s="1"/>
  <c r="H42" i="2"/>
  <c r="J42" i="2"/>
  <c r="N42" i="2" s="1"/>
  <c r="L42" i="2" l="1"/>
  <c r="O42" i="2" s="1"/>
  <c r="P42" i="2" s="1"/>
  <c r="G44" i="2"/>
  <c r="H43" i="2"/>
  <c r="J43" i="2"/>
  <c r="N43" i="2" s="1"/>
  <c r="I43" i="2"/>
  <c r="M43" i="2" s="1"/>
  <c r="L43" i="2" l="1"/>
  <c r="O43" i="2" s="1"/>
  <c r="P43" i="2" s="1"/>
  <c r="G45" i="2"/>
  <c r="H44" i="2"/>
  <c r="J44" i="2"/>
  <c r="N44" i="2" s="1"/>
  <c r="I44" i="2"/>
  <c r="M44" i="2" s="1"/>
  <c r="L44" i="2" l="1"/>
  <c r="O44" i="2" s="1"/>
  <c r="P44" i="2" s="1"/>
  <c r="G46" i="2"/>
  <c r="H45" i="2"/>
  <c r="J45" i="2"/>
  <c r="N45" i="2" s="1"/>
  <c r="I45" i="2"/>
  <c r="M45" i="2" s="1"/>
  <c r="L45" i="2" l="1"/>
  <c r="O45" i="2" s="1"/>
  <c r="P45" i="2" s="1"/>
  <c r="G47" i="2"/>
  <c r="J46" i="2"/>
  <c r="N46" i="2" s="1"/>
  <c r="H46" i="2"/>
  <c r="I46" i="2"/>
  <c r="M46" i="2" s="1"/>
  <c r="L46" i="2" l="1"/>
  <c r="O46" i="2" s="1"/>
  <c r="P46" i="2" s="1"/>
  <c r="G48" i="2"/>
  <c r="H47" i="2"/>
  <c r="J47" i="2"/>
  <c r="N47" i="2" s="1"/>
  <c r="I47" i="2"/>
  <c r="M47" i="2" s="1"/>
  <c r="L47" i="2" l="1"/>
  <c r="O47" i="2" s="1"/>
  <c r="P47" i="2" s="1"/>
  <c r="G49" i="2"/>
  <c r="J48" i="2"/>
  <c r="N48" i="2" s="1"/>
  <c r="I48" i="2"/>
  <c r="M48" i="2" s="1"/>
  <c r="H48" i="2"/>
  <c r="L48" i="2" l="1"/>
  <c r="O48" i="2" s="1"/>
  <c r="P48" i="2" s="1"/>
  <c r="J49" i="2"/>
  <c r="N49" i="2" s="1"/>
  <c r="I49" i="2"/>
  <c r="M49" i="2" s="1"/>
  <c r="H49" i="2"/>
  <c r="G50" i="2"/>
  <c r="L49" i="2" l="1"/>
  <c r="O49" i="2" s="1"/>
  <c r="P49" i="2" s="1"/>
  <c r="G51" i="2"/>
  <c r="I50" i="2"/>
  <c r="M50" i="2" s="1"/>
  <c r="J50" i="2"/>
  <c r="N50" i="2" s="1"/>
  <c r="H50" i="2"/>
  <c r="L50" i="2" l="1"/>
  <c r="O50" i="2" s="1"/>
  <c r="P50" i="2" s="1"/>
  <c r="G52" i="2"/>
  <c r="J51" i="2"/>
  <c r="N51" i="2" s="1"/>
  <c r="I51" i="2"/>
  <c r="M51" i="2" s="1"/>
  <c r="H51" i="2"/>
  <c r="L51" i="2" l="1"/>
  <c r="O51" i="2" s="1"/>
  <c r="P51" i="2" s="1"/>
  <c r="G53" i="2"/>
  <c r="H52" i="2"/>
  <c r="J52" i="2"/>
  <c r="N52" i="2" s="1"/>
  <c r="I52" i="2"/>
  <c r="M52" i="2" s="1"/>
  <c r="L52" i="2" l="1"/>
  <c r="O52" i="2" s="1"/>
  <c r="P52" i="2" s="1"/>
  <c r="G54" i="2"/>
  <c r="I53" i="2"/>
  <c r="M53" i="2" s="1"/>
  <c r="J53" i="2"/>
  <c r="N53" i="2" s="1"/>
  <c r="H53" i="2"/>
  <c r="L53" i="2" l="1"/>
  <c r="O53" i="2" s="1"/>
  <c r="P53" i="2" s="1"/>
  <c r="G55" i="2"/>
  <c r="H54" i="2"/>
  <c r="J54" i="2"/>
  <c r="N54" i="2" s="1"/>
  <c r="I54" i="2"/>
  <c r="M54" i="2" s="1"/>
  <c r="L54" i="2" l="1"/>
  <c r="O54" i="2" s="1"/>
  <c r="P54" i="2" s="1"/>
  <c r="G56" i="2"/>
  <c r="J55" i="2"/>
  <c r="N55" i="2" s="1"/>
  <c r="H55" i="2"/>
  <c r="I55" i="2"/>
  <c r="M55" i="2" s="1"/>
  <c r="L55" i="2" l="1"/>
  <c r="O55" i="2" s="1"/>
  <c r="P55" i="2" s="1"/>
  <c r="G57" i="2"/>
  <c r="J56" i="2"/>
  <c r="N56" i="2" s="1"/>
  <c r="H56" i="2"/>
  <c r="I56" i="2"/>
  <c r="M56" i="2" s="1"/>
  <c r="L56" i="2" l="1"/>
  <c r="O56" i="2" s="1"/>
  <c r="P56" i="2" s="1"/>
  <c r="G58" i="2"/>
  <c r="I57" i="2"/>
  <c r="M57" i="2" s="1"/>
  <c r="J57" i="2"/>
  <c r="N57" i="2" s="1"/>
  <c r="H57" i="2"/>
  <c r="L57" i="2" l="1"/>
  <c r="O57" i="2" s="1"/>
  <c r="P57" i="2" s="1"/>
  <c r="G59" i="2"/>
  <c r="I58" i="2"/>
  <c r="M58" i="2" s="1"/>
  <c r="J58" i="2"/>
  <c r="N58" i="2" s="1"/>
  <c r="H58" i="2"/>
  <c r="L58" i="2" l="1"/>
  <c r="O58" i="2" s="1"/>
  <c r="P58" i="2" s="1"/>
  <c r="G60" i="2"/>
  <c r="I59" i="2"/>
  <c r="M59" i="2" s="1"/>
  <c r="H59" i="2"/>
  <c r="J59" i="2"/>
  <c r="N59" i="2" s="1"/>
  <c r="L59" i="2" l="1"/>
  <c r="O59" i="2" s="1"/>
  <c r="P59" i="2" s="1"/>
  <c r="G61" i="2"/>
  <c r="H60" i="2"/>
  <c r="J60" i="2"/>
  <c r="N60" i="2" s="1"/>
  <c r="I60" i="2"/>
  <c r="M60" i="2" s="1"/>
  <c r="L60" i="2" l="1"/>
  <c r="O60" i="2" s="1"/>
  <c r="P60" i="2" s="1"/>
  <c r="H61" i="2"/>
  <c r="J61" i="2"/>
  <c r="N61" i="2" s="1"/>
  <c r="G62" i="2"/>
  <c r="I61" i="2"/>
  <c r="M61" i="2" s="1"/>
  <c r="L61" i="2" l="1"/>
  <c r="O61" i="2" s="1"/>
  <c r="P61" i="2" s="1"/>
  <c r="G63" i="2"/>
  <c r="I62" i="2"/>
  <c r="M62" i="2" s="1"/>
  <c r="J62" i="2"/>
  <c r="N62" i="2" s="1"/>
  <c r="H62" i="2"/>
  <c r="L62" i="2" l="1"/>
  <c r="O62" i="2" s="1"/>
  <c r="P62" i="2" s="1"/>
  <c r="G64" i="2"/>
  <c r="J63" i="2"/>
  <c r="N63" i="2" s="1"/>
  <c r="H63" i="2"/>
  <c r="I63" i="2"/>
  <c r="M63" i="2" s="1"/>
  <c r="L63" i="2" l="1"/>
  <c r="O63" i="2" s="1"/>
  <c r="P63" i="2" s="1"/>
  <c r="G65" i="2"/>
  <c r="J64" i="2"/>
  <c r="N64" i="2" s="1"/>
  <c r="I64" i="2"/>
  <c r="M64" i="2" s="1"/>
  <c r="H64" i="2"/>
  <c r="L64" i="2" l="1"/>
  <c r="O64" i="2" s="1"/>
  <c r="P64" i="2" s="1"/>
  <c r="G66" i="2"/>
  <c r="I65" i="2"/>
  <c r="M65" i="2" s="1"/>
  <c r="H65" i="2"/>
  <c r="J65" i="2"/>
  <c r="N65" i="2" s="1"/>
  <c r="L65" i="2" l="1"/>
  <c r="O65" i="2" s="1"/>
  <c r="P65" i="2" s="1"/>
  <c r="I66" i="2"/>
  <c r="M66" i="2" s="1"/>
  <c r="H66" i="2"/>
  <c r="G67" i="2"/>
  <c r="J66" i="2"/>
  <c r="N66" i="2" s="1"/>
  <c r="L66" i="2" l="1"/>
  <c r="O66" i="2" s="1"/>
  <c r="P66" i="2" s="1"/>
  <c r="I67" i="2"/>
  <c r="M67" i="2" s="1"/>
  <c r="H67" i="2"/>
  <c r="G68" i="2"/>
  <c r="J67" i="2"/>
  <c r="N67" i="2" s="1"/>
  <c r="L67" i="2" l="1"/>
  <c r="O67" i="2" s="1"/>
  <c r="P67" i="2" s="1"/>
  <c r="G69" i="2"/>
  <c r="H68" i="2"/>
  <c r="J68" i="2"/>
  <c r="N68" i="2" s="1"/>
  <c r="I68" i="2"/>
  <c r="M68" i="2" s="1"/>
  <c r="L68" i="2" l="1"/>
  <c r="O68" i="2" s="1"/>
  <c r="P68" i="2" s="1"/>
  <c r="G70" i="2"/>
  <c r="I69" i="2"/>
  <c r="M69" i="2" s="1"/>
  <c r="H69" i="2"/>
  <c r="J69" i="2"/>
  <c r="N69" i="2" s="1"/>
  <c r="L69" i="2" l="1"/>
  <c r="O69" i="2" s="1"/>
  <c r="P69" i="2" s="1"/>
  <c r="G71" i="2"/>
  <c r="I70" i="2"/>
  <c r="M70" i="2" s="1"/>
  <c r="H70" i="2"/>
  <c r="J70" i="2"/>
  <c r="N70" i="2" s="1"/>
  <c r="L70" i="2" l="1"/>
  <c r="O70" i="2" s="1"/>
  <c r="P70" i="2" s="1"/>
  <c r="J71" i="2"/>
  <c r="N71" i="2" s="1"/>
  <c r="H71" i="2"/>
  <c r="I71" i="2"/>
  <c r="M71" i="2" s="1"/>
  <c r="L71" i="2" l="1"/>
  <c r="O71" i="2" s="1"/>
  <c r="P71" i="2" s="1"/>
  <c r="Q71" i="2" l="1"/>
  <c r="R71" i="2"/>
  <c r="S71" i="2"/>
  <c r="S35" i="2"/>
  <c r="S36" i="2"/>
  <c r="S37" i="2"/>
  <c r="S38" i="2"/>
  <c r="S39" i="2"/>
  <c r="S40" i="2"/>
  <c r="S41" i="2"/>
  <c r="S42" i="2"/>
  <c r="S43" i="2"/>
  <c r="S44" i="2"/>
  <c r="R46" i="2"/>
  <c r="S45" i="2"/>
  <c r="S47" i="2"/>
  <c r="R45" i="2"/>
  <c r="R48" i="2"/>
  <c r="S46" i="2"/>
  <c r="R49" i="2"/>
  <c r="R47" i="2"/>
  <c r="S48" i="2"/>
  <c r="S49" i="2"/>
  <c r="S51" i="2"/>
  <c r="S50" i="2"/>
  <c r="R50" i="2"/>
  <c r="S52" i="2"/>
  <c r="R53" i="2"/>
  <c r="R51" i="2"/>
  <c r="R54" i="2"/>
  <c r="S53" i="2"/>
  <c r="R52" i="2"/>
  <c r="S54" i="2"/>
  <c r="S57" i="2"/>
  <c r="R55" i="2"/>
  <c r="S56" i="2"/>
  <c r="S55" i="2"/>
  <c r="R56" i="2"/>
  <c r="Q57" i="2"/>
  <c r="Q58" i="2"/>
  <c r="S58" i="2"/>
  <c r="R57" i="2"/>
  <c r="Q59" i="2"/>
  <c r="R58" i="2"/>
  <c r="S61" i="2"/>
  <c r="Q60" i="2"/>
  <c r="R59" i="2"/>
  <c r="S59" i="2"/>
  <c r="R61" i="2"/>
  <c r="S60" i="2"/>
  <c r="Q61" i="2"/>
  <c r="R60" i="2"/>
  <c r="Q65" i="2"/>
  <c r="R62" i="2"/>
  <c r="Q63" i="2"/>
  <c r="Q62" i="2"/>
  <c r="S64" i="2"/>
  <c r="S62" i="2"/>
  <c r="R66" i="2"/>
  <c r="R63" i="2"/>
  <c r="Q68" i="2"/>
  <c r="Q64" i="2"/>
  <c r="S63" i="2"/>
  <c r="R64" i="2"/>
  <c r="Q67" i="2"/>
  <c r="S69" i="2"/>
  <c r="R65" i="2"/>
  <c r="R68" i="2"/>
  <c r="R69" i="2"/>
  <c r="Q66" i="2"/>
  <c r="S66" i="2"/>
  <c r="R67" i="2"/>
  <c r="S67" i="2"/>
  <c r="S65" i="2"/>
  <c r="R70" i="2"/>
  <c r="S68" i="2"/>
  <c r="Q70" i="2"/>
  <c r="Q69" i="2"/>
  <c r="S70" i="2"/>
  <c r="W5" i="2"/>
  <c r="U5" i="2"/>
  <c r="V5" i="2"/>
  <c r="S73" i="2" l="1"/>
  <c r="Q73" i="2"/>
  <c r="R73" i="2"/>
  <c r="X5" i="2"/>
  <c r="Y5" i="2" s="1"/>
  <c r="Z5" i="2" l="1"/>
  <c r="Z6" i="2" s="1"/>
  <c r="Y6" i="2" l="1"/>
</calcChain>
</file>

<file path=xl/sharedStrings.xml><?xml version="1.0" encoding="utf-8"?>
<sst xmlns="http://schemas.openxmlformats.org/spreadsheetml/2006/main" count="345" uniqueCount="67">
  <si>
    <t>Last Date of Consecutive Days</t>
  </si>
  <si>
    <t>Year</t>
  </si>
  <si>
    <t>Weather Zone</t>
  </si>
  <si>
    <t>Coast</t>
  </si>
  <si>
    <t>East</t>
  </si>
  <si>
    <t>Far West</t>
  </si>
  <si>
    <t>North Central</t>
  </si>
  <si>
    <t xml:space="preserve">North  </t>
  </si>
  <si>
    <t>South Central</t>
  </si>
  <si>
    <t xml:space="preserve">South  </t>
  </si>
  <si>
    <t>West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</si>
  <si>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</si>
  <si>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</si>
  <si>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</si>
  <si>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</si>
  <si>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</si>
  <si>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</si>
  <si>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</si>
  <si>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</si>
  <si>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</si>
  <si>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</si>
  <si>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</si>
  <si>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</si>
  <si>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</si>
  <si>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METRO TOTAL</t>
  </si>
  <si>
    <t>Consec Days x Load Weights</t>
  </si>
  <si>
    <t>Total Rank</t>
  </si>
  <si>
    <t>Bin</t>
  </si>
  <si>
    <t>Frequency</t>
  </si>
  <si>
    <t>High Risk</t>
  </si>
  <si>
    <t>Moderate Risk</t>
  </si>
  <si>
    <t>Low Risk</t>
  </si>
  <si>
    <t>RELATIVE FREQUENCY METHOD</t>
  </si>
  <si>
    <t>Normalized Frequency</t>
  </si>
  <si>
    <t>AUS</t>
  </si>
  <si>
    <t>DFW</t>
  </si>
  <si>
    <t>IAH</t>
  </si>
  <si>
    <t>IQR</t>
  </si>
  <si>
    <t>Outlier Count</t>
  </si>
  <si>
    <t>Extreme Outlier</t>
  </si>
  <si>
    <t>Quartile1</t>
  </si>
  <si>
    <t>Quartile2</t>
  </si>
  <si>
    <t>Quartile3</t>
  </si>
  <si>
    <t>Temperature/High Load Risk Probabilities</t>
  </si>
  <si>
    <t>Assigned Probability</t>
  </si>
  <si>
    <t>Count</t>
  </si>
  <si>
    <t>Weather Station</t>
  </si>
  <si>
    <t>Dry Bulb Temp</t>
  </si>
  <si>
    <t>Assigned Probabilities</t>
  </si>
  <si>
    <t>2002-2016</t>
  </si>
  <si>
    <t>1980-2016</t>
  </si>
  <si>
    <t>1990-2016</t>
  </si>
  <si>
    <t>Normalized Weights</t>
  </si>
  <si>
    <t>Lower Fence</t>
  </si>
  <si>
    <t>Upper Fence</t>
  </si>
  <si>
    <t>Mild Outlier</t>
  </si>
  <si>
    <t>Outlier Detection - Quartile Fence Method</t>
  </si>
  <si>
    <t>Outlier Status (Based on Quartile Fences)</t>
  </si>
  <si>
    <t>Source: Demand &amp; Energy Report, 3/3/2017 (Reflects Final Settlement results)</t>
  </si>
  <si>
    <t>AUS WEIGHT</t>
  </si>
  <si>
    <t>DFW WEIGHT</t>
  </si>
  <si>
    <t>IAH WEIGHT</t>
  </si>
  <si>
    <t>No Risk</t>
  </si>
  <si>
    <t>Extremely High Risk</t>
  </si>
  <si>
    <t>Lower Fence = 14.13</t>
  </si>
  <si>
    <t>Upper Fence = 22.08</t>
  </si>
  <si>
    <r>
      <t>Consec Day Occurrences &gt;100</t>
    </r>
    <r>
      <rPr>
        <sz val="10"/>
        <rFont val="Symbol"/>
        <family val="1"/>
        <charset val="2"/>
      </rPr>
      <t>°</t>
    </r>
    <r>
      <rPr>
        <sz val="10"/>
        <rFont val="MS Sans Serif"/>
        <family val="2"/>
      </rPr>
      <t>F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</si>
</sst>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%"/>
    <numFmt numFmtId="166" formatCode="0.0"/>
  </numFmts>
  <fonts count="10" x14ac:knownFonts="1">
    <font>
      <sz val="10"/>
      <name val="MS Sans Serif"/>
      <family val="2"/>
    </font>
    <font>
      <sz val="10"/>
      <name val="MS Sans Serif"/>
      <family val="2"/>
    </font>
    <font>
      <b/>
      <i/>
      <sz val="1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MS Sans Serif"/>
    </font>
    <font>
      <sz val="10"/>
      <name val="Symbol"/>
      <family val="1"/>
      <charset val="2"/>
    </font>
    <font>
      <b/>
      <i/>
      <sz val="10"/>
      <name val="MS Sans Serif"/>
    </font>
    <font>
      <b/>
      <sz val="12"/>
      <color theme="0"/>
      <name val="Calibri"/>
      <family val="2"/>
      <scheme val="minor"/>
    </font>
    <font>
      <sz val="11"/>
      <name val="MS Sans Serif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4">
    <xf numFmtId="0" fontId="0" fillId="0" borderId="0" xfId="0"/>
    <xf numFmtId="0" fontId="0" fillId="0" borderId="0" xfId="0" applyAlignment="1">
      <alignment horizontal="right"/>
    </xf>
    <xf numFmtId="14" fontId="0" fillId="0" borderId="0" xfId="0" applyNumberFormat="1"/>
    <xf numFmtId="1" fontId="0" fillId="0" borderId="0" xfId="0" applyNumberFormat="1"/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1" xfId="0" applyFont="1" applyBorder="1"/>
    <xf numFmtId="3" fontId="4" fillId="0" borderId="1" xfId="0" applyNumberFormat="1" applyFont="1" applyFill="1" applyBorder="1" applyAlignment="1">
      <alignment horizontal="center"/>
    </xf>
    <xf numFmtId="3" fontId="4" fillId="0" borderId="2" xfId="0" applyNumberFormat="1" applyFont="1" applyFill="1" applyBorder="1" applyAlignment="1">
      <alignment horizontal="center"/>
    </xf>
    <xf numFmtId="49" fontId="4" fillId="0" borderId="1" xfId="0" applyNumberFormat="1" applyFont="1" applyBorder="1"/>
    <xf numFmtId="0" fontId="0" fillId="0" borderId="0" xfId="0" applyAlignment="1">
      <alignment horizontal="center"/>
    </xf>
    <xf numFmtId="0" fontId="4" fillId="0" borderId="0" xfId="0" applyFont="1" applyFill="1" applyBorder="1"/>
    <xf numFmtId="3" fontId="4" fillId="2" borderId="1" xfId="0" applyNumberFormat="1" applyFont="1" applyFill="1" applyBorder="1" applyAlignment="1">
      <alignment horizontal="center"/>
    </xf>
    <xf numFmtId="4" fontId="4" fillId="2" borderId="1" xfId="0" applyNumberFormat="1" applyFont="1" applyFill="1" applyBorder="1" applyAlignment="1">
      <alignment horizontal="center"/>
    </xf>
    <xf numFmtId="2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165" fontId="0" fillId="0" borderId="0" xfId="1" applyNumberFormat="1" applyFont="1"/>
    <xf numFmtId="0" fontId="0" fillId="0" borderId="0" xfId="0" applyAlignment="1">
      <alignment wrapText="1"/>
    </xf>
    <xf numFmtId="0" fontId="0" fillId="10" borderId="0" xfId="0" applyFill="1"/>
    <xf numFmtId="0" fontId="5" fillId="4" borderId="1" xfId="0" applyFont="1" applyFill="1" applyBorder="1"/>
    <xf numFmtId="0" fontId="5" fillId="3" borderId="1" xfId="0" applyFont="1" applyFill="1" applyBorder="1"/>
    <xf numFmtId="0" fontId="5" fillId="7" borderId="1" xfId="0" applyFont="1" applyFill="1" applyBorder="1" applyAlignment="1">
      <alignment horizontal="center"/>
    </xf>
    <xf numFmtId="2" fontId="0" fillId="10" borderId="1" xfId="0" applyNumberFormat="1" applyFill="1" applyBorder="1" applyAlignment="1">
      <alignment horizontal="center"/>
    </xf>
    <xf numFmtId="0" fontId="5" fillId="7" borderId="1" xfId="0" applyFont="1" applyFill="1" applyBorder="1" applyAlignment="1">
      <alignment horizontal="center"/>
    </xf>
    <xf numFmtId="0" fontId="0" fillId="10" borderId="4" xfId="0" applyFill="1" applyBorder="1"/>
    <xf numFmtId="0" fontId="0" fillId="10" borderId="5" xfId="0" applyFill="1" applyBorder="1"/>
    <xf numFmtId="0" fontId="0" fillId="10" borderId="6" xfId="0" applyFill="1" applyBorder="1"/>
    <xf numFmtId="0" fontId="0" fillId="10" borderId="8" xfId="0" applyFill="1" applyBorder="1"/>
    <xf numFmtId="0" fontId="0" fillId="10" borderId="7" xfId="0" applyFill="1" applyBorder="1"/>
    <xf numFmtId="0" fontId="0" fillId="10" borderId="9" xfId="0" applyFill="1" applyBorder="1"/>
    <xf numFmtId="0" fontId="0" fillId="10" borderId="10" xfId="0" applyFill="1" applyBorder="1"/>
    <xf numFmtId="0" fontId="0" fillId="10" borderId="11" xfId="0" applyFill="1" applyBorder="1"/>
    <xf numFmtId="0" fontId="5" fillId="0" borderId="0" xfId="0" applyFont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8" fillId="11" borderId="12" xfId="0" applyFont="1" applyFill="1" applyBorder="1" applyAlignment="1">
      <alignment horizontal="center" wrapText="1"/>
    </xf>
    <xf numFmtId="0" fontId="8" fillId="11" borderId="3" xfId="0" applyFont="1" applyFill="1" applyBorder="1" applyAlignment="1">
      <alignment horizontal="center" wrapText="1"/>
    </xf>
    <xf numFmtId="0" fontId="8" fillId="11" borderId="13" xfId="0" applyFont="1" applyFill="1" applyBorder="1" applyAlignment="1">
      <alignment horizontal="center" wrapText="1"/>
    </xf>
    <xf numFmtId="0" fontId="9" fillId="0" borderId="4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65" fontId="9" fillId="8" borderId="0" xfId="1" applyNumberFormat="1" applyFont="1" applyFill="1"/>
    <xf numFmtId="0" fontId="9" fillId="0" borderId="8" xfId="0" applyFont="1" applyBorder="1"/>
    <xf numFmtId="165" fontId="9" fillId="3" borderId="0" xfId="1" applyNumberFormat="1" applyFont="1" applyFill="1"/>
    <xf numFmtId="165" fontId="9" fillId="4" borderId="0" xfId="1" applyNumberFormat="1" applyFont="1" applyFill="1"/>
    <xf numFmtId="165" fontId="9" fillId="6" borderId="0" xfId="1" applyNumberFormat="1" applyFont="1" applyFill="1"/>
    <xf numFmtId="165" fontId="9" fillId="9" borderId="0" xfId="1" applyNumberFormat="1" applyFont="1" applyFill="1"/>
    <xf numFmtId="0" fontId="9" fillId="0" borderId="5" xfId="0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165" fontId="9" fillId="9" borderId="6" xfId="1" applyNumberFormat="1" applyFont="1" applyFill="1" applyBorder="1"/>
    <xf numFmtId="0" fontId="9" fillId="0" borderId="7" xfId="0" applyFont="1" applyBorder="1"/>
    <xf numFmtId="0" fontId="5" fillId="8" borderId="1" xfId="0" applyFont="1" applyFill="1" applyBorder="1"/>
    <xf numFmtId="165" fontId="5" fillId="8" borderId="1" xfId="0" applyNumberFormat="1" applyFont="1" applyFill="1" applyBorder="1"/>
    <xf numFmtId="0" fontId="5" fillId="6" borderId="1" xfId="0" applyFont="1" applyFill="1" applyBorder="1"/>
    <xf numFmtId="0" fontId="5" fillId="9" borderId="1" xfId="0" applyFont="1" applyFill="1" applyBorder="1"/>
    <xf numFmtId="165" fontId="0" fillId="0" borderId="0" xfId="0" applyNumberFormat="1"/>
    <xf numFmtId="10" fontId="0" fillId="0" borderId="0" xfId="0" applyNumberFormat="1"/>
    <xf numFmtId="0" fontId="0" fillId="4" borderId="1" xfId="0" applyFill="1" applyBorder="1" applyAlignment="1">
      <alignment horizontal="center"/>
    </xf>
    <xf numFmtId="164" fontId="9" fillId="8" borderId="0" xfId="0" applyNumberFormat="1" applyFont="1" applyFill="1"/>
    <xf numFmtId="164" fontId="9" fillId="5" borderId="0" xfId="0" applyNumberFormat="1" applyFont="1" applyFill="1"/>
    <xf numFmtId="164" fontId="9" fillId="6" borderId="0" xfId="0" applyNumberFormat="1" applyFont="1" applyFill="1"/>
    <xf numFmtId="164" fontId="9" fillId="9" borderId="0" xfId="0" applyNumberFormat="1" applyFont="1" applyFill="1"/>
    <xf numFmtId="164" fontId="9" fillId="9" borderId="6" xfId="0" applyNumberFormat="1" applyFont="1" applyFill="1" applyBorder="1"/>
    <xf numFmtId="0" fontId="0" fillId="10" borderId="0" xfId="0" applyFill="1" applyBorder="1"/>
    <xf numFmtId="165" fontId="5" fillId="4" borderId="0" xfId="0" applyNumberFormat="1" applyFont="1" applyFill="1"/>
    <xf numFmtId="0" fontId="0" fillId="0" borderId="0" xfId="0" applyAlignment="1">
      <alignment horizontal="center"/>
    </xf>
    <xf numFmtId="0" fontId="5" fillId="7" borderId="1" xfId="0" applyFont="1" applyFill="1" applyBorder="1" applyAlignment="1">
      <alignment horizontal="center"/>
    </xf>
    <xf numFmtId="0" fontId="5" fillId="4" borderId="15" xfId="0" applyFont="1" applyFill="1" applyBorder="1" applyAlignment="1">
      <alignment horizontal="center"/>
    </xf>
    <xf numFmtId="0" fontId="5" fillId="4" borderId="14" xfId="0" applyFont="1" applyFill="1" applyBorder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8" fillId="11" borderId="0" xfId="0" applyFont="1" applyFill="1" applyAlignment="1">
      <alignment horizontal="center" wrapText="1"/>
    </xf>
    <xf numFmtId="0" fontId="8" fillId="11" borderId="1" xfId="0" applyFont="1" applyFill="1" applyBorder="1" applyAlignment="1">
      <alignment horizontal="center" wrapText="1"/>
    </xf>
    <xf numFmtId="0" fontId="0" fillId="0" borderId="8" xfId="0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166" fontId="0" fillId="0" borderId="0" xfId="0" applyNumberFormat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'ConsecutiveDayOccurrences&gt;100'!$O$4</c:f>
              <c:strCache>
                <c:ptCount val="1"/>
                <c:pt idx="0">
                  <c:v>Total Rank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'ConsecutiveDayOccurrences&gt;100'!$G$5:$G$71</c:f>
              <c:numCache>
                <c:formatCode>General</c:formatCode>
                <c:ptCount val="67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</c:numCache>
            </c:numRef>
          </c:cat>
          <c:val>
            <c:numRef>
              <c:f>'ConsecutiveDayOccurrences&gt;100'!$O$5:$O$71</c:f>
              <c:numCache>
                <c:formatCode>0.00</c:formatCode>
                <c:ptCount val="67"/>
                <c:pt idx="0">
                  <c:v>0.41873660230174103</c:v>
                </c:pt>
                <c:pt idx="1">
                  <c:v>5.4435758299226338</c:v>
                </c:pt>
                <c:pt idx="2">
                  <c:v>2.0936830115087051</c:v>
                </c:pt>
                <c:pt idx="3">
                  <c:v>13.478983648179586</c:v>
                </c:pt>
                <c:pt idx="4">
                  <c:v>21.464576568753976</c:v>
                </c:pt>
                <c:pt idx="5">
                  <c:v>1.774576204572087</c:v>
                </c:pt>
                <c:pt idx="6">
                  <c:v>16.325308807347305</c:v>
                </c:pt>
                <c:pt idx="7">
                  <c:v>3.055693460318591</c:v>
                </c:pt>
                <c:pt idx="8">
                  <c:v>3.2401543126281807</c:v>
                </c:pt>
                <c:pt idx="9">
                  <c:v>0</c:v>
                </c:pt>
                <c:pt idx="10">
                  <c:v>1.7247613068895256</c:v>
                </c:pt>
                <c:pt idx="11">
                  <c:v>0</c:v>
                </c:pt>
                <c:pt idx="12">
                  <c:v>4.9400081706764256</c:v>
                </c:pt>
                <c:pt idx="13">
                  <c:v>5.7424652160180019</c:v>
                </c:pt>
                <c:pt idx="14">
                  <c:v>7.9357780228918298</c:v>
                </c:pt>
                <c:pt idx="15">
                  <c:v>0</c:v>
                </c:pt>
                <c:pt idx="16">
                  <c:v>0</c:v>
                </c:pt>
                <c:pt idx="17">
                  <c:v>1.3060247045877844</c:v>
                </c:pt>
                <c:pt idx="18">
                  <c:v>0</c:v>
                </c:pt>
                <c:pt idx="19">
                  <c:v>1.5153930057386551</c:v>
                </c:pt>
                <c:pt idx="20">
                  <c:v>2.2182202557151087</c:v>
                </c:pt>
                <c:pt idx="21">
                  <c:v>0.88728810228604349</c:v>
                </c:pt>
                <c:pt idx="22">
                  <c:v>0.88728810228604349</c:v>
                </c:pt>
                <c:pt idx="23">
                  <c:v>0</c:v>
                </c:pt>
                <c:pt idx="24">
                  <c:v>3.5242449603028931</c:v>
                </c:pt>
                <c:pt idx="25">
                  <c:v>0</c:v>
                </c:pt>
                <c:pt idx="26">
                  <c:v>0.88728810228604349</c:v>
                </c:pt>
                <c:pt idx="27">
                  <c:v>1.774576204572087</c:v>
                </c:pt>
                <c:pt idx="28">
                  <c:v>7.7264097217409597</c:v>
                </c:pt>
                <c:pt idx="29">
                  <c:v>1.3309321534290652</c:v>
                </c:pt>
                <c:pt idx="30">
                  <c:v>31.996093289990064</c:v>
                </c:pt>
                <c:pt idx="31">
                  <c:v>1.774576204572087</c:v>
                </c:pt>
                <c:pt idx="32">
                  <c:v>3.0806009091598714</c:v>
                </c:pt>
                <c:pt idx="33">
                  <c:v>0</c:v>
                </c:pt>
                <c:pt idx="34">
                  <c:v>5.6677428694941598</c:v>
                </c:pt>
                <c:pt idx="35">
                  <c:v>8.6736214321301901</c:v>
                </c:pt>
                <c:pt idx="36">
                  <c:v>4.9898230683589873</c:v>
                </c:pt>
                <c:pt idx="37">
                  <c:v>1.3309321534290652</c:v>
                </c:pt>
                <c:pt idx="38">
                  <c:v>5.549152409144174</c:v>
                </c:pt>
                <c:pt idx="39">
                  <c:v>1.0468415057543525</c:v>
                </c:pt>
                <c:pt idx="40">
                  <c:v>2.3528662103421372</c:v>
                </c:pt>
                <c:pt idx="41">
                  <c:v>0</c:v>
                </c:pt>
                <c:pt idx="42">
                  <c:v>0</c:v>
                </c:pt>
                <c:pt idx="43">
                  <c:v>3.9678890114459149</c:v>
                </c:pt>
                <c:pt idx="44">
                  <c:v>1.8843147103578346</c:v>
                </c:pt>
                <c:pt idx="45">
                  <c:v>4.1684053580325475</c:v>
                </c:pt>
                <c:pt idx="46">
                  <c:v>3.1055083580011522</c:v>
                </c:pt>
                <c:pt idx="47">
                  <c:v>0</c:v>
                </c:pt>
                <c:pt idx="48">
                  <c:v>18.840770034306349</c:v>
                </c:pt>
                <c:pt idx="49">
                  <c:v>9.7264097217409589</c:v>
                </c:pt>
                <c:pt idx="50">
                  <c:v>23.200839784361293</c:v>
                </c:pt>
                <c:pt idx="51">
                  <c:v>0.41873660230174103</c:v>
                </c:pt>
                <c:pt idx="52">
                  <c:v>0</c:v>
                </c:pt>
                <c:pt idx="53">
                  <c:v>2.8872881022860435</c:v>
                </c:pt>
                <c:pt idx="54">
                  <c:v>0</c:v>
                </c:pt>
                <c:pt idx="55">
                  <c:v>2.9809711137947486</c:v>
                </c:pt>
                <c:pt idx="56">
                  <c:v>14.331255591203725</c:v>
                </c:pt>
                <c:pt idx="57">
                  <c:v>1.774576204572087</c:v>
                </c:pt>
                <c:pt idx="58">
                  <c:v>6.6297533183040454</c:v>
                </c:pt>
                <c:pt idx="59">
                  <c:v>13.080532687939485</c:v>
                </c:pt>
                <c:pt idx="60">
                  <c:v>7.7264097217409597</c:v>
                </c:pt>
                <c:pt idx="61">
                  <c:v>36.340039324547575</c:v>
                </c:pt>
                <c:pt idx="62">
                  <c:v>11.944629977456069</c:v>
                </c:pt>
                <c:pt idx="63">
                  <c:v>8.6985288809714696</c:v>
                </c:pt>
                <c:pt idx="64">
                  <c:v>2.6120494091755688</c:v>
                </c:pt>
                <c:pt idx="65">
                  <c:v>5.7336132614537636</c:v>
                </c:pt>
                <c:pt idx="66">
                  <c:v>3.549152409144174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3772904"/>
        <c:axId val="513527496"/>
      </c:barChart>
      <c:catAx>
        <c:axId val="113772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3527496"/>
        <c:crosses val="autoZero"/>
        <c:auto val="1"/>
        <c:lblAlgn val="ctr"/>
        <c:lblOffset val="100"/>
        <c:noMultiLvlLbl val="0"/>
      </c:catAx>
      <c:valAx>
        <c:axId val="513527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7729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Histogram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'Freq-Probability Calcs'!$C$2</c:f>
              <c:strCache>
                <c:ptCount val="1"/>
                <c:pt idx="0">
                  <c:v>Frequency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'Freq-Probability Calcs'!$C$3:$C$40</c:f>
              <c:numCache>
                <c:formatCode>General</c:formatCode>
                <c:ptCount val="38"/>
                <c:pt idx="0">
                  <c:v>13</c:v>
                </c:pt>
                <c:pt idx="1">
                  <c:v>5</c:v>
                </c:pt>
                <c:pt idx="2">
                  <c:v>11</c:v>
                </c:pt>
                <c:pt idx="3">
                  <c:v>6</c:v>
                </c:pt>
                <c:pt idx="4">
                  <c:v>7</c:v>
                </c:pt>
                <c:pt idx="5">
                  <c:v>3</c:v>
                </c:pt>
                <c:pt idx="6">
                  <c:v>5</c:v>
                </c:pt>
                <c:pt idx="7">
                  <c:v>1</c:v>
                </c:pt>
                <c:pt idx="8">
                  <c:v>3</c:v>
                </c:pt>
                <c:pt idx="9">
                  <c:v>2</c:v>
                </c:pt>
                <c:pt idx="10">
                  <c:v>1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2</c:v>
                </c:pt>
                <c:pt idx="15">
                  <c:v>1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13528280"/>
        <c:axId val="513528672"/>
      </c:barChart>
      <c:catAx>
        <c:axId val="5135282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High Temperature Rankings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3528672"/>
        <c:crosses val="autoZero"/>
        <c:auto val="1"/>
        <c:lblAlgn val="ctr"/>
        <c:lblOffset val="100"/>
        <c:noMultiLvlLbl val="0"/>
      </c:catAx>
      <c:valAx>
        <c:axId val="513528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Frequency (N = 67)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35282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176210</xdr:colOff>
      <xdr:row>75</xdr:row>
      <xdr:rowOff>57150</xdr:rowOff>
    </xdr:from>
    <xdr:to>
      <xdr:col>23</xdr:col>
      <xdr:colOff>57150</xdr:colOff>
      <xdr:row>98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133351</xdr:colOff>
      <xdr:row>8</xdr:row>
      <xdr:rowOff>66676</xdr:rowOff>
    </xdr:from>
    <xdr:to>
      <xdr:col>24</xdr:col>
      <xdr:colOff>876300</xdr:colOff>
      <xdr:row>9</xdr:row>
      <xdr:rowOff>114300</xdr:rowOff>
    </xdr:to>
    <xdr:sp macro="" textlink="">
      <xdr:nvSpPr>
        <xdr:cNvPr id="3" name="TextBox 2"/>
        <xdr:cNvSpPr txBox="1"/>
      </xdr:nvSpPr>
      <xdr:spPr>
        <a:xfrm>
          <a:off x="15868651" y="1524001"/>
          <a:ext cx="2943224" cy="2095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/>
            <a:t>Lower Fence =</a:t>
          </a:r>
          <a:r>
            <a:rPr lang="en-US" sz="1000" baseline="0"/>
            <a:t> Quartile3 + (1.5 x Interquartile Range)</a:t>
          </a:r>
        </a:p>
      </xdr:txBody>
    </xdr:sp>
    <xdr:clientData/>
  </xdr:twoCellAnchor>
  <xdr:twoCellAnchor>
    <xdr:from>
      <xdr:col>24</xdr:col>
      <xdr:colOff>171451</xdr:colOff>
      <xdr:row>5</xdr:row>
      <xdr:rowOff>9525</xdr:rowOff>
    </xdr:from>
    <xdr:to>
      <xdr:col>24</xdr:col>
      <xdr:colOff>314325</xdr:colOff>
      <xdr:row>8</xdr:row>
      <xdr:rowOff>66676</xdr:rowOff>
    </xdr:to>
    <xdr:cxnSp macro="">
      <xdr:nvCxnSpPr>
        <xdr:cNvPr id="5" name="Straight Arrow Connector 4"/>
        <xdr:cNvCxnSpPr/>
      </xdr:nvCxnSpPr>
      <xdr:spPr>
        <a:xfrm flipV="1">
          <a:off x="18107026" y="981075"/>
          <a:ext cx="142874" cy="542926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276226</xdr:colOff>
      <xdr:row>6</xdr:row>
      <xdr:rowOff>95249</xdr:rowOff>
    </xdr:from>
    <xdr:to>
      <xdr:col>24</xdr:col>
      <xdr:colOff>1</xdr:colOff>
      <xdr:row>7</xdr:row>
      <xdr:rowOff>152400</xdr:rowOff>
    </xdr:to>
    <xdr:sp macro="" textlink="">
      <xdr:nvSpPr>
        <xdr:cNvPr id="14" name="TextBox 13"/>
        <xdr:cNvSpPr txBox="1"/>
      </xdr:nvSpPr>
      <xdr:spPr>
        <a:xfrm>
          <a:off x="15354301" y="1228724"/>
          <a:ext cx="2581275" cy="2190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 baseline="0"/>
            <a:t>Interquartile Range = Quartile3 - Quartile1</a:t>
          </a:r>
        </a:p>
      </xdr:txBody>
    </xdr:sp>
    <xdr:clientData/>
  </xdr:twoCellAnchor>
  <xdr:twoCellAnchor>
    <xdr:from>
      <xdr:col>23</xdr:col>
      <xdr:colOff>333377</xdr:colOff>
      <xdr:row>4</xdr:row>
      <xdr:rowOff>152400</xdr:rowOff>
    </xdr:from>
    <xdr:to>
      <xdr:col>23</xdr:col>
      <xdr:colOff>333377</xdr:colOff>
      <xdr:row>6</xdr:row>
      <xdr:rowOff>104775</xdr:rowOff>
    </xdr:to>
    <xdr:cxnSp macro="">
      <xdr:nvCxnSpPr>
        <xdr:cNvPr id="27" name="Straight Arrow Connector 26"/>
        <xdr:cNvCxnSpPr/>
      </xdr:nvCxnSpPr>
      <xdr:spPr>
        <a:xfrm flipV="1">
          <a:off x="17611727" y="962025"/>
          <a:ext cx="0" cy="2762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323850</xdr:colOff>
      <xdr:row>10</xdr:row>
      <xdr:rowOff>28575</xdr:rowOff>
    </xdr:from>
    <xdr:to>
      <xdr:col>25</xdr:col>
      <xdr:colOff>866774</xdr:colOff>
      <xdr:row>11</xdr:row>
      <xdr:rowOff>76199</xdr:rowOff>
    </xdr:to>
    <xdr:sp macro="" textlink="">
      <xdr:nvSpPr>
        <xdr:cNvPr id="15" name="TextBox 14"/>
        <xdr:cNvSpPr txBox="1"/>
      </xdr:nvSpPr>
      <xdr:spPr>
        <a:xfrm>
          <a:off x="16744950" y="1809750"/>
          <a:ext cx="2943224" cy="2095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/>
            <a:t>Upper Fence =</a:t>
          </a:r>
          <a:r>
            <a:rPr lang="en-US" sz="1000" baseline="0"/>
            <a:t> Quartile3 + (3 x Interquartile Range)</a:t>
          </a:r>
        </a:p>
      </xdr:txBody>
    </xdr:sp>
    <xdr:clientData/>
  </xdr:twoCellAnchor>
  <xdr:twoCellAnchor>
    <xdr:from>
      <xdr:col>25</xdr:col>
      <xdr:colOff>171451</xdr:colOff>
      <xdr:row>5</xdr:row>
      <xdr:rowOff>0</xdr:rowOff>
    </xdr:from>
    <xdr:to>
      <xdr:col>25</xdr:col>
      <xdr:colOff>352425</xdr:colOff>
      <xdr:row>10</xdr:row>
      <xdr:rowOff>28575</xdr:rowOff>
    </xdr:to>
    <xdr:cxnSp macro="">
      <xdr:nvCxnSpPr>
        <xdr:cNvPr id="17" name="Straight Arrow Connector 16"/>
        <xdr:cNvCxnSpPr/>
      </xdr:nvCxnSpPr>
      <xdr:spPr>
        <a:xfrm flipV="1">
          <a:off x="18992851" y="971550"/>
          <a:ext cx="180974" cy="8382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14285</xdr:colOff>
      <xdr:row>9</xdr:row>
      <xdr:rowOff>114300</xdr:rowOff>
    </xdr:from>
    <xdr:to>
      <xdr:col>16</xdr:col>
      <xdr:colOff>323849</xdr:colOff>
      <xdr:row>32</xdr:row>
      <xdr:rowOff>66675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273"/>
  <sheetViews>
    <sheetView tabSelected="1" zoomScaleNormal="100" workbookViewId="0">
      <selection activeCell="C26" sqref="C26"/>
    </sheetView>
  </sheetViews>
  <sheetFormatPr defaultRowHeight="12.75" x14ac:dyDescent="0.2"/>
  <cols>
    <col min="3" max="3" width="19.140625" customWidth="1"/>
    <col min="4" max="4" width="13.5703125" customWidth="1"/>
    <col min="6" max="6" width="5.7109375" customWidth="1"/>
    <col min="8" max="8" width="7.42578125" customWidth="1"/>
    <col min="9" max="9" width="6.85546875" customWidth="1"/>
    <col min="10" max="10" width="7.42578125" customWidth="1"/>
    <col min="11" max="11" width="5.42578125" customWidth="1"/>
    <col min="12" max="12" width="7.85546875" customWidth="1"/>
    <col min="13" max="13" width="8.140625" customWidth="1"/>
    <col min="14" max="14" width="7.28515625" customWidth="1"/>
    <col min="15" max="15" width="10.42578125" customWidth="1"/>
    <col min="16" max="16" width="14.5703125" customWidth="1"/>
    <col min="17" max="17" width="12.85546875" customWidth="1"/>
    <col min="18" max="19" width="13.7109375" customWidth="1"/>
    <col min="21" max="21" width="9.85546875" customWidth="1"/>
    <col min="22" max="22" width="10.28515625" customWidth="1"/>
    <col min="23" max="23" width="12.85546875" customWidth="1"/>
    <col min="24" max="24" width="9.85546875" customWidth="1"/>
    <col min="25" max="25" width="13.28515625" customWidth="1"/>
    <col min="26" max="26" width="13.85546875" customWidth="1"/>
  </cols>
  <sheetData>
    <row r="2" spans="1:27" x14ac:dyDescent="0.2">
      <c r="O2" s="14"/>
      <c r="T2" s="30"/>
      <c r="U2" s="31"/>
      <c r="V2" s="31"/>
      <c r="W2" s="31"/>
      <c r="X2" s="31"/>
      <c r="Y2" s="31"/>
      <c r="Z2" s="31"/>
      <c r="AA2" s="32"/>
    </row>
    <row r="3" spans="1:27" x14ac:dyDescent="0.2">
      <c r="G3" s="64" t="s">
        <v>66</v>
      </c>
      <c r="H3" s="64"/>
      <c r="I3" s="64"/>
      <c r="J3" s="64"/>
      <c r="L3" s="64" t="s">
        <v>25</v>
      </c>
      <c r="M3" s="64"/>
      <c r="N3" s="64"/>
      <c r="O3" s="64"/>
      <c r="Q3" s="64" t="s">
        <v>52</v>
      </c>
      <c r="R3" s="64"/>
      <c r="S3" s="64"/>
      <c r="T3" s="25"/>
      <c r="U3" s="65" t="s">
        <v>56</v>
      </c>
      <c r="V3" s="65"/>
      <c r="W3" s="65"/>
      <c r="X3" s="65"/>
      <c r="Y3" s="65"/>
      <c r="Z3" s="65"/>
      <c r="AA3" s="28"/>
    </row>
    <row r="4" spans="1:27" ht="25.5" x14ac:dyDescent="0.2">
      <c r="A4" s="16" t="s">
        <v>46</v>
      </c>
      <c r="B4" s="16" t="s">
        <v>47</v>
      </c>
      <c r="C4" s="16" t="s">
        <v>0</v>
      </c>
      <c r="D4" s="16" t="s">
        <v>1</v>
      </c>
      <c r="E4" s="16" t="s">
        <v>45</v>
      </c>
      <c r="G4" s="16" t="s">
        <v>1</v>
      </c>
      <c r="H4" s="10" t="s">
        <v>34</v>
      </c>
      <c r="I4" s="10" t="s">
        <v>35</v>
      </c>
      <c r="J4" s="10" t="s">
        <v>36</v>
      </c>
      <c r="K4" s="10"/>
      <c r="L4" s="10" t="s">
        <v>34</v>
      </c>
      <c r="M4" s="10" t="s">
        <v>35</v>
      </c>
      <c r="N4" s="10" t="s">
        <v>36</v>
      </c>
      <c r="O4" s="10" t="s">
        <v>26</v>
      </c>
      <c r="P4" s="16" t="s">
        <v>48</v>
      </c>
      <c r="Q4" s="16" t="s">
        <v>49</v>
      </c>
      <c r="R4" s="16" t="s">
        <v>51</v>
      </c>
      <c r="S4" s="16" t="s">
        <v>50</v>
      </c>
      <c r="T4" s="25"/>
      <c r="U4" s="22" t="s">
        <v>40</v>
      </c>
      <c r="V4" s="22" t="s">
        <v>41</v>
      </c>
      <c r="W4" s="22" t="s">
        <v>42</v>
      </c>
      <c r="X4" s="22" t="s">
        <v>37</v>
      </c>
      <c r="Y4" s="24" t="s">
        <v>53</v>
      </c>
      <c r="Z4" s="24" t="s">
        <v>54</v>
      </c>
      <c r="AA4" s="28"/>
    </row>
    <row r="5" spans="1:27" x14ac:dyDescent="0.2">
      <c r="A5" s="1" t="s">
        <v>34</v>
      </c>
      <c r="B5" s="1">
        <v>100.6</v>
      </c>
      <c r="C5" s="2">
        <v>18480</v>
      </c>
      <c r="D5" s="3">
        <f>YEAR(C5)</f>
        <v>1950</v>
      </c>
      <c r="E5" s="1">
        <v>2</v>
      </c>
      <c r="G5">
        <v>1950</v>
      </c>
      <c r="H5">
        <f t="shared" ref="H5:H36" si="0">SUMIFS($E$5:$E$273,$D$5:$D$273,$G5,$A$5:$A$273,$H$4)</f>
        <v>2</v>
      </c>
      <c r="I5">
        <f t="shared" ref="I5:I36" si="1">SUMIFS($E$5:$E$273,$D$5:$D$273,$G5,$A$5:$A$273,$I$4)</f>
        <v>0</v>
      </c>
      <c r="J5">
        <f t="shared" ref="J5:J36" si="2">SUMIFS($E$5:$E$273,$D$5:$D$273,$G5,$A$5:$A$273,$J$4)</f>
        <v>0</v>
      </c>
      <c r="L5" s="14">
        <f>H5*'WeatherZoneLoads-2016'!$I$18</f>
        <v>0.41873660230174103</v>
      </c>
      <c r="M5" s="14">
        <f>I5*'WeatherZoneLoads-2016'!$I$19</f>
        <v>0</v>
      </c>
      <c r="N5" s="14">
        <f>J5*'WeatherZoneLoads-2016'!$I$20</f>
        <v>0</v>
      </c>
      <c r="O5" s="14">
        <f>SUM(L5:N5)</f>
        <v>0.41873660230174103</v>
      </c>
      <c r="P5" s="17">
        <f>IF(O5=0,'Freq-Probability Calcs'!$I$3,IF(AND(O5&gt;0,O5&lt;=6),'Freq-Probability Calcs'!$I$4,IF(AND(O5&gt;6,O5&lt;=14),'Freq-Probability Calcs'!$I$5,IF(AND(O5&gt;=14,O5&lt;=23),'Freq-Probability Calcs'!$I$6,IF(O5&gt;23,'Freq-Probability Calcs'!$I$7)))))</f>
        <v>0.10100000000000001</v>
      </c>
      <c r="T5" s="25"/>
      <c r="U5" s="23">
        <f>QUARTILE($O$5:$O$71,1)</f>
        <v>0.88728810228604349</v>
      </c>
      <c r="V5" s="23">
        <f>QUARTILE($O$5:$O$71,2)</f>
        <v>2.8872881022860435</v>
      </c>
      <c r="W5" s="23">
        <f>QUARTILE($O$5:$O$71,3)</f>
        <v>6.1861092671610241</v>
      </c>
      <c r="X5" s="23">
        <f>W5-U5</f>
        <v>5.2988211648749806</v>
      </c>
      <c r="Y5" s="23">
        <f>$W$5+(1.5*$X$5)</f>
        <v>14.134341014473495</v>
      </c>
      <c r="Z5" s="23">
        <f>$W$5+(3*$X$5)</f>
        <v>22.082572761785968</v>
      </c>
      <c r="AA5" s="28"/>
    </row>
    <row r="6" spans="1:27" x14ac:dyDescent="0.2">
      <c r="A6" s="1" t="s">
        <v>34</v>
      </c>
      <c r="B6" s="1">
        <v>100.6</v>
      </c>
      <c r="C6" s="2">
        <v>18829</v>
      </c>
      <c r="D6" s="3">
        <f t="shared" ref="D6:D69" si="3">YEAR(C6)</f>
        <v>1951</v>
      </c>
      <c r="E6" s="1">
        <v>3</v>
      </c>
      <c r="G6">
        <f>G5+1</f>
        <v>1951</v>
      </c>
      <c r="H6">
        <f t="shared" si="0"/>
        <v>26</v>
      </c>
      <c r="I6">
        <f t="shared" si="1"/>
        <v>0</v>
      </c>
      <c r="J6">
        <f t="shared" si="2"/>
        <v>0</v>
      </c>
      <c r="L6" s="14">
        <f>H6*'WeatherZoneLoads-2016'!$I$18</f>
        <v>5.4435758299226338</v>
      </c>
      <c r="M6" s="14">
        <f>I6*'WeatherZoneLoads-2016'!$I$19</f>
        <v>0</v>
      </c>
      <c r="N6" s="14">
        <f>J6*'WeatherZoneLoads-2016'!$I$20</f>
        <v>0</v>
      </c>
      <c r="O6" s="14">
        <f t="shared" ref="O6:O69" si="4">SUM(L6:N6)</f>
        <v>5.4435758299226338</v>
      </c>
      <c r="P6" s="17">
        <f>IF(O6=0,'Freq-Probability Calcs'!$I$3,IF(AND(O6&gt;0,O6&lt;=6),'Freq-Probability Calcs'!$I$4,IF(AND(O6&gt;6,O6&lt;=14),'Freq-Probability Calcs'!$I$5,IF(AND(O6&gt;=14,O6&lt;=23),'Freq-Probability Calcs'!$I$6,IF(O6&gt;23,'Freq-Probability Calcs'!$I$7)))))</f>
        <v>0.10100000000000001</v>
      </c>
      <c r="T6" s="25"/>
      <c r="U6" s="66" t="s">
        <v>38</v>
      </c>
      <c r="V6" s="67"/>
      <c r="W6" s="67"/>
      <c r="X6" s="68"/>
      <c r="Y6" s="56">
        <f>COUNTIFS($O$5:$O$71,"&gt;"&amp;Y5, $O$5:$O$71,"&lt;="&amp;Z5)</f>
        <v>4</v>
      </c>
      <c r="Z6" s="56">
        <f>COUNTIF($O$5:$O$71, "&gt;"&amp;Z5)</f>
        <v>3</v>
      </c>
      <c r="AA6" s="28"/>
    </row>
    <row r="7" spans="1:27" x14ac:dyDescent="0.2">
      <c r="A7" s="1" t="s">
        <v>34</v>
      </c>
      <c r="B7" s="1">
        <v>100.6</v>
      </c>
      <c r="C7" s="2">
        <v>18849</v>
      </c>
      <c r="D7" s="3">
        <f t="shared" si="3"/>
        <v>1951</v>
      </c>
      <c r="E7" s="1">
        <v>7</v>
      </c>
      <c r="G7">
        <f t="shared" ref="G7:G70" si="5">G6+1</f>
        <v>1952</v>
      </c>
      <c r="H7">
        <f t="shared" si="0"/>
        <v>10</v>
      </c>
      <c r="I7">
        <f t="shared" si="1"/>
        <v>0</v>
      </c>
      <c r="J7">
        <f t="shared" si="2"/>
        <v>0</v>
      </c>
      <c r="L7" s="14">
        <f>H7*'WeatherZoneLoads-2016'!$I$18</f>
        <v>2.0936830115087051</v>
      </c>
      <c r="M7" s="14">
        <f>I7*'WeatherZoneLoads-2016'!$I$19</f>
        <v>0</v>
      </c>
      <c r="N7" s="14">
        <f>J7*'WeatherZoneLoads-2016'!$I$20</f>
        <v>0</v>
      </c>
      <c r="O7" s="14">
        <f t="shared" si="4"/>
        <v>2.0936830115087051</v>
      </c>
      <c r="P7" s="17">
        <f>IF(O7=0,'Freq-Probability Calcs'!$I$3,IF(AND(O7&gt;0,O7&lt;=6),'Freq-Probability Calcs'!$I$4,IF(AND(O7&gt;6,O7&lt;=14),'Freq-Probability Calcs'!$I$5,IF(AND(O7&gt;=14,O7&lt;=23),'Freq-Probability Calcs'!$I$6,IF(O7&gt;23,'Freq-Probability Calcs'!$I$7)))))</f>
        <v>0.10100000000000001</v>
      </c>
      <c r="T7" s="25"/>
      <c r="U7" s="19"/>
      <c r="V7" s="19"/>
      <c r="W7" s="19"/>
      <c r="X7" s="19"/>
      <c r="Y7" s="19"/>
      <c r="Z7" s="19"/>
      <c r="AA7" s="28"/>
    </row>
    <row r="8" spans="1:27" x14ac:dyDescent="0.2">
      <c r="A8" s="1" t="s">
        <v>34</v>
      </c>
      <c r="B8" s="1">
        <v>101.5</v>
      </c>
      <c r="C8" s="2">
        <v>18858</v>
      </c>
      <c r="D8" s="3">
        <f t="shared" si="3"/>
        <v>1951</v>
      </c>
      <c r="E8" s="1">
        <v>8</v>
      </c>
      <c r="G8">
        <f t="shared" si="5"/>
        <v>1953</v>
      </c>
      <c r="H8">
        <f t="shared" si="0"/>
        <v>22</v>
      </c>
      <c r="I8">
        <f t="shared" si="1"/>
        <v>20</v>
      </c>
      <c r="J8">
        <f t="shared" si="2"/>
        <v>0</v>
      </c>
      <c r="L8" s="14">
        <f>H8*'WeatherZoneLoads-2016'!$I$18</f>
        <v>4.606102625319151</v>
      </c>
      <c r="M8" s="14">
        <f>I8*'WeatherZoneLoads-2016'!$I$19</f>
        <v>8.8728810228604349</v>
      </c>
      <c r="N8" s="14">
        <f>J8*'WeatherZoneLoads-2016'!$I$20</f>
        <v>0</v>
      </c>
      <c r="O8" s="14">
        <f t="shared" si="4"/>
        <v>13.478983648179586</v>
      </c>
      <c r="P8" s="17">
        <f>IF(O8=0,'Freq-Probability Calcs'!$I$3,IF(AND(O8&gt;0,O8&lt;=6),'Freq-Probability Calcs'!$I$4,IF(AND(O8&gt;6,O8&lt;=14),'Freq-Probability Calcs'!$I$5,IF(AND(O8&gt;=14,O8&lt;=23),'Freq-Probability Calcs'!$I$6,IF(O8&gt;23,'Freq-Probability Calcs'!$I$7)))))</f>
        <v>2.1999999999999999E-2</v>
      </c>
      <c r="T8" s="25"/>
      <c r="U8" s="19"/>
      <c r="V8" s="19"/>
      <c r="W8" s="19"/>
      <c r="X8" s="19"/>
      <c r="Y8" s="19"/>
      <c r="Z8" s="19"/>
      <c r="AA8" s="28"/>
    </row>
    <row r="9" spans="1:27" x14ac:dyDescent="0.2">
      <c r="A9" s="1" t="s">
        <v>34</v>
      </c>
      <c r="B9" s="1">
        <v>100.6</v>
      </c>
      <c r="C9" s="2">
        <v>18874</v>
      </c>
      <c r="D9" s="3">
        <f t="shared" si="3"/>
        <v>1951</v>
      </c>
      <c r="E9" s="1">
        <v>8</v>
      </c>
      <c r="G9">
        <f t="shared" si="5"/>
        <v>1954</v>
      </c>
      <c r="H9">
        <f t="shared" si="0"/>
        <v>22</v>
      </c>
      <c r="I9">
        <f t="shared" si="1"/>
        <v>38</v>
      </c>
      <c r="J9">
        <f t="shared" si="2"/>
        <v>0</v>
      </c>
      <c r="L9" s="14">
        <f>H9*'WeatherZoneLoads-2016'!$I$18</f>
        <v>4.606102625319151</v>
      </c>
      <c r="M9" s="14">
        <f>I9*'WeatherZoneLoads-2016'!$I$19</f>
        <v>16.858473943434827</v>
      </c>
      <c r="N9" s="14">
        <f>J9*'WeatherZoneLoads-2016'!$I$20</f>
        <v>0</v>
      </c>
      <c r="O9" s="14">
        <f t="shared" si="4"/>
        <v>21.464576568753976</v>
      </c>
      <c r="P9" s="17">
        <f>IF(O9=0,'Freq-Probability Calcs'!$I$3,IF(AND(O9&gt;0,O9&lt;=6),'Freq-Probability Calcs'!$I$4,IF(AND(O9&gt;6,O9&lt;=14),'Freq-Probability Calcs'!$I$5,IF(AND(O9&gt;=14,O9&lt;=23),'Freq-Probability Calcs'!$I$6,IF(O9&gt;23,'Freq-Probability Calcs'!$I$7)))))</f>
        <v>1.4999999999999999E-2</v>
      </c>
      <c r="T9" s="25"/>
      <c r="U9" s="19"/>
      <c r="V9" s="19"/>
      <c r="W9" s="19"/>
      <c r="X9" s="19"/>
      <c r="Y9" s="19"/>
      <c r="Z9" s="19"/>
      <c r="AA9" s="28"/>
    </row>
    <row r="10" spans="1:27" x14ac:dyDescent="0.2">
      <c r="A10" s="1" t="s">
        <v>34</v>
      </c>
      <c r="B10" s="1">
        <v>100.6</v>
      </c>
      <c r="C10" s="2">
        <v>19213</v>
      </c>
      <c r="D10" s="3">
        <f t="shared" si="3"/>
        <v>1952</v>
      </c>
      <c r="E10" s="1">
        <v>2</v>
      </c>
      <c r="G10">
        <f t="shared" si="5"/>
        <v>1955</v>
      </c>
      <c r="H10">
        <f t="shared" si="0"/>
        <v>0</v>
      </c>
      <c r="I10">
        <f t="shared" si="1"/>
        <v>4</v>
      </c>
      <c r="J10">
        <f t="shared" si="2"/>
        <v>0</v>
      </c>
      <c r="L10" s="14">
        <f>H10*'WeatherZoneLoads-2016'!$I$18</f>
        <v>0</v>
      </c>
      <c r="M10" s="14">
        <f>I10*'WeatherZoneLoads-2016'!$I$19</f>
        <v>1.774576204572087</v>
      </c>
      <c r="N10" s="14">
        <f>J10*'WeatherZoneLoads-2016'!$I$20</f>
        <v>0</v>
      </c>
      <c r="O10" s="14">
        <f t="shared" si="4"/>
        <v>1.774576204572087</v>
      </c>
      <c r="P10" s="17">
        <f>IF(O10=0,'Freq-Probability Calcs'!$I$3,IF(AND(O10&gt;0,O10&lt;=6),'Freq-Probability Calcs'!$I$4,IF(AND(O10&gt;6,O10&lt;=14),'Freq-Probability Calcs'!$I$5,IF(AND(O10&gt;=14,O10&lt;=23),'Freq-Probability Calcs'!$I$6,IF(O10&gt;23,'Freq-Probability Calcs'!$I$7)))))</f>
        <v>0.10100000000000001</v>
      </c>
      <c r="T10" s="25"/>
      <c r="U10" s="19"/>
      <c r="V10" s="19"/>
      <c r="W10" s="19"/>
      <c r="X10" s="19"/>
      <c r="Y10" s="19"/>
      <c r="Z10" s="19"/>
      <c r="AA10" s="28"/>
    </row>
    <row r="11" spans="1:27" x14ac:dyDescent="0.2">
      <c r="A11" s="1" t="s">
        <v>34</v>
      </c>
      <c r="B11" s="1">
        <v>101.5</v>
      </c>
      <c r="C11" s="2">
        <v>19216</v>
      </c>
      <c r="D11" s="3">
        <f t="shared" si="3"/>
        <v>1952</v>
      </c>
      <c r="E11" s="1">
        <v>2</v>
      </c>
      <c r="G11">
        <f t="shared" si="5"/>
        <v>1956</v>
      </c>
      <c r="H11">
        <f t="shared" si="0"/>
        <v>25</v>
      </c>
      <c r="I11">
        <f t="shared" si="1"/>
        <v>25</v>
      </c>
      <c r="J11">
        <f t="shared" si="2"/>
        <v>0</v>
      </c>
      <c r="L11" s="14">
        <f>H11*'WeatherZoneLoads-2016'!$I$18</f>
        <v>5.2342075287717629</v>
      </c>
      <c r="M11" s="14">
        <f>I11*'WeatherZoneLoads-2016'!$I$19</f>
        <v>11.091101278575543</v>
      </c>
      <c r="N11" s="14">
        <f>J11*'WeatherZoneLoads-2016'!$I$20</f>
        <v>0</v>
      </c>
      <c r="O11" s="14">
        <f t="shared" si="4"/>
        <v>16.325308807347305</v>
      </c>
      <c r="P11" s="17">
        <f>IF(O11=0,'Freq-Probability Calcs'!$I$3,IF(AND(O11&gt;0,O11&lt;=6),'Freq-Probability Calcs'!$I$4,IF(AND(O11&gt;6,O11&lt;=14),'Freq-Probability Calcs'!$I$5,IF(AND(O11&gt;=14,O11&lt;=23),'Freq-Probability Calcs'!$I$6,IF(O11&gt;23,'Freq-Probability Calcs'!$I$7)))))</f>
        <v>1.4999999999999999E-2</v>
      </c>
      <c r="T11" s="25"/>
      <c r="U11" s="62"/>
      <c r="V11" s="62"/>
      <c r="W11" s="62"/>
      <c r="X11" s="62"/>
      <c r="Y11" s="62"/>
      <c r="Z11" s="62"/>
      <c r="AA11" s="28"/>
    </row>
    <row r="12" spans="1:27" x14ac:dyDescent="0.2">
      <c r="A12" s="1" t="s">
        <v>34</v>
      </c>
      <c r="B12" s="1">
        <v>100.6</v>
      </c>
      <c r="C12" s="2">
        <v>19223</v>
      </c>
      <c r="D12" s="3">
        <f t="shared" si="3"/>
        <v>1952</v>
      </c>
      <c r="E12" s="1">
        <v>3</v>
      </c>
      <c r="G12">
        <f t="shared" si="5"/>
        <v>1957</v>
      </c>
      <c r="H12">
        <f t="shared" si="0"/>
        <v>4</v>
      </c>
      <c r="I12">
        <f t="shared" si="1"/>
        <v>5</v>
      </c>
      <c r="J12">
        <f t="shared" si="2"/>
        <v>0</v>
      </c>
      <c r="L12" s="14">
        <f>H12*'WeatherZoneLoads-2016'!$I$18</f>
        <v>0.83747320460348207</v>
      </c>
      <c r="M12" s="14">
        <f>I12*'WeatherZoneLoads-2016'!$I$19</f>
        <v>2.2182202557151087</v>
      </c>
      <c r="N12" s="14">
        <f>J12*'WeatherZoneLoads-2016'!$I$20</f>
        <v>0</v>
      </c>
      <c r="O12" s="14">
        <f t="shared" si="4"/>
        <v>3.055693460318591</v>
      </c>
      <c r="P12" s="17">
        <f>IF(O12=0,'Freq-Probability Calcs'!$I$3,IF(AND(O12&gt;0,O12&lt;=6),'Freq-Probability Calcs'!$I$4,IF(AND(O12&gt;6,O12&lt;=14),'Freq-Probability Calcs'!$I$5,IF(AND(O12&gt;=14,O12&lt;=23),'Freq-Probability Calcs'!$I$6,IF(O12&gt;23,'Freq-Probability Calcs'!$I$7)))))</f>
        <v>0.10100000000000001</v>
      </c>
      <c r="T12" s="26"/>
      <c r="U12" s="27"/>
      <c r="V12" s="27"/>
      <c r="W12" s="27"/>
      <c r="X12" s="27"/>
      <c r="Y12" s="27"/>
      <c r="Z12" s="27"/>
      <c r="AA12" s="29"/>
    </row>
    <row r="13" spans="1:27" x14ac:dyDescent="0.2">
      <c r="A13" s="1" t="s">
        <v>34</v>
      </c>
      <c r="B13" s="73">
        <v>104</v>
      </c>
      <c r="C13" s="2">
        <v>19231</v>
      </c>
      <c r="D13" s="3">
        <f t="shared" si="3"/>
        <v>1952</v>
      </c>
      <c r="E13" s="1">
        <v>3</v>
      </c>
      <c r="G13">
        <f t="shared" si="5"/>
        <v>1958</v>
      </c>
      <c r="H13">
        <f t="shared" si="0"/>
        <v>7</v>
      </c>
      <c r="I13">
        <f t="shared" si="1"/>
        <v>4</v>
      </c>
      <c r="J13">
        <f t="shared" si="2"/>
        <v>0</v>
      </c>
      <c r="L13" s="14">
        <f>H13*'WeatherZoneLoads-2016'!$I$18</f>
        <v>1.4655781080560937</v>
      </c>
      <c r="M13" s="14">
        <f>I13*'WeatherZoneLoads-2016'!$I$19</f>
        <v>1.774576204572087</v>
      </c>
      <c r="N13" s="14">
        <f>J13*'WeatherZoneLoads-2016'!$I$20</f>
        <v>0</v>
      </c>
      <c r="O13" s="14">
        <f t="shared" si="4"/>
        <v>3.2401543126281807</v>
      </c>
      <c r="P13" s="17">
        <f>IF(O13=0,'Freq-Probability Calcs'!$I$3,IF(AND(O13&gt;0,O13&lt;=6),'Freq-Probability Calcs'!$I$4,IF(AND(O13&gt;6,O13&lt;=14),'Freq-Probability Calcs'!$I$5,IF(AND(O13&gt;=14,O13&lt;=23),'Freq-Probability Calcs'!$I$6,IF(O13&gt;23,'Freq-Probability Calcs'!$I$7)))))</f>
        <v>0.10100000000000001</v>
      </c>
    </row>
    <row r="14" spans="1:27" x14ac:dyDescent="0.2">
      <c r="A14" s="1" t="s">
        <v>34</v>
      </c>
      <c r="B14" s="1">
        <v>101.5</v>
      </c>
      <c r="C14" s="2">
        <v>19533</v>
      </c>
      <c r="D14" s="3">
        <f t="shared" si="3"/>
        <v>1953</v>
      </c>
      <c r="E14" s="1">
        <v>6</v>
      </c>
      <c r="G14">
        <f t="shared" si="5"/>
        <v>1959</v>
      </c>
      <c r="H14">
        <f t="shared" si="0"/>
        <v>0</v>
      </c>
      <c r="I14">
        <f t="shared" si="1"/>
        <v>0</v>
      </c>
      <c r="J14">
        <f t="shared" si="2"/>
        <v>0</v>
      </c>
      <c r="L14" s="14">
        <f>H14*'WeatherZoneLoads-2016'!$I$18</f>
        <v>0</v>
      </c>
      <c r="M14" s="14">
        <f>I14*'WeatherZoneLoads-2016'!$I$19</f>
        <v>0</v>
      </c>
      <c r="N14" s="14">
        <f>J14*'WeatherZoneLoads-2016'!$I$20</f>
        <v>0</v>
      </c>
      <c r="O14" s="14">
        <f t="shared" si="4"/>
        <v>0</v>
      </c>
      <c r="P14" s="17">
        <f>IF(O14=0,'Freq-Probability Calcs'!$I$3,IF(AND(O14&gt;0,O14&lt;=6),'Freq-Probability Calcs'!$I$4,IF(AND(O14&gt;6,O14&lt;=14),'Freq-Probability Calcs'!$I$5,IF(AND(O14&gt;=14,O14&lt;=23),'Freq-Probability Calcs'!$I$6,IF(O14&gt;23,'Freq-Probability Calcs'!$I$7)))))</f>
        <v>0.19</v>
      </c>
    </row>
    <row r="15" spans="1:27" x14ac:dyDescent="0.2">
      <c r="A15" s="1" t="s">
        <v>34</v>
      </c>
      <c r="B15" s="1">
        <v>101.5</v>
      </c>
      <c r="C15" s="2">
        <v>19562</v>
      </c>
      <c r="D15" s="3">
        <f t="shared" si="3"/>
        <v>1953</v>
      </c>
      <c r="E15" s="1">
        <v>4</v>
      </c>
      <c r="G15">
        <f t="shared" si="5"/>
        <v>1960</v>
      </c>
      <c r="H15">
        <f t="shared" si="0"/>
        <v>4</v>
      </c>
      <c r="I15">
        <f t="shared" si="1"/>
        <v>2</v>
      </c>
      <c r="J15">
        <f t="shared" si="2"/>
        <v>0</v>
      </c>
      <c r="L15" s="14">
        <f>H15*'WeatherZoneLoads-2016'!$I$18</f>
        <v>0.83747320460348207</v>
      </c>
      <c r="M15" s="14">
        <f>I15*'WeatherZoneLoads-2016'!$I$19</f>
        <v>0.88728810228604349</v>
      </c>
      <c r="N15" s="14">
        <f>J15*'WeatherZoneLoads-2016'!$I$20</f>
        <v>0</v>
      </c>
      <c r="O15" s="14">
        <f t="shared" si="4"/>
        <v>1.7247613068895256</v>
      </c>
      <c r="P15" s="17">
        <f>IF(O15=0,'Freq-Probability Calcs'!$I$3,IF(AND(O15&gt;0,O15&lt;=6),'Freq-Probability Calcs'!$I$4,IF(AND(O15&gt;6,O15&lt;=14),'Freq-Probability Calcs'!$I$5,IF(AND(O15&gt;=14,O15&lt;=23),'Freq-Probability Calcs'!$I$6,IF(O15&gt;23,'Freq-Probability Calcs'!$I$7)))))</f>
        <v>0.10100000000000001</v>
      </c>
    </row>
    <row r="16" spans="1:27" x14ac:dyDescent="0.2">
      <c r="A16" s="1" t="s">
        <v>34</v>
      </c>
      <c r="B16" s="1">
        <v>100.6</v>
      </c>
      <c r="C16" s="2">
        <v>19582</v>
      </c>
      <c r="D16" s="3">
        <f t="shared" si="3"/>
        <v>1953</v>
      </c>
      <c r="E16" s="1">
        <v>10</v>
      </c>
      <c r="G16">
        <f t="shared" si="5"/>
        <v>1961</v>
      </c>
      <c r="H16">
        <f t="shared" si="0"/>
        <v>0</v>
      </c>
      <c r="I16">
        <f t="shared" si="1"/>
        <v>0</v>
      </c>
      <c r="J16">
        <f t="shared" si="2"/>
        <v>0</v>
      </c>
      <c r="L16" s="14">
        <f>H16*'WeatherZoneLoads-2016'!$I$18</f>
        <v>0</v>
      </c>
      <c r="M16" s="14">
        <f>I16*'WeatherZoneLoads-2016'!$I$19</f>
        <v>0</v>
      </c>
      <c r="N16" s="14">
        <f>J16*'WeatherZoneLoads-2016'!$I$20</f>
        <v>0</v>
      </c>
      <c r="O16" s="14">
        <f t="shared" si="4"/>
        <v>0</v>
      </c>
      <c r="P16" s="17">
        <f>IF(O16=0,'Freq-Probability Calcs'!$I$3,IF(AND(O16&gt;0,O16&lt;=6),'Freq-Probability Calcs'!$I$4,IF(AND(O16&gt;6,O16&lt;=14),'Freq-Probability Calcs'!$I$5,IF(AND(O16&gt;=14,O16&lt;=23),'Freq-Probability Calcs'!$I$6,IF(O16&gt;23,'Freq-Probability Calcs'!$I$7)))))</f>
        <v>0.19</v>
      </c>
    </row>
    <row r="17" spans="1:20" x14ac:dyDescent="0.2">
      <c r="A17" s="1" t="s">
        <v>34</v>
      </c>
      <c r="B17" s="1">
        <v>100.6</v>
      </c>
      <c r="C17" s="2">
        <v>19630</v>
      </c>
      <c r="D17" s="3">
        <f t="shared" si="3"/>
        <v>1953</v>
      </c>
      <c r="E17" s="1">
        <v>2</v>
      </c>
      <c r="G17">
        <f t="shared" si="5"/>
        <v>1962</v>
      </c>
      <c r="H17">
        <f t="shared" si="0"/>
        <v>13</v>
      </c>
      <c r="I17">
        <f t="shared" si="1"/>
        <v>5</v>
      </c>
      <c r="J17">
        <f t="shared" si="2"/>
        <v>0</v>
      </c>
      <c r="L17" s="14">
        <f>H17*'WeatherZoneLoads-2016'!$I$18</f>
        <v>2.7217879149613169</v>
      </c>
      <c r="M17" s="14">
        <f>I17*'WeatherZoneLoads-2016'!$I$19</f>
        <v>2.2182202557151087</v>
      </c>
      <c r="N17" s="14">
        <f>J17*'WeatherZoneLoads-2016'!$I$20</f>
        <v>0</v>
      </c>
      <c r="O17" s="14">
        <f t="shared" si="4"/>
        <v>4.9400081706764256</v>
      </c>
      <c r="P17" s="17">
        <f>IF(O17=0,'Freq-Probability Calcs'!$I$3,IF(AND(O17&gt;0,O17&lt;=6),'Freq-Probability Calcs'!$I$4,IF(AND(O17&gt;6,O17&lt;=14),'Freq-Probability Calcs'!$I$5,IF(AND(O17&gt;=14,O17&lt;=23),'Freq-Probability Calcs'!$I$6,IF(O17&gt;23,'Freq-Probability Calcs'!$I$7)))))</f>
        <v>0.10100000000000001</v>
      </c>
    </row>
    <row r="18" spans="1:20" x14ac:dyDescent="0.2">
      <c r="A18" s="1" t="s">
        <v>34</v>
      </c>
      <c r="B18" s="1">
        <v>101.5</v>
      </c>
      <c r="C18" s="2">
        <v>19918</v>
      </c>
      <c r="D18" s="3">
        <f t="shared" si="3"/>
        <v>1954</v>
      </c>
      <c r="E18" s="1">
        <v>4</v>
      </c>
      <c r="G18">
        <f t="shared" si="5"/>
        <v>1963</v>
      </c>
      <c r="H18">
        <f t="shared" si="0"/>
        <v>2</v>
      </c>
      <c r="I18">
        <f t="shared" si="1"/>
        <v>12</v>
      </c>
      <c r="J18">
        <f t="shared" si="2"/>
        <v>0</v>
      </c>
      <c r="L18" s="14">
        <f>H18*'WeatherZoneLoads-2016'!$I$18</f>
        <v>0.41873660230174103</v>
      </c>
      <c r="M18" s="14">
        <f>I18*'WeatherZoneLoads-2016'!$I$19</f>
        <v>5.3237286137162609</v>
      </c>
      <c r="N18" s="14">
        <f>J18*'WeatherZoneLoads-2016'!$I$20</f>
        <v>0</v>
      </c>
      <c r="O18" s="14">
        <f t="shared" si="4"/>
        <v>5.7424652160180019</v>
      </c>
      <c r="P18" s="17">
        <f>IF(O18=0,'Freq-Probability Calcs'!$I$3,IF(AND(O18&gt;0,O18&lt;=6),'Freq-Probability Calcs'!$I$4,IF(AND(O18&gt;6,O18&lt;=14),'Freq-Probability Calcs'!$I$5,IF(AND(O18&gt;=14,O18&lt;=23),'Freq-Probability Calcs'!$I$6,IF(O18&gt;23,'Freq-Probability Calcs'!$I$7)))))</f>
        <v>0.10100000000000001</v>
      </c>
    </row>
    <row r="19" spans="1:20" x14ac:dyDescent="0.2">
      <c r="A19" s="1" t="s">
        <v>34</v>
      </c>
      <c r="B19" s="1">
        <v>100.6</v>
      </c>
      <c r="C19" s="2">
        <v>19932</v>
      </c>
      <c r="D19" s="3">
        <f t="shared" si="3"/>
        <v>1954</v>
      </c>
      <c r="E19" s="1">
        <v>5</v>
      </c>
      <c r="G19">
        <f t="shared" si="5"/>
        <v>1964</v>
      </c>
      <c r="H19">
        <f t="shared" si="0"/>
        <v>4</v>
      </c>
      <c r="I19">
        <f t="shared" si="1"/>
        <v>16</v>
      </c>
      <c r="J19">
        <f t="shared" si="2"/>
        <v>0</v>
      </c>
      <c r="L19" s="14">
        <f>H19*'WeatherZoneLoads-2016'!$I$18</f>
        <v>0.83747320460348207</v>
      </c>
      <c r="M19" s="14">
        <f>I19*'WeatherZoneLoads-2016'!$I$19</f>
        <v>7.0983048182883479</v>
      </c>
      <c r="N19" s="14">
        <f>J19*'WeatherZoneLoads-2016'!$I$20</f>
        <v>0</v>
      </c>
      <c r="O19" s="14">
        <f t="shared" si="4"/>
        <v>7.9357780228918298</v>
      </c>
      <c r="P19" s="17">
        <f>IF(O19=0,'Freq-Probability Calcs'!$I$3,IF(AND(O19&gt;0,O19&lt;=6),'Freq-Probability Calcs'!$I$4,IF(AND(O19&gt;6,O19&lt;=14),'Freq-Probability Calcs'!$I$5,IF(AND(O19&gt;=14,O19&lt;=23),'Freq-Probability Calcs'!$I$6,IF(O19&gt;23,'Freq-Probability Calcs'!$I$7)))))</f>
        <v>2.1999999999999999E-2</v>
      </c>
      <c r="T19" s="15"/>
    </row>
    <row r="20" spans="1:20" x14ac:dyDescent="0.2">
      <c r="A20" s="1" t="s">
        <v>34</v>
      </c>
      <c r="B20" s="1">
        <v>100.6</v>
      </c>
      <c r="C20" s="2">
        <v>19946</v>
      </c>
      <c r="D20" s="3">
        <f t="shared" si="3"/>
        <v>1954</v>
      </c>
      <c r="E20" s="1">
        <v>8</v>
      </c>
      <c r="G20">
        <f t="shared" si="5"/>
        <v>1965</v>
      </c>
      <c r="H20">
        <f t="shared" si="0"/>
        <v>0</v>
      </c>
      <c r="I20">
        <f t="shared" si="1"/>
        <v>0</v>
      </c>
      <c r="J20">
        <f t="shared" si="2"/>
        <v>0</v>
      </c>
      <c r="L20" s="14">
        <f>H20*'WeatherZoneLoads-2016'!$I$18</f>
        <v>0</v>
      </c>
      <c r="M20" s="14">
        <f>I20*'WeatherZoneLoads-2016'!$I$19</f>
        <v>0</v>
      </c>
      <c r="N20" s="14">
        <f>J20*'WeatherZoneLoads-2016'!$I$20</f>
        <v>0</v>
      </c>
      <c r="O20" s="14">
        <f t="shared" si="4"/>
        <v>0</v>
      </c>
      <c r="P20" s="17">
        <f>IF(O20=0,'Freq-Probability Calcs'!$I$3,IF(AND(O20&gt;0,O20&lt;=6),'Freq-Probability Calcs'!$I$4,IF(AND(O20&gt;6,O20&lt;=14),'Freq-Probability Calcs'!$I$5,IF(AND(O20&gt;=14,O20&lt;=23),'Freq-Probability Calcs'!$I$6,IF(O20&gt;23,'Freq-Probability Calcs'!$I$7)))))</f>
        <v>0.19</v>
      </c>
    </row>
    <row r="21" spans="1:20" x14ac:dyDescent="0.2">
      <c r="A21" s="1" t="s">
        <v>34</v>
      </c>
      <c r="B21" s="1">
        <v>101.5</v>
      </c>
      <c r="C21" s="2">
        <v>19951</v>
      </c>
      <c r="D21" s="3">
        <f t="shared" si="3"/>
        <v>1954</v>
      </c>
      <c r="E21" s="1">
        <v>3</v>
      </c>
      <c r="G21">
        <f t="shared" si="5"/>
        <v>1966</v>
      </c>
      <c r="H21">
        <f t="shared" si="0"/>
        <v>0</v>
      </c>
      <c r="I21">
        <f t="shared" si="1"/>
        <v>0</v>
      </c>
      <c r="J21">
        <f t="shared" si="2"/>
        <v>0</v>
      </c>
      <c r="L21" s="14">
        <f>H21*'WeatherZoneLoads-2016'!$I$18</f>
        <v>0</v>
      </c>
      <c r="M21" s="14">
        <f>I21*'WeatherZoneLoads-2016'!$I$19</f>
        <v>0</v>
      </c>
      <c r="N21" s="14">
        <f>J21*'WeatherZoneLoads-2016'!$I$20</f>
        <v>0</v>
      </c>
      <c r="O21" s="14">
        <f t="shared" si="4"/>
        <v>0</v>
      </c>
      <c r="P21" s="17">
        <f>IF(O21=0,'Freq-Probability Calcs'!$I$3,IF(AND(O21&gt;0,O21&lt;=6),'Freq-Probability Calcs'!$I$4,IF(AND(O21&gt;6,O21&lt;=14),'Freq-Probability Calcs'!$I$5,IF(AND(O21&gt;=14,O21&lt;=23),'Freq-Probability Calcs'!$I$6,IF(O21&gt;23,'Freq-Probability Calcs'!$I$7)))))</f>
        <v>0.19</v>
      </c>
    </row>
    <row r="22" spans="1:20" x14ac:dyDescent="0.2">
      <c r="A22" s="1" t="s">
        <v>34</v>
      </c>
      <c r="B22" s="1">
        <v>101.5</v>
      </c>
      <c r="C22" s="2">
        <v>19967</v>
      </c>
      <c r="D22" s="3">
        <f t="shared" si="3"/>
        <v>1954</v>
      </c>
      <c r="E22" s="1">
        <v>2</v>
      </c>
      <c r="G22">
        <f t="shared" si="5"/>
        <v>1967</v>
      </c>
      <c r="H22">
        <f t="shared" si="0"/>
        <v>2</v>
      </c>
      <c r="I22">
        <f t="shared" si="1"/>
        <v>2</v>
      </c>
      <c r="J22">
        <f t="shared" si="2"/>
        <v>0</v>
      </c>
      <c r="L22" s="14">
        <f>H22*'WeatherZoneLoads-2016'!$I$18</f>
        <v>0.41873660230174103</v>
      </c>
      <c r="M22" s="14">
        <f>I22*'WeatherZoneLoads-2016'!$I$19</f>
        <v>0.88728810228604349</v>
      </c>
      <c r="N22" s="14">
        <f>J22*'WeatherZoneLoads-2016'!$I$20</f>
        <v>0</v>
      </c>
      <c r="O22" s="14">
        <f t="shared" si="4"/>
        <v>1.3060247045877844</v>
      </c>
      <c r="P22" s="17">
        <f>IF(O22=0,'Freq-Probability Calcs'!$I$3,IF(AND(O22&gt;0,O22&lt;=6),'Freq-Probability Calcs'!$I$4,IF(AND(O22&gt;6,O22&lt;=14),'Freq-Probability Calcs'!$I$5,IF(AND(O22&gt;=14,O22&lt;=23),'Freq-Probability Calcs'!$I$6,IF(O22&gt;23,'Freq-Probability Calcs'!$I$7)))))</f>
        <v>0.10100000000000001</v>
      </c>
    </row>
    <row r="23" spans="1:20" x14ac:dyDescent="0.2">
      <c r="A23" s="1" t="s">
        <v>34</v>
      </c>
      <c r="B23" s="1">
        <v>101.5</v>
      </c>
      <c r="C23" s="2">
        <v>20635</v>
      </c>
      <c r="D23" s="3">
        <f t="shared" si="3"/>
        <v>1956</v>
      </c>
      <c r="E23" s="1">
        <v>2</v>
      </c>
      <c r="G23">
        <f t="shared" si="5"/>
        <v>1968</v>
      </c>
      <c r="H23">
        <f t="shared" si="0"/>
        <v>0</v>
      </c>
      <c r="I23">
        <f t="shared" si="1"/>
        <v>0</v>
      </c>
      <c r="J23">
        <f t="shared" si="2"/>
        <v>0</v>
      </c>
      <c r="L23" s="14">
        <f>H23*'WeatherZoneLoads-2016'!$I$18</f>
        <v>0</v>
      </c>
      <c r="M23" s="14">
        <f>I23*'WeatherZoneLoads-2016'!$I$19</f>
        <v>0</v>
      </c>
      <c r="N23" s="14">
        <f>J23*'WeatherZoneLoads-2016'!$I$20</f>
        <v>0</v>
      </c>
      <c r="O23" s="14">
        <f t="shared" si="4"/>
        <v>0</v>
      </c>
      <c r="P23" s="17">
        <f>IF(O23=0,'Freq-Probability Calcs'!$I$3,IF(AND(O23&gt;0,O23&lt;=6),'Freq-Probability Calcs'!$I$4,IF(AND(O23&gt;6,O23&lt;=14),'Freq-Probability Calcs'!$I$5,IF(AND(O23&gt;=14,O23&lt;=23),'Freq-Probability Calcs'!$I$6,IF(O23&gt;23,'Freq-Probability Calcs'!$I$7)))))</f>
        <v>0.19</v>
      </c>
    </row>
    <row r="24" spans="1:20" x14ac:dyDescent="0.2">
      <c r="A24" s="1" t="s">
        <v>34</v>
      </c>
      <c r="B24" s="1">
        <v>100.6</v>
      </c>
      <c r="C24" s="2">
        <v>20646</v>
      </c>
      <c r="D24" s="3">
        <f t="shared" si="3"/>
        <v>1956</v>
      </c>
      <c r="E24" s="1">
        <v>6</v>
      </c>
      <c r="G24">
        <f t="shared" si="5"/>
        <v>1969</v>
      </c>
      <c r="H24">
        <f t="shared" si="0"/>
        <v>3</v>
      </c>
      <c r="I24">
        <f t="shared" si="1"/>
        <v>2</v>
      </c>
      <c r="J24">
        <f t="shared" si="2"/>
        <v>0</v>
      </c>
      <c r="L24" s="14">
        <f>H24*'WeatherZoneLoads-2016'!$I$18</f>
        <v>0.62810490345261161</v>
      </c>
      <c r="M24" s="14">
        <f>I24*'WeatherZoneLoads-2016'!$I$19</f>
        <v>0.88728810228604349</v>
      </c>
      <c r="N24" s="14">
        <f>J24*'WeatherZoneLoads-2016'!$I$20</f>
        <v>0</v>
      </c>
      <c r="O24" s="14">
        <f t="shared" si="4"/>
        <v>1.5153930057386551</v>
      </c>
      <c r="P24" s="17">
        <f>IF(O24=0,'Freq-Probability Calcs'!$I$3,IF(AND(O24&gt;0,O24&lt;=6),'Freq-Probability Calcs'!$I$4,IF(AND(O24&gt;6,O24&lt;=14),'Freq-Probability Calcs'!$I$5,IF(AND(O24&gt;=14,O24&lt;=23),'Freq-Probability Calcs'!$I$6,IF(O24&gt;23,'Freq-Probability Calcs'!$I$7)))))</f>
        <v>0.10100000000000001</v>
      </c>
    </row>
    <row r="25" spans="1:20" x14ac:dyDescent="0.2">
      <c r="A25" s="1" t="s">
        <v>34</v>
      </c>
      <c r="B25" s="1">
        <v>100.6</v>
      </c>
      <c r="C25" s="2">
        <v>20654</v>
      </c>
      <c r="D25" s="3">
        <f t="shared" si="3"/>
        <v>1956</v>
      </c>
      <c r="E25" s="1">
        <v>4</v>
      </c>
      <c r="G25">
        <f t="shared" si="5"/>
        <v>1970</v>
      </c>
      <c r="H25">
        <f t="shared" si="0"/>
        <v>0</v>
      </c>
      <c r="I25">
        <f t="shared" si="1"/>
        <v>5</v>
      </c>
      <c r="J25">
        <f t="shared" si="2"/>
        <v>0</v>
      </c>
      <c r="L25" s="14">
        <f>H25*'WeatherZoneLoads-2016'!$I$18</f>
        <v>0</v>
      </c>
      <c r="M25" s="14">
        <f>I25*'WeatherZoneLoads-2016'!$I$19</f>
        <v>2.2182202557151087</v>
      </c>
      <c r="N25" s="14">
        <f>J25*'WeatherZoneLoads-2016'!$I$20</f>
        <v>0</v>
      </c>
      <c r="O25" s="14">
        <f t="shared" si="4"/>
        <v>2.2182202557151087</v>
      </c>
      <c r="P25" s="17">
        <f>IF(O25=0,'Freq-Probability Calcs'!$I$3,IF(AND(O25&gt;0,O25&lt;=6),'Freq-Probability Calcs'!$I$4,IF(AND(O25&gt;6,O25&lt;=14),'Freq-Probability Calcs'!$I$5,IF(AND(O25&gt;=14,O25&lt;=23),'Freq-Probability Calcs'!$I$6,IF(O25&gt;23,'Freq-Probability Calcs'!$I$7)))))</f>
        <v>0.10100000000000001</v>
      </c>
    </row>
    <row r="26" spans="1:20" x14ac:dyDescent="0.2">
      <c r="A26" s="1" t="s">
        <v>34</v>
      </c>
      <c r="B26" s="1">
        <v>100.6</v>
      </c>
      <c r="C26" s="2">
        <v>20673</v>
      </c>
      <c r="D26" s="3">
        <f t="shared" si="3"/>
        <v>1956</v>
      </c>
      <c r="E26" s="1">
        <v>3</v>
      </c>
      <c r="G26">
        <f t="shared" si="5"/>
        <v>1971</v>
      </c>
      <c r="H26">
        <f t="shared" si="0"/>
        <v>0</v>
      </c>
      <c r="I26">
        <f t="shared" si="1"/>
        <v>2</v>
      </c>
      <c r="J26">
        <f t="shared" si="2"/>
        <v>0</v>
      </c>
      <c r="L26" s="14">
        <f>H26*'WeatherZoneLoads-2016'!$I$18</f>
        <v>0</v>
      </c>
      <c r="M26" s="14">
        <f>I26*'WeatherZoneLoads-2016'!$I$19</f>
        <v>0.88728810228604349</v>
      </c>
      <c r="N26" s="14">
        <f>J26*'WeatherZoneLoads-2016'!$I$20</f>
        <v>0</v>
      </c>
      <c r="O26" s="14">
        <f t="shared" si="4"/>
        <v>0.88728810228604349</v>
      </c>
      <c r="P26" s="17">
        <f>IF(O26=0,'Freq-Probability Calcs'!$I$3,IF(AND(O26&gt;0,O26&lt;=6),'Freq-Probability Calcs'!$I$4,IF(AND(O26&gt;6,O26&lt;=14),'Freq-Probability Calcs'!$I$5,IF(AND(O26&gt;=14,O26&lt;=23),'Freq-Probability Calcs'!$I$6,IF(O26&gt;23,'Freq-Probability Calcs'!$I$7)))))</f>
        <v>0.10100000000000001</v>
      </c>
    </row>
    <row r="27" spans="1:20" x14ac:dyDescent="0.2">
      <c r="A27" s="1" t="s">
        <v>34</v>
      </c>
      <c r="B27" s="1">
        <v>101.5</v>
      </c>
      <c r="C27" s="2">
        <v>20677</v>
      </c>
      <c r="D27" s="3">
        <f t="shared" si="3"/>
        <v>1956</v>
      </c>
      <c r="E27" s="1">
        <v>3</v>
      </c>
      <c r="G27">
        <f t="shared" si="5"/>
        <v>1972</v>
      </c>
      <c r="H27">
        <f t="shared" si="0"/>
        <v>0</v>
      </c>
      <c r="I27">
        <f t="shared" si="1"/>
        <v>2</v>
      </c>
      <c r="J27">
        <f t="shared" si="2"/>
        <v>0</v>
      </c>
      <c r="L27" s="14">
        <f>H27*'WeatherZoneLoads-2016'!$I$18</f>
        <v>0</v>
      </c>
      <c r="M27" s="14">
        <f>I27*'WeatherZoneLoads-2016'!$I$19</f>
        <v>0.88728810228604349</v>
      </c>
      <c r="N27" s="14">
        <f>J27*'WeatherZoneLoads-2016'!$I$20</f>
        <v>0</v>
      </c>
      <c r="O27" s="14">
        <f t="shared" si="4"/>
        <v>0.88728810228604349</v>
      </c>
      <c r="P27" s="17">
        <f>IF(O27=0,'Freq-Probability Calcs'!$I$3,IF(AND(O27&gt;0,O27&lt;=6),'Freq-Probability Calcs'!$I$4,IF(AND(O27&gt;6,O27&lt;=14),'Freq-Probability Calcs'!$I$5,IF(AND(O27&gt;=14,O27&lt;=23),'Freq-Probability Calcs'!$I$6,IF(O27&gt;23,'Freq-Probability Calcs'!$I$7)))))</f>
        <v>0.10100000000000001</v>
      </c>
    </row>
    <row r="28" spans="1:20" x14ac:dyDescent="0.2">
      <c r="A28" s="1" t="s">
        <v>34</v>
      </c>
      <c r="B28" s="1">
        <v>101.5</v>
      </c>
      <c r="C28" s="2">
        <v>20683</v>
      </c>
      <c r="D28" s="3">
        <f t="shared" si="3"/>
        <v>1956</v>
      </c>
      <c r="E28" s="1">
        <v>5</v>
      </c>
      <c r="G28">
        <f t="shared" si="5"/>
        <v>1973</v>
      </c>
      <c r="H28">
        <f t="shared" si="0"/>
        <v>0</v>
      </c>
      <c r="I28">
        <f t="shared" si="1"/>
        <v>0</v>
      </c>
      <c r="J28">
        <f t="shared" si="2"/>
        <v>0</v>
      </c>
      <c r="L28" s="14">
        <f>H28*'WeatherZoneLoads-2016'!$I$18</f>
        <v>0</v>
      </c>
      <c r="M28" s="14">
        <f>I28*'WeatherZoneLoads-2016'!$I$19</f>
        <v>0</v>
      </c>
      <c r="N28" s="14">
        <f>J28*'WeatherZoneLoads-2016'!$I$20</f>
        <v>0</v>
      </c>
      <c r="O28" s="14">
        <f t="shared" si="4"/>
        <v>0</v>
      </c>
      <c r="P28" s="17">
        <f>IF(O28=0,'Freq-Probability Calcs'!$I$3,IF(AND(O28&gt;0,O28&lt;=6),'Freq-Probability Calcs'!$I$4,IF(AND(O28&gt;6,O28&lt;=14),'Freq-Probability Calcs'!$I$5,IF(AND(O28&gt;=14,O28&lt;=23),'Freq-Probability Calcs'!$I$6,IF(O28&gt;23,'Freq-Probability Calcs'!$I$7)))))</f>
        <v>0.19</v>
      </c>
    </row>
    <row r="29" spans="1:20" x14ac:dyDescent="0.2">
      <c r="A29" s="1" t="s">
        <v>34</v>
      </c>
      <c r="B29" s="1">
        <v>100.6</v>
      </c>
      <c r="C29" s="2">
        <v>20718</v>
      </c>
      <c r="D29" s="3">
        <f t="shared" si="3"/>
        <v>1956</v>
      </c>
      <c r="E29" s="1">
        <v>2</v>
      </c>
      <c r="G29">
        <f t="shared" si="5"/>
        <v>1974</v>
      </c>
      <c r="H29">
        <f t="shared" si="0"/>
        <v>2</v>
      </c>
      <c r="I29">
        <f t="shared" si="1"/>
        <v>7</v>
      </c>
      <c r="J29">
        <f t="shared" si="2"/>
        <v>0</v>
      </c>
      <c r="L29" s="14">
        <f>H29*'WeatherZoneLoads-2016'!$I$18</f>
        <v>0.41873660230174103</v>
      </c>
      <c r="M29" s="14">
        <f>I29*'WeatherZoneLoads-2016'!$I$19</f>
        <v>3.1055083580011522</v>
      </c>
      <c r="N29" s="14">
        <f>J29*'WeatherZoneLoads-2016'!$I$20</f>
        <v>0</v>
      </c>
      <c r="O29" s="14">
        <f t="shared" si="4"/>
        <v>3.5242449603028931</v>
      </c>
      <c r="P29" s="17">
        <f>IF(O29=0,'Freq-Probability Calcs'!$I$3,IF(AND(O29&gt;0,O29&lt;=6),'Freq-Probability Calcs'!$I$4,IF(AND(O29&gt;6,O29&lt;=14),'Freq-Probability Calcs'!$I$5,IF(AND(O29&gt;=14,O29&lt;=23),'Freq-Probability Calcs'!$I$6,IF(O29&gt;23,'Freq-Probability Calcs'!$I$7)))))</f>
        <v>0.10100000000000001</v>
      </c>
    </row>
    <row r="30" spans="1:20" x14ac:dyDescent="0.2">
      <c r="A30" s="1" t="s">
        <v>34</v>
      </c>
      <c r="B30" s="1">
        <v>101.5</v>
      </c>
      <c r="C30" s="2">
        <v>21032</v>
      </c>
      <c r="D30" s="3">
        <f t="shared" si="3"/>
        <v>1957</v>
      </c>
      <c r="E30" s="1">
        <v>4</v>
      </c>
      <c r="G30">
        <f t="shared" si="5"/>
        <v>1975</v>
      </c>
      <c r="H30">
        <f t="shared" si="0"/>
        <v>0</v>
      </c>
      <c r="I30">
        <f t="shared" si="1"/>
        <v>0</v>
      </c>
      <c r="J30">
        <f t="shared" si="2"/>
        <v>0</v>
      </c>
      <c r="L30" s="14">
        <f>H30*'WeatherZoneLoads-2016'!$I$18</f>
        <v>0</v>
      </c>
      <c r="M30" s="14">
        <f>I30*'WeatherZoneLoads-2016'!$I$19</f>
        <v>0</v>
      </c>
      <c r="N30" s="14">
        <f>J30*'WeatherZoneLoads-2016'!$I$20</f>
        <v>0</v>
      </c>
      <c r="O30" s="14">
        <f t="shared" si="4"/>
        <v>0</v>
      </c>
      <c r="P30" s="17">
        <f>IF(O30=0,'Freq-Probability Calcs'!$I$3,IF(AND(O30&gt;0,O30&lt;=6),'Freq-Probability Calcs'!$I$4,IF(AND(O30&gt;6,O30&lt;=14),'Freq-Probability Calcs'!$I$5,IF(AND(O30&gt;=14,O30&lt;=23),'Freq-Probability Calcs'!$I$6,IF(O30&gt;23,'Freq-Probability Calcs'!$I$7)))))</f>
        <v>0.19</v>
      </c>
    </row>
    <row r="31" spans="1:20" x14ac:dyDescent="0.2">
      <c r="A31" s="1" t="s">
        <v>34</v>
      </c>
      <c r="B31" s="1">
        <v>100.6</v>
      </c>
      <c r="C31" s="2">
        <v>21401</v>
      </c>
      <c r="D31" s="3">
        <f t="shared" si="3"/>
        <v>1958</v>
      </c>
      <c r="E31" s="1">
        <v>5</v>
      </c>
      <c r="G31">
        <f t="shared" si="5"/>
        <v>1976</v>
      </c>
      <c r="H31">
        <f t="shared" si="0"/>
        <v>0</v>
      </c>
      <c r="I31">
        <f t="shared" si="1"/>
        <v>2</v>
      </c>
      <c r="J31">
        <f t="shared" si="2"/>
        <v>0</v>
      </c>
      <c r="L31" s="14">
        <f>H31*'WeatherZoneLoads-2016'!$I$18</f>
        <v>0</v>
      </c>
      <c r="M31" s="14">
        <f>I31*'WeatherZoneLoads-2016'!$I$19</f>
        <v>0.88728810228604349</v>
      </c>
      <c r="N31" s="14">
        <f>J31*'WeatherZoneLoads-2016'!$I$20</f>
        <v>0</v>
      </c>
      <c r="O31" s="14">
        <f t="shared" si="4"/>
        <v>0.88728810228604349</v>
      </c>
      <c r="P31" s="17">
        <f>IF(O31=0,'Freq-Probability Calcs'!$I$3,IF(AND(O31&gt;0,O31&lt;=6),'Freq-Probability Calcs'!$I$4,IF(AND(O31&gt;6,O31&lt;=14),'Freq-Probability Calcs'!$I$5,IF(AND(O31&gt;=14,O31&lt;=23),'Freq-Probability Calcs'!$I$6,IF(O31&gt;23,'Freq-Probability Calcs'!$I$7)))))</f>
        <v>0.10100000000000001</v>
      </c>
    </row>
    <row r="32" spans="1:20" x14ac:dyDescent="0.2">
      <c r="A32" s="1" t="s">
        <v>34</v>
      </c>
      <c r="B32" s="1">
        <v>101.5</v>
      </c>
      <c r="C32" s="2">
        <v>21410</v>
      </c>
      <c r="D32" s="3">
        <f t="shared" si="3"/>
        <v>1958</v>
      </c>
      <c r="E32" s="1">
        <v>2</v>
      </c>
      <c r="G32">
        <f t="shared" si="5"/>
        <v>1977</v>
      </c>
      <c r="H32">
        <f t="shared" si="0"/>
        <v>0</v>
      </c>
      <c r="I32">
        <f t="shared" si="1"/>
        <v>4</v>
      </c>
      <c r="J32">
        <f t="shared" si="2"/>
        <v>0</v>
      </c>
      <c r="L32" s="14">
        <f>H32*'WeatherZoneLoads-2016'!$I$18</f>
        <v>0</v>
      </c>
      <c r="M32" s="14">
        <f>I32*'WeatherZoneLoads-2016'!$I$19</f>
        <v>1.774576204572087</v>
      </c>
      <c r="N32" s="14">
        <f>J32*'WeatherZoneLoads-2016'!$I$20</f>
        <v>0</v>
      </c>
      <c r="O32" s="14">
        <f t="shared" si="4"/>
        <v>1.774576204572087</v>
      </c>
      <c r="P32" s="17">
        <f>IF(O32=0,'Freq-Probability Calcs'!$I$3,IF(AND(O32&gt;0,O32&lt;=6),'Freq-Probability Calcs'!$I$4,IF(AND(O32&gt;6,O32&lt;=14),'Freq-Probability Calcs'!$I$5,IF(AND(O32&gt;=14,O32&lt;=23),'Freq-Probability Calcs'!$I$6,IF(O32&gt;23,'Freq-Probability Calcs'!$I$7)))))</f>
        <v>0.10100000000000001</v>
      </c>
    </row>
    <row r="33" spans="1:19" x14ac:dyDescent="0.2">
      <c r="A33" s="1" t="s">
        <v>34</v>
      </c>
      <c r="B33" s="1">
        <v>100.6</v>
      </c>
      <c r="C33" s="2">
        <v>22082</v>
      </c>
      <c r="D33" s="3">
        <f t="shared" si="3"/>
        <v>1960</v>
      </c>
      <c r="E33" s="1">
        <v>2</v>
      </c>
      <c r="G33">
        <f t="shared" si="5"/>
        <v>1978</v>
      </c>
      <c r="H33">
        <f t="shared" si="0"/>
        <v>3</v>
      </c>
      <c r="I33">
        <f t="shared" si="1"/>
        <v>16</v>
      </c>
      <c r="J33">
        <f t="shared" si="2"/>
        <v>0</v>
      </c>
      <c r="L33" s="14">
        <f>H33*'WeatherZoneLoads-2016'!$I$18</f>
        <v>0.62810490345261161</v>
      </c>
      <c r="M33" s="14">
        <f>I33*'WeatherZoneLoads-2016'!$I$19</f>
        <v>7.0983048182883479</v>
      </c>
      <c r="N33" s="14">
        <f>J33*'WeatherZoneLoads-2016'!$I$20</f>
        <v>0</v>
      </c>
      <c r="O33" s="14">
        <f t="shared" si="4"/>
        <v>7.7264097217409597</v>
      </c>
      <c r="P33" s="17">
        <f>IF(O33=0,'Freq-Probability Calcs'!$I$3,IF(AND(O33&gt;0,O33&lt;=6),'Freq-Probability Calcs'!$I$4,IF(AND(O33&gt;6,O33&lt;=14),'Freq-Probability Calcs'!$I$5,IF(AND(O33&gt;=14,O33&lt;=23),'Freq-Probability Calcs'!$I$6,IF(O33&gt;23,'Freq-Probability Calcs'!$I$7)))))</f>
        <v>2.1999999999999999E-2</v>
      </c>
    </row>
    <row r="34" spans="1:19" x14ac:dyDescent="0.2">
      <c r="A34" s="1" t="s">
        <v>34</v>
      </c>
      <c r="B34" s="1">
        <v>100.6</v>
      </c>
      <c r="C34" s="2">
        <v>22127</v>
      </c>
      <c r="D34" s="3">
        <f t="shared" si="3"/>
        <v>1960</v>
      </c>
      <c r="E34" s="1">
        <v>2</v>
      </c>
      <c r="G34">
        <f t="shared" si="5"/>
        <v>1979</v>
      </c>
      <c r="H34">
        <f t="shared" si="0"/>
        <v>0</v>
      </c>
      <c r="I34">
        <f t="shared" si="1"/>
        <v>3</v>
      </c>
      <c r="J34">
        <f t="shared" si="2"/>
        <v>0</v>
      </c>
      <c r="L34" s="14">
        <f>H34*'WeatherZoneLoads-2016'!$I$18</f>
        <v>0</v>
      </c>
      <c r="M34" s="14">
        <f>I34*'WeatherZoneLoads-2016'!$I$19</f>
        <v>1.3309321534290652</v>
      </c>
      <c r="N34" s="14">
        <f>J34*'WeatherZoneLoads-2016'!$I$20</f>
        <v>0</v>
      </c>
      <c r="O34" s="14">
        <f t="shared" si="4"/>
        <v>1.3309321534290652</v>
      </c>
      <c r="P34" s="17">
        <f>IF(O34=0,'Freq-Probability Calcs'!$I$3,IF(AND(O34&gt;0,O34&lt;=6),'Freq-Probability Calcs'!$I$4,IF(AND(O34&gt;6,O34&lt;=14),'Freq-Probability Calcs'!$I$5,IF(AND(O34&gt;=14,O34&lt;=23),'Freq-Probability Calcs'!$I$6,IF(O34&gt;23,'Freq-Probability Calcs'!$I$7)))))</f>
        <v>0.10100000000000001</v>
      </c>
    </row>
    <row r="35" spans="1:19" x14ac:dyDescent="0.2">
      <c r="A35" s="1" t="s">
        <v>34</v>
      </c>
      <c r="B35" s="1">
        <v>101.5</v>
      </c>
      <c r="C35" s="2">
        <v>22858</v>
      </c>
      <c r="D35" s="3">
        <f t="shared" si="3"/>
        <v>1962</v>
      </c>
      <c r="E35" s="1">
        <v>2</v>
      </c>
      <c r="G35">
        <f t="shared" si="5"/>
        <v>1980</v>
      </c>
      <c r="H35">
        <f t="shared" si="0"/>
        <v>14</v>
      </c>
      <c r="I35">
        <f t="shared" si="1"/>
        <v>53</v>
      </c>
      <c r="J35">
        <f t="shared" si="2"/>
        <v>16</v>
      </c>
      <c r="L35" s="14">
        <f>H35*'WeatherZoneLoads-2016'!$I$18</f>
        <v>2.9311562161121874</v>
      </c>
      <c r="M35" s="14">
        <f>I35*'WeatherZoneLoads-2016'!$I$19</f>
        <v>23.513134710580154</v>
      </c>
      <c r="N35" s="14">
        <f>J35*'WeatherZoneLoads-2016'!$I$20</f>
        <v>5.5518023632977247</v>
      </c>
      <c r="O35" s="14">
        <f t="shared" si="4"/>
        <v>31.996093289990064</v>
      </c>
      <c r="P35" s="17">
        <f>IF(O35=0,'Freq-Probability Calcs'!$I$3,IF(AND(O35&gt;0,O35&lt;=6),'Freq-Probability Calcs'!$I$4,IF(AND(O35&gt;6,O35&lt;=14),'Freq-Probability Calcs'!$I$5,IF(AND(O35&gt;=14,O35&lt;=23),'Freq-Probability Calcs'!$I$6,IF(O35&gt;23,'Freq-Probability Calcs'!$I$7)))))</f>
        <v>0.01</v>
      </c>
      <c r="S35" s="54">
        <f t="shared" ref="S35:S71" si="6">P35/SUM($P$35:$P$71)</f>
        <v>3.0553009471432952E-3</v>
      </c>
    </row>
    <row r="36" spans="1:19" x14ac:dyDescent="0.2">
      <c r="A36" s="1" t="s">
        <v>34</v>
      </c>
      <c r="B36" s="1">
        <v>100.6</v>
      </c>
      <c r="C36" s="2">
        <v>22871</v>
      </c>
      <c r="D36" s="3">
        <f t="shared" si="3"/>
        <v>1962</v>
      </c>
      <c r="E36" s="1">
        <v>11</v>
      </c>
      <c r="G36">
        <f t="shared" si="5"/>
        <v>1981</v>
      </c>
      <c r="H36">
        <f t="shared" si="0"/>
        <v>0</v>
      </c>
      <c r="I36">
        <f t="shared" si="1"/>
        <v>4</v>
      </c>
      <c r="J36">
        <f t="shared" si="2"/>
        <v>0</v>
      </c>
      <c r="L36" s="14">
        <f>H36*'WeatherZoneLoads-2016'!$I$18</f>
        <v>0</v>
      </c>
      <c r="M36" s="14">
        <f>I36*'WeatherZoneLoads-2016'!$I$19</f>
        <v>1.774576204572087</v>
      </c>
      <c r="N36" s="14">
        <f>J36*'WeatherZoneLoads-2016'!$I$20</f>
        <v>0</v>
      </c>
      <c r="O36" s="14">
        <f t="shared" si="4"/>
        <v>1.774576204572087</v>
      </c>
      <c r="P36" s="17">
        <f>IF(O36=0,'Freq-Probability Calcs'!$I$3,IF(AND(O36&gt;0,O36&lt;=6),'Freq-Probability Calcs'!$I$4,IF(AND(O36&gt;6,O36&lt;=14),'Freq-Probability Calcs'!$I$5,IF(AND(O36&gt;=14,O36&lt;=23),'Freq-Probability Calcs'!$I$6,IF(O36&gt;23,'Freq-Probability Calcs'!$I$7)))))</f>
        <v>0.10100000000000001</v>
      </c>
      <c r="S36" s="54">
        <f t="shared" si="6"/>
        <v>3.0858539566147283E-2</v>
      </c>
    </row>
    <row r="37" spans="1:19" x14ac:dyDescent="0.2">
      <c r="A37" s="1" t="s">
        <v>34</v>
      </c>
      <c r="B37" s="1">
        <v>100.6</v>
      </c>
      <c r="C37" s="2">
        <v>23214</v>
      </c>
      <c r="D37" s="3">
        <f t="shared" si="3"/>
        <v>1963</v>
      </c>
      <c r="E37" s="1">
        <v>2</v>
      </c>
      <c r="G37">
        <f t="shared" si="5"/>
        <v>1982</v>
      </c>
      <c r="H37">
        <f t="shared" ref="H37:H71" si="7">SUMIFS($E$5:$E$273,$D$5:$D$273,$G37,$A$5:$A$273,$H$4)</f>
        <v>2</v>
      </c>
      <c r="I37">
        <f t="shared" ref="I37:I71" si="8">SUMIFS($E$5:$E$273,$D$5:$D$273,$G37,$A$5:$A$273,$I$4)</f>
        <v>6</v>
      </c>
      <c r="J37">
        <f t="shared" ref="J37:J71" si="9">SUMIFS($E$5:$E$273,$D$5:$D$273,$G37,$A$5:$A$273,$J$4)</f>
        <v>0</v>
      </c>
      <c r="L37" s="14">
        <f>H37*'WeatherZoneLoads-2016'!$I$18</f>
        <v>0.41873660230174103</v>
      </c>
      <c r="M37" s="14">
        <f>I37*'WeatherZoneLoads-2016'!$I$19</f>
        <v>2.6618643068581305</v>
      </c>
      <c r="N37" s="14">
        <f>J37*'WeatherZoneLoads-2016'!$I$20</f>
        <v>0</v>
      </c>
      <c r="O37" s="14">
        <f t="shared" si="4"/>
        <v>3.0806009091598714</v>
      </c>
      <c r="P37" s="17">
        <f>IF(O37=0,'Freq-Probability Calcs'!$I$3,IF(AND(O37&gt;0,O37&lt;=6),'Freq-Probability Calcs'!$I$4,IF(AND(O37&gt;6,O37&lt;=14),'Freq-Probability Calcs'!$I$5,IF(AND(O37&gt;=14,O37&lt;=23),'Freq-Probability Calcs'!$I$6,IF(O37&gt;23,'Freq-Probability Calcs'!$I$7)))))</f>
        <v>0.10100000000000001</v>
      </c>
      <c r="S37" s="54">
        <f t="shared" si="6"/>
        <v>3.0858539566147283E-2</v>
      </c>
    </row>
    <row r="38" spans="1:19" x14ac:dyDescent="0.2">
      <c r="A38" s="1" t="s">
        <v>34</v>
      </c>
      <c r="B38" s="1">
        <v>101.5</v>
      </c>
      <c r="C38" s="2">
        <v>23584</v>
      </c>
      <c r="D38" s="3">
        <f t="shared" si="3"/>
        <v>1964</v>
      </c>
      <c r="E38" s="1">
        <v>2</v>
      </c>
      <c r="G38">
        <f t="shared" si="5"/>
        <v>1983</v>
      </c>
      <c r="H38">
        <f t="shared" si="7"/>
        <v>0</v>
      </c>
      <c r="I38">
        <f t="shared" si="8"/>
        <v>0</v>
      </c>
      <c r="J38">
        <f t="shared" si="9"/>
        <v>0</v>
      </c>
      <c r="L38" s="14">
        <f>H38*'WeatherZoneLoads-2016'!$I$18</f>
        <v>0</v>
      </c>
      <c r="M38" s="14">
        <f>I38*'WeatherZoneLoads-2016'!$I$19</f>
        <v>0</v>
      </c>
      <c r="N38" s="14">
        <f>J38*'WeatherZoneLoads-2016'!$I$20</f>
        <v>0</v>
      </c>
      <c r="O38" s="14">
        <f t="shared" si="4"/>
        <v>0</v>
      </c>
      <c r="P38" s="17">
        <f>IF(O38=0,'Freq-Probability Calcs'!$I$3,IF(AND(O38&gt;0,O38&lt;=6),'Freq-Probability Calcs'!$I$4,IF(AND(O38&gt;6,O38&lt;=14),'Freq-Probability Calcs'!$I$5,IF(AND(O38&gt;=14,O38&lt;=23),'Freq-Probability Calcs'!$I$6,IF(O38&gt;23,'Freq-Probability Calcs'!$I$7)))))</f>
        <v>0.19</v>
      </c>
      <c r="S38" s="54">
        <f t="shared" si="6"/>
        <v>5.805071799572261E-2</v>
      </c>
    </row>
    <row r="39" spans="1:19" x14ac:dyDescent="0.2">
      <c r="A39" s="1" t="s">
        <v>34</v>
      </c>
      <c r="B39" s="1">
        <v>100.6</v>
      </c>
      <c r="C39" s="2">
        <v>23595</v>
      </c>
      <c r="D39" s="3">
        <f t="shared" si="3"/>
        <v>1964</v>
      </c>
      <c r="E39" s="1">
        <v>2</v>
      </c>
      <c r="G39">
        <f t="shared" si="5"/>
        <v>1984</v>
      </c>
      <c r="H39">
        <f t="shared" si="7"/>
        <v>8</v>
      </c>
      <c r="I39">
        <f t="shared" si="8"/>
        <v>9</v>
      </c>
      <c r="J39">
        <f t="shared" si="9"/>
        <v>0</v>
      </c>
      <c r="L39" s="14">
        <f>H39*'WeatherZoneLoads-2016'!$I$18</f>
        <v>1.6749464092069641</v>
      </c>
      <c r="M39" s="14">
        <f>I39*'WeatherZoneLoads-2016'!$I$19</f>
        <v>3.9927964602871957</v>
      </c>
      <c r="N39" s="14">
        <f>J39*'WeatherZoneLoads-2016'!$I$20</f>
        <v>0</v>
      </c>
      <c r="O39" s="14">
        <f t="shared" si="4"/>
        <v>5.6677428694941598</v>
      </c>
      <c r="P39" s="17">
        <f>IF(O39=0,'Freq-Probability Calcs'!$I$3,IF(AND(O39&gt;0,O39&lt;=6),'Freq-Probability Calcs'!$I$4,IF(AND(O39&gt;6,O39&lt;=14),'Freq-Probability Calcs'!$I$5,IF(AND(O39&gt;=14,O39&lt;=23),'Freq-Probability Calcs'!$I$6,IF(O39&gt;23,'Freq-Probability Calcs'!$I$7)))))</f>
        <v>0.10100000000000001</v>
      </c>
      <c r="S39" s="54">
        <f t="shared" si="6"/>
        <v>3.0858539566147283E-2</v>
      </c>
    </row>
    <row r="40" spans="1:19" x14ac:dyDescent="0.2">
      <c r="A40" s="1" t="s">
        <v>34</v>
      </c>
      <c r="B40" s="1">
        <v>100.6</v>
      </c>
      <c r="C40" s="2">
        <v>24684</v>
      </c>
      <c r="D40" s="3">
        <f t="shared" si="3"/>
        <v>1967</v>
      </c>
      <c r="E40" s="1">
        <v>2</v>
      </c>
      <c r="G40">
        <f t="shared" si="5"/>
        <v>1985</v>
      </c>
      <c r="H40">
        <f t="shared" si="7"/>
        <v>16</v>
      </c>
      <c r="I40">
        <f t="shared" si="8"/>
        <v>12</v>
      </c>
      <c r="J40">
        <f t="shared" si="9"/>
        <v>0</v>
      </c>
      <c r="L40" s="14">
        <f>H40*'WeatherZoneLoads-2016'!$I$18</f>
        <v>3.3498928184139283</v>
      </c>
      <c r="M40" s="14">
        <f>I40*'WeatherZoneLoads-2016'!$I$19</f>
        <v>5.3237286137162609</v>
      </c>
      <c r="N40" s="14">
        <f>J40*'WeatherZoneLoads-2016'!$I$20</f>
        <v>0</v>
      </c>
      <c r="O40" s="14">
        <f t="shared" si="4"/>
        <v>8.6736214321301901</v>
      </c>
      <c r="P40" s="17">
        <f>IF(O40=0,'Freq-Probability Calcs'!$I$3,IF(AND(O40&gt;0,O40&lt;=6),'Freq-Probability Calcs'!$I$4,IF(AND(O40&gt;6,O40&lt;=14),'Freq-Probability Calcs'!$I$5,IF(AND(O40&gt;=14,O40&lt;=23),'Freq-Probability Calcs'!$I$6,IF(O40&gt;23,'Freq-Probability Calcs'!$I$7)))))</f>
        <v>2.1999999999999999E-2</v>
      </c>
      <c r="S40" s="54">
        <f t="shared" si="6"/>
        <v>6.7216620837152489E-3</v>
      </c>
    </row>
    <row r="41" spans="1:19" x14ac:dyDescent="0.2">
      <c r="A41" s="1" t="s">
        <v>34</v>
      </c>
      <c r="B41" s="1">
        <v>100.6</v>
      </c>
      <c r="C41" s="2">
        <v>25427</v>
      </c>
      <c r="D41" s="3">
        <f t="shared" si="3"/>
        <v>1969</v>
      </c>
      <c r="E41" s="1">
        <v>3</v>
      </c>
      <c r="G41">
        <f t="shared" si="5"/>
        <v>1986</v>
      </c>
      <c r="H41">
        <f t="shared" si="7"/>
        <v>9</v>
      </c>
      <c r="I41">
        <f t="shared" si="8"/>
        <v>7</v>
      </c>
      <c r="J41">
        <f t="shared" si="9"/>
        <v>0</v>
      </c>
      <c r="L41" s="14">
        <f>H41*'WeatherZoneLoads-2016'!$I$18</f>
        <v>1.8843147103578346</v>
      </c>
      <c r="M41" s="14">
        <f>I41*'WeatherZoneLoads-2016'!$I$19</f>
        <v>3.1055083580011522</v>
      </c>
      <c r="N41" s="14">
        <f>J41*'WeatherZoneLoads-2016'!$I$20</f>
        <v>0</v>
      </c>
      <c r="O41" s="14">
        <f t="shared" si="4"/>
        <v>4.9898230683589873</v>
      </c>
      <c r="P41" s="17">
        <f>IF(O41=0,'Freq-Probability Calcs'!$I$3,IF(AND(O41&gt;0,O41&lt;=6),'Freq-Probability Calcs'!$I$4,IF(AND(O41&gt;6,O41&lt;=14),'Freq-Probability Calcs'!$I$5,IF(AND(O41&gt;=14,O41&lt;=23),'Freq-Probability Calcs'!$I$6,IF(O41&gt;23,'Freq-Probability Calcs'!$I$7)))))</f>
        <v>0.10100000000000001</v>
      </c>
      <c r="S41" s="54">
        <f t="shared" si="6"/>
        <v>3.0858539566147283E-2</v>
      </c>
    </row>
    <row r="42" spans="1:19" x14ac:dyDescent="0.2">
      <c r="A42" s="1" t="s">
        <v>34</v>
      </c>
      <c r="B42" s="1">
        <v>100.6</v>
      </c>
      <c r="C42" s="2">
        <v>27239</v>
      </c>
      <c r="D42" s="3">
        <f t="shared" si="3"/>
        <v>1974</v>
      </c>
      <c r="E42" s="1">
        <v>2</v>
      </c>
      <c r="G42">
        <f t="shared" si="5"/>
        <v>1987</v>
      </c>
      <c r="H42">
        <f t="shared" si="7"/>
        <v>0</v>
      </c>
      <c r="I42">
        <f t="shared" si="8"/>
        <v>3</v>
      </c>
      <c r="J42">
        <f t="shared" si="9"/>
        <v>0</v>
      </c>
      <c r="L42" s="14">
        <f>H42*'WeatherZoneLoads-2016'!$I$18</f>
        <v>0</v>
      </c>
      <c r="M42" s="14">
        <f>I42*'WeatherZoneLoads-2016'!$I$19</f>
        <v>1.3309321534290652</v>
      </c>
      <c r="N42" s="14">
        <f>J42*'WeatherZoneLoads-2016'!$I$20</f>
        <v>0</v>
      </c>
      <c r="O42" s="14">
        <f t="shared" si="4"/>
        <v>1.3309321534290652</v>
      </c>
      <c r="P42" s="17">
        <f>IF(O42=0,'Freq-Probability Calcs'!$I$3,IF(AND(O42&gt;0,O42&lt;=6),'Freq-Probability Calcs'!$I$4,IF(AND(O42&gt;6,O42&lt;=14),'Freq-Probability Calcs'!$I$5,IF(AND(O42&gt;=14,O42&lt;=23),'Freq-Probability Calcs'!$I$6,IF(O42&gt;23,'Freq-Probability Calcs'!$I$7)))))</f>
        <v>0.10100000000000001</v>
      </c>
      <c r="S42" s="54">
        <f t="shared" si="6"/>
        <v>3.0858539566147283E-2</v>
      </c>
    </row>
    <row r="43" spans="1:19" x14ac:dyDescent="0.2">
      <c r="A43" s="1" t="s">
        <v>34</v>
      </c>
      <c r="B43" s="1">
        <v>101.5</v>
      </c>
      <c r="C43" s="2">
        <v>28688</v>
      </c>
      <c r="D43" s="3">
        <f t="shared" si="3"/>
        <v>1978</v>
      </c>
      <c r="E43" s="1">
        <v>3</v>
      </c>
      <c r="G43">
        <f t="shared" si="5"/>
        <v>1988</v>
      </c>
      <c r="H43">
        <f t="shared" si="7"/>
        <v>2</v>
      </c>
      <c r="I43">
        <f t="shared" si="8"/>
        <v>10</v>
      </c>
      <c r="J43">
        <f t="shared" si="9"/>
        <v>2</v>
      </c>
      <c r="L43" s="14">
        <f>H43*'WeatherZoneLoads-2016'!$I$18</f>
        <v>0.41873660230174103</v>
      </c>
      <c r="M43" s="14">
        <f>I43*'WeatherZoneLoads-2016'!$I$19</f>
        <v>4.4364405114302174</v>
      </c>
      <c r="N43" s="14">
        <f>J43*'WeatherZoneLoads-2016'!$I$20</f>
        <v>0.69397529541221559</v>
      </c>
      <c r="O43" s="14">
        <f t="shared" si="4"/>
        <v>5.549152409144174</v>
      </c>
      <c r="P43" s="17">
        <f>IF(O43=0,'Freq-Probability Calcs'!$I$3,IF(AND(O43&gt;0,O43&lt;=6),'Freq-Probability Calcs'!$I$4,IF(AND(O43&gt;6,O43&lt;=14),'Freq-Probability Calcs'!$I$5,IF(AND(O43&gt;=14,O43&lt;=23),'Freq-Probability Calcs'!$I$6,IF(O43&gt;23,'Freq-Probability Calcs'!$I$7)))))</f>
        <v>0.10100000000000001</v>
      </c>
      <c r="S43" s="54">
        <f t="shared" si="6"/>
        <v>3.0858539566147283E-2</v>
      </c>
    </row>
    <row r="44" spans="1:19" x14ac:dyDescent="0.2">
      <c r="A44" s="1" t="s">
        <v>34</v>
      </c>
      <c r="B44" s="1">
        <v>100.6</v>
      </c>
      <c r="C44" s="2">
        <v>29401</v>
      </c>
      <c r="D44" s="3">
        <f t="shared" si="3"/>
        <v>1980</v>
      </c>
      <c r="E44" s="1">
        <v>3</v>
      </c>
      <c r="G44">
        <f t="shared" si="5"/>
        <v>1989</v>
      </c>
      <c r="H44">
        <f t="shared" si="7"/>
        <v>5</v>
      </c>
      <c r="I44">
        <f t="shared" si="8"/>
        <v>0</v>
      </c>
      <c r="J44">
        <f t="shared" si="9"/>
        <v>0</v>
      </c>
      <c r="L44" s="14">
        <f>H44*'WeatherZoneLoads-2016'!$I$18</f>
        <v>1.0468415057543525</v>
      </c>
      <c r="M44" s="14">
        <f>I44*'WeatherZoneLoads-2016'!$I$19</f>
        <v>0</v>
      </c>
      <c r="N44" s="14">
        <f>J44*'WeatherZoneLoads-2016'!$I$20</f>
        <v>0</v>
      </c>
      <c r="O44" s="14">
        <f t="shared" si="4"/>
        <v>1.0468415057543525</v>
      </c>
      <c r="P44" s="17">
        <f>IF(O44=0,'Freq-Probability Calcs'!$I$3,IF(AND(O44&gt;0,O44&lt;=6),'Freq-Probability Calcs'!$I$4,IF(AND(O44&gt;6,O44&lt;=14),'Freq-Probability Calcs'!$I$5,IF(AND(O44&gt;=14,O44&lt;=23),'Freq-Probability Calcs'!$I$6,IF(O44&gt;23,'Freq-Probability Calcs'!$I$7)))))</f>
        <v>0.10100000000000001</v>
      </c>
      <c r="S44" s="54">
        <f t="shared" si="6"/>
        <v>3.0858539566147283E-2</v>
      </c>
    </row>
    <row r="45" spans="1:19" x14ac:dyDescent="0.2">
      <c r="A45" s="1" t="s">
        <v>34</v>
      </c>
      <c r="B45" s="1">
        <v>101.5</v>
      </c>
      <c r="C45" s="2">
        <v>29404</v>
      </c>
      <c r="D45" s="3">
        <f t="shared" si="3"/>
        <v>1980</v>
      </c>
      <c r="E45" s="1">
        <v>2</v>
      </c>
      <c r="G45">
        <f t="shared" si="5"/>
        <v>1990</v>
      </c>
      <c r="H45">
        <f t="shared" si="7"/>
        <v>7</v>
      </c>
      <c r="I45">
        <f t="shared" si="8"/>
        <v>2</v>
      </c>
      <c r="J45">
        <f t="shared" si="9"/>
        <v>0</v>
      </c>
      <c r="L45" s="14">
        <f>H45*'WeatherZoneLoads-2016'!$I$18</f>
        <v>1.4655781080560937</v>
      </c>
      <c r="M45" s="14">
        <f>I45*'WeatherZoneLoads-2016'!$I$19</f>
        <v>0.88728810228604349</v>
      </c>
      <c r="N45" s="14">
        <f>J45*'WeatherZoneLoads-2016'!$I$20</f>
        <v>0</v>
      </c>
      <c r="O45" s="14">
        <f t="shared" si="4"/>
        <v>2.3528662103421372</v>
      </c>
      <c r="P45" s="17">
        <f>IF(O45=0,'Freq-Probability Calcs'!$I$3,IF(AND(O45&gt;0,O45&lt;=6),'Freq-Probability Calcs'!$I$4,IF(AND(O45&gt;6,O45&lt;=14),'Freq-Probability Calcs'!$I$5,IF(AND(O45&gt;=14,O45&lt;=23),'Freq-Probability Calcs'!$I$6,IF(O45&gt;23,'Freq-Probability Calcs'!$I$7)))))</f>
        <v>0.10100000000000001</v>
      </c>
      <c r="R45" s="54">
        <f t="shared" ref="R45:R71" si="10">P45/SUM($P$45:$P$71)</f>
        <v>4.3088737201365204E-2</v>
      </c>
      <c r="S45" s="54">
        <f t="shared" si="6"/>
        <v>3.0858539566147283E-2</v>
      </c>
    </row>
    <row r="46" spans="1:19" x14ac:dyDescent="0.2">
      <c r="A46" s="1" t="s">
        <v>34</v>
      </c>
      <c r="B46" s="1">
        <v>100.6</v>
      </c>
      <c r="C46" s="2">
        <v>29415</v>
      </c>
      <c r="D46" s="3">
        <f t="shared" si="3"/>
        <v>1980</v>
      </c>
      <c r="E46" s="1">
        <v>2</v>
      </c>
      <c r="G46">
        <f t="shared" si="5"/>
        <v>1991</v>
      </c>
      <c r="H46">
        <f t="shared" si="7"/>
        <v>0</v>
      </c>
      <c r="I46">
        <f t="shared" si="8"/>
        <v>0</v>
      </c>
      <c r="J46">
        <f t="shared" si="9"/>
        <v>0</v>
      </c>
      <c r="L46" s="14">
        <f>H46*'WeatherZoneLoads-2016'!$I$18</f>
        <v>0</v>
      </c>
      <c r="M46" s="14">
        <f>I46*'WeatherZoneLoads-2016'!$I$19</f>
        <v>0</v>
      </c>
      <c r="N46" s="14">
        <f>J46*'WeatherZoneLoads-2016'!$I$20</f>
        <v>0</v>
      </c>
      <c r="O46" s="14">
        <f t="shared" si="4"/>
        <v>0</v>
      </c>
      <c r="P46" s="17">
        <f>IF(O46=0,'Freq-Probability Calcs'!$I$3,IF(AND(O46&gt;0,O46&lt;=6),'Freq-Probability Calcs'!$I$4,IF(AND(O46&gt;6,O46&lt;=14),'Freq-Probability Calcs'!$I$5,IF(AND(O46&gt;=14,O46&lt;=23),'Freq-Probability Calcs'!$I$6,IF(O46&gt;23,'Freq-Probability Calcs'!$I$7)))))</f>
        <v>0.19</v>
      </c>
      <c r="R46" s="54">
        <f t="shared" si="10"/>
        <v>8.1058020477815726E-2</v>
      </c>
      <c r="S46" s="54">
        <f t="shared" si="6"/>
        <v>5.805071799572261E-2</v>
      </c>
    </row>
    <row r="47" spans="1:19" x14ac:dyDescent="0.2">
      <c r="A47" s="1" t="s">
        <v>34</v>
      </c>
      <c r="B47" s="1">
        <v>100.6</v>
      </c>
      <c r="C47" s="2">
        <v>29421</v>
      </c>
      <c r="D47" s="3">
        <f t="shared" si="3"/>
        <v>1980</v>
      </c>
      <c r="E47" s="1">
        <v>5</v>
      </c>
      <c r="G47">
        <f t="shared" si="5"/>
        <v>1992</v>
      </c>
      <c r="H47">
        <f t="shared" si="7"/>
        <v>0</v>
      </c>
      <c r="I47">
        <f t="shared" si="8"/>
        <v>0</v>
      </c>
      <c r="J47">
        <f t="shared" si="9"/>
        <v>0</v>
      </c>
      <c r="L47" s="14">
        <f>H47*'WeatherZoneLoads-2016'!$I$18</f>
        <v>0</v>
      </c>
      <c r="M47" s="14">
        <f>I47*'WeatherZoneLoads-2016'!$I$19</f>
        <v>0</v>
      </c>
      <c r="N47" s="14">
        <f>J47*'WeatherZoneLoads-2016'!$I$20</f>
        <v>0</v>
      </c>
      <c r="O47" s="14">
        <f t="shared" si="4"/>
        <v>0</v>
      </c>
      <c r="P47" s="17">
        <f>IF(O47=0,'Freq-Probability Calcs'!$I$3,IF(AND(O47&gt;0,O47&lt;=6),'Freq-Probability Calcs'!$I$4,IF(AND(O47&gt;6,O47&lt;=14),'Freq-Probability Calcs'!$I$5,IF(AND(O47&gt;=14,O47&lt;=23),'Freq-Probability Calcs'!$I$6,IF(O47&gt;23,'Freq-Probability Calcs'!$I$7)))))</f>
        <v>0.19</v>
      </c>
      <c r="R47" s="54">
        <f t="shared" si="10"/>
        <v>8.1058020477815726E-2</v>
      </c>
      <c r="S47" s="54">
        <f t="shared" si="6"/>
        <v>5.805071799572261E-2</v>
      </c>
    </row>
    <row r="48" spans="1:19" x14ac:dyDescent="0.2">
      <c r="A48" s="1" t="s">
        <v>34</v>
      </c>
      <c r="B48" s="1">
        <v>100.6</v>
      </c>
      <c r="C48" s="2">
        <v>29426</v>
      </c>
      <c r="D48" s="3">
        <f t="shared" si="3"/>
        <v>1980</v>
      </c>
      <c r="E48" s="1">
        <v>2</v>
      </c>
      <c r="G48">
        <f t="shared" si="5"/>
        <v>1993</v>
      </c>
      <c r="H48">
        <f t="shared" si="7"/>
        <v>2</v>
      </c>
      <c r="I48">
        <f t="shared" si="8"/>
        <v>8</v>
      </c>
      <c r="J48">
        <f t="shared" si="9"/>
        <v>0</v>
      </c>
      <c r="L48" s="14">
        <f>H48*'WeatherZoneLoads-2016'!$I$18</f>
        <v>0.41873660230174103</v>
      </c>
      <c r="M48" s="14">
        <f>I48*'WeatherZoneLoads-2016'!$I$19</f>
        <v>3.549152409144174</v>
      </c>
      <c r="N48" s="14">
        <f>J48*'WeatherZoneLoads-2016'!$I$20</f>
        <v>0</v>
      </c>
      <c r="O48" s="14">
        <f t="shared" si="4"/>
        <v>3.9678890114459149</v>
      </c>
      <c r="P48" s="17">
        <f>IF(O48=0,'Freq-Probability Calcs'!$I$3,IF(AND(O48&gt;0,O48&lt;=6),'Freq-Probability Calcs'!$I$4,IF(AND(O48&gt;6,O48&lt;=14),'Freq-Probability Calcs'!$I$5,IF(AND(O48&gt;=14,O48&lt;=23),'Freq-Probability Calcs'!$I$6,IF(O48&gt;23,'Freq-Probability Calcs'!$I$7)))))</f>
        <v>0.10100000000000001</v>
      </c>
      <c r="R48" s="54">
        <f t="shared" si="10"/>
        <v>4.3088737201365204E-2</v>
      </c>
      <c r="S48" s="54">
        <f t="shared" si="6"/>
        <v>3.0858539566147283E-2</v>
      </c>
    </row>
    <row r="49" spans="1:19" x14ac:dyDescent="0.2">
      <c r="A49" s="1" t="s">
        <v>34</v>
      </c>
      <c r="B49" s="1">
        <v>101.5</v>
      </c>
      <c r="C49" s="2">
        <v>30160</v>
      </c>
      <c r="D49" s="3">
        <f t="shared" si="3"/>
        <v>1982</v>
      </c>
      <c r="E49" s="1">
        <v>2</v>
      </c>
      <c r="G49">
        <f t="shared" si="5"/>
        <v>1994</v>
      </c>
      <c r="H49">
        <f t="shared" si="7"/>
        <v>9</v>
      </c>
      <c r="I49">
        <f t="shared" si="8"/>
        <v>0</v>
      </c>
      <c r="J49">
        <f t="shared" si="9"/>
        <v>0</v>
      </c>
      <c r="L49" s="14">
        <f>H49*'WeatherZoneLoads-2016'!$I$18</f>
        <v>1.8843147103578346</v>
      </c>
      <c r="M49" s="14">
        <f>I49*'WeatherZoneLoads-2016'!$I$19</f>
        <v>0</v>
      </c>
      <c r="N49" s="14">
        <f>J49*'WeatherZoneLoads-2016'!$I$20</f>
        <v>0</v>
      </c>
      <c r="O49" s="14">
        <f t="shared" si="4"/>
        <v>1.8843147103578346</v>
      </c>
      <c r="P49" s="17">
        <f>IF(O49=0,'Freq-Probability Calcs'!$I$3,IF(AND(O49&gt;0,O49&lt;=6),'Freq-Probability Calcs'!$I$4,IF(AND(O49&gt;6,O49&lt;=14),'Freq-Probability Calcs'!$I$5,IF(AND(O49&gt;=14,O49&lt;=23),'Freq-Probability Calcs'!$I$6,IF(O49&gt;23,'Freq-Probability Calcs'!$I$7)))))</f>
        <v>0.10100000000000001</v>
      </c>
      <c r="R49" s="54">
        <f t="shared" si="10"/>
        <v>4.3088737201365204E-2</v>
      </c>
      <c r="S49" s="54">
        <f t="shared" si="6"/>
        <v>3.0858539566147283E-2</v>
      </c>
    </row>
    <row r="50" spans="1:19" x14ac:dyDescent="0.2">
      <c r="A50" s="1" t="s">
        <v>34</v>
      </c>
      <c r="B50" s="1">
        <v>101.5</v>
      </c>
      <c r="C50" s="2">
        <v>30914</v>
      </c>
      <c r="D50" s="3">
        <f t="shared" si="3"/>
        <v>1984</v>
      </c>
      <c r="E50" s="1">
        <v>3</v>
      </c>
      <c r="G50">
        <f t="shared" si="5"/>
        <v>1995</v>
      </c>
      <c r="H50">
        <f t="shared" si="7"/>
        <v>6</v>
      </c>
      <c r="I50">
        <f t="shared" si="8"/>
        <v>5</v>
      </c>
      <c r="J50">
        <f t="shared" si="9"/>
        <v>2</v>
      </c>
      <c r="L50" s="14">
        <f>H50*'WeatherZoneLoads-2016'!$I$18</f>
        <v>1.2562098069052232</v>
      </c>
      <c r="M50" s="14">
        <f>I50*'WeatherZoneLoads-2016'!$I$19</f>
        <v>2.2182202557151087</v>
      </c>
      <c r="N50" s="14">
        <f>J50*'WeatherZoneLoads-2016'!$I$20</f>
        <v>0.69397529541221559</v>
      </c>
      <c r="O50" s="14">
        <f t="shared" si="4"/>
        <v>4.1684053580325475</v>
      </c>
      <c r="P50" s="17">
        <f>IF(O50=0,'Freq-Probability Calcs'!$I$3,IF(AND(O50&gt;0,O50&lt;=6),'Freq-Probability Calcs'!$I$4,IF(AND(O50&gt;6,O50&lt;=14),'Freq-Probability Calcs'!$I$5,IF(AND(O50&gt;=14,O50&lt;=23),'Freq-Probability Calcs'!$I$6,IF(O50&gt;23,'Freq-Probability Calcs'!$I$7)))))</f>
        <v>0.10100000000000001</v>
      </c>
      <c r="R50" s="54">
        <f t="shared" si="10"/>
        <v>4.3088737201365204E-2</v>
      </c>
      <c r="S50" s="54">
        <f t="shared" si="6"/>
        <v>3.0858539566147283E-2</v>
      </c>
    </row>
    <row r="51" spans="1:19" x14ac:dyDescent="0.2">
      <c r="A51" s="1" t="s">
        <v>34</v>
      </c>
      <c r="B51" s="1">
        <v>100.6</v>
      </c>
      <c r="C51" s="2">
        <v>30918</v>
      </c>
      <c r="D51" s="3">
        <f t="shared" si="3"/>
        <v>1984</v>
      </c>
      <c r="E51" s="1">
        <v>2</v>
      </c>
      <c r="G51">
        <f t="shared" si="5"/>
        <v>1996</v>
      </c>
      <c r="H51">
        <f t="shared" si="7"/>
        <v>0</v>
      </c>
      <c r="I51">
        <f t="shared" si="8"/>
        <v>7</v>
      </c>
      <c r="J51">
        <f t="shared" si="9"/>
        <v>0</v>
      </c>
      <c r="L51" s="14">
        <f>H51*'WeatherZoneLoads-2016'!$I$18</f>
        <v>0</v>
      </c>
      <c r="M51" s="14">
        <f>I51*'WeatherZoneLoads-2016'!$I$19</f>
        <v>3.1055083580011522</v>
      </c>
      <c r="N51" s="14">
        <f>J51*'WeatherZoneLoads-2016'!$I$20</f>
        <v>0</v>
      </c>
      <c r="O51" s="14">
        <f t="shared" si="4"/>
        <v>3.1055083580011522</v>
      </c>
      <c r="P51" s="17">
        <f>IF(O51=0,'Freq-Probability Calcs'!$I$3,IF(AND(O51&gt;0,O51&lt;=6),'Freq-Probability Calcs'!$I$4,IF(AND(O51&gt;6,O51&lt;=14),'Freq-Probability Calcs'!$I$5,IF(AND(O51&gt;=14,O51&lt;=23),'Freq-Probability Calcs'!$I$6,IF(O51&gt;23,'Freq-Probability Calcs'!$I$7)))))</f>
        <v>0.10100000000000001</v>
      </c>
      <c r="R51" s="54">
        <f t="shared" si="10"/>
        <v>4.3088737201365204E-2</v>
      </c>
      <c r="S51" s="54">
        <f t="shared" si="6"/>
        <v>3.0858539566147283E-2</v>
      </c>
    </row>
    <row r="52" spans="1:19" x14ac:dyDescent="0.2">
      <c r="A52" s="1" t="s">
        <v>34</v>
      </c>
      <c r="B52" s="1">
        <v>100.6</v>
      </c>
      <c r="C52" s="2">
        <v>30924</v>
      </c>
      <c r="D52" s="3">
        <f t="shared" si="3"/>
        <v>1984</v>
      </c>
      <c r="E52" s="1">
        <v>3</v>
      </c>
      <c r="G52">
        <f t="shared" si="5"/>
        <v>1997</v>
      </c>
      <c r="H52">
        <f t="shared" si="7"/>
        <v>0</v>
      </c>
      <c r="I52">
        <f t="shared" si="8"/>
        <v>0</v>
      </c>
      <c r="J52">
        <f t="shared" si="9"/>
        <v>0</v>
      </c>
      <c r="L52" s="14">
        <f>H52*'WeatherZoneLoads-2016'!$I$18</f>
        <v>0</v>
      </c>
      <c r="M52" s="14">
        <f>I52*'WeatherZoneLoads-2016'!$I$19</f>
        <v>0</v>
      </c>
      <c r="N52" s="14">
        <f>J52*'WeatherZoneLoads-2016'!$I$20</f>
        <v>0</v>
      </c>
      <c r="O52" s="14">
        <f t="shared" si="4"/>
        <v>0</v>
      </c>
      <c r="P52" s="17">
        <f>IF(O52=0,'Freq-Probability Calcs'!$I$3,IF(AND(O52&gt;0,O52&lt;=6),'Freq-Probability Calcs'!$I$4,IF(AND(O52&gt;6,O52&lt;=14),'Freq-Probability Calcs'!$I$5,IF(AND(O52&gt;=14,O52&lt;=23),'Freq-Probability Calcs'!$I$6,IF(O52&gt;23,'Freq-Probability Calcs'!$I$7)))))</f>
        <v>0.19</v>
      </c>
      <c r="R52" s="54">
        <f t="shared" si="10"/>
        <v>8.1058020477815726E-2</v>
      </c>
      <c r="S52" s="54">
        <f t="shared" si="6"/>
        <v>5.805071799572261E-2</v>
      </c>
    </row>
    <row r="53" spans="1:19" x14ac:dyDescent="0.2">
      <c r="A53" s="1" t="s">
        <v>34</v>
      </c>
      <c r="B53" s="1">
        <v>100.6</v>
      </c>
      <c r="C53" s="2">
        <v>31270</v>
      </c>
      <c r="D53" s="3">
        <f t="shared" si="3"/>
        <v>1985</v>
      </c>
      <c r="E53" s="1">
        <v>3</v>
      </c>
      <c r="G53">
        <f t="shared" si="5"/>
        <v>1998</v>
      </c>
      <c r="H53">
        <f t="shared" si="7"/>
        <v>8</v>
      </c>
      <c r="I53">
        <f t="shared" si="8"/>
        <v>34</v>
      </c>
      <c r="J53">
        <f t="shared" si="9"/>
        <v>6</v>
      </c>
      <c r="L53" s="14">
        <f>H53*'WeatherZoneLoads-2016'!$I$18</f>
        <v>1.6749464092069641</v>
      </c>
      <c r="M53" s="14">
        <f>I53*'WeatherZoneLoads-2016'!$I$19</f>
        <v>15.083897738862738</v>
      </c>
      <c r="N53" s="14">
        <f>J53*'WeatherZoneLoads-2016'!$I$20</f>
        <v>2.0819258862366468</v>
      </c>
      <c r="O53" s="14">
        <f t="shared" si="4"/>
        <v>18.840770034306349</v>
      </c>
      <c r="P53" s="17">
        <f>IF(O53=0,'Freq-Probability Calcs'!$I$3,IF(AND(O53&gt;0,O53&lt;=6),'Freq-Probability Calcs'!$I$4,IF(AND(O53&gt;6,O53&lt;=14),'Freq-Probability Calcs'!$I$5,IF(AND(O53&gt;=14,O53&lt;=23),'Freq-Probability Calcs'!$I$6,IF(O53&gt;23,'Freq-Probability Calcs'!$I$7)))))</f>
        <v>1.4999999999999999E-2</v>
      </c>
      <c r="R53" s="54">
        <f t="shared" si="10"/>
        <v>6.3993174061433462E-3</v>
      </c>
      <c r="S53" s="54">
        <f t="shared" si="6"/>
        <v>4.582951420714943E-3</v>
      </c>
    </row>
    <row r="54" spans="1:19" x14ac:dyDescent="0.2">
      <c r="A54" s="1" t="s">
        <v>34</v>
      </c>
      <c r="B54" s="1">
        <v>100.6</v>
      </c>
      <c r="C54" s="2">
        <v>31280</v>
      </c>
      <c r="D54" s="3">
        <f t="shared" si="3"/>
        <v>1985</v>
      </c>
      <c r="E54" s="1">
        <v>6</v>
      </c>
      <c r="G54">
        <f t="shared" si="5"/>
        <v>1999</v>
      </c>
      <c r="H54">
        <f t="shared" si="7"/>
        <v>5</v>
      </c>
      <c r="I54">
        <f t="shared" si="8"/>
        <v>18</v>
      </c>
      <c r="J54">
        <f t="shared" si="9"/>
        <v>2</v>
      </c>
      <c r="L54" s="14">
        <f>H54*'WeatherZoneLoads-2016'!$I$18</f>
        <v>1.0468415057543525</v>
      </c>
      <c r="M54" s="14">
        <f>I54*'WeatherZoneLoads-2016'!$I$19</f>
        <v>7.9855929205743914</v>
      </c>
      <c r="N54" s="14">
        <f>J54*'WeatherZoneLoads-2016'!$I$20</f>
        <v>0.69397529541221559</v>
      </c>
      <c r="O54" s="14">
        <f t="shared" si="4"/>
        <v>9.7264097217409589</v>
      </c>
      <c r="P54" s="17">
        <f>IF(O54=0,'Freq-Probability Calcs'!$I$3,IF(AND(O54&gt;0,O54&lt;=6),'Freq-Probability Calcs'!$I$4,IF(AND(O54&gt;6,O54&lt;=14),'Freq-Probability Calcs'!$I$5,IF(AND(O54&gt;=14,O54&lt;=23),'Freq-Probability Calcs'!$I$6,IF(O54&gt;23,'Freq-Probability Calcs'!$I$7)))))</f>
        <v>2.1999999999999999E-2</v>
      </c>
      <c r="R54" s="54">
        <f t="shared" si="10"/>
        <v>9.3856655290102415E-3</v>
      </c>
      <c r="S54" s="54">
        <f t="shared" si="6"/>
        <v>6.7216620837152489E-3</v>
      </c>
    </row>
    <row r="55" spans="1:19" x14ac:dyDescent="0.2">
      <c r="A55" s="1" t="s">
        <v>34</v>
      </c>
      <c r="B55" s="1">
        <v>100.6</v>
      </c>
      <c r="C55" s="2">
        <v>31283</v>
      </c>
      <c r="D55" s="3">
        <f t="shared" si="3"/>
        <v>1985</v>
      </c>
      <c r="E55" s="1">
        <v>2</v>
      </c>
      <c r="G55">
        <f t="shared" si="5"/>
        <v>2000</v>
      </c>
      <c r="H55">
        <f t="shared" si="7"/>
        <v>21</v>
      </c>
      <c r="I55">
        <f t="shared" si="8"/>
        <v>33</v>
      </c>
      <c r="J55">
        <f t="shared" si="9"/>
        <v>12</v>
      </c>
      <c r="L55" s="14">
        <f>H55*'WeatherZoneLoads-2016'!$I$18</f>
        <v>4.396734324168281</v>
      </c>
      <c r="M55" s="14">
        <f>I55*'WeatherZoneLoads-2016'!$I$19</f>
        <v>14.640253687719717</v>
      </c>
      <c r="N55" s="14">
        <f>J55*'WeatherZoneLoads-2016'!$I$20</f>
        <v>4.1638517724732935</v>
      </c>
      <c r="O55" s="14">
        <f t="shared" si="4"/>
        <v>23.200839784361293</v>
      </c>
      <c r="P55" s="17">
        <f>IF(O55=0,'Freq-Probability Calcs'!$I$3,IF(AND(O55&gt;0,O55&lt;=6),'Freq-Probability Calcs'!$I$4,IF(AND(O55&gt;6,O55&lt;=14),'Freq-Probability Calcs'!$I$5,IF(AND(O55&gt;=14,O55&lt;=23),'Freq-Probability Calcs'!$I$6,IF(O55&gt;23,'Freq-Probability Calcs'!$I$7)))))</f>
        <v>0.01</v>
      </c>
      <c r="R55" s="54">
        <f t="shared" si="10"/>
        <v>4.2662116040955642E-3</v>
      </c>
      <c r="S55" s="54">
        <f t="shared" si="6"/>
        <v>3.0553009471432952E-3</v>
      </c>
    </row>
    <row r="56" spans="1:19" x14ac:dyDescent="0.2">
      <c r="A56" s="1" t="s">
        <v>34</v>
      </c>
      <c r="B56" s="1">
        <v>100.6</v>
      </c>
      <c r="C56" s="2">
        <v>31294</v>
      </c>
      <c r="D56" s="3">
        <f t="shared" si="3"/>
        <v>1985</v>
      </c>
      <c r="E56" s="1">
        <v>5</v>
      </c>
      <c r="G56">
        <f t="shared" si="5"/>
        <v>2001</v>
      </c>
      <c r="H56">
        <f t="shared" si="7"/>
        <v>2</v>
      </c>
      <c r="I56">
        <f t="shared" si="8"/>
        <v>0</v>
      </c>
      <c r="J56">
        <f t="shared" si="9"/>
        <v>0</v>
      </c>
      <c r="L56" s="14">
        <f>H56*'WeatherZoneLoads-2016'!$I$18</f>
        <v>0.41873660230174103</v>
      </c>
      <c r="M56" s="14">
        <f>I56*'WeatherZoneLoads-2016'!$I$19</f>
        <v>0</v>
      </c>
      <c r="N56" s="14">
        <f>J56*'WeatherZoneLoads-2016'!$I$20</f>
        <v>0</v>
      </c>
      <c r="O56" s="14">
        <f t="shared" si="4"/>
        <v>0.41873660230174103</v>
      </c>
      <c r="P56" s="17">
        <f>IF(O56=0,'Freq-Probability Calcs'!$I$3,IF(AND(O56&gt;0,O56&lt;=6),'Freq-Probability Calcs'!$I$4,IF(AND(O56&gt;6,O56&lt;=14),'Freq-Probability Calcs'!$I$5,IF(AND(O56&gt;=14,O56&lt;=23),'Freq-Probability Calcs'!$I$6,IF(O56&gt;23,'Freq-Probability Calcs'!$I$7)))))</f>
        <v>0.10100000000000001</v>
      </c>
      <c r="R56" s="54">
        <f t="shared" si="10"/>
        <v>4.3088737201365204E-2</v>
      </c>
      <c r="S56" s="54">
        <f t="shared" si="6"/>
        <v>3.0858539566147283E-2</v>
      </c>
    </row>
    <row r="57" spans="1:19" x14ac:dyDescent="0.2">
      <c r="A57" s="1" t="s">
        <v>34</v>
      </c>
      <c r="B57" s="1">
        <v>100.6</v>
      </c>
      <c r="C57" s="2">
        <v>31626</v>
      </c>
      <c r="D57" s="3">
        <f t="shared" si="3"/>
        <v>1986</v>
      </c>
      <c r="E57" s="1">
        <v>7</v>
      </c>
      <c r="G57">
        <f t="shared" si="5"/>
        <v>2002</v>
      </c>
      <c r="H57">
        <f t="shared" si="7"/>
        <v>0</v>
      </c>
      <c r="I57">
        <f t="shared" si="8"/>
        <v>0</v>
      </c>
      <c r="J57">
        <f t="shared" si="9"/>
        <v>0</v>
      </c>
      <c r="L57" s="14">
        <f>H57*'WeatherZoneLoads-2016'!$I$18</f>
        <v>0</v>
      </c>
      <c r="M57" s="14">
        <f>I57*'WeatherZoneLoads-2016'!$I$19</f>
        <v>0</v>
      </c>
      <c r="N57" s="14">
        <f>J57*'WeatherZoneLoads-2016'!$I$20</f>
        <v>0</v>
      </c>
      <c r="O57" s="14">
        <f t="shared" si="4"/>
        <v>0</v>
      </c>
      <c r="P57" s="17">
        <f>IF(O57=0,'Freq-Probability Calcs'!$I$3,IF(AND(O57&gt;0,O57&lt;=6),'Freq-Probability Calcs'!$I$4,IF(AND(O57&gt;6,O57&lt;=14),'Freq-Probability Calcs'!$I$5,IF(AND(O57&gt;=14,O57&lt;=23),'Freq-Probability Calcs'!$I$6,IF(O57&gt;23,'Freq-Probability Calcs'!$I$7)))))</f>
        <v>0.19</v>
      </c>
      <c r="Q57" s="63">
        <f>P57/SUM($P$57:$P$71)</f>
        <v>0.16949152542372878</v>
      </c>
      <c r="R57" s="54">
        <f t="shared" si="10"/>
        <v>8.1058020477815726E-2</v>
      </c>
      <c r="S57" s="54">
        <f t="shared" si="6"/>
        <v>5.805071799572261E-2</v>
      </c>
    </row>
    <row r="58" spans="1:19" x14ac:dyDescent="0.2">
      <c r="A58" s="1" t="s">
        <v>34</v>
      </c>
      <c r="B58" s="1">
        <v>100.6</v>
      </c>
      <c r="C58" s="2">
        <v>31643</v>
      </c>
      <c r="D58" s="3">
        <f t="shared" si="3"/>
        <v>1986</v>
      </c>
      <c r="E58" s="1">
        <v>2</v>
      </c>
      <c r="G58">
        <f t="shared" si="5"/>
        <v>2003</v>
      </c>
      <c r="H58">
        <f t="shared" si="7"/>
        <v>2</v>
      </c>
      <c r="I58">
        <f t="shared" si="8"/>
        <v>4</v>
      </c>
      <c r="J58">
        <f t="shared" si="9"/>
        <v>2</v>
      </c>
      <c r="L58" s="14">
        <f>H58*'WeatherZoneLoads-2016'!$I$18</f>
        <v>0.41873660230174103</v>
      </c>
      <c r="M58" s="14">
        <f>I58*'WeatherZoneLoads-2016'!$I$19</f>
        <v>1.774576204572087</v>
      </c>
      <c r="N58" s="14">
        <f>J58*'WeatherZoneLoads-2016'!$I$20</f>
        <v>0.69397529541221559</v>
      </c>
      <c r="O58" s="14">
        <f t="shared" si="4"/>
        <v>2.8872881022860435</v>
      </c>
      <c r="P58" s="17">
        <f>IF(O58=0,'Freq-Probability Calcs'!$I$3,IF(AND(O58&gt;0,O58&lt;=6),'Freq-Probability Calcs'!$I$4,IF(AND(O58&gt;6,O58&lt;=14),'Freq-Probability Calcs'!$I$5,IF(AND(O58&gt;=14,O58&lt;=23),'Freq-Probability Calcs'!$I$6,IF(O58&gt;23,'Freq-Probability Calcs'!$I$7)))))</f>
        <v>0.10100000000000001</v>
      </c>
      <c r="Q58" s="63">
        <f t="shared" ref="Q58:Q71" si="11">P58/SUM($P$57:$P$71)</f>
        <v>9.0098126672613729E-2</v>
      </c>
      <c r="R58" s="54">
        <f t="shared" si="10"/>
        <v>4.3088737201365204E-2</v>
      </c>
      <c r="S58" s="54">
        <f t="shared" si="6"/>
        <v>3.0858539566147283E-2</v>
      </c>
    </row>
    <row r="59" spans="1:19" x14ac:dyDescent="0.2">
      <c r="A59" s="1" t="s">
        <v>34</v>
      </c>
      <c r="B59" s="1">
        <v>100.6</v>
      </c>
      <c r="C59" s="2">
        <v>32363</v>
      </c>
      <c r="D59" s="3">
        <f t="shared" si="3"/>
        <v>1988</v>
      </c>
      <c r="E59" s="1">
        <v>2</v>
      </c>
      <c r="G59">
        <f t="shared" si="5"/>
        <v>2004</v>
      </c>
      <c r="H59">
        <f t="shared" si="7"/>
        <v>0</v>
      </c>
      <c r="I59">
        <f t="shared" si="8"/>
        <v>0</v>
      </c>
      <c r="J59">
        <f t="shared" si="9"/>
        <v>0</v>
      </c>
      <c r="L59" s="14">
        <f>H59*'WeatherZoneLoads-2016'!$I$18</f>
        <v>0</v>
      </c>
      <c r="M59" s="14">
        <f>I59*'WeatherZoneLoads-2016'!$I$19</f>
        <v>0</v>
      </c>
      <c r="N59" s="14">
        <f>J59*'WeatherZoneLoads-2016'!$I$20</f>
        <v>0</v>
      </c>
      <c r="O59" s="14">
        <f t="shared" si="4"/>
        <v>0</v>
      </c>
      <c r="P59" s="17">
        <f>IF(O59=0,'Freq-Probability Calcs'!$I$3,IF(AND(O59&gt;0,O59&lt;=6),'Freq-Probability Calcs'!$I$4,IF(AND(O59&gt;6,O59&lt;=14),'Freq-Probability Calcs'!$I$5,IF(AND(O59&gt;=14,O59&lt;=23),'Freq-Probability Calcs'!$I$6,IF(O59&gt;23,'Freq-Probability Calcs'!$I$7)))))</f>
        <v>0.19</v>
      </c>
      <c r="Q59" s="63">
        <f t="shared" si="11"/>
        <v>0.16949152542372878</v>
      </c>
      <c r="R59" s="54">
        <f t="shared" si="10"/>
        <v>8.1058020477815726E-2</v>
      </c>
      <c r="S59" s="54">
        <f t="shared" si="6"/>
        <v>5.805071799572261E-2</v>
      </c>
    </row>
    <row r="60" spans="1:19" x14ac:dyDescent="0.2">
      <c r="A60" s="1" t="s">
        <v>34</v>
      </c>
      <c r="B60" s="1">
        <v>100.6</v>
      </c>
      <c r="C60" s="2">
        <v>32708</v>
      </c>
      <c r="D60" s="3">
        <f t="shared" si="3"/>
        <v>1989</v>
      </c>
      <c r="E60" s="1">
        <v>5</v>
      </c>
      <c r="G60">
        <f t="shared" si="5"/>
        <v>2005</v>
      </c>
      <c r="H60">
        <f t="shared" si="7"/>
        <v>10</v>
      </c>
      <c r="I60">
        <f t="shared" si="8"/>
        <v>2</v>
      </c>
      <c r="J60">
        <f t="shared" si="9"/>
        <v>0</v>
      </c>
      <c r="L60" s="14">
        <f>H60*'WeatherZoneLoads-2016'!$I$18</f>
        <v>2.0936830115087051</v>
      </c>
      <c r="M60" s="14">
        <f>I60*'WeatherZoneLoads-2016'!$I$19</f>
        <v>0.88728810228604349</v>
      </c>
      <c r="N60" s="14">
        <f>J60*'WeatherZoneLoads-2016'!$I$20</f>
        <v>0</v>
      </c>
      <c r="O60" s="14">
        <f t="shared" si="4"/>
        <v>2.9809711137947486</v>
      </c>
      <c r="P60" s="17">
        <f>IF(O60=0,'Freq-Probability Calcs'!$I$3,IF(AND(O60&gt;0,O60&lt;=6),'Freq-Probability Calcs'!$I$4,IF(AND(O60&gt;6,O60&lt;=14),'Freq-Probability Calcs'!$I$5,IF(AND(O60&gt;=14,O60&lt;=23),'Freq-Probability Calcs'!$I$6,IF(O60&gt;23,'Freq-Probability Calcs'!$I$7)))))</f>
        <v>0.10100000000000001</v>
      </c>
      <c r="Q60" s="63">
        <f t="shared" si="11"/>
        <v>9.0098126672613729E-2</v>
      </c>
      <c r="R60" s="54">
        <f t="shared" si="10"/>
        <v>4.3088737201365204E-2</v>
      </c>
      <c r="S60" s="54">
        <f t="shared" si="6"/>
        <v>3.0858539566147283E-2</v>
      </c>
    </row>
    <row r="61" spans="1:19" x14ac:dyDescent="0.2">
      <c r="A61" s="1" t="s">
        <v>34</v>
      </c>
      <c r="B61" s="1">
        <v>101.5</v>
      </c>
      <c r="C61" s="2">
        <v>33106</v>
      </c>
      <c r="D61" s="3">
        <f t="shared" si="3"/>
        <v>1990</v>
      </c>
      <c r="E61" s="1">
        <v>2</v>
      </c>
      <c r="G61">
        <f t="shared" si="5"/>
        <v>2006</v>
      </c>
      <c r="H61">
        <f t="shared" si="7"/>
        <v>7</v>
      </c>
      <c r="I61">
        <f t="shared" si="8"/>
        <v>29</v>
      </c>
      <c r="J61">
        <f t="shared" si="9"/>
        <v>0</v>
      </c>
      <c r="L61" s="14">
        <f>H61*'WeatherZoneLoads-2016'!$I$18</f>
        <v>1.4655781080560937</v>
      </c>
      <c r="M61" s="14">
        <f>I61*'WeatherZoneLoads-2016'!$I$19</f>
        <v>12.86567748314763</v>
      </c>
      <c r="N61" s="14">
        <f>J61*'WeatherZoneLoads-2016'!$I$20</f>
        <v>0</v>
      </c>
      <c r="O61" s="14">
        <f t="shared" si="4"/>
        <v>14.331255591203725</v>
      </c>
      <c r="P61" s="17">
        <f>IF(O61=0,'Freq-Probability Calcs'!$I$3,IF(AND(O61&gt;0,O61&lt;=6),'Freq-Probability Calcs'!$I$4,IF(AND(O61&gt;6,O61&lt;=14),'Freq-Probability Calcs'!$I$5,IF(AND(O61&gt;=14,O61&lt;=23),'Freq-Probability Calcs'!$I$6,IF(O61&gt;23,'Freq-Probability Calcs'!$I$7)))))</f>
        <v>1.4999999999999999E-2</v>
      </c>
      <c r="Q61" s="63">
        <f t="shared" si="11"/>
        <v>1.3380909901873324E-2</v>
      </c>
      <c r="R61" s="54">
        <f t="shared" si="10"/>
        <v>6.3993174061433462E-3</v>
      </c>
      <c r="S61" s="54">
        <f t="shared" si="6"/>
        <v>4.582951420714943E-3</v>
      </c>
    </row>
    <row r="62" spans="1:19" x14ac:dyDescent="0.2">
      <c r="A62" s="1" t="s">
        <v>34</v>
      </c>
      <c r="B62" s="1">
        <v>101.5</v>
      </c>
      <c r="C62" s="2">
        <v>33113</v>
      </c>
      <c r="D62" s="3">
        <f t="shared" si="3"/>
        <v>1990</v>
      </c>
      <c r="E62" s="1">
        <v>3</v>
      </c>
      <c r="G62">
        <f t="shared" si="5"/>
        <v>2007</v>
      </c>
      <c r="H62">
        <f t="shared" si="7"/>
        <v>0</v>
      </c>
      <c r="I62">
        <f t="shared" si="8"/>
        <v>4</v>
      </c>
      <c r="J62">
        <f t="shared" si="9"/>
        <v>0</v>
      </c>
      <c r="L62" s="14">
        <f>H62*'WeatherZoneLoads-2016'!$I$18</f>
        <v>0</v>
      </c>
      <c r="M62" s="14">
        <f>I62*'WeatherZoneLoads-2016'!$I$19</f>
        <v>1.774576204572087</v>
      </c>
      <c r="N62" s="14">
        <f>J62*'WeatherZoneLoads-2016'!$I$20</f>
        <v>0</v>
      </c>
      <c r="O62" s="14">
        <f t="shared" si="4"/>
        <v>1.774576204572087</v>
      </c>
      <c r="P62" s="17">
        <f>IF(O62=0,'Freq-Probability Calcs'!$I$3,IF(AND(O62&gt;0,O62&lt;=6),'Freq-Probability Calcs'!$I$4,IF(AND(O62&gt;6,O62&lt;=14),'Freq-Probability Calcs'!$I$5,IF(AND(O62&gt;=14,O62&lt;=23),'Freq-Probability Calcs'!$I$6,IF(O62&gt;23,'Freq-Probability Calcs'!$I$7)))))</f>
        <v>0.10100000000000001</v>
      </c>
      <c r="Q62" s="63">
        <f t="shared" si="11"/>
        <v>9.0098126672613729E-2</v>
      </c>
      <c r="R62" s="54">
        <f t="shared" si="10"/>
        <v>4.3088737201365204E-2</v>
      </c>
      <c r="S62" s="54">
        <f t="shared" si="6"/>
        <v>3.0858539566147283E-2</v>
      </c>
    </row>
    <row r="63" spans="1:19" x14ac:dyDescent="0.2">
      <c r="A63" s="1" t="s">
        <v>34</v>
      </c>
      <c r="B63" s="1">
        <v>101.5</v>
      </c>
      <c r="C63" s="2">
        <v>33116</v>
      </c>
      <c r="D63" s="3">
        <f t="shared" si="3"/>
        <v>1990</v>
      </c>
      <c r="E63" s="1">
        <v>2</v>
      </c>
      <c r="G63">
        <f t="shared" si="5"/>
        <v>2008</v>
      </c>
      <c r="H63">
        <f t="shared" si="7"/>
        <v>2</v>
      </c>
      <c r="I63">
        <f t="shared" si="8"/>
        <v>14</v>
      </c>
      <c r="J63">
        <f t="shared" si="9"/>
        <v>0</v>
      </c>
      <c r="L63" s="14">
        <f>H63*'WeatherZoneLoads-2016'!$I$18</f>
        <v>0.41873660230174103</v>
      </c>
      <c r="M63" s="14">
        <f>I63*'WeatherZoneLoads-2016'!$I$19</f>
        <v>6.2110167160023044</v>
      </c>
      <c r="N63" s="14">
        <f>J63*'WeatherZoneLoads-2016'!$I$20</f>
        <v>0</v>
      </c>
      <c r="O63" s="14">
        <f t="shared" si="4"/>
        <v>6.6297533183040454</v>
      </c>
      <c r="P63" s="17">
        <f>IF(O63=0,'Freq-Probability Calcs'!$I$3,IF(AND(O63&gt;0,O63&lt;=6),'Freq-Probability Calcs'!$I$4,IF(AND(O63&gt;6,O63&lt;=14),'Freq-Probability Calcs'!$I$5,IF(AND(O63&gt;=14,O63&lt;=23),'Freq-Probability Calcs'!$I$6,IF(O63&gt;23,'Freq-Probability Calcs'!$I$7)))))</f>
        <v>2.1999999999999999E-2</v>
      </c>
      <c r="Q63" s="63">
        <f t="shared" si="11"/>
        <v>1.9625334522747541E-2</v>
      </c>
      <c r="R63" s="54">
        <f t="shared" si="10"/>
        <v>9.3856655290102415E-3</v>
      </c>
      <c r="S63" s="54">
        <f t="shared" si="6"/>
        <v>6.7216620837152489E-3</v>
      </c>
    </row>
    <row r="64" spans="1:19" x14ac:dyDescent="0.2">
      <c r="A64" s="1" t="s">
        <v>34</v>
      </c>
      <c r="B64" s="1">
        <v>101.5</v>
      </c>
      <c r="C64" s="2">
        <v>34205</v>
      </c>
      <c r="D64" s="3">
        <f t="shared" si="3"/>
        <v>1993</v>
      </c>
      <c r="E64" s="1">
        <v>2</v>
      </c>
      <c r="G64">
        <f t="shared" si="5"/>
        <v>2009</v>
      </c>
      <c r="H64">
        <f t="shared" si="7"/>
        <v>33</v>
      </c>
      <c r="I64">
        <f t="shared" si="8"/>
        <v>10</v>
      </c>
      <c r="J64">
        <f t="shared" si="9"/>
        <v>5</v>
      </c>
      <c r="L64" s="14">
        <f>H64*'WeatherZoneLoads-2016'!$I$18</f>
        <v>6.9091539379787275</v>
      </c>
      <c r="M64" s="14">
        <f>I64*'WeatherZoneLoads-2016'!$I$19</f>
        <v>4.4364405114302174</v>
      </c>
      <c r="N64" s="14">
        <f>J64*'WeatherZoneLoads-2016'!$I$20</f>
        <v>1.734938238530539</v>
      </c>
      <c r="O64" s="14">
        <f t="shared" si="4"/>
        <v>13.080532687939485</v>
      </c>
      <c r="P64" s="17">
        <f>IF(O64=0,'Freq-Probability Calcs'!$I$3,IF(AND(O64&gt;0,O64&lt;=6),'Freq-Probability Calcs'!$I$4,IF(AND(O64&gt;6,O64&lt;=14),'Freq-Probability Calcs'!$I$5,IF(AND(O64&gt;=14,O64&lt;=23),'Freq-Probability Calcs'!$I$6,IF(O64&gt;23,'Freq-Probability Calcs'!$I$7)))))</f>
        <v>2.1999999999999999E-2</v>
      </c>
      <c r="Q64" s="63">
        <f t="shared" si="11"/>
        <v>1.9625334522747541E-2</v>
      </c>
      <c r="R64" s="54">
        <f t="shared" si="10"/>
        <v>9.3856655290102415E-3</v>
      </c>
      <c r="S64" s="54">
        <f t="shared" si="6"/>
        <v>6.7216620837152489E-3</v>
      </c>
    </row>
    <row r="65" spans="1:19" x14ac:dyDescent="0.2">
      <c r="A65" s="1" t="s">
        <v>34</v>
      </c>
      <c r="B65" s="1">
        <v>100.6</v>
      </c>
      <c r="C65" s="2">
        <v>34533</v>
      </c>
      <c r="D65" s="3">
        <f t="shared" si="3"/>
        <v>1994</v>
      </c>
      <c r="E65" s="1">
        <v>2</v>
      </c>
      <c r="G65">
        <f t="shared" si="5"/>
        <v>2010</v>
      </c>
      <c r="H65">
        <f t="shared" si="7"/>
        <v>3</v>
      </c>
      <c r="I65">
        <f t="shared" si="8"/>
        <v>16</v>
      </c>
      <c r="J65">
        <f t="shared" si="9"/>
        <v>0</v>
      </c>
      <c r="L65" s="14">
        <f>H65*'WeatherZoneLoads-2016'!$I$18</f>
        <v>0.62810490345261161</v>
      </c>
      <c r="M65" s="14">
        <f>I65*'WeatherZoneLoads-2016'!$I$19</f>
        <v>7.0983048182883479</v>
      </c>
      <c r="N65" s="14">
        <f>J65*'WeatherZoneLoads-2016'!$I$20</f>
        <v>0</v>
      </c>
      <c r="O65" s="14">
        <f t="shared" si="4"/>
        <v>7.7264097217409597</v>
      </c>
      <c r="P65" s="17">
        <f>IF(O65=0,'Freq-Probability Calcs'!$I$3,IF(AND(O65&gt;0,O65&lt;=6),'Freq-Probability Calcs'!$I$4,IF(AND(O65&gt;6,O65&lt;=14),'Freq-Probability Calcs'!$I$5,IF(AND(O65&gt;=14,O65&lt;=23),'Freq-Probability Calcs'!$I$6,IF(O65&gt;23,'Freq-Probability Calcs'!$I$7)))))</f>
        <v>2.1999999999999999E-2</v>
      </c>
      <c r="Q65" s="63">
        <f t="shared" si="11"/>
        <v>1.9625334522747541E-2</v>
      </c>
      <c r="R65" s="54">
        <f t="shared" si="10"/>
        <v>9.3856655290102415E-3</v>
      </c>
      <c r="S65" s="54">
        <f t="shared" si="6"/>
        <v>6.7216620837152489E-3</v>
      </c>
    </row>
    <row r="66" spans="1:19" x14ac:dyDescent="0.2">
      <c r="A66" s="1" t="s">
        <v>34</v>
      </c>
      <c r="B66" s="1">
        <v>100.6</v>
      </c>
      <c r="C66" s="2">
        <v>34541</v>
      </c>
      <c r="D66" s="3">
        <f t="shared" si="3"/>
        <v>1994</v>
      </c>
      <c r="E66" s="1">
        <v>7</v>
      </c>
      <c r="G66">
        <f t="shared" si="5"/>
        <v>2011</v>
      </c>
      <c r="H66">
        <f t="shared" si="7"/>
        <v>47</v>
      </c>
      <c r="I66">
        <f t="shared" si="8"/>
        <v>48</v>
      </c>
      <c r="J66">
        <f t="shared" si="9"/>
        <v>15</v>
      </c>
      <c r="L66" s="14">
        <f>H66*'WeatherZoneLoads-2016'!$I$18</f>
        <v>9.8403101540909148</v>
      </c>
      <c r="M66" s="14">
        <f>I66*'WeatherZoneLoads-2016'!$I$19</f>
        <v>21.294914454865044</v>
      </c>
      <c r="N66" s="14">
        <f>J66*'WeatherZoneLoads-2016'!$I$20</f>
        <v>5.2048147155916169</v>
      </c>
      <c r="O66" s="14">
        <f t="shared" si="4"/>
        <v>36.340039324547575</v>
      </c>
      <c r="P66" s="17">
        <f>IF(O66=0,'Freq-Probability Calcs'!$I$3,IF(AND(O66&gt;0,O66&lt;=6),'Freq-Probability Calcs'!$I$4,IF(AND(O66&gt;6,O66&lt;=14),'Freq-Probability Calcs'!$I$5,IF(AND(O66&gt;=14,O66&lt;=23),'Freq-Probability Calcs'!$I$6,IF(O66&gt;23,'Freq-Probability Calcs'!$I$7)))))</f>
        <v>0.01</v>
      </c>
      <c r="Q66" s="63">
        <f t="shared" si="11"/>
        <v>8.9206066012488833E-3</v>
      </c>
      <c r="R66" s="54">
        <f t="shared" si="10"/>
        <v>4.2662116040955642E-3</v>
      </c>
      <c r="S66" s="54">
        <f t="shared" si="6"/>
        <v>3.0553009471432952E-3</v>
      </c>
    </row>
    <row r="67" spans="1:19" x14ac:dyDescent="0.2">
      <c r="A67" s="1" t="s">
        <v>34</v>
      </c>
      <c r="B67" s="1">
        <v>100.6</v>
      </c>
      <c r="C67" s="2">
        <v>34904</v>
      </c>
      <c r="D67" s="3">
        <f t="shared" si="3"/>
        <v>1995</v>
      </c>
      <c r="E67" s="1">
        <v>3</v>
      </c>
      <c r="G67">
        <f t="shared" si="5"/>
        <v>2012</v>
      </c>
      <c r="H67">
        <f t="shared" si="7"/>
        <v>5</v>
      </c>
      <c r="I67">
        <f t="shared" si="8"/>
        <v>23</v>
      </c>
      <c r="J67">
        <f t="shared" si="9"/>
        <v>2</v>
      </c>
      <c r="L67" s="14">
        <f>H67*'WeatherZoneLoads-2016'!$I$18</f>
        <v>1.0468415057543525</v>
      </c>
      <c r="M67" s="14">
        <f>I67*'WeatherZoneLoads-2016'!$I$19</f>
        <v>10.203813176289501</v>
      </c>
      <c r="N67" s="14">
        <f>J67*'WeatherZoneLoads-2016'!$I$20</f>
        <v>0.69397529541221559</v>
      </c>
      <c r="O67" s="14">
        <f t="shared" si="4"/>
        <v>11.944629977456069</v>
      </c>
      <c r="P67" s="17">
        <f>IF(O67=0,'Freq-Probability Calcs'!$I$3,IF(AND(O67&gt;0,O67&lt;=6),'Freq-Probability Calcs'!$I$4,IF(AND(O67&gt;6,O67&lt;=14),'Freq-Probability Calcs'!$I$5,IF(AND(O67&gt;=14,O67&lt;=23),'Freq-Probability Calcs'!$I$6,IF(O67&gt;23,'Freq-Probability Calcs'!$I$7)))))</f>
        <v>2.1999999999999999E-2</v>
      </c>
      <c r="Q67" s="63">
        <f t="shared" si="11"/>
        <v>1.9625334522747541E-2</v>
      </c>
      <c r="R67" s="54">
        <f t="shared" si="10"/>
        <v>9.3856655290102415E-3</v>
      </c>
      <c r="S67" s="54">
        <f t="shared" si="6"/>
        <v>6.7216620837152489E-3</v>
      </c>
    </row>
    <row r="68" spans="1:19" x14ac:dyDescent="0.2">
      <c r="A68" s="1" t="s">
        <v>34</v>
      </c>
      <c r="B68" s="1">
        <v>104.9</v>
      </c>
      <c r="C68" s="2">
        <v>34908</v>
      </c>
      <c r="D68" s="3">
        <f t="shared" si="3"/>
        <v>1995</v>
      </c>
      <c r="E68" s="1">
        <v>3</v>
      </c>
      <c r="G68">
        <f t="shared" si="5"/>
        <v>2013</v>
      </c>
      <c r="H68">
        <f t="shared" si="7"/>
        <v>14</v>
      </c>
      <c r="I68">
        <f t="shared" si="8"/>
        <v>13</v>
      </c>
      <c r="J68">
        <f t="shared" si="9"/>
        <v>0</v>
      </c>
      <c r="L68" s="14">
        <f>H68*'WeatherZoneLoads-2016'!$I$18</f>
        <v>2.9311562161121874</v>
      </c>
      <c r="M68" s="14">
        <f>I68*'WeatherZoneLoads-2016'!$I$19</f>
        <v>5.7673726648592822</v>
      </c>
      <c r="N68" s="14">
        <f>J68*'WeatherZoneLoads-2016'!$I$20</f>
        <v>0</v>
      </c>
      <c r="O68" s="14">
        <f t="shared" si="4"/>
        <v>8.6985288809714696</v>
      </c>
      <c r="P68" s="17">
        <f>IF(O68=0,'Freq-Probability Calcs'!$I$3,IF(AND(O68&gt;0,O68&lt;=6),'Freq-Probability Calcs'!$I$4,IF(AND(O68&gt;6,O68&lt;=14),'Freq-Probability Calcs'!$I$5,IF(AND(O68&gt;=14,O68&lt;=23),'Freq-Probability Calcs'!$I$6,IF(O68&gt;23,'Freq-Probability Calcs'!$I$7)))))</f>
        <v>2.1999999999999999E-2</v>
      </c>
      <c r="Q68" s="63">
        <f t="shared" si="11"/>
        <v>1.9625334522747541E-2</v>
      </c>
      <c r="R68" s="54">
        <f t="shared" si="10"/>
        <v>9.3856655290102415E-3</v>
      </c>
      <c r="S68" s="54">
        <f t="shared" si="6"/>
        <v>6.7216620837152489E-3</v>
      </c>
    </row>
    <row r="69" spans="1:19" x14ac:dyDescent="0.2">
      <c r="A69" s="1" t="s">
        <v>34</v>
      </c>
      <c r="B69" s="1">
        <v>100.6</v>
      </c>
      <c r="C69" s="2">
        <v>35961</v>
      </c>
      <c r="D69" s="3">
        <f t="shared" si="3"/>
        <v>1998</v>
      </c>
      <c r="E69" s="1">
        <v>2</v>
      </c>
      <c r="G69">
        <f t="shared" si="5"/>
        <v>2014</v>
      </c>
      <c r="H69">
        <f t="shared" si="7"/>
        <v>4</v>
      </c>
      <c r="I69">
        <f t="shared" si="8"/>
        <v>4</v>
      </c>
      <c r="J69">
        <f t="shared" si="9"/>
        <v>0</v>
      </c>
      <c r="L69" s="14">
        <f>H69*'WeatherZoneLoads-2016'!$I$18</f>
        <v>0.83747320460348207</v>
      </c>
      <c r="M69" s="14">
        <f>I69*'WeatherZoneLoads-2016'!$I$19</f>
        <v>1.774576204572087</v>
      </c>
      <c r="N69" s="14">
        <f>J69*'WeatherZoneLoads-2016'!$I$20</f>
        <v>0</v>
      </c>
      <c r="O69" s="14">
        <f t="shared" si="4"/>
        <v>2.6120494091755688</v>
      </c>
      <c r="P69" s="17">
        <f>IF(O69=0,'Freq-Probability Calcs'!$I$3,IF(AND(O69&gt;0,O69&lt;=6),'Freq-Probability Calcs'!$I$4,IF(AND(O69&gt;6,O69&lt;=14),'Freq-Probability Calcs'!$I$5,IF(AND(O69&gt;=14,O69&lt;=23),'Freq-Probability Calcs'!$I$6,IF(O69&gt;23,'Freq-Probability Calcs'!$I$7)))))</f>
        <v>0.10100000000000001</v>
      </c>
      <c r="Q69" s="63">
        <f t="shared" si="11"/>
        <v>9.0098126672613729E-2</v>
      </c>
      <c r="R69" s="54">
        <f t="shared" si="10"/>
        <v>4.3088737201365204E-2</v>
      </c>
      <c r="S69" s="54">
        <f t="shared" si="6"/>
        <v>3.0858539566147283E-2</v>
      </c>
    </row>
    <row r="70" spans="1:19" x14ac:dyDescent="0.2">
      <c r="A70" s="1" t="s">
        <v>34</v>
      </c>
      <c r="B70" s="1">
        <v>100.6</v>
      </c>
      <c r="C70" s="2">
        <v>35993</v>
      </c>
      <c r="D70" s="3">
        <f t="shared" ref="D70:D133" si="12">YEAR(C70)</f>
        <v>1998</v>
      </c>
      <c r="E70" s="1">
        <v>2</v>
      </c>
      <c r="G70">
        <f t="shared" si="5"/>
        <v>2015</v>
      </c>
      <c r="H70">
        <f t="shared" si="7"/>
        <v>5</v>
      </c>
      <c r="I70">
        <f t="shared" si="8"/>
        <v>9</v>
      </c>
      <c r="J70">
        <f t="shared" si="9"/>
        <v>2</v>
      </c>
      <c r="L70" s="14">
        <f>H70*'WeatherZoneLoads-2016'!$I$18</f>
        <v>1.0468415057543525</v>
      </c>
      <c r="M70" s="14">
        <f>I70*'WeatherZoneLoads-2016'!$I$19</f>
        <v>3.9927964602871957</v>
      </c>
      <c r="N70" s="14">
        <f>J70*'WeatherZoneLoads-2016'!$I$20</f>
        <v>0.69397529541221559</v>
      </c>
      <c r="O70" s="14">
        <f t="shared" ref="O70:O71" si="13">SUM(L70:N70)</f>
        <v>5.7336132614537636</v>
      </c>
      <c r="P70" s="17">
        <f>IF(O70=0,'Freq-Probability Calcs'!$I$3,IF(AND(O70&gt;0,O70&lt;=6),'Freq-Probability Calcs'!$I$4,IF(AND(O70&gt;6,O70&lt;=14),'Freq-Probability Calcs'!$I$5,IF(AND(O70&gt;=14,O70&lt;=23),'Freq-Probability Calcs'!$I$6,IF(O70&gt;23,'Freq-Probability Calcs'!$I$7)))))</f>
        <v>0.10100000000000001</v>
      </c>
      <c r="Q70" s="63">
        <f t="shared" si="11"/>
        <v>9.0098126672613729E-2</v>
      </c>
      <c r="R70" s="54">
        <f t="shared" si="10"/>
        <v>4.3088737201365204E-2</v>
      </c>
      <c r="S70" s="54">
        <f t="shared" si="6"/>
        <v>3.0858539566147283E-2</v>
      </c>
    </row>
    <row r="71" spans="1:19" x14ac:dyDescent="0.2">
      <c r="A71" s="1" t="s">
        <v>34</v>
      </c>
      <c r="B71" s="1">
        <v>100.6</v>
      </c>
      <c r="C71" s="2">
        <v>36011</v>
      </c>
      <c r="D71" s="3">
        <f t="shared" si="12"/>
        <v>1998</v>
      </c>
      <c r="E71" s="1">
        <v>4</v>
      </c>
      <c r="G71">
        <f t="shared" ref="G71" si="14">G70+1</f>
        <v>2016</v>
      </c>
      <c r="H71">
        <f t="shared" si="7"/>
        <v>0</v>
      </c>
      <c r="I71">
        <f t="shared" si="8"/>
        <v>8</v>
      </c>
      <c r="J71">
        <f t="shared" si="9"/>
        <v>0</v>
      </c>
      <c r="L71" s="14">
        <f>H71*'WeatherZoneLoads-2016'!$I$18</f>
        <v>0</v>
      </c>
      <c r="M71" s="14">
        <f>I71*'WeatherZoneLoads-2016'!$I$19</f>
        <v>3.549152409144174</v>
      </c>
      <c r="N71" s="14">
        <f>J71*'WeatherZoneLoads-2016'!$I$20</f>
        <v>0</v>
      </c>
      <c r="O71" s="14">
        <f t="shared" si="13"/>
        <v>3.549152409144174</v>
      </c>
      <c r="P71" s="17">
        <f>IF(O71=0,'Freq-Probability Calcs'!$I$3,IF(AND(O71&gt;0,O71&lt;=6),'Freq-Probability Calcs'!$I$4,IF(AND(O71&gt;6,O71&lt;=14),'Freq-Probability Calcs'!$I$5,IF(AND(O71&gt;=14,O71&lt;=23),'Freq-Probability Calcs'!$I$6,IF(O71&gt;23,'Freq-Probability Calcs'!$I$7)))))</f>
        <v>0.10100000000000001</v>
      </c>
      <c r="Q71" s="63">
        <f t="shared" si="11"/>
        <v>9.0098126672613729E-2</v>
      </c>
      <c r="R71" s="54">
        <f t="shared" si="10"/>
        <v>4.3088737201365204E-2</v>
      </c>
      <c r="S71" s="54">
        <f t="shared" si="6"/>
        <v>3.0858539566147283E-2</v>
      </c>
    </row>
    <row r="72" spans="1:19" ht="13.5" customHeight="1" x14ac:dyDescent="0.2">
      <c r="A72" s="1" t="s">
        <v>34</v>
      </c>
      <c r="B72" s="1">
        <v>102.7</v>
      </c>
      <c r="C72" s="2">
        <v>36387</v>
      </c>
      <c r="D72" s="3">
        <f t="shared" si="12"/>
        <v>1999</v>
      </c>
      <c r="E72" s="1">
        <v>2</v>
      </c>
    </row>
    <row r="73" spans="1:19" x14ac:dyDescent="0.2">
      <c r="A73" s="1" t="s">
        <v>34</v>
      </c>
      <c r="B73" s="1">
        <v>100.6</v>
      </c>
      <c r="C73" s="2">
        <v>36393</v>
      </c>
      <c r="D73" s="3">
        <f t="shared" si="12"/>
        <v>1999</v>
      </c>
      <c r="E73" s="1">
        <v>3</v>
      </c>
      <c r="Q73" s="55">
        <f>SUM(Q57:Q71)</f>
        <v>0.99999999999999978</v>
      </c>
      <c r="R73" s="55">
        <f>SUM(R45:R71)</f>
        <v>1.0000000000000002</v>
      </c>
      <c r="S73" s="55">
        <f>SUM(S35:S71)</f>
        <v>1.0000000000000004</v>
      </c>
    </row>
    <row r="74" spans="1:19" x14ac:dyDescent="0.2">
      <c r="A74" s="1" t="s">
        <v>34</v>
      </c>
      <c r="B74" s="1">
        <v>100.6</v>
      </c>
      <c r="C74" s="2">
        <v>36723</v>
      </c>
      <c r="D74" s="3">
        <f t="shared" si="12"/>
        <v>2000</v>
      </c>
      <c r="E74" s="1">
        <v>4</v>
      </c>
    </row>
    <row r="75" spans="1:19" x14ac:dyDescent="0.2">
      <c r="A75" s="1" t="s">
        <v>34</v>
      </c>
      <c r="B75" s="1">
        <v>100.6</v>
      </c>
      <c r="C75" s="2">
        <v>36729</v>
      </c>
      <c r="D75" s="3">
        <f t="shared" si="12"/>
        <v>2000</v>
      </c>
      <c r="E75" s="1">
        <v>4</v>
      </c>
    </row>
    <row r="76" spans="1:19" x14ac:dyDescent="0.2">
      <c r="A76" s="1" t="s">
        <v>34</v>
      </c>
      <c r="B76" s="1">
        <v>100.6</v>
      </c>
      <c r="C76" s="2">
        <v>36751</v>
      </c>
      <c r="D76" s="3">
        <f t="shared" si="12"/>
        <v>2000</v>
      </c>
      <c r="E76" s="1">
        <v>4</v>
      </c>
    </row>
    <row r="77" spans="1:19" x14ac:dyDescent="0.2">
      <c r="A77" s="1" t="s">
        <v>34</v>
      </c>
      <c r="B77" s="1">
        <v>101.5</v>
      </c>
      <c r="C77" s="2">
        <v>36756</v>
      </c>
      <c r="D77" s="3">
        <f t="shared" si="12"/>
        <v>2000</v>
      </c>
      <c r="E77" s="1">
        <v>2</v>
      </c>
    </row>
    <row r="78" spans="1:19" x14ac:dyDescent="0.2">
      <c r="A78" s="1" t="s">
        <v>34</v>
      </c>
      <c r="B78" s="1">
        <v>100.6</v>
      </c>
      <c r="C78" s="2">
        <v>36774</v>
      </c>
      <c r="D78" s="3">
        <f t="shared" si="12"/>
        <v>2000</v>
      </c>
      <c r="E78" s="1">
        <v>7</v>
      </c>
    </row>
    <row r="79" spans="1:19" x14ac:dyDescent="0.2">
      <c r="A79" s="1" t="s">
        <v>34</v>
      </c>
      <c r="B79" s="1">
        <v>100.6</v>
      </c>
      <c r="C79" s="2">
        <v>37109</v>
      </c>
      <c r="D79" s="3">
        <f t="shared" si="12"/>
        <v>2001</v>
      </c>
      <c r="E79" s="1">
        <v>2</v>
      </c>
    </row>
    <row r="80" spans="1:19" x14ac:dyDescent="0.2">
      <c r="A80" s="1" t="s">
        <v>34</v>
      </c>
      <c r="B80" s="1">
        <v>104.9</v>
      </c>
      <c r="C80" s="2">
        <v>37841</v>
      </c>
      <c r="D80" s="3">
        <f t="shared" si="12"/>
        <v>2003</v>
      </c>
      <c r="E80" s="1">
        <v>2</v>
      </c>
    </row>
    <row r="81" spans="1:5" x14ac:dyDescent="0.2">
      <c r="A81" s="1" t="s">
        <v>34</v>
      </c>
      <c r="B81" s="1">
        <v>100.6</v>
      </c>
      <c r="C81" s="2">
        <v>38536</v>
      </c>
      <c r="D81" s="3">
        <f t="shared" si="12"/>
        <v>2005</v>
      </c>
      <c r="E81" s="1">
        <v>3</v>
      </c>
    </row>
    <row r="82" spans="1:5" x14ac:dyDescent="0.2">
      <c r="A82" s="1" t="s">
        <v>34</v>
      </c>
      <c r="B82" s="1">
        <v>102.7</v>
      </c>
      <c r="C82" s="2">
        <v>38540</v>
      </c>
      <c r="D82" s="3">
        <f t="shared" si="12"/>
        <v>2005</v>
      </c>
      <c r="E82" s="1">
        <v>2</v>
      </c>
    </row>
    <row r="83" spans="1:5" x14ac:dyDescent="0.2">
      <c r="A83" s="1" t="s">
        <v>34</v>
      </c>
      <c r="B83" s="1">
        <v>101.5</v>
      </c>
      <c r="C83" s="2">
        <v>38623</v>
      </c>
      <c r="D83" s="3">
        <f t="shared" si="12"/>
        <v>2005</v>
      </c>
      <c r="E83" s="1">
        <v>5</v>
      </c>
    </row>
    <row r="84" spans="1:5" x14ac:dyDescent="0.2">
      <c r="A84" s="1" t="s">
        <v>34</v>
      </c>
      <c r="B84" s="1">
        <v>100.6</v>
      </c>
      <c r="C84" s="2">
        <v>38947</v>
      </c>
      <c r="D84" s="3">
        <f t="shared" si="12"/>
        <v>2006</v>
      </c>
      <c r="E84" s="1">
        <v>4</v>
      </c>
    </row>
    <row r="85" spans="1:5" x14ac:dyDescent="0.2">
      <c r="A85" s="1" t="s">
        <v>34</v>
      </c>
      <c r="B85" s="1">
        <v>100.6</v>
      </c>
      <c r="C85" s="2">
        <v>38955</v>
      </c>
      <c r="D85" s="3">
        <f t="shared" si="12"/>
        <v>2006</v>
      </c>
      <c r="E85" s="1">
        <v>3</v>
      </c>
    </row>
    <row r="86" spans="1:5" x14ac:dyDescent="0.2">
      <c r="A86" s="1" t="s">
        <v>34</v>
      </c>
      <c r="B86" s="1">
        <v>100.6</v>
      </c>
      <c r="C86" s="2">
        <v>39664</v>
      </c>
      <c r="D86" s="3">
        <f t="shared" si="12"/>
        <v>2008</v>
      </c>
      <c r="E86" s="1">
        <v>2</v>
      </c>
    </row>
    <row r="87" spans="1:5" x14ac:dyDescent="0.2">
      <c r="A87" s="1" t="s">
        <v>34</v>
      </c>
      <c r="B87" s="1">
        <v>101.5</v>
      </c>
      <c r="C87" s="2">
        <v>39993</v>
      </c>
      <c r="D87" s="3">
        <f t="shared" si="12"/>
        <v>2009</v>
      </c>
      <c r="E87" s="1">
        <v>7</v>
      </c>
    </row>
    <row r="88" spans="1:5" x14ac:dyDescent="0.2">
      <c r="A88" s="1" t="s">
        <v>34</v>
      </c>
      <c r="B88" s="1">
        <v>101.5</v>
      </c>
      <c r="C88" s="2">
        <v>39999</v>
      </c>
      <c r="D88" s="3">
        <f t="shared" si="12"/>
        <v>2009</v>
      </c>
      <c r="E88" s="1">
        <v>4</v>
      </c>
    </row>
    <row r="89" spans="1:5" x14ac:dyDescent="0.2">
      <c r="A89" s="1" t="s">
        <v>34</v>
      </c>
      <c r="B89" s="1">
        <v>100.6</v>
      </c>
      <c r="C89" s="2">
        <v>40004</v>
      </c>
      <c r="D89" s="3">
        <f t="shared" si="12"/>
        <v>2009</v>
      </c>
      <c r="E89" s="1">
        <v>3</v>
      </c>
    </row>
    <row r="90" spans="1:5" x14ac:dyDescent="0.2">
      <c r="A90" s="1" t="s">
        <v>34</v>
      </c>
      <c r="B90" s="1">
        <v>101.5</v>
      </c>
      <c r="C90" s="2">
        <v>40010</v>
      </c>
      <c r="D90" s="3">
        <f t="shared" si="12"/>
        <v>2009</v>
      </c>
      <c r="E90" s="1">
        <v>4</v>
      </c>
    </row>
    <row r="91" spans="1:5" x14ac:dyDescent="0.2">
      <c r="A91" s="1" t="s">
        <v>34</v>
      </c>
      <c r="B91" s="1">
        <v>100.6</v>
      </c>
      <c r="C91" s="2">
        <v>40022</v>
      </c>
      <c r="D91" s="3">
        <f t="shared" si="12"/>
        <v>2009</v>
      </c>
      <c r="E91" s="1">
        <v>3</v>
      </c>
    </row>
    <row r="92" spans="1:5" x14ac:dyDescent="0.2">
      <c r="A92" s="1" t="s">
        <v>34</v>
      </c>
      <c r="B92" s="1">
        <v>100.6</v>
      </c>
      <c r="C92" s="2">
        <v>40032</v>
      </c>
      <c r="D92" s="3">
        <f t="shared" si="12"/>
        <v>2009</v>
      </c>
      <c r="E92" s="1">
        <v>4</v>
      </c>
    </row>
    <row r="93" spans="1:5" x14ac:dyDescent="0.2">
      <c r="A93" s="1" t="s">
        <v>34</v>
      </c>
      <c r="B93" s="1">
        <v>101.5</v>
      </c>
      <c r="C93" s="2">
        <v>40037</v>
      </c>
      <c r="D93" s="3">
        <f t="shared" si="12"/>
        <v>2009</v>
      </c>
      <c r="E93" s="1">
        <v>3</v>
      </c>
    </row>
    <row r="94" spans="1:5" x14ac:dyDescent="0.2">
      <c r="A94" s="1" t="s">
        <v>34</v>
      </c>
      <c r="B94" s="1">
        <v>100.6</v>
      </c>
      <c r="C94" s="2">
        <v>40049</v>
      </c>
      <c r="D94" s="3">
        <f t="shared" si="12"/>
        <v>2009</v>
      </c>
      <c r="E94" s="1">
        <v>5</v>
      </c>
    </row>
    <row r="95" spans="1:5" x14ac:dyDescent="0.2">
      <c r="A95" s="1" t="s">
        <v>34</v>
      </c>
      <c r="B95" s="1">
        <v>104.9</v>
      </c>
      <c r="C95" s="2">
        <v>40414</v>
      </c>
      <c r="D95" s="3">
        <f t="shared" si="12"/>
        <v>2010</v>
      </c>
      <c r="E95" s="1">
        <v>3</v>
      </c>
    </row>
    <row r="96" spans="1:5" x14ac:dyDescent="0.2">
      <c r="A96" s="1" t="s">
        <v>34</v>
      </c>
      <c r="B96" s="1">
        <v>101.5</v>
      </c>
      <c r="C96" s="2">
        <v>40713</v>
      </c>
      <c r="D96" s="3">
        <f t="shared" si="12"/>
        <v>2011</v>
      </c>
      <c r="E96" s="1">
        <v>6</v>
      </c>
    </row>
    <row r="97" spans="1:5" x14ac:dyDescent="0.2">
      <c r="A97" s="1" t="s">
        <v>34</v>
      </c>
      <c r="B97" s="1">
        <v>100.6</v>
      </c>
      <c r="C97" s="2">
        <v>40752</v>
      </c>
      <c r="D97" s="3">
        <f t="shared" si="12"/>
        <v>2011</v>
      </c>
      <c r="E97" s="1">
        <v>6</v>
      </c>
    </row>
    <row r="98" spans="1:5" x14ac:dyDescent="0.2">
      <c r="A98" s="1" t="s">
        <v>34</v>
      </c>
      <c r="B98" s="1">
        <v>100.6</v>
      </c>
      <c r="C98" s="2">
        <v>40766</v>
      </c>
      <c r="D98" s="3">
        <f t="shared" si="12"/>
        <v>2011</v>
      </c>
      <c r="E98" s="1">
        <v>11</v>
      </c>
    </row>
    <row r="99" spans="1:5" x14ac:dyDescent="0.2">
      <c r="A99" s="1" t="s">
        <v>34</v>
      </c>
      <c r="B99" s="1">
        <v>101.5</v>
      </c>
      <c r="C99" s="2">
        <v>40771</v>
      </c>
      <c r="D99" s="3">
        <f t="shared" si="12"/>
        <v>2011</v>
      </c>
      <c r="E99" s="1">
        <v>3</v>
      </c>
    </row>
    <row r="100" spans="1:5" x14ac:dyDescent="0.2">
      <c r="A100" s="1" t="s">
        <v>34</v>
      </c>
      <c r="B100" s="1">
        <v>100.6</v>
      </c>
      <c r="C100" s="2">
        <v>40779</v>
      </c>
      <c r="D100" s="3">
        <f t="shared" si="12"/>
        <v>2011</v>
      </c>
      <c r="E100" s="1">
        <v>7</v>
      </c>
    </row>
    <row r="101" spans="1:5" x14ac:dyDescent="0.2">
      <c r="A101" s="1" t="s">
        <v>34</v>
      </c>
      <c r="B101" s="1">
        <v>100.6</v>
      </c>
      <c r="C101" s="2">
        <v>40786</v>
      </c>
      <c r="D101" s="3">
        <f t="shared" si="12"/>
        <v>2011</v>
      </c>
      <c r="E101" s="1">
        <v>6</v>
      </c>
    </row>
    <row r="102" spans="1:5" x14ac:dyDescent="0.2">
      <c r="A102" s="1" t="s">
        <v>34</v>
      </c>
      <c r="B102" s="1">
        <v>100.6</v>
      </c>
      <c r="C102" s="2">
        <v>40790</v>
      </c>
      <c r="D102" s="3">
        <f t="shared" si="12"/>
        <v>2011</v>
      </c>
      <c r="E102" s="1">
        <v>3</v>
      </c>
    </row>
    <row r="103" spans="1:5" x14ac:dyDescent="0.2">
      <c r="A103" s="1" t="s">
        <v>34</v>
      </c>
      <c r="B103" s="1">
        <v>100.6</v>
      </c>
      <c r="C103" s="2">
        <v>40799</v>
      </c>
      <c r="D103" s="3">
        <f t="shared" si="12"/>
        <v>2011</v>
      </c>
      <c r="E103" s="1">
        <v>3</v>
      </c>
    </row>
    <row r="104" spans="1:5" x14ac:dyDescent="0.2">
      <c r="A104" s="1" t="s">
        <v>34</v>
      </c>
      <c r="B104" s="1">
        <v>100.6</v>
      </c>
      <c r="C104" s="2">
        <v>40812</v>
      </c>
      <c r="D104" s="3">
        <f t="shared" si="12"/>
        <v>2011</v>
      </c>
      <c r="E104" s="1">
        <v>2</v>
      </c>
    </row>
    <row r="105" spans="1:5" x14ac:dyDescent="0.2">
      <c r="A105" s="1" t="s">
        <v>34</v>
      </c>
      <c r="B105" s="1">
        <v>101.5</v>
      </c>
      <c r="C105" s="2">
        <v>41087</v>
      </c>
      <c r="D105" s="3">
        <f t="shared" si="12"/>
        <v>2012</v>
      </c>
      <c r="E105" s="1">
        <v>3</v>
      </c>
    </row>
    <row r="106" spans="1:5" x14ac:dyDescent="0.2">
      <c r="A106" s="1" t="s">
        <v>34</v>
      </c>
      <c r="B106" s="1">
        <v>100.6</v>
      </c>
      <c r="C106" s="2">
        <v>41132</v>
      </c>
      <c r="D106" s="3">
        <f t="shared" si="12"/>
        <v>2012</v>
      </c>
      <c r="E106" s="1">
        <v>2</v>
      </c>
    </row>
    <row r="107" spans="1:5" x14ac:dyDescent="0.2">
      <c r="A107" s="1" t="s">
        <v>34</v>
      </c>
      <c r="B107" s="1">
        <v>101.5</v>
      </c>
      <c r="C107" s="2">
        <v>41454</v>
      </c>
      <c r="D107" s="3">
        <f t="shared" si="12"/>
        <v>2013</v>
      </c>
      <c r="E107" s="1">
        <v>2</v>
      </c>
    </row>
    <row r="108" spans="1:5" x14ac:dyDescent="0.2">
      <c r="A108" s="1" t="s">
        <v>34</v>
      </c>
      <c r="B108" s="1">
        <v>101.5</v>
      </c>
      <c r="C108" s="2">
        <v>41468</v>
      </c>
      <c r="D108" s="3">
        <f t="shared" si="12"/>
        <v>2013</v>
      </c>
      <c r="E108" s="1">
        <v>2</v>
      </c>
    </row>
    <row r="109" spans="1:5" x14ac:dyDescent="0.2">
      <c r="A109" s="1" t="s">
        <v>34</v>
      </c>
      <c r="B109" s="1">
        <v>100.6</v>
      </c>
      <c r="C109" s="2">
        <v>41488</v>
      </c>
      <c r="D109" s="3">
        <f t="shared" si="12"/>
        <v>2013</v>
      </c>
      <c r="E109" s="1">
        <v>4</v>
      </c>
    </row>
    <row r="110" spans="1:5" x14ac:dyDescent="0.2">
      <c r="A110" s="1" t="s">
        <v>34</v>
      </c>
      <c r="B110" s="1">
        <v>102.7</v>
      </c>
      <c r="C110" s="2">
        <v>41496</v>
      </c>
      <c r="D110" s="3">
        <f t="shared" si="12"/>
        <v>2013</v>
      </c>
      <c r="E110" s="1">
        <v>6</v>
      </c>
    </row>
    <row r="111" spans="1:5" x14ac:dyDescent="0.2">
      <c r="A111" s="1" t="s">
        <v>34</v>
      </c>
      <c r="B111" s="1">
        <v>100.6</v>
      </c>
      <c r="C111" s="2">
        <v>41859</v>
      </c>
      <c r="D111" s="3">
        <f t="shared" si="12"/>
        <v>2014</v>
      </c>
      <c r="E111" s="1">
        <v>2</v>
      </c>
    </row>
    <row r="112" spans="1:5" x14ac:dyDescent="0.2">
      <c r="A112" s="1" t="s">
        <v>34</v>
      </c>
      <c r="B112" s="1">
        <v>100.6</v>
      </c>
      <c r="C112" s="2">
        <v>41873</v>
      </c>
      <c r="D112" s="3">
        <f t="shared" si="12"/>
        <v>2014</v>
      </c>
      <c r="E112" s="1">
        <v>2</v>
      </c>
    </row>
    <row r="113" spans="1:5" x14ac:dyDescent="0.2">
      <c r="A113" s="1" t="s">
        <v>34</v>
      </c>
      <c r="B113" s="1">
        <v>100.6</v>
      </c>
      <c r="C113" s="2">
        <v>42229</v>
      </c>
      <c r="D113" s="3">
        <f t="shared" si="12"/>
        <v>2015</v>
      </c>
      <c r="E113" s="1">
        <v>5</v>
      </c>
    </row>
    <row r="114" spans="1:5" x14ac:dyDescent="0.2">
      <c r="A114" s="1" t="s">
        <v>35</v>
      </c>
      <c r="B114" s="1">
        <v>101.5</v>
      </c>
      <c r="C114" s="2">
        <v>19524</v>
      </c>
      <c r="D114" s="3">
        <f t="shared" si="12"/>
        <v>1953</v>
      </c>
      <c r="E114" s="1">
        <v>3</v>
      </c>
    </row>
    <row r="115" spans="1:5" x14ac:dyDescent="0.2">
      <c r="A115" s="1" t="s">
        <v>35</v>
      </c>
      <c r="B115" s="1">
        <v>100.6</v>
      </c>
      <c r="C115" s="2">
        <v>19534</v>
      </c>
      <c r="D115" s="3">
        <f t="shared" si="12"/>
        <v>1953</v>
      </c>
      <c r="E115" s="1">
        <v>7</v>
      </c>
    </row>
    <row r="116" spans="1:5" x14ac:dyDescent="0.2">
      <c r="A116" s="1" t="s">
        <v>35</v>
      </c>
      <c r="B116" s="1">
        <v>100.6</v>
      </c>
      <c r="C116" s="2">
        <v>19549</v>
      </c>
      <c r="D116" s="3">
        <f t="shared" si="12"/>
        <v>1953</v>
      </c>
      <c r="E116" s="1">
        <v>4</v>
      </c>
    </row>
    <row r="117" spans="1:5" x14ac:dyDescent="0.2">
      <c r="A117" s="1" t="s">
        <v>35</v>
      </c>
      <c r="B117" s="1">
        <v>102.7</v>
      </c>
      <c r="C117" s="2">
        <v>19579</v>
      </c>
      <c r="D117" s="3">
        <f t="shared" si="12"/>
        <v>1953</v>
      </c>
      <c r="E117" s="1">
        <v>2</v>
      </c>
    </row>
    <row r="118" spans="1:5" x14ac:dyDescent="0.2">
      <c r="A118" s="1" t="s">
        <v>35</v>
      </c>
      <c r="B118" s="1">
        <v>102.7</v>
      </c>
      <c r="C118" s="2">
        <v>19582</v>
      </c>
      <c r="D118" s="3">
        <f t="shared" si="12"/>
        <v>1953</v>
      </c>
      <c r="E118" s="1">
        <v>2</v>
      </c>
    </row>
    <row r="119" spans="1:5" x14ac:dyDescent="0.2">
      <c r="A119" s="1" t="s">
        <v>35</v>
      </c>
      <c r="B119" s="1">
        <v>100.6</v>
      </c>
      <c r="C119" s="2">
        <v>19630</v>
      </c>
      <c r="D119" s="3">
        <f t="shared" si="12"/>
        <v>1953</v>
      </c>
      <c r="E119" s="1">
        <v>2</v>
      </c>
    </row>
    <row r="120" spans="1:5" x14ac:dyDescent="0.2">
      <c r="A120" s="1" t="s">
        <v>35</v>
      </c>
      <c r="B120" s="1">
        <v>100.6</v>
      </c>
      <c r="C120" s="2">
        <v>19912</v>
      </c>
      <c r="D120" s="3">
        <f t="shared" si="12"/>
        <v>1954</v>
      </c>
      <c r="E120" s="1">
        <v>3</v>
      </c>
    </row>
    <row r="121" spans="1:5" x14ac:dyDescent="0.2">
      <c r="A121" s="1" t="s">
        <v>35</v>
      </c>
      <c r="B121" s="1">
        <v>100.6</v>
      </c>
      <c r="C121" s="2">
        <v>19931</v>
      </c>
      <c r="D121" s="3">
        <f t="shared" si="12"/>
        <v>1954</v>
      </c>
      <c r="E121" s="1">
        <v>18</v>
      </c>
    </row>
    <row r="122" spans="1:5" x14ac:dyDescent="0.2">
      <c r="A122" s="1" t="s">
        <v>35</v>
      </c>
      <c r="B122" s="1">
        <v>100.6</v>
      </c>
      <c r="C122" s="2">
        <v>19944</v>
      </c>
      <c r="D122" s="3">
        <f t="shared" si="12"/>
        <v>1954</v>
      </c>
      <c r="E122" s="1">
        <v>6</v>
      </c>
    </row>
    <row r="123" spans="1:5" x14ac:dyDescent="0.2">
      <c r="A123" s="1" t="s">
        <v>35</v>
      </c>
      <c r="B123" s="1">
        <v>101.5</v>
      </c>
      <c r="C123" s="2">
        <v>19947</v>
      </c>
      <c r="D123" s="3">
        <f t="shared" si="12"/>
        <v>1954</v>
      </c>
      <c r="E123" s="1">
        <v>2</v>
      </c>
    </row>
    <row r="124" spans="1:5" x14ac:dyDescent="0.2">
      <c r="A124" s="1" t="s">
        <v>35</v>
      </c>
      <c r="B124" s="1">
        <v>100.6</v>
      </c>
      <c r="C124" s="2">
        <v>19955</v>
      </c>
      <c r="D124" s="3">
        <f t="shared" si="12"/>
        <v>1954</v>
      </c>
      <c r="E124" s="1">
        <v>7</v>
      </c>
    </row>
    <row r="125" spans="1:5" x14ac:dyDescent="0.2">
      <c r="A125" s="1" t="s">
        <v>35</v>
      </c>
      <c r="B125" s="73">
        <v>104</v>
      </c>
      <c r="C125" s="2">
        <v>19966</v>
      </c>
      <c r="D125" s="3">
        <f t="shared" si="12"/>
        <v>1954</v>
      </c>
      <c r="E125" s="1">
        <v>2</v>
      </c>
    </row>
    <row r="126" spans="1:5" x14ac:dyDescent="0.2">
      <c r="A126" s="1" t="s">
        <v>35</v>
      </c>
      <c r="B126" s="1">
        <v>100.6</v>
      </c>
      <c r="C126" s="2">
        <v>20310</v>
      </c>
      <c r="D126" s="3">
        <f t="shared" si="12"/>
        <v>1955</v>
      </c>
      <c r="E126" s="1">
        <v>2</v>
      </c>
    </row>
    <row r="127" spans="1:5" x14ac:dyDescent="0.2">
      <c r="A127" s="1" t="s">
        <v>35</v>
      </c>
      <c r="B127" s="1">
        <v>100.6</v>
      </c>
      <c r="C127" s="2">
        <v>20325</v>
      </c>
      <c r="D127" s="3">
        <f t="shared" si="12"/>
        <v>1955</v>
      </c>
      <c r="E127" s="1">
        <v>2</v>
      </c>
    </row>
    <row r="128" spans="1:5" x14ac:dyDescent="0.2">
      <c r="A128" s="1" t="s">
        <v>35</v>
      </c>
      <c r="B128" s="1">
        <v>102.7</v>
      </c>
      <c r="C128" s="2">
        <v>20644</v>
      </c>
      <c r="D128" s="3">
        <f t="shared" si="12"/>
        <v>1956</v>
      </c>
      <c r="E128" s="1">
        <v>2</v>
      </c>
    </row>
    <row r="129" spans="1:5" x14ac:dyDescent="0.2">
      <c r="A129" s="1" t="s">
        <v>35</v>
      </c>
      <c r="B129" s="1">
        <v>100.6</v>
      </c>
      <c r="C129" s="2">
        <v>20654</v>
      </c>
      <c r="D129" s="3">
        <f t="shared" si="12"/>
        <v>1956</v>
      </c>
      <c r="E129" s="1">
        <v>5</v>
      </c>
    </row>
    <row r="130" spans="1:5" x14ac:dyDescent="0.2">
      <c r="A130" s="1" t="s">
        <v>35</v>
      </c>
      <c r="B130" s="1">
        <v>100.6</v>
      </c>
      <c r="C130" s="2">
        <v>20662</v>
      </c>
      <c r="D130" s="3">
        <f t="shared" si="12"/>
        <v>1956</v>
      </c>
      <c r="E130" s="1">
        <v>2</v>
      </c>
    </row>
    <row r="131" spans="1:5" x14ac:dyDescent="0.2">
      <c r="A131" s="1" t="s">
        <v>35</v>
      </c>
      <c r="B131" s="1">
        <v>100.6</v>
      </c>
      <c r="C131" s="2">
        <v>20678</v>
      </c>
      <c r="D131" s="3">
        <f t="shared" si="12"/>
        <v>1956</v>
      </c>
      <c r="E131" s="1">
        <v>9</v>
      </c>
    </row>
    <row r="132" spans="1:5" x14ac:dyDescent="0.2">
      <c r="A132" s="1" t="s">
        <v>35</v>
      </c>
      <c r="B132" s="1">
        <v>100.6</v>
      </c>
      <c r="C132" s="2">
        <v>20684</v>
      </c>
      <c r="D132" s="3">
        <f t="shared" si="12"/>
        <v>1956</v>
      </c>
      <c r="E132" s="1">
        <v>5</v>
      </c>
    </row>
    <row r="133" spans="1:5" x14ac:dyDescent="0.2">
      <c r="A133" s="1" t="s">
        <v>35</v>
      </c>
      <c r="B133" s="1">
        <v>102.7</v>
      </c>
      <c r="C133" s="2">
        <v>20697</v>
      </c>
      <c r="D133" s="3">
        <f t="shared" si="12"/>
        <v>1956</v>
      </c>
      <c r="E133" s="1">
        <v>2</v>
      </c>
    </row>
    <row r="134" spans="1:5" x14ac:dyDescent="0.2">
      <c r="A134" s="1" t="s">
        <v>35</v>
      </c>
      <c r="B134" s="1">
        <v>102.7</v>
      </c>
      <c r="C134" s="2">
        <v>21031</v>
      </c>
      <c r="D134" s="3">
        <f t="shared" ref="D134:D197" si="15">YEAR(C134)</f>
        <v>1957</v>
      </c>
      <c r="E134" s="1">
        <v>2</v>
      </c>
    </row>
    <row r="135" spans="1:5" x14ac:dyDescent="0.2">
      <c r="A135" s="1" t="s">
        <v>35</v>
      </c>
      <c r="B135" s="1">
        <v>101.5</v>
      </c>
      <c r="C135" s="2">
        <v>21046</v>
      </c>
      <c r="D135" s="3">
        <f t="shared" si="15"/>
        <v>1957</v>
      </c>
      <c r="E135" s="1">
        <v>3</v>
      </c>
    </row>
    <row r="136" spans="1:5" x14ac:dyDescent="0.2">
      <c r="A136" s="1" t="s">
        <v>35</v>
      </c>
      <c r="B136" s="1">
        <v>100.6</v>
      </c>
      <c r="C136" s="2">
        <v>21398</v>
      </c>
      <c r="D136" s="3">
        <f t="shared" si="15"/>
        <v>1958</v>
      </c>
      <c r="E136" s="1">
        <v>4</v>
      </c>
    </row>
    <row r="137" spans="1:5" x14ac:dyDescent="0.2">
      <c r="A137" s="1" t="s">
        <v>35</v>
      </c>
      <c r="B137" s="1">
        <v>101.5</v>
      </c>
      <c r="C137" s="2">
        <v>22110</v>
      </c>
      <c r="D137" s="3">
        <f t="shared" si="15"/>
        <v>1960</v>
      </c>
      <c r="E137" s="1">
        <v>2</v>
      </c>
    </row>
    <row r="138" spans="1:5" x14ac:dyDescent="0.2">
      <c r="A138" s="1" t="s">
        <v>35</v>
      </c>
      <c r="B138" s="1">
        <v>100.6</v>
      </c>
      <c r="C138" s="2">
        <v>22864</v>
      </c>
      <c r="D138" s="3">
        <f t="shared" si="15"/>
        <v>1962</v>
      </c>
      <c r="E138" s="1">
        <v>2</v>
      </c>
    </row>
    <row r="139" spans="1:5" x14ac:dyDescent="0.2">
      <c r="A139" s="1" t="s">
        <v>35</v>
      </c>
      <c r="B139" s="1">
        <v>100.6</v>
      </c>
      <c r="C139" s="2">
        <v>22869</v>
      </c>
      <c r="D139" s="3">
        <f t="shared" si="15"/>
        <v>1962</v>
      </c>
      <c r="E139" s="1">
        <v>3</v>
      </c>
    </row>
    <row r="140" spans="1:5" x14ac:dyDescent="0.2">
      <c r="A140" s="1" t="s">
        <v>35</v>
      </c>
      <c r="B140" s="1">
        <v>101.5</v>
      </c>
      <c r="C140" s="2">
        <v>23201</v>
      </c>
      <c r="D140" s="3">
        <f t="shared" si="15"/>
        <v>1963</v>
      </c>
      <c r="E140" s="1">
        <v>2</v>
      </c>
    </row>
    <row r="141" spans="1:5" x14ac:dyDescent="0.2">
      <c r="A141" s="1" t="s">
        <v>35</v>
      </c>
      <c r="B141" s="1">
        <v>101.5</v>
      </c>
      <c r="C141" s="2">
        <v>23216</v>
      </c>
      <c r="D141" s="3">
        <f t="shared" si="15"/>
        <v>1963</v>
      </c>
      <c r="E141" s="1">
        <v>4</v>
      </c>
    </row>
    <row r="142" spans="1:5" x14ac:dyDescent="0.2">
      <c r="A142" s="1" t="s">
        <v>35</v>
      </c>
      <c r="B142" s="1">
        <v>100.6</v>
      </c>
      <c r="C142" s="2">
        <v>23251</v>
      </c>
      <c r="D142" s="3">
        <f t="shared" si="15"/>
        <v>1963</v>
      </c>
      <c r="E142" s="1">
        <v>6</v>
      </c>
    </row>
    <row r="143" spans="1:5" x14ac:dyDescent="0.2">
      <c r="A143" s="1" t="s">
        <v>35</v>
      </c>
      <c r="B143" s="1">
        <v>102.7</v>
      </c>
      <c r="C143" s="2">
        <v>23569</v>
      </c>
      <c r="D143" s="3">
        <f t="shared" si="15"/>
        <v>1964</v>
      </c>
      <c r="E143" s="1">
        <v>5</v>
      </c>
    </row>
    <row r="144" spans="1:5" x14ac:dyDescent="0.2">
      <c r="A144" s="1" t="s">
        <v>35</v>
      </c>
      <c r="B144" s="1">
        <v>101.5</v>
      </c>
      <c r="C144" s="2">
        <v>23584</v>
      </c>
      <c r="D144" s="3">
        <f t="shared" si="15"/>
        <v>1964</v>
      </c>
      <c r="E144" s="1">
        <v>4</v>
      </c>
    </row>
    <row r="145" spans="1:5" x14ac:dyDescent="0.2">
      <c r="A145" s="1" t="s">
        <v>35</v>
      </c>
      <c r="B145" s="1">
        <v>101.5</v>
      </c>
      <c r="C145" s="2">
        <v>23595</v>
      </c>
      <c r="D145" s="3">
        <f t="shared" si="15"/>
        <v>1964</v>
      </c>
      <c r="E145" s="1">
        <v>4</v>
      </c>
    </row>
    <row r="146" spans="1:5" x14ac:dyDescent="0.2">
      <c r="A146" s="1" t="s">
        <v>35</v>
      </c>
      <c r="B146" s="1">
        <v>100.6</v>
      </c>
      <c r="C146" s="2">
        <v>23601</v>
      </c>
      <c r="D146" s="3">
        <f t="shared" si="15"/>
        <v>1964</v>
      </c>
      <c r="E146" s="1">
        <v>3</v>
      </c>
    </row>
    <row r="147" spans="1:5" x14ac:dyDescent="0.2">
      <c r="A147" s="1" t="s">
        <v>35</v>
      </c>
      <c r="B147" s="1">
        <v>100.6</v>
      </c>
      <c r="C147" s="2">
        <v>24684</v>
      </c>
      <c r="D147" s="3">
        <f t="shared" si="15"/>
        <v>1967</v>
      </c>
      <c r="E147" s="1">
        <v>2</v>
      </c>
    </row>
    <row r="148" spans="1:5" x14ac:dyDescent="0.2">
      <c r="A148" s="1" t="s">
        <v>35</v>
      </c>
      <c r="B148" s="1">
        <v>100.6</v>
      </c>
      <c r="C148" s="2">
        <v>25399</v>
      </c>
      <c r="D148" s="3">
        <f t="shared" si="15"/>
        <v>1969</v>
      </c>
      <c r="E148" s="1">
        <v>2</v>
      </c>
    </row>
    <row r="149" spans="1:5" x14ac:dyDescent="0.2">
      <c r="A149" s="1" t="s">
        <v>35</v>
      </c>
      <c r="B149" s="1">
        <v>100.6</v>
      </c>
      <c r="C149" s="2">
        <v>25789</v>
      </c>
      <c r="D149" s="3">
        <f t="shared" si="15"/>
        <v>1970</v>
      </c>
      <c r="E149" s="1">
        <v>3</v>
      </c>
    </row>
    <row r="150" spans="1:5" x14ac:dyDescent="0.2">
      <c r="A150" s="1" t="s">
        <v>35</v>
      </c>
      <c r="B150" s="1">
        <v>100.6</v>
      </c>
      <c r="C150" s="2">
        <v>25798</v>
      </c>
      <c r="D150" s="3">
        <f t="shared" si="15"/>
        <v>1970</v>
      </c>
      <c r="E150" s="1">
        <v>2</v>
      </c>
    </row>
    <row r="151" spans="1:5" x14ac:dyDescent="0.2">
      <c r="A151" s="1" t="s">
        <v>35</v>
      </c>
      <c r="B151" s="1">
        <v>101.5</v>
      </c>
      <c r="C151" s="2">
        <v>26133</v>
      </c>
      <c r="D151" s="3">
        <f t="shared" si="15"/>
        <v>1971</v>
      </c>
      <c r="E151" s="1">
        <v>2</v>
      </c>
    </row>
    <row r="152" spans="1:5" x14ac:dyDescent="0.2">
      <c r="A152" s="1" t="s">
        <v>35</v>
      </c>
      <c r="B152" s="1">
        <v>100.6</v>
      </c>
      <c r="C152" s="2">
        <v>26476</v>
      </c>
      <c r="D152" s="3">
        <f t="shared" si="15"/>
        <v>1972</v>
      </c>
      <c r="E152" s="1">
        <v>2</v>
      </c>
    </row>
    <row r="153" spans="1:5" x14ac:dyDescent="0.2">
      <c r="A153" s="1" t="s">
        <v>35</v>
      </c>
      <c r="B153" s="1">
        <v>102.7</v>
      </c>
      <c r="C153" s="2">
        <v>27233</v>
      </c>
      <c r="D153" s="3">
        <f t="shared" si="15"/>
        <v>1974</v>
      </c>
      <c r="E153" s="1">
        <v>3</v>
      </c>
    </row>
    <row r="154" spans="1:5" x14ac:dyDescent="0.2">
      <c r="A154" s="1" t="s">
        <v>35</v>
      </c>
      <c r="B154" s="1">
        <v>100.6</v>
      </c>
      <c r="C154" s="2">
        <v>27258</v>
      </c>
      <c r="D154" s="3">
        <f t="shared" si="15"/>
        <v>1974</v>
      </c>
      <c r="E154" s="1">
        <v>2</v>
      </c>
    </row>
    <row r="155" spans="1:5" x14ac:dyDescent="0.2">
      <c r="A155" s="1" t="s">
        <v>35</v>
      </c>
      <c r="B155" s="1">
        <v>100.6</v>
      </c>
      <c r="C155" s="2">
        <v>27261</v>
      </c>
      <c r="D155" s="3">
        <f t="shared" si="15"/>
        <v>1974</v>
      </c>
      <c r="E155" s="1">
        <v>2</v>
      </c>
    </row>
    <row r="156" spans="1:5" x14ac:dyDescent="0.2">
      <c r="A156" s="1" t="s">
        <v>35</v>
      </c>
      <c r="B156" s="1">
        <v>100.6</v>
      </c>
      <c r="C156" s="2">
        <v>27981</v>
      </c>
      <c r="D156" s="3">
        <f t="shared" si="15"/>
        <v>1976</v>
      </c>
      <c r="E156" s="1">
        <v>2</v>
      </c>
    </row>
    <row r="157" spans="1:5" x14ac:dyDescent="0.2">
      <c r="A157" s="1" t="s">
        <v>35</v>
      </c>
      <c r="B157" s="1">
        <v>102.7</v>
      </c>
      <c r="C157" s="2">
        <v>28332</v>
      </c>
      <c r="D157" s="3">
        <f t="shared" si="15"/>
        <v>1977</v>
      </c>
      <c r="E157" s="1">
        <v>4</v>
      </c>
    </row>
    <row r="158" spans="1:5" x14ac:dyDescent="0.2">
      <c r="A158" s="1" t="s">
        <v>35</v>
      </c>
      <c r="B158" s="1">
        <v>100.6</v>
      </c>
      <c r="C158" s="2">
        <v>28675</v>
      </c>
      <c r="D158" s="3">
        <f t="shared" si="15"/>
        <v>1978</v>
      </c>
      <c r="E158" s="1">
        <v>3</v>
      </c>
    </row>
    <row r="159" spans="1:5" x14ac:dyDescent="0.2">
      <c r="A159" s="1" t="s">
        <v>35</v>
      </c>
      <c r="B159" s="1">
        <v>100.6</v>
      </c>
      <c r="C159" s="2">
        <v>28681</v>
      </c>
      <c r="D159" s="3">
        <f t="shared" si="15"/>
        <v>1978</v>
      </c>
      <c r="E159" s="1">
        <v>3</v>
      </c>
    </row>
    <row r="160" spans="1:5" x14ac:dyDescent="0.2">
      <c r="A160" s="1" t="s">
        <v>35</v>
      </c>
      <c r="B160" s="1">
        <v>100.6</v>
      </c>
      <c r="C160" s="2">
        <v>28689</v>
      </c>
      <c r="D160" s="3">
        <f t="shared" si="15"/>
        <v>1978</v>
      </c>
      <c r="E160" s="1">
        <v>6</v>
      </c>
    </row>
    <row r="161" spans="1:5" x14ac:dyDescent="0.2">
      <c r="A161" s="1" t="s">
        <v>35</v>
      </c>
      <c r="B161" s="1">
        <v>100.6</v>
      </c>
      <c r="C161" s="2">
        <v>28720</v>
      </c>
      <c r="D161" s="3">
        <f t="shared" si="15"/>
        <v>1978</v>
      </c>
      <c r="E161" s="1">
        <v>4</v>
      </c>
    </row>
    <row r="162" spans="1:5" x14ac:dyDescent="0.2">
      <c r="A162" s="1" t="s">
        <v>35</v>
      </c>
      <c r="B162" s="1">
        <v>100.6</v>
      </c>
      <c r="C162" s="2">
        <v>29037</v>
      </c>
      <c r="D162" s="3">
        <f t="shared" si="15"/>
        <v>1979</v>
      </c>
      <c r="E162" s="1">
        <v>3</v>
      </c>
    </row>
    <row r="163" spans="1:5" x14ac:dyDescent="0.2">
      <c r="A163" s="1" t="s">
        <v>35</v>
      </c>
      <c r="B163" s="1">
        <v>100.3</v>
      </c>
      <c r="C163" s="2">
        <v>29391</v>
      </c>
      <c r="D163" s="3">
        <f t="shared" si="15"/>
        <v>1980</v>
      </c>
      <c r="E163" s="1">
        <v>2</v>
      </c>
    </row>
    <row r="164" spans="1:5" x14ac:dyDescent="0.2">
      <c r="A164" s="1" t="s">
        <v>35</v>
      </c>
      <c r="B164" s="1">
        <v>100.6</v>
      </c>
      <c r="C164" s="2">
        <v>29425</v>
      </c>
      <c r="D164" s="3">
        <f t="shared" si="15"/>
        <v>1980</v>
      </c>
      <c r="E164" s="1">
        <v>31</v>
      </c>
    </row>
    <row r="165" spans="1:5" x14ac:dyDescent="0.2">
      <c r="A165" s="1" t="s">
        <v>35</v>
      </c>
      <c r="B165" s="1">
        <v>104.9</v>
      </c>
      <c r="C165" s="2">
        <v>29428</v>
      </c>
      <c r="D165" s="3">
        <f t="shared" si="15"/>
        <v>1980</v>
      </c>
      <c r="E165" s="1">
        <v>2</v>
      </c>
    </row>
    <row r="166" spans="1:5" x14ac:dyDescent="0.2">
      <c r="A166" s="1" t="s">
        <v>35</v>
      </c>
      <c r="B166" s="1">
        <v>101.5</v>
      </c>
      <c r="C166" s="2">
        <v>29436</v>
      </c>
      <c r="D166" s="3">
        <f t="shared" si="15"/>
        <v>1980</v>
      </c>
      <c r="E166" s="1">
        <v>7</v>
      </c>
    </row>
    <row r="167" spans="1:5" x14ac:dyDescent="0.2">
      <c r="A167" s="1" t="s">
        <v>35</v>
      </c>
      <c r="B167" s="1">
        <v>100.6</v>
      </c>
      <c r="C167" s="2">
        <v>29442</v>
      </c>
      <c r="D167" s="3">
        <f t="shared" si="15"/>
        <v>1980</v>
      </c>
      <c r="E167" s="1">
        <v>5</v>
      </c>
    </row>
    <row r="168" spans="1:5" x14ac:dyDescent="0.2">
      <c r="A168" s="1" t="s">
        <v>35</v>
      </c>
      <c r="B168" s="1">
        <v>101.5</v>
      </c>
      <c r="C168" s="2">
        <v>29458</v>
      </c>
      <c r="D168" s="3">
        <f t="shared" si="15"/>
        <v>1980</v>
      </c>
      <c r="E168" s="1">
        <v>6</v>
      </c>
    </row>
    <row r="169" spans="1:5" x14ac:dyDescent="0.2">
      <c r="A169" s="1" t="s">
        <v>35</v>
      </c>
      <c r="B169" s="1">
        <v>100.6</v>
      </c>
      <c r="C169" s="2">
        <v>29791</v>
      </c>
      <c r="D169" s="3">
        <f t="shared" si="15"/>
        <v>1981</v>
      </c>
      <c r="E169" s="1">
        <v>4</v>
      </c>
    </row>
    <row r="170" spans="1:5" x14ac:dyDescent="0.2">
      <c r="A170" s="1" t="s">
        <v>35</v>
      </c>
      <c r="B170" s="1">
        <v>100.6</v>
      </c>
      <c r="C170" s="2">
        <v>30178</v>
      </c>
      <c r="D170" s="3">
        <f t="shared" si="15"/>
        <v>1982</v>
      </c>
      <c r="E170" s="1">
        <v>2</v>
      </c>
    </row>
    <row r="171" spans="1:5" x14ac:dyDescent="0.2">
      <c r="A171" s="1" t="s">
        <v>35</v>
      </c>
      <c r="B171" s="1">
        <v>100.6</v>
      </c>
      <c r="C171" s="2">
        <v>30190</v>
      </c>
      <c r="D171" s="3">
        <f t="shared" si="15"/>
        <v>1982</v>
      </c>
      <c r="E171" s="1">
        <v>4</v>
      </c>
    </row>
    <row r="172" spans="1:5" x14ac:dyDescent="0.2">
      <c r="A172" s="1" t="s">
        <v>35</v>
      </c>
      <c r="B172" s="1">
        <v>101.5</v>
      </c>
      <c r="C172" s="2">
        <v>30856</v>
      </c>
      <c r="D172" s="3">
        <f t="shared" si="15"/>
        <v>1984</v>
      </c>
      <c r="E172" s="1">
        <v>2</v>
      </c>
    </row>
    <row r="173" spans="1:5" x14ac:dyDescent="0.2">
      <c r="A173" s="1" t="s">
        <v>35</v>
      </c>
      <c r="B173" s="1">
        <v>100.6</v>
      </c>
      <c r="C173" s="2">
        <v>30870</v>
      </c>
      <c r="D173" s="3">
        <f t="shared" si="15"/>
        <v>1984</v>
      </c>
      <c r="E173" s="1">
        <v>2</v>
      </c>
    </row>
    <row r="174" spans="1:5" x14ac:dyDescent="0.2">
      <c r="A174" s="1" t="s">
        <v>35</v>
      </c>
      <c r="B174" s="1">
        <v>104.9</v>
      </c>
      <c r="C174" s="2">
        <v>30913</v>
      </c>
      <c r="D174" s="3">
        <f t="shared" si="15"/>
        <v>1984</v>
      </c>
      <c r="E174" s="1">
        <v>2</v>
      </c>
    </row>
    <row r="175" spans="1:5" x14ac:dyDescent="0.2">
      <c r="A175" s="1" t="s">
        <v>35</v>
      </c>
      <c r="B175" s="1">
        <v>101.5</v>
      </c>
      <c r="C175" s="2">
        <v>30923</v>
      </c>
      <c r="D175" s="3">
        <f t="shared" si="15"/>
        <v>1984</v>
      </c>
      <c r="E175" s="1">
        <v>3</v>
      </c>
    </row>
    <row r="176" spans="1:5" x14ac:dyDescent="0.2">
      <c r="A176" s="1" t="s">
        <v>35</v>
      </c>
      <c r="B176" s="1">
        <v>100.6</v>
      </c>
      <c r="C176" s="2">
        <v>31261</v>
      </c>
      <c r="D176" s="3">
        <f t="shared" si="15"/>
        <v>1985</v>
      </c>
      <c r="E176" s="1">
        <v>2</v>
      </c>
    </row>
    <row r="177" spans="1:5" x14ac:dyDescent="0.2">
      <c r="A177" s="1" t="s">
        <v>35</v>
      </c>
      <c r="B177" s="1">
        <v>100.6</v>
      </c>
      <c r="C177" s="2">
        <v>31270</v>
      </c>
      <c r="D177" s="3">
        <f t="shared" si="15"/>
        <v>1985</v>
      </c>
      <c r="E177" s="1">
        <v>4</v>
      </c>
    </row>
    <row r="178" spans="1:5" x14ac:dyDescent="0.2">
      <c r="A178" s="1" t="s">
        <v>35</v>
      </c>
      <c r="B178" s="1">
        <v>101.5</v>
      </c>
      <c r="C178" s="2">
        <v>31279</v>
      </c>
      <c r="D178" s="3">
        <f t="shared" si="15"/>
        <v>1985</v>
      </c>
      <c r="E178" s="1">
        <v>4</v>
      </c>
    </row>
    <row r="179" spans="1:5" x14ac:dyDescent="0.2">
      <c r="A179" s="1" t="s">
        <v>35</v>
      </c>
      <c r="B179" s="1">
        <v>102.7</v>
      </c>
      <c r="C179" s="2">
        <v>31291</v>
      </c>
      <c r="D179" s="3">
        <f t="shared" si="15"/>
        <v>1985</v>
      </c>
      <c r="E179" s="1">
        <v>2</v>
      </c>
    </row>
    <row r="180" spans="1:5" x14ac:dyDescent="0.2">
      <c r="A180" s="1" t="s">
        <v>35</v>
      </c>
      <c r="B180" s="1">
        <v>100.6</v>
      </c>
      <c r="C180" s="2">
        <v>31619</v>
      </c>
      <c r="D180" s="3">
        <f t="shared" si="15"/>
        <v>1986</v>
      </c>
      <c r="E180" s="1">
        <v>2</v>
      </c>
    </row>
    <row r="181" spans="1:5" x14ac:dyDescent="0.2">
      <c r="A181" s="1" t="s">
        <v>35</v>
      </c>
      <c r="B181" s="1">
        <v>101.5</v>
      </c>
      <c r="C181" s="2">
        <v>31625</v>
      </c>
      <c r="D181" s="3">
        <f t="shared" si="15"/>
        <v>1986</v>
      </c>
      <c r="E181" s="1">
        <v>5</v>
      </c>
    </row>
    <row r="182" spans="1:5" x14ac:dyDescent="0.2">
      <c r="A182" s="1" t="s">
        <v>35</v>
      </c>
      <c r="B182" s="1">
        <v>100.6</v>
      </c>
      <c r="C182" s="2">
        <v>31995</v>
      </c>
      <c r="D182" s="3">
        <f t="shared" si="15"/>
        <v>1987</v>
      </c>
      <c r="E182" s="1">
        <v>3</v>
      </c>
    </row>
    <row r="183" spans="1:5" x14ac:dyDescent="0.2">
      <c r="A183" s="1" t="s">
        <v>35</v>
      </c>
      <c r="B183" s="1">
        <v>100.6</v>
      </c>
      <c r="C183" s="2">
        <v>32364</v>
      </c>
      <c r="D183" s="3">
        <f t="shared" si="15"/>
        <v>1988</v>
      </c>
      <c r="E183" s="1">
        <v>5</v>
      </c>
    </row>
    <row r="184" spans="1:5" x14ac:dyDescent="0.2">
      <c r="A184" s="1" t="s">
        <v>35</v>
      </c>
      <c r="B184" s="1">
        <v>101.5</v>
      </c>
      <c r="C184" s="2">
        <v>32378</v>
      </c>
      <c r="D184" s="3">
        <f t="shared" si="15"/>
        <v>1988</v>
      </c>
      <c r="E184" s="1">
        <v>3</v>
      </c>
    </row>
    <row r="185" spans="1:5" x14ac:dyDescent="0.2">
      <c r="A185" s="1" t="s">
        <v>35</v>
      </c>
      <c r="B185" s="1">
        <v>101.5</v>
      </c>
      <c r="C185" s="2">
        <v>32382</v>
      </c>
      <c r="D185" s="3">
        <f t="shared" si="15"/>
        <v>1988</v>
      </c>
      <c r="E185" s="1">
        <v>2</v>
      </c>
    </row>
    <row r="186" spans="1:5" x14ac:dyDescent="0.2">
      <c r="A186" s="1" t="s">
        <v>35</v>
      </c>
      <c r="B186" s="1">
        <v>100.6</v>
      </c>
      <c r="C186" s="2">
        <v>33116</v>
      </c>
      <c r="D186" s="3">
        <f t="shared" si="15"/>
        <v>1990</v>
      </c>
      <c r="E186" s="1">
        <v>2</v>
      </c>
    </row>
    <row r="187" spans="1:5" x14ac:dyDescent="0.2">
      <c r="A187" s="1" t="s">
        <v>35</v>
      </c>
      <c r="B187" s="1">
        <v>101.5</v>
      </c>
      <c r="C187" s="2">
        <v>34182</v>
      </c>
      <c r="D187" s="3">
        <f t="shared" si="15"/>
        <v>1993</v>
      </c>
      <c r="E187" s="1">
        <v>4</v>
      </c>
    </row>
    <row r="188" spans="1:5" x14ac:dyDescent="0.2">
      <c r="A188" s="1" t="s">
        <v>35</v>
      </c>
      <c r="B188" s="1">
        <v>102.7</v>
      </c>
      <c r="C188" s="2">
        <v>34202</v>
      </c>
      <c r="D188" s="3">
        <f t="shared" si="15"/>
        <v>1993</v>
      </c>
      <c r="E188" s="1">
        <v>4</v>
      </c>
    </row>
    <row r="189" spans="1:5" x14ac:dyDescent="0.2">
      <c r="A189" s="1" t="s">
        <v>35</v>
      </c>
      <c r="B189" s="1">
        <v>101.5</v>
      </c>
      <c r="C189" s="2">
        <v>34892</v>
      </c>
      <c r="D189" s="3">
        <f t="shared" si="15"/>
        <v>1995</v>
      </c>
      <c r="E189" s="1">
        <v>3</v>
      </c>
    </row>
    <row r="190" spans="1:5" x14ac:dyDescent="0.2">
      <c r="A190" s="1" t="s">
        <v>35</v>
      </c>
      <c r="B190" s="1">
        <v>101.5</v>
      </c>
      <c r="C190" s="2">
        <v>34908</v>
      </c>
      <c r="D190" s="3">
        <f t="shared" si="15"/>
        <v>1995</v>
      </c>
      <c r="E190" s="1">
        <v>2</v>
      </c>
    </row>
    <row r="191" spans="1:5" x14ac:dyDescent="0.2">
      <c r="A191" s="1" t="s">
        <v>35</v>
      </c>
      <c r="B191" s="1">
        <v>100.6</v>
      </c>
      <c r="C191" s="2">
        <v>35254</v>
      </c>
      <c r="D191" s="3">
        <f t="shared" si="15"/>
        <v>1996</v>
      </c>
      <c r="E191" s="1">
        <v>7</v>
      </c>
    </row>
    <row r="192" spans="1:5" x14ac:dyDescent="0.2">
      <c r="A192" s="1" t="s">
        <v>35</v>
      </c>
      <c r="B192" s="1">
        <v>100.6</v>
      </c>
      <c r="C192" s="2">
        <v>35947</v>
      </c>
      <c r="D192" s="3">
        <f t="shared" si="15"/>
        <v>1998</v>
      </c>
      <c r="E192" s="1">
        <v>2</v>
      </c>
    </row>
    <row r="193" spans="1:5" x14ac:dyDescent="0.2">
      <c r="A193" s="1" t="s">
        <v>35</v>
      </c>
      <c r="B193" s="1">
        <v>100.6</v>
      </c>
      <c r="C193" s="2">
        <v>35966</v>
      </c>
      <c r="D193" s="3">
        <f t="shared" si="15"/>
        <v>1998</v>
      </c>
      <c r="E193" s="1">
        <v>2</v>
      </c>
    </row>
    <row r="194" spans="1:5" x14ac:dyDescent="0.2">
      <c r="A194" s="1" t="s">
        <v>35</v>
      </c>
      <c r="B194" s="1">
        <v>100.6</v>
      </c>
      <c r="C194" s="2">
        <v>35978</v>
      </c>
      <c r="D194" s="3">
        <f t="shared" si="15"/>
        <v>1998</v>
      </c>
      <c r="E194" s="1">
        <v>2</v>
      </c>
    </row>
    <row r="195" spans="1:5" x14ac:dyDescent="0.2">
      <c r="A195" s="1" t="s">
        <v>35</v>
      </c>
      <c r="B195" s="1">
        <v>101.5</v>
      </c>
      <c r="C195" s="2">
        <v>35988</v>
      </c>
      <c r="D195" s="3">
        <f t="shared" si="15"/>
        <v>1998</v>
      </c>
      <c r="E195" s="1">
        <v>7</v>
      </c>
    </row>
    <row r="196" spans="1:5" x14ac:dyDescent="0.2">
      <c r="A196" s="1" t="s">
        <v>35</v>
      </c>
      <c r="B196" s="1">
        <v>100.6</v>
      </c>
      <c r="C196" s="2">
        <v>35992</v>
      </c>
      <c r="D196" s="3">
        <f t="shared" si="15"/>
        <v>1998</v>
      </c>
      <c r="E196" s="1">
        <v>2</v>
      </c>
    </row>
    <row r="197" spans="1:5" x14ac:dyDescent="0.2">
      <c r="A197" s="1" t="s">
        <v>35</v>
      </c>
      <c r="B197" s="1">
        <v>100.6</v>
      </c>
      <c r="C197" s="2">
        <v>35996</v>
      </c>
      <c r="D197" s="3">
        <f t="shared" si="15"/>
        <v>1998</v>
      </c>
      <c r="E197" s="1">
        <v>2</v>
      </c>
    </row>
    <row r="198" spans="1:5" x14ac:dyDescent="0.2">
      <c r="A198" s="1" t="s">
        <v>35</v>
      </c>
      <c r="B198" s="73">
        <v>104</v>
      </c>
      <c r="C198" s="2">
        <v>36010</v>
      </c>
      <c r="D198" s="3">
        <f t="shared" ref="D198:D261" si="16">YEAR(C198)</f>
        <v>1998</v>
      </c>
      <c r="E198" s="1">
        <v>12</v>
      </c>
    </row>
    <row r="199" spans="1:5" x14ac:dyDescent="0.2">
      <c r="A199" s="1" t="s">
        <v>35</v>
      </c>
      <c r="B199" s="73">
        <v>100.6</v>
      </c>
      <c r="C199" s="2">
        <v>36018</v>
      </c>
      <c r="D199" s="3">
        <f t="shared" si="16"/>
        <v>1998</v>
      </c>
      <c r="E199" s="1">
        <v>3</v>
      </c>
    </row>
    <row r="200" spans="1:5" x14ac:dyDescent="0.2">
      <c r="A200" s="1" t="s">
        <v>35</v>
      </c>
      <c r="B200" s="73">
        <v>104.9</v>
      </c>
      <c r="C200" s="2">
        <v>36042</v>
      </c>
      <c r="D200" s="3">
        <f t="shared" si="16"/>
        <v>1998</v>
      </c>
      <c r="E200" s="1">
        <v>2</v>
      </c>
    </row>
    <row r="201" spans="1:5" x14ac:dyDescent="0.2">
      <c r="A201" s="1" t="s">
        <v>35</v>
      </c>
      <c r="B201" s="73">
        <v>100.6</v>
      </c>
      <c r="C201" s="2">
        <v>36373</v>
      </c>
      <c r="D201" s="3">
        <f t="shared" si="16"/>
        <v>1999</v>
      </c>
      <c r="E201" s="1">
        <v>5</v>
      </c>
    </row>
    <row r="202" spans="1:5" x14ac:dyDescent="0.2">
      <c r="A202" s="1" t="s">
        <v>35</v>
      </c>
      <c r="B202" s="73">
        <v>101.5</v>
      </c>
      <c r="C202" s="2">
        <v>36384</v>
      </c>
      <c r="D202" s="3">
        <f t="shared" si="16"/>
        <v>1999</v>
      </c>
      <c r="E202" s="1">
        <v>7</v>
      </c>
    </row>
    <row r="203" spans="1:5" x14ac:dyDescent="0.2">
      <c r="A203" s="1" t="s">
        <v>35</v>
      </c>
      <c r="B203" s="73">
        <v>104</v>
      </c>
      <c r="C203" s="2">
        <v>36391</v>
      </c>
      <c r="D203" s="3">
        <f t="shared" si="16"/>
        <v>1999</v>
      </c>
      <c r="E203" s="1">
        <v>2</v>
      </c>
    </row>
    <row r="204" spans="1:5" x14ac:dyDescent="0.2">
      <c r="A204" s="1" t="s">
        <v>35</v>
      </c>
      <c r="B204" s="1">
        <v>102.7</v>
      </c>
      <c r="C204" s="2">
        <v>36398</v>
      </c>
      <c r="D204" s="3">
        <f t="shared" si="16"/>
        <v>1999</v>
      </c>
      <c r="E204" s="1">
        <v>2</v>
      </c>
    </row>
    <row r="205" spans="1:5" x14ac:dyDescent="0.2">
      <c r="A205" s="1" t="s">
        <v>35</v>
      </c>
      <c r="B205" s="1">
        <v>100.6</v>
      </c>
      <c r="C205" s="2">
        <v>36401</v>
      </c>
      <c r="D205" s="3">
        <f t="shared" si="16"/>
        <v>1999</v>
      </c>
      <c r="E205" s="1">
        <v>2</v>
      </c>
    </row>
    <row r="206" spans="1:5" x14ac:dyDescent="0.2">
      <c r="A206" s="1" t="s">
        <v>35</v>
      </c>
      <c r="B206" s="1">
        <v>100.6</v>
      </c>
      <c r="C206" s="2">
        <v>36728</v>
      </c>
      <c r="D206" s="3">
        <f t="shared" si="16"/>
        <v>2000</v>
      </c>
      <c r="E206" s="1">
        <v>10</v>
      </c>
    </row>
    <row r="207" spans="1:5" x14ac:dyDescent="0.2">
      <c r="A207" s="1" t="s">
        <v>35</v>
      </c>
      <c r="B207" s="1">
        <v>100.6</v>
      </c>
      <c r="C207" s="2">
        <v>36742</v>
      </c>
      <c r="D207" s="3">
        <f t="shared" si="16"/>
        <v>2000</v>
      </c>
      <c r="E207" s="1">
        <v>3</v>
      </c>
    </row>
    <row r="208" spans="1:5" x14ac:dyDescent="0.2">
      <c r="A208" s="1" t="s">
        <v>35</v>
      </c>
      <c r="B208" s="1">
        <v>100.6</v>
      </c>
      <c r="C208" s="2">
        <v>36745</v>
      </c>
      <c r="D208" s="3">
        <f t="shared" si="16"/>
        <v>2000</v>
      </c>
      <c r="E208" s="1">
        <v>2</v>
      </c>
    </row>
    <row r="209" spans="1:5" x14ac:dyDescent="0.2">
      <c r="A209" s="1" t="s">
        <v>35</v>
      </c>
      <c r="B209" s="1">
        <v>101.5</v>
      </c>
      <c r="C209" s="2">
        <v>36750</v>
      </c>
      <c r="D209" s="3">
        <f t="shared" si="16"/>
        <v>2000</v>
      </c>
      <c r="E209" s="1">
        <v>2</v>
      </c>
    </row>
    <row r="210" spans="1:5" x14ac:dyDescent="0.2">
      <c r="A210" s="1" t="s">
        <v>35</v>
      </c>
      <c r="B210" s="1">
        <v>100.6</v>
      </c>
      <c r="C210" s="2">
        <v>36759</v>
      </c>
      <c r="D210" s="3">
        <f t="shared" si="16"/>
        <v>2000</v>
      </c>
      <c r="E210" s="1">
        <v>6</v>
      </c>
    </row>
    <row r="211" spans="1:5" x14ac:dyDescent="0.2">
      <c r="A211" s="1" t="s">
        <v>35</v>
      </c>
      <c r="B211" s="1">
        <v>101.5</v>
      </c>
      <c r="C211" s="2">
        <v>36765</v>
      </c>
      <c r="D211" s="3">
        <f t="shared" si="16"/>
        <v>2000</v>
      </c>
      <c r="E211" s="1">
        <v>3</v>
      </c>
    </row>
    <row r="212" spans="1:5" x14ac:dyDescent="0.2">
      <c r="A212" s="1" t="s">
        <v>35</v>
      </c>
      <c r="B212" s="1">
        <v>101.5</v>
      </c>
      <c r="C212" s="2">
        <v>36773</v>
      </c>
      <c r="D212" s="3">
        <f t="shared" si="16"/>
        <v>2000</v>
      </c>
      <c r="E212" s="1">
        <v>7</v>
      </c>
    </row>
    <row r="213" spans="1:5" x14ac:dyDescent="0.2">
      <c r="A213" s="1" t="s">
        <v>35</v>
      </c>
      <c r="B213" s="1">
        <v>102.7</v>
      </c>
      <c r="C213" s="2">
        <v>37840</v>
      </c>
      <c r="D213" s="3">
        <f t="shared" si="16"/>
        <v>2003</v>
      </c>
      <c r="E213" s="1">
        <v>4</v>
      </c>
    </row>
    <row r="214" spans="1:5" x14ac:dyDescent="0.2">
      <c r="A214" s="1" t="s">
        <v>35</v>
      </c>
      <c r="B214" s="1">
        <v>100.6</v>
      </c>
      <c r="C214" s="2">
        <v>38591</v>
      </c>
      <c r="D214" s="3">
        <f t="shared" si="16"/>
        <v>2005</v>
      </c>
      <c r="E214" s="1">
        <v>2</v>
      </c>
    </row>
    <row r="215" spans="1:5" x14ac:dyDescent="0.2">
      <c r="A215" s="1" t="s">
        <v>35</v>
      </c>
      <c r="B215" s="1">
        <v>100.6</v>
      </c>
      <c r="C215" s="2">
        <v>38911</v>
      </c>
      <c r="D215" s="3">
        <f t="shared" si="16"/>
        <v>2006</v>
      </c>
      <c r="E215" s="1">
        <v>2</v>
      </c>
    </row>
    <row r="216" spans="1:5" x14ac:dyDescent="0.2">
      <c r="A216" s="1" t="s">
        <v>35</v>
      </c>
      <c r="B216" s="1">
        <v>100.6</v>
      </c>
      <c r="C216" s="2">
        <v>38919</v>
      </c>
      <c r="D216" s="3">
        <f t="shared" si="16"/>
        <v>2006</v>
      </c>
      <c r="E216" s="1">
        <v>6</v>
      </c>
    </row>
    <row r="217" spans="1:5" x14ac:dyDescent="0.2">
      <c r="A217" s="1" t="s">
        <v>35</v>
      </c>
      <c r="B217" s="1">
        <v>101.5</v>
      </c>
      <c r="C217" s="2">
        <v>38935</v>
      </c>
      <c r="D217" s="3">
        <f t="shared" si="16"/>
        <v>2006</v>
      </c>
      <c r="E217" s="1">
        <v>3</v>
      </c>
    </row>
    <row r="218" spans="1:5" x14ac:dyDescent="0.2">
      <c r="A218" s="1" t="s">
        <v>35</v>
      </c>
      <c r="B218" s="1">
        <v>100.6</v>
      </c>
      <c r="C218" s="2">
        <v>38955</v>
      </c>
      <c r="D218" s="3">
        <f t="shared" si="16"/>
        <v>2006</v>
      </c>
      <c r="E218" s="1">
        <v>18</v>
      </c>
    </row>
    <row r="219" spans="1:5" x14ac:dyDescent="0.2">
      <c r="A219" s="1" t="s">
        <v>35</v>
      </c>
      <c r="B219" s="1">
        <v>100.6</v>
      </c>
      <c r="C219" s="2">
        <v>39309</v>
      </c>
      <c r="D219" s="3">
        <f t="shared" si="16"/>
        <v>2007</v>
      </c>
      <c r="E219" s="1">
        <v>4</v>
      </c>
    </row>
    <row r="220" spans="1:5" x14ac:dyDescent="0.2">
      <c r="A220" s="1" t="s">
        <v>35</v>
      </c>
      <c r="B220" s="1">
        <v>100.6</v>
      </c>
      <c r="C220" s="2">
        <v>39651</v>
      </c>
      <c r="D220" s="3">
        <f t="shared" si="16"/>
        <v>2008</v>
      </c>
      <c r="E220" s="1">
        <v>2</v>
      </c>
    </row>
    <row r="221" spans="1:5" x14ac:dyDescent="0.2">
      <c r="A221" s="1" t="s">
        <v>35</v>
      </c>
      <c r="B221" s="1">
        <v>102.7</v>
      </c>
      <c r="C221" s="2">
        <v>39657</v>
      </c>
      <c r="D221" s="3">
        <f t="shared" si="16"/>
        <v>2008</v>
      </c>
      <c r="E221" s="1">
        <v>3</v>
      </c>
    </row>
    <row r="222" spans="1:5" x14ac:dyDescent="0.2">
      <c r="A222" s="1" t="s">
        <v>35</v>
      </c>
      <c r="B222" s="1">
        <v>100.6</v>
      </c>
      <c r="C222" s="2">
        <v>39665</v>
      </c>
      <c r="D222" s="3">
        <f t="shared" si="16"/>
        <v>2008</v>
      </c>
      <c r="E222" s="1">
        <v>7</v>
      </c>
    </row>
    <row r="223" spans="1:5" x14ac:dyDescent="0.2">
      <c r="A223" s="1" t="s">
        <v>35</v>
      </c>
      <c r="B223" s="1">
        <v>100.6</v>
      </c>
      <c r="C223" s="2">
        <v>39670</v>
      </c>
      <c r="D223" s="3">
        <f t="shared" si="16"/>
        <v>2008</v>
      </c>
      <c r="E223" s="1">
        <v>2</v>
      </c>
    </row>
    <row r="224" spans="1:5" x14ac:dyDescent="0.2">
      <c r="A224" s="1" t="s">
        <v>35</v>
      </c>
      <c r="B224" s="1">
        <v>101.5</v>
      </c>
      <c r="C224" s="2">
        <v>39992</v>
      </c>
      <c r="D224" s="3">
        <f t="shared" si="16"/>
        <v>2009</v>
      </c>
      <c r="E224" s="1">
        <v>2</v>
      </c>
    </row>
    <row r="225" spans="1:5" x14ac:dyDescent="0.2">
      <c r="A225" s="1" t="s">
        <v>35</v>
      </c>
      <c r="B225" s="1">
        <v>100.6</v>
      </c>
      <c r="C225" s="2">
        <v>40010</v>
      </c>
      <c r="D225" s="3">
        <f t="shared" si="16"/>
        <v>2009</v>
      </c>
      <c r="E225" s="1">
        <v>8</v>
      </c>
    </row>
    <row r="226" spans="1:5" x14ac:dyDescent="0.2">
      <c r="A226" s="1" t="s">
        <v>35</v>
      </c>
      <c r="B226" s="1">
        <v>100.6</v>
      </c>
      <c r="C226" s="2">
        <v>40393</v>
      </c>
      <c r="D226" s="3">
        <f t="shared" si="16"/>
        <v>2010</v>
      </c>
      <c r="E226" s="1">
        <v>4</v>
      </c>
    </row>
    <row r="227" spans="1:5" x14ac:dyDescent="0.2">
      <c r="A227" s="1" t="s">
        <v>35</v>
      </c>
      <c r="B227" s="1">
        <v>100.6</v>
      </c>
      <c r="C227" s="2">
        <v>40396</v>
      </c>
      <c r="D227" s="3">
        <f t="shared" si="16"/>
        <v>2010</v>
      </c>
      <c r="E227" s="1">
        <v>2</v>
      </c>
    </row>
    <row r="228" spans="1:5" x14ac:dyDescent="0.2">
      <c r="A228" s="1" t="s">
        <v>35</v>
      </c>
      <c r="B228" s="1">
        <v>100.6</v>
      </c>
      <c r="C228" s="2">
        <v>40406</v>
      </c>
      <c r="D228" s="3">
        <f t="shared" si="16"/>
        <v>2010</v>
      </c>
      <c r="E228" s="1">
        <v>6</v>
      </c>
    </row>
    <row r="229" spans="1:5" x14ac:dyDescent="0.2">
      <c r="A229" s="1" t="s">
        <v>35</v>
      </c>
      <c r="B229" s="1">
        <v>100.6</v>
      </c>
      <c r="C229" s="2">
        <v>40413</v>
      </c>
      <c r="D229" s="3">
        <f t="shared" si="16"/>
        <v>2010</v>
      </c>
      <c r="E229" s="1">
        <v>4</v>
      </c>
    </row>
    <row r="230" spans="1:5" x14ac:dyDescent="0.2">
      <c r="A230" s="1" t="s">
        <v>35</v>
      </c>
      <c r="B230" s="1">
        <v>100.6</v>
      </c>
      <c r="C230" s="2">
        <v>40713</v>
      </c>
      <c r="D230" s="3">
        <f t="shared" si="16"/>
        <v>2011</v>
      </c>
      <c r="E230" s="1">
        <v>3</v>
      </c>
    </row>
    <row r="231" spans="1:5" x14ac:dyDescent="0.2">
      <c r="A231" s="1" t="s">
        <v>35</v>
      </c>
      <c r="B231" s="1">
        <v>102.7</v>
      </c>
      <c r="C231" s="2">
        <v>40732</v>
      </c>
      <c r="D231" s="3">
        <f t="shared" si="16"/>
        <v>2011</v>
      </c>
      <c r="E231" s="1">
        <v>3</v>
      </c>
    </row>
    <row r="232" spans="1:5" x14ac:dyDescent="0.2">
      <c r="A232" s="1" t="s">
        <v>35</v>
      </c>
      <c r="B232" s="1">
        <v>100.6</v>
      </c>
      <c r="C232" s="2">
        <v>40742</v>
      </c>
      <c r="D232" s="3">
        <f t="shared" si="16"/>
        <v>2011</v>
      </c>
      <c r="E232" s="1">
        <v>6</v>
      </c>
    </row>
    <row r="233" spans="1:5" x14ac:dyDescent="0.2">
      <c r="A233" s="1" t="s">
        <v>35</v>
      </c>
      <c r="B233" s="1">
        <v>100.6</v>
      </c>
      <c r="C233" s="2">
        <v>40752</v>
      </c>
      <c r="D233" s="3">
        <f t="shared" si="16"/>
        <v>2011</v>
      </c>
      <c r="E233" s="1">
        <v>6</v>
      </c>
    </row>
    <row r="234" spans="1:5" x14ac:dyDescent="0.2">
      <c r="A234" s="1" t="s">
        <v>35</v>
      </c>
      <c r="B234" s="1">
        <v>100.6</v>
      </c>
      <c r="C234" s="2">
        <v>40765</v>
      </c>
      <c r="D234" s="3">
        <f t="shared" si="16"/>
        <v>2011</v>
      </c>
      <c r="E234" s="1">
        <v>11</v>
      </c>
    </row>
    <row r="235" spans="1:5" x14ac:dyDescent="0.2">
      <c r="A235" s="1" t="s">
        <v>35</v>
      </c>
      <c r="B235" s="1">
        <v>101.5</v>
      </c>
      <c r="C235" s="2">
        <v>40786</v>
      </c>
      <c r="D235" s="3">
        <f t="shared" si="16"/>
        <v>2011</v>
      </c>
      <c r="E235" s="1">
        <v>17</v>
      </c>
    </row>
    <row r="236" spans="1:5" x14ac:dyDescent="0.2">
      <c r="A236" s="1" t="s">
        <v>35</v>
      </c>
      <c r="B236" s="1">
        <v>101.5</v>
      </c>
      <c r="C236" s="2">
        <v>40799</v>
      </c>
      <c r="D236" s="3">
        <f t="shared" si="16"/>
        <v>2011</v>
      </c>
      <c r="E236" s="1">
        <v>2</v>
      </c>
    </row>
    <row r="237" spans="1:5" x14ac:dyDescent="0.2">
      <c r="A237" s="1" t="s">
        <v>35</v>
      </c>
      <c r="B237" s="1">
        <v>100.6</v>
      </c>
      <c r="C237" s="2">
        <v>41087</v>
      </c>
      <c r="D237" s="3">
        <f t="shared" si="16"/>
        <v>2012</v>
      </c>
      <c r="E237" s="1">
        <v>3</v>
      </c>
    </row>
    <row r="238" spans="1:5" x14ac:dyDescent="0.2">
      <c r="A238" s="1" t="s">
        <v>35</v>
      </c>
      <c r="B238" s="1">
        <v>100.6</v>
      </c>
      <c r="C238" s="2">
        <v>41111</v>
      </c>
      <c r="D238" s="3">
        <f t="shared" si="16"/>
        <v>2012</v>
      </c>
      <c r="E238" s="1">
        <v>2</v>
      </c>
    </row>
    <row r="239" spans="1:5" x14ac:dyDescent="0.2">
      <c r="A239" s="1" t="s">
        <v>35</v>
      </c>
      <c r="B239" s="1">
        <v>100.6</v>
      </c>
      <c r="C239" s="2">
        <v>41128</v>
      </c>
      <c r="D239" s="3">
        <f t="shared" si="16"/>
        <v>2012</v>
      </c>
      <c r="E239" s="1">
        <v>11</v>
      </c>
    </row>
    <row r="240" spans="1:5" x14ac:dyDescent="0.2">
      <c r="A240" s="1" t="s">
        <v>35</v>
      </c>
      <c r="B240" s="1">
        <v>100.6</v>
      </c>
      <c r="C240" s="2">
        <v>41135</v>
      </c>
      <c r="D240" s="3">
        <f t="shared" si="16"/>
        <v>2012</v>
      </c>
      <c r="E240" s="1">
        <v>3</v>
      </c>
    </row>
    <row r="241" spans="1:5" x14ac:dyDescent="0.2">
      <c r="A241" s="1" t="s">
        <v>35</v>
      </c>
      <c r="B241" s="1">
        <v>102.7</v>
      </c>
      <c r="C241" s="2">
        <v>41159</v>
      </c>
      <c r="D241" s="3">
        <f t="shared" si="16"/>
        <v>2012</v>
      </c>
      <c r="E241" s="1">
        <v>4</v>
      </c>
    </row>
    <row r="242" spans="1:5" x14ac:dyDescent="0.2">
      <c r="A242" s="1" t="s">
        <v>35</v>
      </c>
      <c r="B242" s="1">
        <v>101.5</v>
      </c>
      <c r="C242" s="2">
        <v>41466</v>
      </c>
      <c r="D242" s="3">
        <f t="shared" si="16"/>
        <v>2013</v>
      </c>
      <c r="E242" s="1">
        <v>2</v>
      </c>
    </row>
    <row r="243" spans="1:5" x14ac:dyDescent="0.2">
      <c r="A243" s="1" t="s">
        <v>35</v>
      </c>
      <c r="B243" s="1">
        <v>100.6</v>
      </c>
      <c r="C243" s="2">
        <v>41488</v>
      </c>
      <c r="D243" s="3">
        <f t="shared" si="16"/>
        <v>2013</v>
      </c>
      <c r="E243" s="1">
        <v>3</v>
      </c>
    </row>
    <row r="244" spans="1:5" x14ac:dyDescent="0.2">
      <c r="A244" s="1" t="s">
        <v>35</v>
      </c>
      <c r="B244" s="1">
        <v>100.6</v>
      </c>
      <c r="C244" s="2">
        <v>41495</v>
      </c>
      <c r="D244" s="3">
        <f t="shared" si="16"/>
        <v>2013</v>
      </c>
      <c r="E244" s="1">
        <v>5</v>
      </c>
    </row>
    <row r="245" spans="1:5" x14ac:dyDescent="0.2">
      <c r="A245" s="1" t="s">
        <v>35</v>
      </c>
      <c r="B245" s="1">
        <v>101.5</v>
      </c>
      <c r="C245" s="2">
        <v>41518</v>
      </c>
      <c r="D245" s="3">
        <f t="shared" si="16"/>
        <v>2013</v>
      </c>
      <c r="E245" s="1">
        <v>3</v>
      </c>
    </row>
    <row r="246" spans="1:5" x14ac:dyDescent="0.2">
      <c r="A246" s="1" t="s">
        <v>35</v>
      </c>
      <c r="B246" s="1">
        <v>101.5</v>
      </c>
      <c r="C246" s="2">
        <v>41847</v>
      </c>
      <c r="D246" s="3">
        <f t="shared" si="16"/>
        <v>2014</v>
      </c>
      <c r="E246" s="1">
        <v>2</v>
      </c>
    </row>
    <row r="247" spans="1:5" x14ac:dyDescent="0.2">
      <c r="A247" s="1" t="s">
        <v>35</v>
      </c>
      <c r="B247" s="1">
        <v>100.6</v>
      </c>
      <c r="C247" s="2">
        <v>41860</v>
      </c>
      <c r="D247" s="3">
        <f t="shared" si="16"/>
        <v>2014</v>
      </c>
      <c r="E247" s="1">
        <v>2</v>
      </c>
    </row>
    <row r="248" spans="1:5" x14ac:dyDescent="0.2">
      <c r="A248" s="1" t="s">
        <v>35</v>
      </c>
      <c r="B248" s="1">
        <v>100.6</v>
      </c>
      <c r="C248" s="2">
        <v>42215</v>
      </c>
      <c r="D248" s="3">
        <f t="shared" si="16"/>
        <v>2015</v>
      </c>
      <c r="E248" s="1">
        <v>2</v>
      </c>
    </row>
    <row r="249" spans="1:5" x14ac:dyDescent="0.2">
      <c r="A249" s="1" t="s">
        <v>35</v>
      </c>
      <c r="B249" s="1">
        <v>101.5</v>
      </c>
      <c r="C249" s="2">
        <v>42227</v>
      </c>
      <c r="D249" s="3">
        <f t="shared" si="16"/>
        <v>2015</v>
      </c>
      <c r="E249" s="1">
        <v>7</v>
      </c>
    </row>
    <row r="250" spans="1:5" x14ac:dyDescent="0.2">
      <c r="A250" s="1" t="s">
        <v>35</v>
      </c>
      <c r="B250" s="1">
        <v>106.5</v>
      </c>
      <c r="C250" s="2">
        <v>42594</v>
      </c>
      <c r="D250" s="3">
        <f t="shared" si="16"/>
        <v>2016</v>
      </c>
      <c r="E250" s="1">
        <v>8</v>
      </c>
    </row>
    <row r="251" spans="1:5" x14ac:dyDescent="0.2">
      <c r="A251" s="1" t="s">
        <v>36</v>
      </c>
      <c r="B251" s="1">
        <v>100.6</v>
      </c>
      <c r="C251" s="2">
        <v>29399</v>
      </c>
      <c r="D251" s="3">
        <f t="shared" si="16"/>
        <v>1980</v>
      </c>
      <c r="E251" s="1">
        <v>2</v>
      </c>
    </row>
    <row r="252" spans="1:5" x14ac:dyDescent="0.2">
      <c r="A252" s="1" t="s">
        <v>36</v>
      </c>
      <c r="B252" s="1">
        <v>100.6</v>
      </c>
      <c r="C252" s="2">
        <v>29404</v>
      </c>
      <c r="D252" s="3">
        <f t="shared" si="16"/>
        <v>1980</v>
      </c>
      <c r="E252" s="1">
        <v>3</v>
      </c>
    </row>
    <row r="253" spans="1:5" x14ac:dyDescent="0.2">
      <c r="A253" s="1" t="s">
        <v>36</v>
      </c>
      <c r="B253" s="1">
        <v>100.6</v>
      </c>
      <c r="C253" s="2">
        <v>29415</v>
      </c>
      <c r="D253" s="3">
        <f t="shared" si="16"/>
        <v>1980</v>
      </c>
      <c r="E253" s="1">
        <v>3</v>
      </c>
    </row>
    <row r="254" spans="1:5" x14ac:dyDescent="0.2">
      <c r="A254" s="1" t="s">
        <v>36</v>
      </c>
      <c r="B254" s="1">
        <v>100.6</v>
      </c>
      <c r="C254" s="2">
        <v>29421</v>
      </c>
      <c r="D254" s="3">
        <f t="shared" si="16"/>
        <v>1980</v>
      </c>
      <c r="E254" s="1">
        <v>5</v>
      </c>
    </row>
    <row r="255" spans="1:5" x14ac:dyDescent="0.2">
      <c r="A255" s="1" t="s">
        <v>36</v>
      </c>
      <c r="B255" s="1">
        <v>100.6</v>
      </c>
      <c r="C255" s="2">
        <v>29457</v>
      </c>
      <c r="D255" s="3">
        <f t="shared" si="16"/>
        <v>1980</v>
      </c>
      <c r="E255" s="1">
        <v>3</v>
      </c>
    </row>
    <row r="256" spans="1:5" x14ac:dyDescent="0.2">
      <c r="A256" s="1" t="s">
        <v>36</v>
      </c>
      <c r="B256" s="1">
        <v>101.5</v>
      </c>
      <c r="C256" s="2">
        <v>32364</v>
      </c>
      <c r="D256" s="3">
        <f t="shared" si="16"/>
        <v>1988</v>
      </c>
      <c r="E256" s="1">
        <v>2</v>
      </c>
    </row>
    <row r="257" spans="1:5" x14ac:dyDescent="0.2">
      <c r="A257" s="1" t="s">
        <v>36</v>
      </c>
      <c r="B257" s="1">
        <v>102.7</v>
      </c>
      <c r="C257" s="2">
        <v>34908</v>
      </c>
      <c r="D257" s="3">
        <f t="shared" si="16"/>
        <v>1995</v>
      </c>
      <c r="E257" s="1">
        <v>2</v>
      </c>
    </row>
    <row r="258" spans="1:5" x14ac:dyDescent="0.2">
      <c r="A258" s="1" t="s">
        <v>36</v>
      </c>
      <c r="B258" s="1">
        <v>100.6</v>
      </c>
      <c r="C258" s="2">
        <v>35988</v>
      </c>
      <c r="D258" s="3">
        <f t="shared" si="16"/>
        <v>1998</v>
      </c>
      <c r="E258" s="1">
        <v>3</v>
      </c>
    </row>
    <row r="259" spans="1:5" x14ac:dyDescent="0.2">
      <c r="A259" s="1" t="s">
        <v>36</v>
      </c>
      <c r="B259" s="1">
        <v>100.6</v>
      </c>
      <c r="C259" s="2">
        <v>36009</v>
      </c>
      <c r="D259" s="3">
        <f t="shared" si="16"/>
        <v>1998</v>
      </c>
      <c r="E259" s="1">
        <v>3</v>
      </c>
    </row>
    <row r="260" spans="1:5" x14ac:dyDescent="0.2">
      <c r="A260" s="1" t="s">
        <v>36</v>
      </c>
      <c r="B260" s="1">
        <v>102.7</v>
      </c>
      <c r="C260" s="2">
        <v>36392</v>
      </c>
      <c r="D260" s="3">
        <f t="shared" si="16"/>
        <v>1999</v>
      </c>
      <c r="E260" s="1">
        <v>2</v>
      </c>
    </row>
    <row r="261" spans="1:5" x14ac:dyDescent="0.2">
      <c r="A261" s="1" t="s">
        <v>36</v>
      </c>
      <c r="B261" s="1">
        <v>101.5</v>
      </c>
      <c r="C261" s="2">
        <v>36723</v>
      </c>
      <c r="D261" s="3">
        <f t="shared" si="16"/>
        <v>2000</v>
      </c>
      <c r="E261" s="1">
        <v>3</v>
      </c>
    </row>
    <row r="262" spans="1:5" x14ac:dyDescent="0.2">
      <c r="A262" s="1" t="s">
        <v>36</v>
      </c>
      <c r="B262" s="1">
        <v>101.5</v>
      </c>
      <c r="C262" s="2">
        <v>36727</v>
      </c>
      <c r="D262" s="3">
        <f t="shared" ref="D262:D273" si="17">YEAR(C262)</f>
        <v>2000</v>
      </c>
      <c r="E262" s="1">
        <v>2</v>
      </c>
    </row>
    <row r="263" spans="1:5" x14ac:dyDescent="0.2">
      <c r="A263" s="1" t="s">
        <v>36</v>
      </c>
      <c r="B263" s="1">
        <v>102.7</v>
      </c>
      <c r="C263" s="2">
        <v>36774</v>
      </c>
      <c r="D263" s="3">
        <f t="shared" si="17"/>
        <v>2000</v>
      </c>
      <c r="E263" s="1">
        <v>7</v>
      </c>
    </row>
    <row r="264" spans="1:5" x14ac:dyDescent="0.2">
      <c r="A264" s="1" t="s">
        <v>36</v>
      </c>
      <c r="B264" s="1">
        <v>100.6</v>
      </c>
      <c r="C264" s="2">
        <v>37841</v>
      </c>
      <c r="D264" s="3">
        <f t="shared" si="17"/>
        <v>2003</v>
      </c>
      <c r="E264" s="1">
        <v>2</v>
      </c>
    </row>
    <row r="265" spans="1:5" x14ac:dyDescent="0.2">
      <c r="A265" s="1" t="s">
        <v>36</v>
      </c>
      <c r="B265" s="1">
        <v>100.6</v>
      </c>
      <c r="C265" s="2">
        <v>39990</v>
      </c>
      <c r="D265" s="3">
        <f t="shared" si="17"/>
        <v>2009</v>
      </c>
      <c r="E265" s="1">
        <v>3</v>
      </c>
    </row>
    <row r="266" spans="1:5" x14ac:dyDescent="0.2">
      <c r="A266" s="1" t="s">
        <v>36</v>
      </c>
      <c r="B266" s="1">
        <v>100.6</v>
      </c>
      <c r="C266" s="2">
        <v>39993</v>
      </c>
      <c r="D266" s="3">
        <f t="shared" si="17"/>
        <v>2009</v>
      </c>
      <c r="E266" s="1">
        <v>2</v>
      </c>
    </row>
    <row r="267" spans="1:5" x14ac:dyDescent="0.2">
      <c r="A267" s="1" t="s">
        <v>36</v>
      </c>
      <c r="B267" s="1">
        <v>102.7</v>
      </c>
      <c r="C267" s="2">
        <v>40700</v>
      </c>
      <c r="D267" s="3">
        <f t="shared" si="17"/>
        <v>2011</v>
      </c>
      <c r="E267" s="1">
        <v>2</v>
      </c>
    </row>
    <row r="268" spans="1:5" x14ac:dyDescent="0.2">
      <c r="A268" s="1" t="s">
        <v>36</v>
      </c>
      <c r="B268" s="1">
        <v>100.6</v>
      </c>
      <c r="C268" s="2">
        <v>40766</v>
      </c>
      <c r="D268" s="3">
        <f t="shared" si="17"/>
        <v>2011</v>
      </c>
      <c r="E268" s="1">
        <v>2</v>
      </c>
    </row>
    <row r="269" spans="1:5" x14ac:dyDescent="0.2">
      <c r="A269" s="1" t="s">
        <v>36</v>
      </c>
      <c r="B269" s="1">
        <v>101.5</v>
      </c>
      <c r="C269" s="2">
        <v>40774</v>
      </c>
      <c r="D269" s="3">
        <f t="shared" si="17"/>
        <v>2011</v>
      </c>
      <c r="E269" s="1">
        <v>4</v>
      </c>
    </row>
    <row r="270" spans="1:5" x14ac:dyDescent="0.2">
      <c r="A270" s="1" t="s">
        <v>36</v>
      </c>
      <c r="B270" s="1">
        <v>100.6</v>
      </c>
      <c r="C270" s="2">
        <v>40785</v>
      </c>
      <c r="D270" s="3">
        <f t="shared" si="17"/>
        <v>2011</v>
      </c>
      <c r="E270" s="1">
        <v>5</v>
      </c>
    </row>
    <row r="271" spans="1:5" x14ac:dyDescent="0.2">
      <c r="A271" s="1" t="s">
        <v>36</v>
      </c>
      <c r="B271" s="1">
        <v>100.6</v>
      </c>
      <c r="C271" s="2">
        <v>40788</v>
      </c>
      <c r="D271" s="3">
        <f t="shared" si="17"/>
        <v>2011</v>
      </c>
      <c r="E271" s="1">
        <v>2</v>
      </c>
    </row>
    <row r="272" spans="1:5" x14ac:dyDescent="0.2">
      <c r="A272" s="1" t="s">
        <v>36</v>
      </c>
      <c r="B272" s="1">
        <v>101.5</v>
      </c>
      <c r="C272" s="2">
        <v>41086</v>
      </c>
      <c r="D272" s="3">
        <f t="shared" si="17"/>
        <v>2012</v>
      </c>
      <c r="E272" s="1">
        <v>2</v>
      </c>
    </row>
    <row r="273" spans="1:5" x14ac:dyDescent="0.2">
      <c r="A273" s="1" t="s">
        <v>36</v>
      </c>
      <c r="B273" s="73">
        <v>104</v>
      </c>
      <c r="C273" s="2">
        <v>42227</v>
      </c>
      <c r="D273" s="3">
        <f t="shared" si="17"/>
        <v>2015</v>
      </c>
      <c r="E273" s="1">
        <v>2</v>
      </c>
    </row>
  </sheetData>
  <mergeCells count="5">
    <mergeCell ref="U3:Z3"/>
    <mergeCell ref="L3:O3"/>
    <mergeCell ref="Q3:S3"/>
    <mergeCell ref="U6:X6"/>
    <mergeCell ref="G3:J3"/>
  </mergeCells>
  <pageMargins left="0.75" right="0.75" top="1" bottom="1" header="0.5" footer="0.5"/>
  <pageSetup orientation="portrait" verticalDpi="0" r:id="rId1"/>
  <headerFooter alignWithMargins="0">
    <oddHeader>&amp;A</oddHeader>
    <oddFooter>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workbookViewId="0">
      <selection activeCell="D35" sqref="D35"/>
    </sheetView>
  </sheetViews>
  <sheetFormatPr defaultRowHeight="12.75" x14ac:dyDescent="0.2"/>
  <cols>
    <col min="1" max="1" width="20.7109375" customWidth="1"/>
    <col min="2" max="2" width="6.85546875" customWidth="1"/>
    <col min="3" max="3" width="12.42578125" customWidth="1"/>
    <col min="4" max="4" width="13.7109375" customWidth="1"/>
    <col min="5" max="5" width="12.85546875" customWidth="1"/>
    <col min="6" max="6" width="18.28515625" customWidth="1"/>
    <col min="7" max="7" width="14" customWidth="1"/>
    <col min="8" max="8" width="21.7109375" customWidth="1"/>
    <col min="11" max="11" width="11.5703125" customWidth="1"/>
    <col min="12" max="12" width="11.28515625" customWidth="1"/>
  </cols>
  <sheetData>
    <row r="1" spans="2:12" ht="16.5" thickBot="1" x14ac:dyDescent="0.3">
      <c r="B1" s="69" t="s">
        <v>32</v>
      </c>
      <c r="C1" s="69"/>
      <c r="D1" s="69"/>
      <c r="E1" s="69"/>
      <c r="F1" s="69"/>
      <c r="G1" s="33"/>
    </row>
    <row r="2" spans="2:12" ht="51" customHeight="1" x14ac:dyDescent="0.25">
      <c r="B2" s="35" t="s">
        <v>27</v>
      </c>
      <c r="C2" s="36" t="s">
        <v>28</v>
      </c>
      <c r="D2" s="36" t="s">
        <v>33</v>
      </c>
      <c r="E2" s="36" t="s">
        <v>44</v>
      </c>
      <c r="F2" s="37" t="s">
        <v>57</v>
      </c>
      <c r="G2" s="34"/>
      <c r="H2" s="70" t="s">
        <v>43</v>
      </c>
      <c r="I2" s="70"/>
      <c r="J2" s="18"/>
      <c r="K2" s="18"/>
      <c r="L2" s="18"/>
    </row>
    <row r="3" spans="2:12" x14ac:dyDescent="0.2">
      <c r="B3" s="38">
        <v>0</v>
      </c>
      <c r="C3" s="39">
        <v>13</v>
      </c>
      <c r="D3" s="57">
        <f>C3/(SUM($C$3:$C$40))</f>
        <v>0.19402985074626866</v>
      </c>
      <c r="E3" s="40">
        <v>0.19</v>
      </c>
      <c r="F3" s="41"/>
      <c r="H3" s="50" t="s">
        <v>62</v>
      </c>
      <c r="I3" s="51">
        <f>ROUND($E$3,3)</f>
        <v>0.19</v>
      </c>
    </row>
    <row r="4" spans="2:12" x14ac:dyDescent="0.2">
      <c r="B4" s="38">
        <v>1</v>
      </c>
      <c r="C4" s="39">
        <v>5</v>
      </c>
      <c r="D4" s="58">
        <f t="shared" ref="D4:D40" si="0">C4/(SUM($C$3:$C$40))</f>
        <v>7.4626865671641784E-2</v>
      </c>
      <c r="E4" s="42">
        <f>$E$9</f>
        <v>0.10149253731343284</v>
      </c>
      <c r="F4" s="41"/>
      <c r="H4" s="21" t="s">
        <v>31</v>
      </c>
      <c r="I4" s="51">
        <f>ROUND($E$4,3)</f>
        <v>0.10100000000000001</v>
      </c>
    </row>
    <row r="5" spans="2:12" x14ac:dyDescent="0.2">
      <c r="B5" s="38">
        <v>2</v>
      </c>
      <c r="C5" s="39">
        <v>11</v>
      </c>
      <c r="D5" s="58">
        <f t="shared" si="0"/>
        <v>0.16417910447761194</v>
      </c>
      <c r="E5" s="42">
        <f>$E$9</f>
        <v>0.10149253731343284</v>
      </c>
      <c r="F5" s="41"/>
      <c r="H5" s="20" t="s">
        <v>30</v>
      </c>
      <c r="I5" s="51">
        <f>ROUND($E$10,3)</f>
        <v>2.1999999999999999E-2</v>
      </c>
    </row>
    <row r="6" spans="2:12" x14ac:dyDescent="0.2">
      <c r="B6" s="38">
        <v>3</v>
      </c>
      <c r="C6" s="39">
        <v>6</v>
      </c>
      <c r="D6" s="58">
        <f t="shared" si="0"/>
        <v>8.9552238805970144E-2</v>
      </c>
      <c r="E6" s="42">
        <f>$E$9</f>
        <v>0.10149253731343284</v>
      </c>
      <c r="F6" s="41"/>
      <c r="H6" s="52" t="s">
        <v>29</v>
      </c>
      <c r="I6" s="51">
        <f>ROUND($E$18,3)</f>
        <v>1.4999999999999999E-2</v>
      </c>
    </row>
    <row r="7" spans="2:12" x14ac:dyDescent="0.2">
      <c r="B7" s="38">
        <v>4</v>
      </c>
      <c r="C7" s="39">
        <v>7</v>
      </c>
      <c r="D7" s="58">
        <f t="shared" si="0"/>
        <v>0.1044776119402985</v>
      </c>
      <c r="E7" s="42">
        <f>$E$9</f>
        <v>0.10149253731343284</v>
      </c>
      <c r="F7" s="41"/>
      <c r="H7" s="53" t="s">
        <v>63</v>
      </c>
      <c r="I7" s="51">
        <f>ROUND($E$28,3)</f>
        <v>0.01</v>
      </c>
    </row>
    <row r="8" spans="2:12" x14ac:dyDescent="0.2">
      <c r="B8" s="38">
        <v>5</v>
      </c>
      <c r="C8" s="39">
        <v>3</v>
      </c>
      <c r="D8" s="58">
        <f t="shared" si="0"/>
        <v>4.4776119402985072E-2</v>
      </c>
      <c r="E8" s="42">
        <f>$E$9</f>
        <v>0.10149253731343284</v>
      </c>
      <c r="F8" s="41"/>
    </row>
    <row r="9" spans="2:12" x14ac:dyDescent="0.2">
      <c r="B9" s="38">
        <v>6</v>
      </c>
      <c r="C9" s="39">
        <v>5</v>
      </c>
      <c r="D9" s="58">
        <f t="shared" si="0"/>
        <v>7.4626865671641784E-2</v>
      </c>
      <c r="E9" s="42">
        <f t="shared" ref="E9:E17" si="1">IF(D9&lt;AVERAGE($D$4:$D$17),AVERAGEIF($D$4:$D$17,"&lt;"&amp;AVERAGE($D$4:$D$17)),AVERAGEIF($D$4:$D$17,"&gt;="&amp;AVERAGE($D$4:$D$17)))</f>
        <v>0.10149253731343284</v>
      </c>
      <c r="F9" s="41"/>
    </row>
    <row r="10" spans="2:12" x14ac:dyDescent="0.2">
      <c r="B10" s="38">
        <v>7</v>
      </c>
      <c r="C10" s="39">
        <v>1</v>
      </c>
      <c r="D10" s="58">
        <f t="shared" si="0"/>
        <v>1.4925373134328358E-2</v>
      </c>
      <c r="E10" s="43">
        <f t="shared" si="1"/>
        <v>2.1558872305140961E-2</v>
      </c>
      <c r="F10" s="41"/>
    </row>
    <row r="11" spans="2:12" x14ac:dyDescent="0.2">
      <c r="B11" s="38">
        <v>8</v>
      </c>
      <c r="C11" s="39">
        <v>3</v>
      </c>
      <c r="D11" s="58">
        <f t="shared" si="0"/>
        <v>4.4776119402985072E-2</v>
      </c>
      <c r="E11" s="43">
        <f t="shared" si="1"/>
        <v>2.1558872305140961E-2</v>
      </c>
      <c r="F11" s="41"/>
    </row>
    <row r="12" spans="2:12" x14ac:dyDescent="0.2">
      <c r="B12" s="38">
        <v>9</v>
      </c>
      <c r="C12" s="39">
        <v>2</v>
      </c>
      <c r="D12" s="58">
        <f t="shared" si="0"/>
        <v>2.9850746268656716E-2</v>
      </c>
      <c r="E12" s="43">
        <f t="shared" si="1"/>
        <v>2.1558872305140961E-2</v>
      </c>
      <c r="F12" s="41"/>
    </row>
    <row r="13" spans="2:12" x14ac:dyDescent="0.2">
      <c r="B13" s="38">
        <v>10</v>
      </c>
      <c r="C13" s="39">
        <v>1</v>
      </c>
      <c r="D13" s="58">
        <f t="shared" si="0"/>
        <v>1.4925373134328358E-2</v>
      </c>
      <c r="E13" s="43">
        <f t="shared" si="1"/>
        <v>2.1558872305140961E-2</v>
      </c>
      <c r="F13" s="41"/>
    </row>
    <row r="14" spans="2:12" x14ac:dyDescent="0.2">
      <c r="B14" s="38">
        <v>11</v>
      </c>
      <c r="C14" s="39">
        <v>0</v>
      </c>
      <c r="D14" s="58">
        <f t="shared" si="0"/>
        <v>0</v>
      </c>
      <c r="E14" s="43">
        <f t="shared" si="1"/>
        <v>2.1558872305140961E-2</v>
      </c>
      <c r="F14" s="41"/>
    </row>
    <row r="15" spans="2:12" x14ac:dyDescent="0.2">
      <c r="B15" s="38">
        <v>12</v>
      </c>
      <c r="C15" s="39">
        <v>1</v>
      </c>
      <c r="D15" s="58">
        <f t="shared" si="0"/>
        <v>1.4925373134328358E-2</v>
      </c>
      <c r="E15" s="43">
        <f t="shared" si="1"/>
        <v>2.1558872305140961E-2</v>
      </c>
      <c r="F15" s="41"/>
    </row>
    <row r="16" spans="2:12" x14ac:dyDescent="0.2">
      <c r="B16" s="38">
        <v>13</v>
      </c>
      <c r="C16" s="39">
        <v>0</v>
      </c>
      <c r="D16" s="58">
        <f t="shared" si="0"/>
        <v>0</v>
      </c>
      <c r="E16" s="43">
        <f t="shared" si="1"/>
        <v>2.1558872305140961E-2</v>
      </c>
      <c r="F16" s="41"/>
    </row>
    <row r="17" spans="1:6" x14ac:dyDescent="0.2">
      <c r="A17" s="71" t="s">
        <v>64</v>
      </c>
      <c r="B17" s="38">
        <v>14</v>
      </c>
      <c r="C17" s="39">
        <v>2</v>
      </c>
      <c r="D17" s="58">
        <f t="shared" si="0"/>
        <v>2.9850746268656716E-2</v>
      </c>
      <c r="E17" s="43">
        <f t="shared" si="1"/>
        <v>2.1558872305140961E-2</v>
      </c>
      <c r="F17" s="41"/>
    </row>
    <row r="18" spans="1:6" x14ac:dyDescent="0.2">
      <c r="A18" s="71"/>
      <c r="B18" s="38">
        <v>15</v>
      </c>
      <c r="C18" s="39">
        <v>1</v>
      </c>
      <c r="D18" s="59">
        <f t="shared" si="0"/>
        <v>1.4925373134328358E-2</v>
      </c>
      <c r="E18" s="44">
        <v>1.4999999999999999E-2</v>
      </c>
      <c r="F18" s="41" t="s">
        <v>55</v>
      </c>
    </row>
    <row r="19" spans="1:6" x14ac:dyDescent="0.2">
      <c r="B19" s="38">
        <v>16</v>
      </c>
      <c r="C19" s="39">
        <v>0</v>
      </c>
      <c r="D19" s="59">
        <f t="shared" si="0"/>
        <v>0</v>
      </c>
      <c r="E19" s="44">
        <v>1.4999999999999999E-2</v>
      </c>
      <c r="F19" s="41"/>
    </row>
    <row r="20" spans="1:6" x14ac:dyDescent="0.2">
      <c r="B20" s="38">
        <v>17</v>
      </c>
      <c r="C20" s="39">
        <v>1</v>
      </c>
      <c r="D20" s="59">
        <f t="shared" si="0"/>
        <v>1.4925373134328358E-2</v>
      </c>
      <c r="E20" s="44">
        <v>1.4999999999999999E-2</v>
      </c>
      <c r="F20" s="41" t="s">
        <v>55</v>
      </c>
    </row>
    <row r="21" spans="1:6" x14ac:dyDescent="0.2">
      <c r="B21" s="38">
        <v>18</v>
      </c>
      <c r="C21" s="39">
        <v>0</v>
      </c>
      <c r="D21" s="59">
        <f t="shared" si="0"/>
        <v>0</v>
      </c>
      <c r="E21" s="44">
        <v>1.4999999999999999E-2</v>
      </c>
      <c r="F21" s="41"/>
    </row>
    <row r="22" spans="1:6" x14ac:dyDescent="0.2">
      <c r="B22" s="38">
        <v>19</v>
      </c>
      <c r="C22" s="39">
        <v>1</v>
      </c>
      <c r="D22" s="59">
        <f t="shared" si="0"/>
        <v>1.4925373134328358E-2</v>
      </c>
      <c r="E22" s="44">
        <v>1.4999999999999999E-2</v>
      </c>
      <c r="F22" s="41" t="s">
        <v>55</v>
      </c>
    </row>
    <row r="23" spans="1:6" x14ac:dyDescent="0.2">
      <c r="B23" s="38">
        <v>20</v>
      </c>
      <c r="C23" s="39">
        <v>0</v>
      </c>
      <c r="D23" s="59">
        <f t="shared" si="0"/>
        <v>0</v>
      </c>
      <c r="E23" s="44">
        <v>1.4999999999999999E-2</v>
      </c>
      <c r="F23" s="41"/>
    </row>
    <row r="24" spans="1:6" x14ac:dyDescent="0.2">
      <c r="B24" s="38">
        <v>21</v>
      </c>
      <c r="C24" s="39">
        <v>0</v>
      </c>
      <c r="D24" s="59">
        <f t="shared" si="0"/>
        <v>0</v>
      </c>
      <c r="E24" s="44">
        <v>1.4999999999999999E-2</v>
      </c>
      <c r="F24" s="41"/>
    </row>
    <row r="25" spans="1:6" x14ac:dyDescent="0.2">
      <c r="A25" s="71" t="s">
        <v>65</v>
      </c>
      <c r="B25" s="38">
        <v>22</v>
      </c>
      <c r="C25" s="39">
        <v>1</v>
      </c>
      <c r="D25" s="59">
        <f t="shared" si="0"/>
        <v>1.4925373134328358E-2</v>
      </c>
      <c r="E25" s="44">
        <v>1.4999999999999999E-2</v>
      </c>
      <c r="F25" s="41" t="s">
        <v>55</v>
      </c>
    </row>
    <row r="26" spans="1:6" x14ac:dyDescent="0.2">
      <c r="A26" s="71"/>
      <c r="B26" s="38">
        <v>23</v>
      </c>
      <c r="C26" s="39">
        <v>0</v>
      </c>
      <c r="D26" s="60">
        <f t="shared" si="0"/>
        <v>0</v>
      </c>
      <c r="E26" s="45">
        <v>0.01</v>
      </c>
      <c r="F26" s="41"/>
    </row>
    <row r="27" spans="1:6" x14ac:dyDescent="0.2">
      <c r="B27" s="38">
        <v>24</v>
      </c>
      <c r="C27" s="39">
        <v>1</v>
      </c>
      <c r="D27" s="60">
        <f t="shared" si="0"/>
        <v>1.4925373134328358E-2</v>
      </c>
      <c r="E27" s="45">
        <v>0.01</v>
      </c>
      <c r="F27" s="41" t="s">
        <v>39</v>
      </c>
    </row>
    <row r="28" spans="1:6" x14ac:dyDescent="0.2">
      <c r="B28" s="38">
        <v>25</v>
      </c>
      <c r="C28" s="39">
        <v>0</v>
      </c>
      <c r="D28" s="60">
        <f t="shared" si="0"/>
        <v>0</v>
      </c>
      <c r="E28" s="45">
        <v>0.01</v>
      </c>
      <c r="F28" s="41"/>
    </row>
    <row r="29" spans="1:6" x14ac:dyDescent="0.2">
      <c r="B29" s="38">
        <v>26</v>
      </c>
      <c r="C29" s="39">
        <v>0</v>
      </c>
      <c r="D29" s="60">
        <f t="shared" si="0"/>
        <v>0</v>
      </c>
      <c r="E29" s="45">
        <v>0.01</v>
      </c>
      <c r="F29" s="41"/>
    </row>
    <row r="30" spans="1:6" x14ac:dyDescent="0.2">
      <c r="B30" s="38">
        <v>27</v>
      </c>
      <c r="C30" s="39">
        <v>0</v>
      </c>
      <c r="D30" s="60">
        <f t="shared" si="0"/>
        <v>0</v>
      </c>
      <c r="E30" s="45">
        <v>0.01</v>
      </c>
      <c r="F30" s="41"/>
    </row>
    <row r="31" spans="1:6" x14ac:dyDescent="0.2">
      <c r="B31" s="38">
        <v>28</v>
      </c>
      <c r="C31" s="39">
        <v>0</v>
      </c>
      <c r="D31" s="60">
        <f t="shared" si="0"/>
        <v>0</v>
      </c>
      <c r="E31" s="45">
        <v>0.01</v>
      </c>
      <c r="F31" s="41"/>
    </row>
    <row r="32" spans="1:6" x14ac:dyDescent="0.2">
      <c r="B32" s="38">
        <v>29</v>
      </c>
      <c r="C32" s="39">
        <v>0</v>
      </c>
      <c r="D32" s="60">
        <f t="shared" si="0"/>
        <v>0</v>
      </c>
      <c r="E32" s="45">
        <v>0.01</v>
      </c>
      <c r="F32" s="41"/>
    </row>
    <row r="33" spans="2:6" x14ac:dyDescent="0.2">
      <c r="B33" s="38">
        <v>30</v>
      </c>
      <c r="C33" s="39">
        <v>0</v>
      </c>
      <c r="D33" s="60">
        <f t="shared" si="0"/>
        <v>0</v>
      </c>
      <c r="E33" s="45">
        <v>0.01</v>
      </c>
      <c r="F33" s="41"/>
    </row>
    <row r="34" spans="2:6" x14ac:dyDescent="0.2">
      <c r="B34" s="38">
        <v>31</v>
      </c>
      <c r="C34" s="39">
        <v>0</v>
      </c>
      <c r="D34" s="60">
        <f t="shared" si="0"/>
        <v>0</v>
      </c>
      <c r="E34" s="45">
        <v>0.01</v>
      </c>
      <c r="F34" s="41"/>
    </row>
    <row r="35" spans="2:6" x14ac:dyDescent="0.2">
      <c r="B35" s="38">
        <v>32</v>
      </c>
      <c r="C35" s="39">
        <v>1</v>
      </c>
      <c r="D35" s="60">
        <f t="shared" si="0"/>
        <v>1.4925373134328358E-2</v>
      </c>
      <c r="E35" s="45">
        <v>0.01</v>
      </c>
      <c r="F35" s="41" t="s">
        <v>39</v>
      </c>
    </row>
    <row r="36" spans="2:6" x14ac:dyDescent="0.2">
      <c r="B36" s="38">
        <v>33</v>
      </c>
      <c r="C36" s="39">
        <v>0</v>
      </c>
      <c r="D36" s="60">
        <f t="shared" si="0"/>
        <v>0</v>
      </c>
      <c r="E36" s="45">
        <v>0.01</v>
      </c>
      <c r="F36" s="41"/>
    </row>
    <row r="37" spans="2:6" x14ac:dyDescent="0.2">
      <c r="B37" s="38">
        <v>34</v>
      </c>
      <c r="C37" s="39">
        <v>0</v>
      </c>
      <c r="D37" s="60">
        <f t="shared" si="0"/>
        <v>0</v>
      </c>
      <c r="E37" s="45">
        <v>0.01</v>
      </c>
      <c r="F37" s="41"/>
    </row>
    <row r="38" spans="2:6" x14ac:dyDescent="0.2">
      <c r="B38" s="38">
        <v>35</v>
      </c>
      <c r="C38" s="39">
        <v>0</v>
      </c>
      <c r="D38" s="60">
        <f t="shared" si="0"/>
        <v>0</v>
      </c>
      <c r="E38" s="45">
        <v>0.01</v>
      </c>
      <c r="F38" s="41"/>
    </row>
    <row r="39" spans="2:6" x14ac:dyDescent="0.2">
      <c r="B39" s="38">
        <v>36</v>
      </c>
      <c r="C39" s="39">
        <v>0</v>
      </c>
      <c r="D39" s="60">
        <f t="shared" si="0"/>
        <v>0</v>
      </c>
      <c r="E39" s="45">
        <v>0.01</v>
      </c>
      <c r="F39" s="41"/>
    </row>
    <row r="40" spans="2:6" x14ac:dyDescent="0.2">
      <c r="B40" s="46">
        <v>37</v>
      </c>
      <c r="C40" s="47">
        <v>1</v>
      </c>
      <c r="D40" s="61">
        <f t="shared" si="0"/>
        <v>1.4925373134328358E-2</v>
      </c>
      <c r="E40" s="48">
        <v>0.01</v>
      </c>
      <c r="F40" s="49" t="s">
        <v>39</v>
      </c>
    </row>
  </sheetData>
  <sortState ref="B2:B39">
    <sortCondition ref="B2"/>
  </sortState>
  <mergeCells count="4">
    <mergeCell ref="B1:F1"/>
    <mergeCell ref="H2:I2"/>
    <mergeCell ref="A25:A26"/>
    <mergeCell ref="A17:A18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0"/>
  <sheetViews>
    <sheetView workbookViewId="0">
      <selection activeCell="C41" sqref="C41"/>
    </sheetView>
  </sheetViews>
  <sheetFormatPr defaultRowHeight="12.75" x14ac:dyDescent="0.2"/>
  <cols>
    <col min="1" max="1" width="16.85546875" customWidth="1"/>
  </cols>
  <sheetData>
    <row r="2" spans="1:13" ht="15" x14ac:dyDescent="0.25">
      <c r="A2" s="4" t="s">
        <v>2</v>
      </c>
      <c r="B2" s="5" t="s">
        <v>11</v>
      </c>
      <c r="C2" s="5" t="s">
        <v>12</v>
      </c>
      <c r="D2" s="5" t="s">
        <v>13</v>
      </c>
      <c r="E2" s="5" t="s">
        <v>14</v>
      </c>
      <c r="F2" s="5" t="s">
        <v>15</v>
      </c>
      <c r="G2" s="5" t="s">
        <v>16</v>
      </c>
      <c r="H2" s="5" t="s">
        <v>17</v>
      </c>
      <c r="I2" s="5" t="s">
        <v>18</v>
      </c>
      <c r="J2" s="5" t="s">
        <v>19</v>
      </c>
      <c r="K2" s="5" t="s">
        <v>20</v>
      </c>
      <c r="L2" s="5" t="s">
        <v>21</v>
      </c>
      <c r="M2" s="5" t="s">
        <v>22</v>
      </c>
    </row>
    <row r="3" spans="1:13" ht="14.25" x14ac:dyDescent="0.2">
      <c r="A3" s="6" t="s">
        <v>3</v>
      </c>
      <c r="B3" s="7">
        <v>12794.477891861054</v>
      </c>
      <c r="C3" s="7">
        <v>11768.28434534933</v>
      </c>
      <c r="D3" s="7">
        <v>14184.932336696344</v>
      </c>
      <c r="E3" s="7">
        <v>15075.249377007209</v>
      </c>
      <c r="F3" s="7">
        <v>16150.288543762585</v>
      </c>
      <c r="G3" s="7">
        <v>18763.240438216853</v>
      </c>
      <c r="H3" s="7">
        <v>19126.434925990652</v>
      </c>
      <c r="I3" s="12">
        <v>19699.905015237222</v>
      </c>
      <c r="J3" s="7">
        <v>18929.060082852258</v>
      </c>
      <c r="K3" s="7">
        <v>17164.420620100424</v>
      </c>
      <c r="L3" s="7">
        <v>14866.626917786998</v>
      </c>
      <c r="M3" s="7">
        <v>13689.30452574172</v>
      </c>
    </row>
    <row r="4" spans="1:13" ht="14.25" x14ac:dyDescent="0.2">
      <c r="A4" s="6" t="s">
        <v>4</v>
      </c>
      <c r="B4" s="8">
        <v>1947.8118379452058</v>
      </c>
      <c r="C4" s="8">
        <v>1866.3407018086409</v>
      </c>
      <c r="D4" s="8">
        <v>1603.485895081674</v>
      </c>
      <c r="E4" s="8">
        <v>1791.5498443683753</v>
      </c>
      <c r="F4" s="8">
        <v>1966.0777641178129</v>
      </c>
      <c r="G4" s="8">
        <v>2144.0195397406551</v>
      </c>
      <c r="H4" s="8">
        <v>2264.099034704263</v>
      </c>
      <c r="I4" s="8">
        <v>2452.5548778395519</v>
      </c>
      <c r="J4" s="8">
        <v>2296.9964282750648</v>
      </c>
      <c r="K4" s="8">
        <v>1988.905777870604</v>
      </c>
      <c r="L4" s="8">
        <v>1703.0584263820315</v>
      </c>
      <c r="M4" s="8">
        <v>2109.7273499351581</v>
      </c>
    </row>
    <row r="5" spans="1:13" ht="14.25" x14ac:dyDescent="0.2">
      <c r="A5" s="6" t="s">
        <v>5</v>
      </c>
      <c r="B5" s="8">
        <v>2353.9155256328727</v>
      </c>
      <c r="C5" s="8">
        <v>2396.2661590247162</v>
      </c>
      <c r="D5" s="8">
        <v>2078.8302859576647</v>
      </c>
      <c r="E5" s="8">
        <v>2338.0403383959283</v>
      </c>
      <c r="F5" s="8">
        <v>2510.3950885462914</v>
      </c>
      <c r="G5" s="8">
        <v>2749.9869733850783</v>
      </c>
      <c r="H5" s="8">
        <v>2866.6041520998033</v>
      </c>
      <c r="I5" s="8">
        <v>2847.7126498872362</v>
      </c>
      <c r="J5" s="8">
        <v>2660.3543962459917</v>
      </c>
      <c r="K5" s="8">
        <v>2549.0730384625076</v>
      </c>
      <c r="L5" s="8">
        <v>2338.8562811165366</v>
      </c>
      <c r="M5" s="8">
        <v>2455.469885444692</v>
      </c>
    </row>
    <row r="6" spans="1:13" ht="14.25" x14ac:dyDescent="0.2">
      <c r="A6" s="9" t="s">
        <v>6</v>
      </c>
      <c r="B6" s="7">
        <v>17595.149441264373</v>
      </c>
      <c r="C6" s="7">
        <v>17219.764515137158</v>
      </c>
      <c r="D6" s="7">
        <v>11958.512264264928</v>
      </c>
      <c r="E6" s="7">
        <v>16035.907018658982</v>
      </c>
      <c r="F6" s="7">
        <v>19728.963390461391</v>
      </c>
      <c r="G6" s="7">
        <v>22063.332873001422</v>
      </c>
      <c r="H6" s="7">
        <v>23136.861978613051</v>
      </c>
      <c r="I6" s="12">
        <v>25187.483548391261</v>
      </c>
      <c r="J6" s="7">
        <v>23358.790436232357</v>
      </c>
      <c r="K6" s="7">
        <v>20318.798785217612</v>
      </c>
      <c r="L6" s="7">
        <v>15978.765007893639</v>
      </c>
      <c r="M6" s="7">
        <v>21727.061170533409</v>
      </c>
    </row>
    <row r="7" spans="1:13" ht="14.25" x14ac:dyDescent="0.2">
      <c r="A7" s="6" t="s">
        <v>7</v>
      </c>
      <c r="B7" s="7">
        <v>1053.3218617573718</v>
      </c>
      <c r="C7" s="7">
        <v>1069.4946517995425</v>
      </c>
      <c r="D7" s="7">
        <v>718.66521846099249</v>
      </c>
      <c r="E7" s="7">
        <v>945.97842078187546</v>
      </c>
      <c r="F7" s="7">
        <v>1082.3467866266342</v>
      </c>
      <c r="G7" s="7">
        <v>1292.6545055010583</v>
      </c>
      <c r="H7" s="7">
        <v>1381.9463618932184</v>
      </c>
      <c r="I7" s="7">
        <v>1393.4312564218067</v>
      </c>
      <c r="J7" s="7">
        <v>1340.5965114805283</v>
      </c>
      <c r="K7" s="7">
        <v>1145.9341804786495</v>
      </c>
      <c r="L7" s="7">
        <v>952.53650828554441</v>
      </c>
      <c r="M7" s="7">
        <v>1285.1227266796059</v>
      </c>
    </row>
    <row r="8" spans="1:13" ht="14.25" x14ac:dyDescent="0.2">
      <c r="A8" s="6" t="s">
        <v>8</v>
      </c>
      <c r="B8" s="7">
        <v>8467.5607709932701</v>
      </c>
      <c r="C8" s="7">
        <v>8312.0915915589794</v>
      </c>
      <c r="D8" s="7">
        <v>7293.1107645145812</v>
      </c>
      <c r="E8" s="7">
        <v>8944.5241008668054</v>
      </c>
      <c r="F8" s="7">
        <v>9746.989998268602</v>
      </c>
      <c r="G8" s="7">
        <v>10910.961269049572</v>
      </c>
      <c r="H8" s="7">
        <v>11415.985329680221</v>
      </c>
      <c r="I8" s="12">
        <v>11886.693008066783</v>
      </c>
      <c r="J8" s="7">
        <v>11243.706679112502</v>
      </c>
      <c r="K8" s="7">
        <v>9998.3787153332505</v>
      </c>
      <c r="L8" s="7">
        <v>8390.2954771035093</v>
      </c>
      <c r="M8" s="7">
        <v>10259.242817128026</v>
      </c>
    </row>
    <row r="9" spans="1:13" ht="14.25" x14ac:dyDescent="0.2">
      <c r="A9" s="6" t="s">
        <v>9</v>
      </c>
      <c r="B9" s="7">
        <v>4042.3964628839085</v>
      </c>
      <c r="C9" s="7">
        <v>3871.6795683223968</v>
      </c>
      <c r="D9" s="7">
        <v>4615.3252712021786</v>
      </c>
      <c r="E9" s="7">
        <v>4661.1565528661931</v>
      </c>
      <c r="F9" s="7">
        <v>4706.7648542960205</v>
      </c>
      <c r="G9" s="7">
        <v>5340.4769995965989</v>
      </c>
      <c r="H9" s="7">
        <v>5452.7023971680337</v>
      </c>
      <c r="I9" s="7">
        <v>5788.130070099387</v>
      </c>
      <c r="J9" s="7">
        <v>5509.3922881111184</v>
      </c>
      <c r="K9" s="7">
        <v>5278.8960501134634</v>
      </c>
      <c r="L9" s="7">
        <v>4584.4924381349383</v>
      </c>
      <c r="M9" s="7">
        <v>4712.711521822036</v>
      </c>
    </row>
    <row r="10" spans="1:13" ht="14.25" x14ac:dyDescent="0.2">
      <c r="A10" s="6" t="s">
        <v>10</v>
      </c>
      <c r="B10" s="7">
        <v>1481.3271516619648</v>
      </c>
      <c r="C10" s="7">
        <v>1544.0085389992719</v>
      </c>
      <c r="D10" s="7">
        <v>1079.0884518216237</v>
      </c>
      <c r="E10" s="7">
        <v>1353.9931190546299</v>
      </c>
      <c r="F10" s="7">
        <v>1494.9332339206403</v>
      </c>
      <c r="G10" s="7">
        <v>1736.5910775086963</v>
      </c>
      <c r="H10" s="7">
        <v>1873.1682958507897</v>
      </c>
      <c r="I10" s="7">
        <v>1894.404046056793</v>
      </c>
      <c r="J10" s="7">
        <v>1731.9601616902291</v>
      </c>
      <c r="K10" s="7">
        <v>1511.1259444235086</v>
      </c>
      <c r="L10" s="7">
        <v>1287.628807296848</v>
      </c>
      <c r="M10" s="7">
        <v>1809.6408347153999</v>
      </c>
    </row>
    <row r="12" spans="1:13" ht="14.25" x14ac:dyDescent="0.2">
      <c r="A12" s="11" t="s">
        <v>23</v>
      </c>
      <c r="B12" s="7">
        <f t="shared" ref="B12:M12" si="0">SUM(B3:B10)</f>
        <v>49735.96094400002</v>
      </c>
      <c r="C12" s="7">
        <f t="shared" si="0"/>
        <v>48047.930072000032</v>
      </c>
      <c r="D12" s="7">
        <f t="shared" si="0"/>
        <v>43531.950487999988</v>
      </c>
      <c r="E12" s="7">
        <f t="shared" si="0"/>
        <v>51146.398772</v>
      </c>
      <c r="F12" s="7">
        <f t="shared" si="0"/>
        <v>57386.759659999982</v>
      </c>
      <c r="G12" s="7">
        <f t="shared" si="0"/>
        <v>65001.26367599993</v>
      </c>
      <c r="H12" s="7">
        <f t="shared" si="0"/>
        <v>67517.802476000026</v>
      </c>
      <c r="I12" s="7">
        <f t="shared" si="0"/>
        <v>71150.314472000027</v>
      </c>
      <c r="J12" s="7">
        <f t="shared" si="0"/>
        <v>67070.856984000056</v>
      </c>
      <c r="K12" s="7">
        <f t="shared" si="0"/>
        <v>59955.533112000034</v>
      </c>
      <c r="L12" s="7">
        <f t="shared" si="0"/>
        <v>50102.259864000043</v>
      </c>
      <c r="M12" s="7">
        <f t="shared" si="0"/>
        <v>58048.28083200004</v>
      </c>
    </row>
    <row r="13" spans="1:13" ht="14.25" x14ac:dyDescent="0.2">
      <c r="A13" s="11" t="s">
        <v>24</v>
      </c>
      <c r="I13" s="12">
        <f>I3+I6+I8</f>
        <v>56774.081571695264</v>
      </c>
    </row>
    <row r="15" spans="1:13" x14ac:dyDescent="0.2">
      <c r="A15" t="s">
        <v>58</v>
      </c>
    </row>
    <row r="18" spans="7:9" ht="14.25" x14ac:dyDescent="0.2">
      <c r="G18" s="72" t="s">
        <v>59</v>
      </c>
      <c r="H18" s="72"/>
      <c r="I18" s="13">
        <f>I8/$I$13</f>
        <v>0.20936830115087052</v>
      </c>
    </row>
    <row r="19" spans="7:9" ht="14.25" x14ac:dyDescent="0.2">
      <c r="G19" s="72" t="s">
        <v>60</v>
      </c>
      <c r="H19" s="72"/>
      <c r="I19" s="13">
        <f>$I$6/$I$13</f>
        <v>0.44364405114302174</v>
      </c>
    </row>
    <row r="20" spans="7:9" ht="14.25" x14ac:dyDescent="0.2">
      <c r="G20" s="72" t="s">
        <v>61</v>
      </c>
      <c r="H20" s="72"/>
      <c r="I20" s="13">
        <f>$I$3/$I$13</f>
        <v>0.34698764770610779</v>
      </c>
    </row>
  </sheetData>
  <mergeCells count="3">
    <mergeCell ref="G18:H18"/>
    <mergeCell ref="G19:H19"/>
    <mergeCell ref="G20:H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ConsecutiveDayOccurrences&gt;100</vt:lpstr>
      <vt:lpstr>Freq-Probability Calcs</vt:lpstr>
      <vt:lpstr>WeatherZoneLoads-2016</vt:lpstr>
      <vt:lpstr>ConsecutiveDays100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Warnken, Pete</dc:creator>
  <cp:lastModifiedBy>Warnken, Pete</cp:lastModifiedBy>
  <dcterms:created xsi:type="dcterms:W3CDTF">2017-08-01T13:32:00Z</dcterms:created>
  <dcterms:modified xsi:type="dcterms:W3CDTF">2017-08-15T19:04:43Z</dcterms:modified>
</cp:coreProperties>
</file>