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ggio\AppData\Local\Microsoft\Windows\Temporary Internet Files\Content.Outlook\MSIBICAW\"/>
    </mc:Choice>
  </mc:AlternateContent>
  <bookViews>
    <workbookView xWindow="0" yWindow="0" windowWidth="16035" windowHeight="11280"/>
  </bookViews>
  <sheets>
    <sheet name="Monthly Values" sheetId="1" r:id="rId1"/>
    <sheet name="Graphs" sheetId="2" r:id="rId2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4" i="1"/>
  <c r="K3" i="1"/>
  <c r="L3" i="1"/>
  <c r="N3" i="1"/>
  <c r="R3" i="1"/>
  <c r="K4" i="1"/>
  <c r="L4" i="1"/>
  <c r="N4" i="1"/>
  <c r="P4" i="1"/>
  <c r="R4" i="1"/>
  <c r="K5" i="1"/>
  <c r="L5" i="1"/>
  <c r="N5" i="1"/>
  <c r="P5" i="1"/>
  <c r="R5" i="1"/>
  <c r="K6" i="1"/>
  <c r="L6" i="1"/>
  <c r="N6" i="1"/>
  <c r="P6" i="1"/>
  <c r="R6" i="1"/>
  <c r="K7" i="1"/>
  <c r="L7" i="1"/>
  <c r="N7" i="1"/>
  <c r="P7" i="1"/>
  <c r="R7" i="1"/>
  <c r="K8" i="1"/>
  <c r="L8" i="1"/>
  <c r="N8" i="1"/>
  <c r="P8" i="1"/>
  <c r="R8" i="1"/>
  <c r="K9" i="1"/>
  <c r="L9" i="1"/>
  <c r="N9" i="1"/>
  <c r="P9" i="1"/>
  <c r="R9" i="1"/>
  <c r="K10" i="1"/>
  <c r="L10" i="1"/>
  <c r="N10" i="1"/>
  <c r="P10" i="1"/>
  <c r="R10" i="1"/>
  <c r="K11" i="1"/>
  <c r="L11" i="1"/>
  <c r="N11" i="1"/>
  <c r="P11" i="1"/>
  <c r="R11" i="1"/>
  <c r="K12" i="1"/>
  <c r="L12" i="1"/>
  <c r="N12" i="1"/>
  <c r="P12" i="1"/>
  <c r="R12" i="1"/>
  <c r="K13" i="1"/>
  <c r="L13" i="1"/>
  <c r="N13" i="1"/>
  <c r="P13" i="1"/>
  <c r="R13" i="1"/>
  <c r="K14" i="1"/>
  <c r="L14" i="1"/>
  <c r="N14" i="1"/>
  <c r="P14" i="1"/>
  <c r="R14" i="1"/>
  <c r="K15" i="1"/>
  <c r="L15" i="1"/>
  <c r="N15" i="1"/>
  <c r="P15" i="1"/>
  <c r="R15" i="1"/>
  <c r="K16" i="1"/>
  <c r="L16" i="1"/>
  <c r="N16" i="1"/>
  <c r="P16" i="1"/>
  <c r="R16" i="1"/>
  <c r="K17" i="1"/>
  <c r="L17" i="1"/>
  <c r="N17" i="1"/>
  <c r="P17" i="1"/>
  <c r="R17" i="1"/>
  <c r="K18" i="1"/>
  <c r="L18" i="1"/>
  <c r="N18" i="1"/>
  <c r="P18" i="1"/>
  <c r="R18" i="1"/>
  <c r="K19" i="1"/>
  <c r="L19" i="1"/>
  <c r="N19" i="1"/>
  <c r="P19" i="1"/>
  <c r="R19" i="1"/>
  <c r="K20" i="1"/>
  <c r="L20" i="1"/>
  <c r="N20" i="1"/>
  <c r="P20" i="1"/>
  <c r="R20" i="1"/>
  <c r="K21" i="1"/>
  <c r="L21" i="1"/>
  <c r="N21" i="1"/>
  <c r="P21" i="1"/>
  <c r="R21" i="1"/>
  <c r="K22" i="1"/>
  <c r="L22" i="1"/>
  <c r="N22" i="1"/>
  <c r="P22" i="1"/>
  <c r="R22" i="1"/>
  <c r="K23" i="1"/>
  <c r="L23" i="1"/>
  <c r="N23" i="1"/>
  <c r="P23" i="1"/>
  <c r="R23" i="1"/>
  <c r="K24" i="1"/>
  <c r="L24" i="1"/>
  <c r="N24" i="1"/>
  <c r="P24" i="1"/>
  <c r="R24" i="1"/>
  <c r="K25" i="1"/>
  <c r="L25" i="1"/>
  <c r="N25" i="1"/>
  <c r="P25" i="1"/>
  <c r="R25" i="1"/>
  <c r="K26" i="1"/>
  <c r="L26" i="1"/>
  <c r="N26" i="1"/>
  <c r="P26" i="1"/>
  <c r="R26" i="1"/>
  <c r="K27" i="1"/>
  <c r="L27" i="1"/>
  <c r="N27" i="1"/>
  <c r="P27" i="1"/>
  <c r="R27" i="1"/>
  <c r="K28" i="1"/>
  <c r="L28" i="1"/>
  <c r="N28" i="1"/>
  <c r="P28" i="1"/>
  <c r="R28" i="1"/>
  <c r="K29" i="1"/>
  <c r="L29" i="1"/>
  <c r="N29" i="1"/>
  <c r="P29" i="1"/>
  <c r="R29" i="1"/>
  <c r="K30" i="1"/>
  <c r="L30" i="1"/>
  <c r="N30" i="1"/>
  <c r="P30" i="1"/>
  <c r="R30" i="1"/>
  <c r="K31" i="1"/>
  <c r="L31" i="1"/>
  <c r="N31" i="1"/>
  <c r="P31" i="1"/>
  <c r="R31" i="1"/>
  <c r="K32" i="1"/>
  <c r="L32" i="1"/>
  <c r="N32" i="1"/>
  <c r="P32" i="1"/>
  <c r="R32" i="1"/>
  <c r="K33" i="1"/>
  <c r="L33" i="1"/>
  <c r="N33" i="1"/>
  <c r="P33" i="1"/>
  <c r="R33" i="1"/>
  <c r="K34" i="1"/>
  <c r="L34" i="1"/>
  <c r="N34" i="1"/>
  <c r="P34" i="1"/>
  <c r="R34" i="1"/>
  <c r="K35" i="1"/>
  <c r="L35" i="1"/>
  <c r="N35" i="1"/>
  <c r="P35" i="1"/>
  <c r="R35" i="1"/>
  <c r="K36" i="1"/>
  <c r="L36" i="1"/>
  <c r="N36" i="1"/>
  <c r="P36" i="1"/>
  <c r="R36" i="1"/>
  <c r="K37" i="1"/>
  <c r="L37" i="1"/>
  <c r="N37" i="1"/>
  <c r="P37" i="1"/>
  <c r="R37" i="1"/>
  <c r="K38" i="1"/>
  <c r="L38" i="1"/>
  <c r="N38" i="1"/>
  <c r="P38" i="1"/>
  <c r="R38" i="1"/>
  <c r="K39" i="1"/>
  <c r="L39" i="1"/>
  <c r="N39" i="1"/>
  <c r="P39" i="1"/>
  <c r="R39" i="1"/>
  <c r="K40" i="1"/>
  <c r="L40" i="1"/>
  <c r="N40" i="1"/>
  <c r="P40" i="1"/>
  <c r="R40" i="1"/>
  <c r="K41" i="1"/>
  <c r="L41" i="1"/>
  <c r="N41" i="1"/>
  <c r="P41" i="1"/>
  <c r="R41" i="1"/>
  <c r="K42" i="1"/>
  <c r="L42" i="1"/>
  <c r="N42" i="1"/>
  <c r="P42" i="1"/>
  <c r="R42" i="1"/>
  <c r="K43" i="1"/>
  <c r="L43" i="1"/>
  <c r="N43" i="1"/>
  <c r="P43" i="1"/>
  <c r="R43" i="1"/>
  <c r="K44" i="1"/>
  <c r="L44" i="1"/>
  <c r="N44" i="1"/>
  <c r="P44" i="1"/>
  <c r="R44" i="1"/>
  <c r="K45" i="1"/>
  <c r="L45" i="1"/>
  <c r="N45" i="1"/>
  <c r="P45" i="1"/>
  <c r="R45" i="1"/>
  <c r="K46" i="1"/>
  <c r="L46" i="1"/>
  <c r="N46" i="1"/>
  <c r="P46" i="1"/>
  <c r="R46" i="1"/>
  <c r="K47" i="1"/>
  <c r="L47" i="1"/>
  <c r="N47" i="1"/>
  <c r="P47" i="1"/>
  <c r="R47" i="1"/>
  <c r="K48" i="1"/>
  <c r="L48" i="1"/>
  <c r="N48" i="1"/>
  <c r="P48" i="1"/>
  <c r="R48" i="1"/>
  <c r="K49" i="1"/>
  <c r="L49" i="1"/>
  <c r="N49" i="1"/>
  <c r="P49" i="1"/>
  <c r="R49" i="1"/>
  <c r="K50" i="1"/>
  <c r="L50" i="1"/>
  <c r="N50" i="1"/>
  <c r="P50" i="1"/>
  <c r="R50" i="1"/>
  <c r="K51" i="1"/>
  <c r="L51" i="1"/>
  <c r="N51" i="1"/>
  <c r="M51" i="1"/>
  <c r="O51" i="1"/>
  <c r="P51" i="1"/>
  <c r="R51" i="1"/>
  <c r="K52" i="1"/>
  <c r="L52" i="1"/>
  <c r="N52" i="1"/>
  <c r="M52" i="1"/>
  <c r="O52" i="1"/>
  <c r="P52" i="1"/>
  <c r="R52" i="1"/>
  <c r="K53" i="1"/>
  <c r="L53" i="1"/>
  <c r="N53" i="1"/>
  <c r="M53" i="1"/>
  <c r="O53" i="1"/>
  <c r="P53" i="1"/>
  <c r="R53" i="1"/>
  <c r="K54" i="1"/>
  <c r="L54" i="1"/>
  <c r="N54" i="1"/>
  <c r="M54" i="1"/>
  <c r="O54" i="1"/>
  <c r="P54" i="1"/>
  <c r="R54" i="1"/>
  <c r="K55" i="1"/>
  <c r="L55" i="1"/>
  <c r="N55" i="1"/>
  <c r="M55" i="1"/>
  <c r="O55" i="1"/>
  <c r="P55" i="1"/>
  <c r="R55" i="1"/>
  <c r="K56" i="1"/>
  <c r="L56" i="1"/>
  <c r="N56" i="1"/>
  <c r="M56" i="1"/>
  <c r="O56" i="1"/>
  <c r="P56" i="1"/>
  <c r="R56" i="1"/>
  <c r="K57" i="1"/>
  <c r="L57" i="1"/>
  <c r="N57" i="1"/>
  <c r="M57" i="1"/>
  <c r="O57" i="1"/>
  <c r="P57" i="1"/>
  <c r="R57" i="1"/>
  <c r="K58" i="1"/>
  <c r="L58" i="1"/>
  <c r="N58" i="1"/>
  <c r="M58" i="1"/>
  <c r="O58" i="1"/>
  <c r="P58" i="1"/>
  <c r="R58" i="1"/>
  <c r="K59" i="1"/>
  <c r="L59" i="1"/>
  <c r="N59" i="1"/>
  <c r="M59" i="1"/>
  <c r="O59" i="1"/>
  <c r="P59" i="1"/>
  <c r="R59" i="1"/>
  <c r="K60" i="1"/>
  <c r="L60" i="1"/>
  <c r="N60" i="1"/>
  <c r="M60" i="1"/>
  <c r="O60" i="1"/>
  <c r="P60" i="1"/>
  <c r="R60" i="1"/>
  <c r="K61" i="1"/>
  <c r="L61" i="1"/>
  <c r="N61" i="1"/>
  <c r="M61" i="1"/>
  <c r="O61" i="1"/>
  <c r="P61" i="1"/>
  <c r="R61" i="1"/>
  <c r="K62" i="1"/>
  <c r="L62" i="1"/>
  <c r="N62" i="1"/>
  <c r="M62" i="1"/>
  <c r="O62" i="1"/>
  <c r="P62" i="1"/>
  <c r="R62" i="1"/>
  <c r="K63" i="1"/>
  <c r="L63" i="1"/>
  <c r="N63" i="1"/>
  <c r="M63" i="1"/>
  <c r="O63" i="1"/>
  <c r="P63" i="1"/>
  <c r="R63" i="1"/>
  <c r="K64" i="1"/>
  <c r="L64" i="1"/>
  <c r="N64" i="1"/>
  <c r="M64" i="1"/>
  <c r="O64" i="1"/>
  <c r="P64" i="1"/>
  <c r="R64" i="1"/>
  <c r="K65" i="1"/>
  <c r="L65" i="1"/>
  <c r="N65" i="1"/>
  <c r="M65" i="1"/>
  <c r="O65" i="1"/>
  <c r="P65" i="1"/>
  <c r="R65" i="1"/>
  <c r="K66" i="1"/>
  <c r="L66" i="1"/>
  <c r="N66" i="1"/>
  <c r="M66" i="1"/>
  <c r="O66" i="1"/>
  <c r="P66" i="1"/>
  <c r="R66" i="1"/>
  <c r="K67" i="1"/>
  <c r="L67" i="1"/>
  <c r="N67" i="1"/>
  <c r="M67" i="1"/>
  <c r="O67" i="1"/>
  <c r="P67" i="1"/>
  <c r="R67" i="1"/>
  <c r="K68" i="1"/>
  <c r="L68" i="1"/>
  <c r="N68" i="1"/>
  <c r="M68" i="1"/>
  <c r="O68" i="1"/>
  <c r="P68" i="1"/>
  <c r="R68" i="1"/>
  <c r="K69" i="1"/>
  <c r="L69" i="1"/>
  <c r="N69" i="1"/>
  <c r="M69" i="1"/>
  <c r="O69" i="1"/>
  <c r="P69" i="1"/>
  <c r="R69" i="1"/>
  <c r="K70" i="1"/>
  <c r="L70" i="1"/>
  <c r="N70" i="1"/>
  <c r="M70" i="1"/>
  <c r="O70" i="1"/>
  <c r="P70" i="1"/>
  <c r="R70" i="1"/>
  <c r="K71" i="1"/>
  <c r="L71" i="1"/>
  <c r="N71" i="1"/>
  <c r="M71" i="1"/>
  <c r="O71" i="1"/>
  <c r="P71" i="1"/>
  <c r="R71" i="1"/>
  <c r="K72" i="1"/>
  <c r="L72" i="1"/>
  <c r="N72" i="1"/>
  <c r="M72" i="1"/>
  <c r="O72" i="1"/>
  <c r="P72" i="1"/>
  <c r="R72" i="1"/>
  <c r="K73" i="1"/>
  <c r="L73" i="1"/>
  <c r="N73" i="1"/>
  <c r="M73" i="1"/>
  <c r="O73" i="1"/>
  <c r="P73" i="1"/>
  <c r="R73" i="1"/>
  <c r="K75" i="1"/>
  <c r="L75" i="1"/>
  <c r="N75" i="1"/>
  <c r="K74" i="1"/>
  <c r="L74" i="1"/>
  <c r="M74" i="1"/>
  <c r="N74" i="1"/>
  <c r="O74" i="1"/>
  <c r="M75" i="1"/>
  <c r="O75" i="1"/>
  <c r="P75" i="1"/>
  <c r="R75" i="1"/>
  <c r="K76" i="1"/>
  <c r="L76" i="1"/>
  <c r="N76" i="1"/>
  <c r="M76" i="1"/>
  <c r="O76" i="1"/>
  <c r="P76" i="1"/>
  <c r="R76" i="1"/>
  <c r="K77" i="1"/>
  <c r="L77" i="1"/>
  <c r="N77" i="1"/>
  <c r="M77" i="1"/>
  <c r="O77" i="1"/>
  <c r="P77" i="1"/>
  <c r="R77" i="1"/>
  <c r="K78" i="1"/>
  <c r="L78" i="1"/>
  <c r="N78" i="1"/>
  <c r="M78" i="1"/>
  <c r="O78" i="1"/>
  <c r="P78" i="1"/>
  <c r="R78" i="1"/>
  <c r="K79" i="1"/>
  <c r="L79" i="1"/>
  <c r="N79" i="1"/>
  <c r="M79" i="1"/>
  <c r="O79" i="1"/>
  <c r="P79" i="1"/>
  <c r="R79" i="1"/>
  <c r="P74" i="1"/>
  <c r="R74" i="1"/>
  <c r="Q72" i="1"/>
  <c r="Q73" i="1"/>
  <c r="Q74" i="1"/>
  <c r="Q75" i="1"/>
  <c r="Q76" i="1"/>
  <c r="Q77" i="1"/>
  <c r="Q78" i="1"/>
  <c r="Q79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51" i="1"/>
  <c r="M4" i="1"/>
  <c r="Q4" i="1"/>
  <c r="M5" i="1"/>
  <c r="Q5" i="1"/>
  <c r="M6" i="1"/>
  <c r="Q6" i="1"/>
  <c r="M7" i="1"/>
  <c r="Q7" i="1"/>
  <c r="M8" i="1"/>
  <c r="Q8" i="1"/>
  <c r="M9" i="1"/>
  <c r="Q9" i="1"/>
  <c r="M10" i="1"/>
  <c r="Q10" i="1"/>
  <c r="M11" i="1"/>
  <c r="Q11" i="1"/>
  <c r="M12" i="1"/>
  <c r="Q12" i="1"/>
  <c r="M13" i="1"/>
  <c r="Q13" i="1"/>
  <c r="M14" i="1"/>
  <c r="Q14" i="1"/>
  <c r="M15" i="1"/>
  <c r="Q15" i="1"/>
  <c r="M16" i="1"/>
  <c r="Q16" i="1"/>
  <c r="M17" i="1"/>
  <c r="Q17" i="1"/>
  <c r="M18" i="1"/>
  <c r="Q18" i="1"/>
  <c r="M19" i="1"/>
  <c r="Q19" i="1"/>
  <c r="M20" i="1"/>
  <c r="Q20" i="1"/>
  <c r="M21" i="1"/>
  <c r="Q21" i="1"/>
  <c r="M22" i="1"/>
  <c r="Q22" i="1"/>
  <c r="M23" i="1"/>
  <c r="Q23" i="1"/>
  <c r="M24" i="1"/>
  <c r="Q24" i="1"/>
  <c r="M25" i="1"/>
  <c r="Q25" i="1"/>
  <c r="M26" i="1"/>
  <c r="Q26" i="1"/>
  <c r="M27" i="1"/>
  <c r="Q27" i="1"/>
  <c r="M28" i="1"/>
  <c r="Q28" i="1"/>
  <c r="M29" i="1"/>
  <c r="Q29" i="1"/>
  <c r="M30" i="1"/>
  <c r="Q30" i="1"/>
  <c r="M31" i="1"/>
  <c r="Q31" i="1"/>
  <c r="M32" i="1"/>
  <c r="Q32" i="1"/>
  <c r="M33" i="1"/>
  <c r="Q33" i="1"/>
  <c r="M34" i="1"/>
  <c r="Q34" i="1"/>
  <c r="M35" i="1"/>
  <c r="Q35" i="1"/>
  <c r="M36" i="1"/>
  <c r="Q36" i="1"/>
  <c r="M37" i="1"/>
  <c r="Q37" i="1"/>
  <c r="M38" i="1"/>
  <c r="Q38" i="1"/>
  <c r="M39" i="1"/>
  <c r="Q39" i="1"/>
  <c r="M40" i="1"/>
  <c r="Q40" i="1"/>
  <c r="M41" i="1"/>
  <c r="Q41" i="1"/>
  <c r="M42" i="1"/>
  <c r="Q42" i="1"/>
  <c r="M43" i="1"/>
  <c r="Q43" i="1"/>
  <c r="M44" i="1"/>
  <c r="Q44" i="1"/>
  <c r="M45" i="1"/>
  <c r="Q45" i="1"/>
  <c r="M46" i="1"/>
  <c r="Q46" i="1"/>
  <c r="M47" i="1"/>
  <c r="Q47" i="1"/>
  <c r="M48" i="1"/>
  <c r="Q48" i="1"/>
  <c r="M49" i="1"/>
  <c r="Q49" i="1"/>
  <c r="M50" i="1"/>
  <c r="Q50" i="1"/>
  <c r="M3" i="1"/>
  <c r="Q3" i="1"/>
</calcChain>
</file>

<file path=xl/sharedStrings.xml><?xml version="1.0" encoding="utf-8"?>
<sst xmlns="http://schemas.openxmlformats.org/spreadsheetml/2006/main" count="19" uniqueCount="14">
  <si>
    <t>Month</t>
  </si>
  <si>
    <t>CRR Deration Amount after Hedge Value</t>
  </si>
  <si>
    <t>Initial CRR Shortfall Amount</t>
  </si>
  <si>
    <t>CRR Balancing Account Credit Total</t>
  </si>
  <si>
    <t>CRR Auction PTP Option Charge Total</t>
  </si>
  <si>
    <t>Rolling CRR Balancing Account Fund at Month End</t>
  </si>
  <si>
    <t>Load-Allocated CRR Amount After Rolling Fund</t>
  </si>
  <si>
    <t>Monthly Change to the Rolling CRR Balancing Account Fund</t>
  </si>
  <si>
    <t>Remaining to be Allocated to Load or Added to Balancing Account</t>
  </si>
  <si>
    <t>Shortfall Amount minus Monthly Balancing Account Credit</t>
  </si>
  <si>
    <t>Final Shortfall after Using Monthly Credits and Rolling Account</t>
  </si>
  <si>
    <t>Actuals</t>
  </si>
  <si>
    <t>Remaining Shortfall after Using Monthly Credits</t>
  </si>
  <si>
    <t>Estimated without CRR Derations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</si>
</sst>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\'yy"/>
    <numFmt numFmtId="165" formatCode="&quot;$&quot;#,##0.00"/>
  </numFmts>
  <fonts count="5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EC7"/>
        <bgColor indexed="64"/>
      </patternFill>
    </fill>
    <fill>
      <patternFill patternType="solid">
        <fgColor rgb="FF5B6770"/>
        <bgColor indexed="64"/>
      </patternFill>
    </fill>
    <fill>
      <patternFill patternType="solid">
        <fgColor rgb="FF0038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0" fillId="0" borderId="1" xfId="0" applyNumberForma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165" fontId="0" fillId="0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6770"/>
      <color rgb="FF00AEC7"/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Estimated Impact to the Final CRR Shortfall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rgbClr val="00AEC7"/>
            </a:solidFill>
            <a:ln>
              <a:solidFill>
                <a:srgbClr val="00AEC7"/>
              </a:solidFill>
            </a:ln>
            <a:effectLst/>
          </c:spPr>
          <c:invertIfNegative val="0"/>
          <c:cat>
            <c:numRef>
              <c:f>'Monthly Values'!$A$40:$A$79</c:f>
              <c:numCache>
                <c:formatCode>mmm\ \'yy</c:formatCode>
                <c:ptCount val="4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</c:numCache>
            </c:numRef>
          </c:cat>
          <c:val>
            <c:numRef>
              <c:f>'Monthly Values'!$I$40:$I$79</c:f>
              <c:numCache>
                <c:formatCode>"$"#,##0.00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11149733.639999999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v>Estimated</c:v>
          </c:tx>
          <c:spPr>
            <a:solidFill>
              <a:srgbClr val="5B6770"/>
            </a:solidFill>
            <a:ln>
              <a:solidFill>
                <a:srgbClr val="5B6770"/>
              </a:solidFill>
            </a:ln>
            <a:effectLst/>
          </c:spPr>
          <c:invertIfNegative val="0"/>
          <c:cat>
            <c:numRef>
              <c:f>'Monthly Values'!$A$40:$A$79</c:f>
              <c:numCache>
                <c:formatCode>mmm\ \'yy</c:formatCode>
                <c:ptCount val="4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</c:numCache>
            </c:numRef>
          </c:cat>
          <c:val>
            <c:numRef>
              <c:f>'Monthly Values'!$R$40:$R$79</c:f>
              <c:numCache>
                <c:formatCode>"$"#,##0.00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13733265.325882861</c:v>
                </c:pt>
                <c:pt idx="4">
                  <c:v>765081.01550073829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1701265.2882887353</c:v>
                </c:pt>
                <c:pt idx="9">
                  <c:v>7585481.0728512499</c:v>
                </c:pt>
                <c:pt idx="10">
                  <c:v>833664.093374772</c:v>
                </c:pt>
                <c:pt idx="11">
                  <c:v>670341.19941409444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986120"/>
        <c:axId val="266986512"/>
      </c:barChart>
      <c:dateAx>
        <c:axId val="26698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Operating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mm\ \'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6986512"/>
        <c:crosses val="autoZero"/>
        <c:auto val="1"/>
        <c:lblOffset val="100"/>
        <c:baseTimeUnit val="months"/>
        <c:majorUnit val="2"/>
        <c:majorTimeUnit val="months"/>
      </c:dateAx>
      <c:valAx>
        <c:axId val="266986512"/>
        <c:scaling>
          <c:orientation val="minMax"/>
          <c:max val="1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6986120"/>
        <c:crosses val="autoZero"/>
        <c:crossBetween val="between"/>
        <c:minorUnit val="1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76285803257642"/>
          <c:y val="0.9327000573041152"/>
          <c:w val="0.37315373713878985"/>
          <c:h val="5.2607568616471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Estimated Impact to the Rollin</a:t>
            </a:r>
            <a:r>
              <a:rPr lang="en-US" baseline="0"/>
              <a:t>g CRR Balancing Account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rgbClr val="00AEC7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'Monthly Values'!$A$40:$A$79</c:f>
              <c:numCache>
                <c:formatCode>mmm\ \'yy</c:formatCode>
                <c:ptCount val="4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</c:numCache>
            </c:numRef>
          </c:cat>
          <c:val>
            <c:numRef>
              <c:f>'Monthly Values'!$F$40:$F$79</c:f>
              <c:numCache>
                <c:formatCode>"$"#,##0.00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20580</c:v>
                </c:pt>
                <c:pt idx="12">
                  <c:v>1767929</c:v>
                </c:pt>
                <c:pt idx="13">
                  <c:v>3864535</c:v>
                </c:pt>
                <c:pt idx="14">
                  <c:v>6717548</c:v>
                </c:pt>
                <c:pt idx="15">
                  <c:v>7988176.04</c:v>
                </c:pt>
                <c:pt idx="16">
                  <c:v>6692320.7800000003</c:v>
                </c:pt>
                <c:pt idx="17">
                  <c:v>9903649.5700000003</c:v>
                </c:pt>
                <c:pt idx="18">
                  <c:v>10000000</c:v>
                </c:pt>
                <c:pt idx="19">
                  <c:v>10000000</c:v>
                </c:pt>
                <c:pt idx="20">
                  <c:v>10000000</c:v>
                </c:pt>
                <c:pt idx="21">
                  <c:v>10000000</c:v>
                </c:pt>
                <c:pt idx="22">
                  <c:v>10000000</c:v>
                </c:pt>
                <c:pt idx="23">
                  <c:v>10000000</c:v>
                </c:pt>
                <c:pt idx="24">
                  <c:v>10000000</c:v>
                </c:pt>
                <c:pt idx="25">
                  <c:v>10000000</c:v>
                </c:pt>
                <c:pt idx="26">
                  <c:v>10000000</c:v>
                </c:pt>
                <c:pt idx="27">
                  <c:v>10000000</c:v>
                </c:pt>
                <c:pt idx="28">
                  <c:v>10000000</c:v>
                </c:pt>
                <c:pt idx="29">
                  <c:v>10000000</c:v>
                </c:pt>
                <c:pt idx="30">
                  <c:v>10000000</c:v>
                </c:pt>
                <c:pt idx="31">
                  <c:v>10000000</c:v>
                </c:pt>
                <c:pt idx="32">
                  <c:v>10000000</c:v>
                </c:pt>
                <c:pt idx="33">
                  <c:v>10000000</c:v>
                </c:pt>
                <c:pt idx="34">
                  <c:v>4294673.9400000004</c:v>
                </c:pt>
                <c:pt idx="35">
                  <c:v>5056687.29</c:v>
                </c:pt>
                <c:pt idx="36">
                  <c:v>10000000</c:v>
                </c:pt>
                <c:pt idx="37">
                  <c:v>10000000</c:v>
                </c:pt>
                <c:pt idx="38">
                  <c:v>10000000</c:v>
                </c:pt>
                <c:pt idx="39">
                  <c:v>10000000</c:v>
                </c:pt>
              </c:numCache>
            </c:numRef>
          </c:val>
        </c:ser>
        <c:ser>
          <c:idx val="1"/>
          <c:order val="1"/>
          <c:tx>
            <c:v>Estimated</c:v>
          </c:tx>
          <c:spPr>
            <a:solidFill>
              <a:srgbClr val="5B6770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'Monthly Values'!$A$40:$A$79</c:f>
              <c:numCache>
                <c:formatCode>mmm\ \'yy</c:formatCode>
                <c:ptCount val="4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</c:numCache>
            </c:numRef>
          </c:cat>
          <c:val>
            <c:numRef>
              <c:f>'Monthly Values'!$O$40:$O$79</c:f>
              <c:numCache>
                <c:formatCode>"$"#,##0.00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1262408.2884588314</c:v>
                </c:pt>
                <c:pt idx="13">
                  <c:v>2929297.482280069</c:v>
                </c:pt>
                <c:pt idx="14">
                  <c:v>5015303.6562477155</c:v>
                </c:pt>
                <c:pt idx="15">
                  <c:v>5773233.2182586677</c:v>
                </c:pt>
                <c:pt idx="16">
                  <c:v>3371361.4408703689</c:v>
                </c:pt>
                <c:pt idx="17">
                  <c:v>6188236.381602603</c:v>
                </c:pt>
                <c:pt idx="18">
                  <c:v>10000000</c:v>
                </c:pt>
                <c:pt idx="19">
                  <c:v>10000000</c:v>
                </c:pt>
                <c:pt idx="20">
                  <c:v>10000000</c:v>
                </c:pt>
                <c:pt idx="21">
                  <c:v>10000000</c:v>
                </c:pt>
                <c:pt idx="22">
                  <c:v>10000000</c:v>
                </c:pt>
                <c:pt idx="23">
                  <c:v>10000000</c:v>
                </c:pt>
                <c:pt idx="24">
                  <c:v>10000000</c:v>
                </c:pt>
                <c:pt idx="25">
                  <c:v>10000000</c:v>
                </c:pt>
                <c:pt idx="26">
                  <c:v>10000000</c:v>
                </c:pt>
                <c:pt idx="27">
                  <c:v>10000000</c:v>
                </c:pt>
                <c:pt idx="28">
                  <c:v>10000000</c:v>
                </c:pt>
                <c:pt idx="29">
                  <c:v>10000000</c:v>
                </c:pt>
                <c:pt idx="30">
                  <c:v>10000000</c:v>
                </c:pt>
                <c:pt idx="31">
                  <c:v>10000000</c:v>
                </c:pt>
                <c:pt idx="32">
                  <c:v>10000000</c:v>
                </c:pt>
                <c:pt idx="33">
                  <c:v>10000000</c:v>
                </c:pt>
                <c:pt idx="34">
                  <c:v>3733020.9446890308</c:v>
                </c:pt>
                <c:pt idx="35">
                  <c:v>4379469.9917910593</c:v>
                </c:pt>
                <c:pt idx="36">
                  <c:v>9445760.4146264419</c:v>
                </c:pt>
                <c:pt idx="37">
                  <c:v>10000000</c:v>
                </c:pt>
                <c:pt idx="38">
                  <c:v>10000000</c:v>
                </c:pt>
                <c:pt idx="39">
                  <c:v>9638542.433180429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987296"/>
        <c:axId val="266987688"/>
      </c:barChart>
      <c:dateAx>
        <c:axId val="26698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Operating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mm\ \'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6987688"/>
        <c:crosses val="autoZero"/>
        <c:auto val="1"/>
        <c:lblOffset val="100"/>
        <c:baseTimeUnit val="months"/>
        <c:majorUnit val="2"/>
        <c:majorTimeUnit val="months"/>
      </c:dateAx>
      <c:valAx>
        <c:axId val="266987688"/>
        <c:scaling>
          <c:orientation val="minMax"/>
          <c:max val="1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6987296"/>
        <c:crosses val="autoZero"/>
        <c:crossBetween val="between"/>
        <c:minorUnit val="1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76285803257642"/>
          <c:y val="0.9327000573041152"/>
          <c:w val="0.37315373713878985"/>
          <c:h val="5.2607568616471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Estimated Impact to the Load-Allocated</a:t>
            </a:r>
            <a:r>
              <a:rPr lang="en-US" baseline="0"/>
              <a:t> Payments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rgbClr val="00AEC7"/>
            </a:solidFill>
            <a:ln>
              <a:solidFill>
                <a:srgbClr val="00AEC7"/>
              </a:solidFill>
            </a:ln>
            <a:effectLst/>
          </c:spPr>
          <c:invertIfNegative val="0"/>
          <c:cat>
            <c:numRef>
              <c:f>'Monthly Values'!$A$40:$A$79</c:f>
              <c:numCache>
                <c:formatCode>mmm\ \'yy</c:formatCode>
                <c:ptCount val="4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</c:numCache>
            </c:numRef>
          </c:cat>
          <c:val>
            <c:numRef>
              <c:f>'Monthly Values'!$H$40:$H$79</c:f>
              <c:numCache>
                <c:formatCode>"$"#,##0.00</c:formatCode>
                <c:ptCount val="40"/>
                <c:pt idx="0">
                  <c:v>3685632.01</c:v>
                </c:pt>
                <c:pt idx="1">
                  <c:v>9055518.5099999998</c:v>
                </c:pt>
                <c:pt idx="2">
                  <c:v>5418730.3200000003</c:v>
                </c:pt>
                <c:pt idx="3">
                  <c:v>0</c:v>
                </c:pt>
                <c:pt idx="4">
                  <c:v>127275.69</c:v>
                </c:pt>
                <c:pt idx="5">
                  <c:v>1980934.62</c:v>
                </c:pt>
                <c:pt idx="6">
                  <c:v>3686296.43</c:v>
                </c:pt>
                <c:pt idx="7">
                  <c:v>9302875.3900000006</c:v>
                </c:pt>
                <c:pt idx="8">
                  <c:v>974674.13</c:v>
                </c:pt>
                <c:pt idx="9">
                  <c:v>1001607.47</c:v>
                </c:pt>
                <c:pt idx="10">
                  <c:v>1455336.09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4332031.41</c:v>
                </c:pt>
                <c:pt idx="19">
                  <c:v>5578528.3600000003</c:v>
                </c:pt>
                <c:pt idx="20">
                  <c:v>3452239.45</c:v>
                </c:pt>
                <c:pt idx="21">
                  <c:v>3962069.03</c:v>
                </c:pt>
                <c:pt idx="22">
                  <c:v>2080168.79</c:v>
                </c:pt>
                <c:pt idx="23">
                  <c:v>2166073.06</c:v>
                </c:pt>
                <c:pt idx="24">
                  <c:v>895981.46</c:v>
                </c:pt>
                <c:pt idx="25">
                  <c:v>2017986.45</c:v>
                </c:pt>
                <c:pt idx="26">
                  <c:v>648836.89</c:v>
                </c:pt>
                <c:pt idx="27">
                  <c:v>3392223.16</c:v>
                </c:pt>
                <c:pt idx="28">
                  <c:v>3519949.15</c:v>
                </c:pt>
                <c:pt idx="29">
                  <c:v>7420347.79</c:v>
                </c:pt>
                <c:pt idx="30">
                  <c:v>5540995.6200000001</c:v>
                </c:pt>
                <c:pt idx="31">
                  <c:v>6567916.2999999998</c:v>
                </c:pt>
                <c:pt idx="32">
                  <c:v>4758625.29</c:v>
                </c:pt>
                <c:pt idx="33">
                  <c:v>5417370.2300000004</c:v>
                </c:pt>
                <c:pt idx="34">
                  <c:v>0</c:v>
                </c:pt>
                <c:pt idx="35">
                  <c:v>0</c:v>
                </c:pt>
                <c:pt idx="36">
                  <c:v>3330951.21</c:v>
                </c:pt>
                <c:pt idx="37">
                  <c:v>4070196.23</c:v>
                </c:pt>
                <c:pt idx="38">
                  <c:v>11284166.33</c:v>
                </c:pt>
                <c:pt idx="39">
                  <c:v>2943795.34</c:v>
                </c:pt>
              </c:numCache>
            </c:numRef>
          </c:val>
        </c:ser>
        <c:ser>
          <c:idx val="1"/>
          <c:order val="1"/>
          <c:tx>
            <c:v>Estimated</c:v>
          </c:tx>
          <c:spPr>
            <a:solidFill>
              <a:srgbClr val="5B6770"/>
            </a:solidFill>
            <a:ln>
              <a:solidFill>
                <a:srgbClr val="5B6770"/>
              </a:solidFill>
            </a:ln>
            <a:effectLst/>
          </c:spPr>
          <c:invertIfNegative val="0"/>
          <c:cat>
            <c:numRef>
              <c:f>'Monthly Values'!$A$40:$A$79</c:f>
              <c:numCache>
                <c:formatCode>mmm\ \'yy</c:formatCode>
                <c:ptCount val="4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</c:numCache>
            </c:numRef>
          </c:cat>
          <c:val>
            <c:numRef>
              <c:f>'Monthly Values'!$Q$40:$Q$79</c:f>
              <c:numCache>
                <c:formatCode>"$"#,##0.00</c:formatCode>
                <c:ptCount val="40"/>
                <c:pt idx="0">
                  <c:v>3583428.8530736207</c:v>
                </c:pt>
                <c:pt idx="1">
                  <c:v>8706480.4347935785</c:v>
                </c:pt>
                <c:pt idx="2">
                  <c:v>5038086.9578556521</c:v>
                </c:pt>
                <c:pt idx="3">
                  <c:v>0</c:v>
                </c:pt>
                <c:pt idx="4">
                  <c:v>0</c:v>
                </c:pt>
                <c:pt idx="5">
                  <c:v>1780038.4006535923</c:v>
                </c:pt>
                <c:pt idx="6">
                  <c:v>3453034.8648017128</c:v>
                </c:pt>
                <c:pt idx="7">
                  <c:v>9279090.9224698916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485083.90277400147</c:v>
                </c:pt>
                <c:pt idx="19">
                  <c:v>5563273.5084293894</c:v>
                </c:pt>
                <c:pt idx="20">
                  <c:v>3331150.5353589286</c:v>
                </c:pt>
                <c:pt idx="21">
                  <c:v>3849526.1756970207</c:v>
                </c:pt>
                <c:pt idx="22">
                  <c:v>1977791.9061781266</c:v>
                </c:pt>
                <c:pt idx="23">
                  <c:v>2036620.4762759332</c:v>
                </c:pt>
                <c:pt idx="24">
                  <c:v>775680.54527529515</c:v>
                </c:pt>
                <c:pt idx="25">
                  <c:v>1726216.6709198493</c:v>
                </c:pt>
                <c:pt idx="26">
                  <c:v>46491.642772723921</c:v>
                </c:pt>
                <c:pt idx="27">
                  <c:v>2447140.130720268</c:v>
                </c:pt>
                <c:pt idx="28">
                  <c:v>2224785.9839981045</c:v>
                </c:pt>
                <c:pt idx="29">
                  <c:v>5848234.0408580992</c:v>
                </c:pt>
                <c:pt idx="30">
                  <c:v>1672389.0678285807</c:v>
                </c:pt>
                <c:pt idx="31">
                  <c:v>6505044.7407862302</c:v>
                </c:pt>
                <c:pt idx="32">
                  <c:v>4561277.7972540781</c:v>
                </c:pt>
                <c:pt idx="33">
                  <c:v>3106523.1460723504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3333046.9940782096</c:v>
                </c:pt>
                <c:pt idx="38">
                  <c:v>10903051.463763861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988472"/>
        <c:axId val="266988864"/>
      </c:barChart>
      <c:dateAx>
        <c:axId val="26698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Operating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mm\ \'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6988864"/>
        <c:crosses val="autoZero"/>
        <c:auto val="1"/>
        <c:lblOffset val="100"/>
        <c:baseTimeUnit val="months"/>
        <c:majorUnit val="2"/>
        <c:majorTimeUnit val="months"/>
      </c:dateAx>
      <c:valAx>
        <c:axId val="266988864"/>
        <c:scaling>
          <c:orientation val="minMax"/>
          <c:max val="1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6988472"/>
        <c:crosses val="autoZero"/>
        <c:crossBetween val="between"/>
        <c:minorUnit val="1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76285803257642"/>
          <c:y val="0.9327000573041152"/>
          <c:w val="0.37315373713878985"/>
          <c:h val="5.2607568616471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147637</xdr:rowOff>
    </xdr:from>
    <xdr:to>
      <xdr:col>13</xdr:col>
      <xdr:colOff>114300</xdr:colOff>
      <xdr:row>32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5</xdr:row>
      <xdr:rowOff>28575</xdr:rowOff>
    </xdr:from>
    <xdr:to>
      <xdr:col>5</xdr:col>
      <xdr:colOff>152401</xdr:colOff>
      <xdr:row>23</xdr:row>
      <xdr:rowOff>28576</xdr:rowOff>
    </xdr:to>
    <xdr:cxnSp macro="">
      <xdr:nvCxnSpPr>
        <xdr:cNvPr id="4" name="Straight Connector 3"/>
        <xdr:cNvCxnSpPr/>
      </xdr:nvCxnSpPr>
      <xdr:spPr>
        <a:xfrm flipH="1" flipV="1">
          <a:off x="3190875" y="838200"/>
          <a:ext cx="9526" cy="2914651"/>
        </a:xfrm>
        <a:prstGeom prst="line">
          <a:avLst/>
        </a:prstGeom>
        <a:ln w="31750">
          <a:solidFill>
            <a:srgbClr val="003865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6</xdr:row>
      <xdr:rowOff>38100</xdr:rowOff>
    </xdr:from>
    <xdr:to>
      <xdr:col>12</xdr:col>
      <xdr:colOff>581025</xdr:colOff>
      <xdr:row>6</xdr:row>
      <xdr:rowOff>38100</xdr:rowOff>
    </xdr:to>
    <xdr:cxnSp macro="">
      <xdr:nvCxnSpPr>
        <xdr:cNvPr id="8" name="Straight Arrow Connector 7"/>
        <xdr:cNvCxnSpPr/>
      </xdr:nvCxnSpPr>
      <xdr:spPr>
        <a:xfrm>
          <a:off x="3238500" y="1009650"/>
          <a:ext cx="4657725" cy="0"/>
        </a:xfrm>
        <a:prstGeom prst="straightConnector1">
          <a:avLst/>
        </a:prstGeom>
        <a:ln w="31750">
          <a:solidFill>
            <a:srgbClr val="003865"/>
          </a:solidFill>
          <a:prstDash val="dash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4</xdr:row>
      <xdr:rowOff>85725</xdr:rowOff>
    </xdr:from>
    <xdr:to>
      <xdr:col>10</xdr:col>
      <xdr:colOff>285750</xdr:colOff>
      <xdr:row>8</xdr:row>
      <xdr:rowOff>19050</xdr:rowOff>
    </xdr:to>
    <xdr:sp macro="" textlink="">
      <xdr:nvSpPr>
        <xdr:cNvPr id="9" name="TextBox 8"/>
        <xdr:cNvSpPr txBox="1"/>
      </xdr:nvSpPr>
      <xdr:spPr>
        <a:xfrm>
          <a:off x="4705350" y="733425"/>
          <a:ext cx="1676400" cy="581025"/>
        </a:xfrm>
        <a:prstGeom prst="rect">
          <a:avLst/>
        </a:prstGeom>
        <a:solidFill>
          <a:schemeClr val="lt1"/>
        </a:solidFill>
        <a:ln w="31750" cmpd="sng">
          <a:solidFill>
            <a:srgbClr val="003865"/>
          </a:solidFill>
          <a:prstDash val="lg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rPr>
            <a:t>Post Rolling</a:t>
          </a:r>
          <a:r>
            <a:rPr lang="en-US" sz="1400" baseline="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rPr>
            <a:t> CRR Balancing Account</a:t>
          </a:r>
          <a:endParaRPr lang="en-US" sz="1400">
            <a:solidFill>
              <a:srgbClr val="5B677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171450</xdr:colOff>
      <xdr:row>33</xdr:row>
      <xdr:rowOff>142875</xdr:rowOff>
    </xdr:from>
    <xdr:to>
      <xdr:col>13</xdr:col>
      <xdr:colOff>114300</xdr:colOff>
      <xdr:row>65</xdr:row>
      <xdr:rowOff>147639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142875</xdr:colOff>
      <xdr:row>38</xdr:row>
      <xdr:rowOff>23813</xdr:rowOff>
    </xdr:from>
    <xdr:to>
      <xdr:col>5</xdr:col>
      <xdr:colOff>152401</xdr:colOff>
      <xdr:row>56</xdr:row>
      <xdr:rowOff>23814</xdr:rowOff>
    </xdr:to>
    <xdr:cxnSp macro="">
      <xdr:nvCxnSpPr>
        <xdr:cNvPr id="11" name="Straight Connector 10"/>
        <xdr:cNvCxnSpPr/>
      </xdr:nvCxnSpPr>
      <xdr:spPr>
        <a:xfrm flipH="1" flipV="1">
          <a:off x="3190875" y="6176963"/>
          <a:ext cx="9526" cy="2914651"/>
        </a:xfrm>
        <a:prstGeom prst="line">
          <a:avLst/>
        </a:prstGeom>
        <a:ln w="31750">
          <a:solidFill>
            <a:srgbClr val="003865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39</xdr:row>
      <xdr:rowOff>33338</xdr:rowOff>
    </xdr:from>
    <xdr:to>
      <xdr:col>12</xdr:col>
      <xdr:colOff>581025</xdr:colOff>
      <xdr:row>39</xdr:row>
      <xdr:rowOff>33338</xdr:rowOff>
    </xdr:to>
    <xdr:cxnSp macro="">
      <xdr:nvCxnSpPr>
        <xdr:cNvPr id="12" name="Straight Arrow Connector 11"/>
        <xdr:cNvCxnSpPr/>
      </xdr:nvCxnSpPr>
      <xdr:spPr>
        <a:xfrm>
          <a:off x="3238500" y="6348413"/>
          <a:ext cx="4657725" cy="0"/>
        </a:xfrm>
        <a:prstGeom prst="straightConnector1">
          <a:avLst/>
        </a:prstGeom>
        <a:ln w="31750">
          <a:solidFill>
            <a:srgbClr val="003865"/>
          </a:solidFill>
          <a:prstDash val="dash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37</xdr:row>
      <xdr:rowOff>80963</xdr:rowOff>
    </xdr:from>
    <xdr:to>
      <xdr:col>10</xdr:col>
      <xdr:colOff>285750</xdr:colOff>
      <xdr:row>41</xdr:row>
      <xdr:rowOff>14288</xdr:rowOff>
    </xdr:to>
    <xdr:sp macro="" textlink="">
      <xdr:nvSpPr>
        <xdr:cNvPr id="13" name="TextBox 12"/>
        <xdr:cNvSpPr txBox="1"/>
      </xdr:nvSpPr>
      <xdr:spPr>
        <a:xfrm>
          <a:off x="4705350" y="6072188"/>
          <a:ext cx="1676400" cy="581025"/>
        </a:xfrm>
        <a:prstGeom prst="rect">
          <a:avLst/>
        </a:prstGeom>
        <a:solidFill>
          <a:schemeClr val="lt1"/>
        </a:solidFill>
        <a:ln w="31750" cmpd="sng">
          <a:solidFill>
            <a:srgbClr val="003865"/>
          </a:solidFill>
          <a:prstDash val="lg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rPr>
            <a:t>Post Rolling</a:t>
          </a:r>
          <a:r>
            <a:rPr lang="en-US" sz="1400" baseline="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rPr>
            <a:t> CRR Balancing Account</a:t>
          </a:r>
          <a:endParaRPr lang="en-US" sz="1400">
            <a:solidFill>
              <a:srgbClr val="5B677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190500</xdr:colOff>
      <xdr:row>66</xdr:row>
      <xdr:rowOff>124240</xdr:rowOff>
    </xdr:from>
    <xdr:to>
      <xdr:col>13</xdr:col>
      <xdr:colOff>133350</xdr:colOff>
      <xdr:row>98</xdr:row>
      <xdr:rowOff>129003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71</xdr:row>
      <xdr:rowOff>5178</xdr:rowOff>
    </xdr:from>
    <xdr:to>
      <xdr:col>5</xdr:col>
      <xdr:colOff>171451</xdr:colOff>
      <xdr:row>89</xdr:row>
      <xdr:rowOff>5179</xdr:rowOff>
    </xdr:to>
    <xdr:cxnSp macro="">
      <xdr:nvCxnSpPr>
        <xdr:cNvPr id="18" name="Straight Connector 17"/>
        <xdr:cNvCxnSpPr/>
      </xdr:nvCxnSpPr>
      <xdr:spPr>
        <a:xfrm flipH="1" flipV="1">
          <a:off x="3226490" y="11766482"/>
          <a:ext cx="9526" cy="2981740"/>
        </a:xfrm>
        <a:prstGeom prst="line">
          <a:avLst/>
        </a:prstGeom>
        <a:ln w="31750">
          <a:solidFill>
            <a:srgbClr val="003865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72</xdr:row>
      <xdr:rowOff>14702</xdr:rowOff>
    </xdr:from>
    <xdr:to>
      <xdr:col>12</xdr:col>
      <xdr:colOff>600075</xdr:colOff>
      <xdr:row>72</xdr:row>
      <xdr:rowOff>14702</xdr:rowOff>
    </xdr:to>
    <xdr:cxnSp macro="">
      <xdr:nvCxnSpPr>
        <xdr:cNvPr id="19" name="Straight Arrow Connector 18"/>
        <xdr:cNvCxnSpPr/>
      </xdr:nvCxnSpPr>
      <xdr:spPr>
        <a:xfrm>
          <a:off x="3274115" y="11941659"/>
          <a:ext cx="4680917" cy="0"/>
        </a:xfrm>
        <a:prstGeom prst="straightConnector1">
          <a:avLst/>
        </a:prstGeom>
        <a:ln w="31750">
          <a:solidFill>
            <a:srgbClr val="003865"/>
          </a:solidFill>
          <a:prstDash val="dash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70</xdr:row>
      <xdr:rowOff>62327</xdr:rowOff>
    </xdr:from>
    <xdr:to>
      <xdr:col>10</xdr:col>
      <xdr:colOff>304800</xdr:colOff>
      <xdr:row>73</xdr:row>
      <xdr:rowOff>161304</xdr:rowOff>
    </xdr:to>
    <xdr:sp macro="" textlink="">
      <xdr:nvSpPr>
        <xdr:cNvPr id="20" name="TextBox 19"/>
        <xdr:cNvSpPr txBox="1"/>
      </xdr:nvSpPr>
      <xdr:spPr>
        <a:xfrm>
          <a:off x="4747591" y="11657979"/>
          <a:ext cx="1686339" cy="595934"/>
        </a:xfrm>
        <a:prstGeom prst="rect">
          <a:avLst/>
        </a:prstGeom>
        <a:solidFill>
          <a:schemeClr val="lt1"/>
        </a:solidFill>
        <a:ln w="31750" cmpd="sng">
          <a:solidFill>
            <a:srgbClr val="003865"/>
          </a:solidFill>
          <a:prstDash val="lg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rPr>
            <a:t>Post Rolling</a:t>
          </a:r>
          <a:r>
            <a:rPr lang="en-US" sz="1400" baseline="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rPr>
            <a:t> CRR Balancing Account</a:t>
          </a:r>
          <a:endParaRPr lang="en-US" sz="1400">
            <a:solidFill>
              <a:srgbClr val="5B677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zoomScale="85" zoomScaleNormal="85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K2" sqref="K2"/>
    </sheetView>
  </sheetViews>
  <sheetFormatPr defaultRowHeight="12.75" x14ac:dyDescent="0.2"/>
  <cols>
    <col min="1" max="1" width="7.85546875" style="4" bestFit="1" customWidth="1"/>
    <col min="2" max="2" width="12.7109375" style="4" bestFit="1" customWidth="1"/>
    <col min="3" max="4" width="13.85546875" style="4" bestFit="1" customWidth="1"/>
    <col min="5" max="5" width="11.28515625" style="4" bestFit="1" customWidth="1"/>
    <col min="6" max="6" width="13.85546875" style="4" bestFit="1" customWidth="1"/>
    <col min="7" max="7" width="13.85546875" style="4" customWidth="1"/>
    <col min="8" max="9" width="13.85546875" style="4" bestFit="1" customWidth="1"/>
    <col min="10" max="10" width="15" style="4" customWidth="1"/>
    <col min="11" max="11" width="16" style="4" customWidth="1"/>
    <col min="12" max="12" width="17.7109375" style="4" customWidth="1"/>
    <col min="13" max="13" width="16.7109375" style="4" customWidth="1"/>
    <col min="14" max="14" width="15" style="4" customWidth="1"/>
    <col min="15" max="15" width="16.28515625" style="11" customWidth="1"/>
    <col min="16" max="16" width="16.28515625" style="5" customWidth="1"/>
    <col min="17" max="17" width="14.7109375" style="11" customWidth="1"/>
    <col min="18" max="18" width="15.7109375" style="4" customWidth="1"/>
    <col min="19" max="16384" width="9.140625" style="4"/>
  </cols>
  <sheetData>
    <row r="1" spans="1:18" ht="15.75" x14ac:dyDescent="0.25">
      <c r="A1" s="15" t="s">
        <v>11</v>
      </c>
      <c r="B1" s="15"/>
      <c r="C1" s="15"/>
      <c r="D1" s="15"/>
      <c r="E1" s="15"/>
      <c r="F1" s="15"/>
      <c r="G1" s="15"/>
      <c r="H1" s="15"/>
      <c r="I1" s="15"/>
      <c r="K1" s="16" t="s">
        <v>13</v>
      </c>
      <c r="L1" s="16"/>
      <c r="M1" s="16"/>
      <c r="N1" s="16"/>
      <c r="O1" s="16"/>
      <c r="P1" s="16"/>
      <c r="Q1" s="16"/>
      <c r="R1" s="16"/>
    </row>
    <row r="2" spans="1:18" ht="90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7" t="s">
        <v>5</v>
      </c>
      <c r="G2" s="3" t="s">
        <v>7</v>
      </c>
      <c r="H2" s="9" t="s">
        <v>6</v>
      </c>
      <c r="I2" s="12" t="s">
        <v>10</v>
      </c>
      <c r="J2" s="3"/>
      <c r="K2" s="3" t="s">
        <v>2</v>
      </c>
      <c r="L2" s="3" t="s">
        <v>9</v>
      </c>
      <c r="M2" s="3" t="s">
        <v>8</v>
      </c>
      <c r="N2" s="3" t="s">
        <v>12</v>
      </c>
      <c r="O2" s="7" t="s">
        <v>5</v>
      </c>
      <c r="P2" s="3" t="s">
        <v>7</v>
      </c>
      <c r="Q2" s="9" t="s">
        <v>6</v>
      </c>
      <c r="R2" s="12" t="s">
        <v>10</v>
      </c>
    </row>
    <row r="3" spans="1:18" ht="15" x14ac:dyDescent="0.2">
      <c r="A3" s="2">
        <v>40513</v>
      </c>
      <c r="B3" s="1">
        <v>62507.022878462449</v>
      </c>
      <c r="C3" s="1">
        <v>226500.52</v>
      </c>
      <c r="D3" s="1">
        <v>3714226.67</v>
      </c>
      <c r="E3" s="1">
        <v>0</v>
      </c>
      <c r="F3" s="8">
        <v>0</v>
      </c>
      <c r="G3" s="1">
        <v>0</v>
      </c>
      <c r="H3" s="10">
        <v>3487726.17</v>
      </c>
      <c r="I3" s="13">
        <v>0</v>
      </c>
      <c r="J3" s="1"/>
      <c r="K3" s="1">
        <f t="shared" ref="K3:K34" si="0">B3+C3</f>
        <v>289007.54287846247</v>
      </c>
      <c r="L3" s="1">
        <f t="shared" ref="L3:L34" si="1">K3-(D3+E3)</f>
        <v>-3425219.1271215375</v>
      </c>
      <c r="M3" s="1">
        <f>MAX(-L3,0)</f>
        <v>3425219.1271215375</v>
      </c>
      <c r="N3" s="1">
        <f>MAX(L3,0)</f>
        <v>0</v>
      </c>
      <c r="O3" s="8">
        <v>0</v>
      </c>
      <c r="P3" s="1">
        <v>0</v>
      </c>
      <c r="Q3" s="10">
        <f>M3</f>
        <v>3425219.1271215375</v>
      </c>
      <c r="R3" s="14">
        <f t="shared" ref="R3:R56" si="2">N3+MIN(0,P3)</f>
        <v>0</v>
      </c>
    </row>
    <row r="4" spans="1:18" ht="15" x14ac:dyDescent="0.2">
      <c r="A4" s="2">
        <v>40544</v>
      </c>
      <c r="B4" s="1">
        <v>458983.24372986332</v>
      </c>
      <c r="C4" s="1">
        <v>4546525.3099999996</v>
      </c>
      <c r="D4" s="1">
        <v>786835.13</v>
      </c>
      <c r="E4" s="1">
        <v>0</v>
      </c>
      <c r="F4" s="8">
        <v>0</v>
      </c>
      <c r="G4" s="1">
        <f>F4-F3</f>
        <v>0</v>
      </c>
      <c r="H4" s="10">
        <v>0</v>
      </c>
      <c r="I4" s="13">
        <v>3759690.1899999995</v>
      </c>
      <c r="J4" s="1"/>
      <c r="K4" s="1">
        <f t="shared" si="0"/>
        <v>5005508.5537298629</v>
      </c>
      <c r="L4" s="1">
        <f t="shared" si="1"/>
        <v>4218673.423729863</v>
      </c>
      <c r="M4" s="1">
        <f t="shared" ref="M4:M67" si="3">MAX(-L4,0)</f>
        <v>0</v>
      </c>
      <c r="N4" s="1">
        <f t="shared" ref="N4:N67" si="4">MAX(L4,0)</f>
        <v>4218673.423729863</v>
      </c>
      <c r="O4" s="8">
        <v>0</v>
      </c>
      <c r="P4" s="1">
        <f>O4-O3</f>
        <v>0</v>
      </c>
      <c r="Q4" s="10">
        <f t="shared" ref="Q4:Q50" si="5">M4</f>
        <v>0</v>
      </c>
      <c r="R4" s="14">
        <f t="shared" si="2"/>
        <v>4218673.423729863</v>
      </c>
    </row>
    <row r="5" spans="1:18" ht="15" x14ac:dyDescent="0.2">
      <c r="A5" s="2">
        <v>40575</v>
      </c>
      <c r="B5" s="1">
        <v>394340.95171424747</v>
      </c>
      <c r="C5" s="1">
        <v>6876719.3200000003</v>
      </c>
      <c r="D5" s="1">
        <v>11701296.82</v>
      </c>
      <c r="E5" s="1">
        <v>0</v>
      </c>
      <c r="F5" s="8">
        <v>0</v>
      </c>
      <c r="G5" s="1">
        <f t="shared" ref="G5:G68" si="6">F5-F4</f>
        <v>0</v>
      </c>
      <c r="H5" s="10">
        <v>4824577.53</v>
      </c>
      <c r="I5" s="13">
        <v>0</v>
      </c>
      <c r="J5" s="1"/>
      <c r="K5" s="1">
        <f t="shared" si="0"/>
        <v>7271060.2717142478</v>
      </c>
      <c r="L5" s="1">
        <f t="shared" si="1"/>
        <v>-4430236.5482857525</v>
      </c>
      <c r="M5" s="1">
        <f t="shared" si="3"/>
        <v>4430236.5482857525</v>
      </c>
      <c r="N5" s="1">
        <f t="shared" si="4"/>
        <v>0</v>
      </c>
      <c r="O5" s="8">
        <v>0</v>
      </c>
      <c r="P5" s="1">
        <f t="shared" ref="P5:P68" si="7">O5-O4</f>
        <v>0</v>
      </c>
      <c r="Q5" s="10">
        <f t="shared" si="5"/>
        <v>4430236.5482857525</v>
      </c>
      <c r="R5" s="14">
        <f t="shared" si="2"/>
        <v>0</v>
      </c>
    </row>
    <row r="6" spans="1:18" ht="15" x14ac:dyDescent="0.2">
      <c r="A6" s="2">
        <v>40603</v>
      </c>
      <c r="B6" s="1">
        <v>796635.76178281754</v>
      </c>
      <c r="C6" s="1">
        <v>7571942.9199999999</v>
      </c>
      <c r="D6" s="1">
        <v>649960.73</v>
      </c>
      <c r="E6" s="1">
        <v>0</v>
      </c>
      <c r="F6" s="8">
        <v>0</v>
      </c>
      <c r="G6" s="1">
        <f t="shared" si="6"/>
        <v>0</v>
      </c>
      <c r="H6" s="10">
        <v>0</v>
      </c>
      <c r="I6" s="13">
        <v>6921982.1899999995</v>
      </c>
      <c r="J6" s="1"/>
      <c r="K6" s="1">
        <f t="shared" si="0"/>
        <v>8368578.6817828175</v>
      </c>
      <c r="L6" s="1">
        <f t="shared" si="1"/>
        <v>7718617.951782817</v>
      </c>
      <c r="M6" s="1">
        <f t="shared" si="3"/>
        <v>0</v>
      </c>
      <c r="N6" s="1">
        <f t="shared" si="4"/>
        <v>7718617.951782817</v>
      </c>
      <c r="O6" s="8">
        <v>0</v>
      </c>
      <c r="P6" s="1">
        <f t="shared" si="7"/>
        <v>0</v>
      </c>
      <c r="Q6" s="10">
        <f t="shared" si="5"/>
        <v>0</v>
      </c>
      <c r="R6" s="14">
        <f t="shared" si="2"/>
        <v>7718617.951782817</v>
      </c>
    </row>
    <row r="7" spans="1:18" ht="15" x14ac:dyDescent="0.2">
      <c r="A7" s="2">
        <v>40634</v>
      </c>
      <c r="B7" s="1">
        <v>126472.03249118105</v>
      </c>
      <c r="C7" s="1">
        <v>1174568.32</v>
      </c>
      <c r="D7" s="1">
        <v>3879095.38</v>
      </c>
      <c r="E7" s="1">
        <v>0</v>
      </c>
      <c r="F7" s="8">
        <v>0</v>
      </c>
      <c r="G7" s="1">
        <f t="shared" si="6"/>
        <v>0</v>
      </c>
      <c r="H7" s="10">
        <v>2704527.07</v>
      </c>
      <c r="I7" s="13">
        <v>0</v>
      </c>
      <c r="J7" s="1"/>
      <c r="K7" s="1">
        <f t="shared" si="0"/>
        <v>1301040.3524911811</v>
      </c>
      <c r="L7" s="1">
        <f t="shared" si="1"/>
        <v>-2578055.0275088185</v>
      </c>
      <c r="M7" s="1">
        <f t="shared" si="3"/>
        <v>2578055.0275088185</v>
      </c>
      <c r="N7" s="1">
        <f t="shared" si="4"/>
        <v>0</v>
      </c>
      <c r="O7" s="8">
        <v>0</v>
      </c>
      <c r="P7" s="1">
        <f t="shared" si="7"/>
        <v>0</v>
      </c>
      <c r="Q7" s="10">
        <f t="shared" si="5"/>
        <v>2578055.0275088185</v>
      </c>
      <c r="R7" s="14">
        <f t="shared" si="2"/>
        <v>0</v>
      </c>
    </row>
    <row r="8" spans="1:18" ht="15" x14ac:dyDescent="0.2">
      <c r="A8" s="2">
        <v>40664</v>
      </c>
      <c r="B8" s="1">
        <v>82654.544996578246</v>
      </c>
      <c r="C8" s="1">
        <v>310356.03000000003</v>
      </c>
      <c r="D8" s="1">
        <v>5414747.3200000003</v>
      </c>
      <c r="E8" s="1">
        <v>0</v>
      </c>
      <c r="F8" s="8">
        <v>0</v>
      </c>
      <c r="G8" s="1">
        <f t="shared" si="6"/>
        <v>0</v>
      </c>
      <c r="H8" s="10">
        <v>5104391.3</v>
      </c>
      <c r="I8" s="13">
        <v>0</v>
      </c>
      <c r="J8" s="1"/>
      <c r="K8" s="1">
        <f t="shared" si="0"/>
        <v>393010.57499657827</v>
      </c>
      <c r="L8" s="1">
        <f t="shared" si="1"/>
        <v>-5021736.7450034218</v>
      </c>
      <c r="M8" s="1">
        <f t="shared" si="3"/>
        <v>5021736.7450034218</v>
      </c>
      <c r="N8" s="1">
        <f t="shared" si="4"/>
        <v>0</v>
      </c>
      <c r="O8" s="8">
        <v>0</v>
      </c>
      <c r="P8" s="1">
        <f t="shared" si="7"/>
        <v>0</v>
      </c>
      <c r="Q8" s="10">
        <f t="shared" si="5"/>
        <v>5021736.7450034218</v>
      </c>
      <c r="R8" s="14">
        <f t="shared" si="2"/>
        <v>0</v>
      </c>
    </row>
    <row r="9" spans="1:18" ht="15" x14ac:dyDescent="0.2">
      <c r="A9" s="2">
        <v>40695</v>
      </c>
      <c r="B9" s="1">
        <v>125054.64282806963</v>
      </c>
      <c r="C9" s="1">
        <v>62990.17</v>
      </c>
      <c r="D9" s="1">
        <v>14598247.9</v>
      </c>
      <c r="E9" s="1">
        <v>0</v>
      </c>
      <c r="F9" s="8">
        <v>0</v>
      </c>
      <c r="G9" s="1">
        <f t="shared" si="6"/>
        <v>0</v>
      </c>
      <c r="H9" s="10">
        <v>14535257.73</v>
      </c>
      <c r="I9" s="13">
        <v>0</v>
      </c>
      <c r="J9" s="1"/>
      <c r="K9" s="1">
        <f t="shared" si="0"/>
        <v>188044.81282806961</v>
      </c>
      <c r="L9" s="1">
        <f t="shared" si="1"/>
        <v>-14410203.087171931</v>
      </c>
      <c r="M9" s="1">
        <f t="shared" si="3"/>
        <v>14410203.087171931</v>
      </c>
      <c r="N9" s="1">
        <f t="shared" si="4"/>
        <v>0</v>
      </c>
      <c r="O9" s="8">
        <v>0</v>
      </c>
      <c r="P9" s="1">
        <f t="shared" si="7"/>
        <v>0</v>
      </c>
      <c r="Q9" s="10">
        <f t="shared" si="5"/>
        <v>14410203.087171931</v>
      </c>
      <c r="R9" s="14">
        <f t="shared" si="2"/>
        <v>0</v>
      </c>
    </row>
    <row r="10" spans="1:18" ht="15" x14ac:dyDescent="0.2">
      <c r="A10" s="2">
        <v>40725</v>
      </c>
      <c r="B10" s="1">
        <v>7379.34601521492</v>
      </c>
      <c r="C10" s="1">
        <v>5262.29</v>
      </c>
      <c r="D10" s="1">
        <v>14940567.310000001</v>
      </c>
      <c r="E10" s="1">
        <v>0</v>
      </c>
      <c r="F10" s="8">
        <v>0</v>
      </c>
      <c r="G10" s="1">
        <f t="shared" si="6"/>
        <v>0</v>
      </c>
      <c r="H10" s="10">
        <v>14935305</v>
      </c>
      <c r="I10" s="13">
        <v>0</v>
      </c>
      <c r="J10" s="1"/>
      <c r="K10" s="1">
        <f t="shared" si="0"/>
        <v>12641.636015214921</v>
      </c>
      <c r="L10" s="1">
        <f t="shared" si="1"/>
        <v>-14927925.673984786</v>
      </c>
      <c r="M10" s="1">
        <f t="shared" si="3"/>
        <v>14927925.673984786</v>
      </c>
      <c r="N10" s="1">
        <f t="shared" si="4"/>
        <v>0</v>
      </c>
      <c r="O10" s="8">
        <v>0</v>
      </c>
      <c r="P10" s="1">
        <f t="shared" si="7"/>
        <v>0</v>
      </c>
      <c r="Q10" s="10">
        <f t="shared" si="5"/>
        <v>14927925.673984786</v>
      </c>
      <c r="R10" s="14">
        <f t="shared" si="2"/>
        <v>0</v>
      </c>
    </row>
    <row r="11" spans="1:18" ht="15" x14ac:dyDescent="0.2">
      <c r="A11" s="2">
        <v>40756</v>
      </c>
      <c r="B11" s="1">
        <v>138871.92355287075</v>
      </c>
      <c r="C11" s="1">
        <v>28353.46</v>
      </c>
      <c r="D11" s="1">
        <v>8760981.7400000002</v>
      </c>
      <c r="E11" s="1">
        <v>0</v>
      </c>
      <c r="F11" s="8">
        <v>0</v>
      </c>
      <c r="G11" s="1">
        <f t="shared" si="6"/>
        <v>0</v>
      </c>
      <c r="H11" s="10">
        <v>8732628.3200000003</v>
      </c>
      <c r="I11" s="13">
        <v>0</v>
      </c>
      <c r="J11" s="1"/>
      <c r="K11" s="1">
        <f t="shared" si="0"/>
        <v>167225.38355287074</v>
      </c>
      <c r="L11" s="1">
        <f t="shared" si="1"/>
        <v>-8593756.3564471286</v>
      </c>
      <c r="M11" s="1">
        <f t="shared" si="3"/>
        <v>8593756.3564471286</v>
      </c>
      <c r="N11" s="1">
        <f t="shared" si="4"/>
        <v>0</v>
      </c>
      <c r="O11" s="8">
        <v>0</v>
      </c>
      <c r="P11" s="1">
        <f t="shared" si="7"/>
        <v>0</v>
      </c>
      <c r="Q11" s="10">
        <f t="shared" si="5"/>
        <v>8593756.3564471286</v>
      </c>
      <c r="R11" s="14">
        <f t="shared" si="2"/>
        <v>0</v>
      </c>
    </row>
    <row r="12" spans="1:18" ht="15" x14ac:dyDescent="0.2">
      <c r="A12" s="2">
        <v>40787</v>
      </c>
      <c r="B12" s="1">
        <v>238977.19438899681</v>
      </c>
      <c r="C12" s="1">
        <v>1135678.55</v>
      </c>
      <c r="D12" s="1">
        <v>3880528.49</v>
      </c>
      <c r="E12" s="1">
        <v>0</v>
      </c>
      <c r="F12" s="8">
        <v>0</v>
      </c>
      <c r="G12" s="1">
        <f t="shared" si="6"/>
        <v>0</v>
      </c>
      <c r="H12" s="10">
        <v>2744849.92</v>
      </c>
      <c r="I12" s="13">
        <v>0</v>
      </c>
      <c r="J12" s="1"/>
      <c r="K12" s="1">
        <f t="shared" si="0"/>
        <v>1374655.7443889969</v>
      </c>
      <c r="L12" s="1">
        <f t="shared" si="1"/>
        <v>-2505872.7456110036</v>
      </c>
      <c r="M12" s="1">
        <f t="shared" si="3"/>
        <v>2505872.7456110036</v>
      </c>
      <c r="N12" s="1">
        <f t="shared" si="4"/>
        <v>0</v>
      </c>
      <c r="O12" s="8">
        <v>0</v>
      </c>
      <c r="P12" s="1">
        <f t="shared" si="7"/>
        <v>0</v>
      </c>
      <c r="Q12" s="10">
        <f t="shared" si="5"/>
        <v>2505872.7456110036</v>
      </c>
      <c r="R12" s="14">
        <f t="shared" si="2"/>
        <v>0</v>
      </c>
    </row>
    <row r="13" spans="1:18" ht="15" x14ac:dyDescent="0.2">
      <c r="A13" s="2">
        <v>40817</v>
      </c>
      <c r="B13" s="1">
        <v>253970.84018452093</v>
      </c>
      <c r="C13" s="1">
        <v>719993.03</v>
      </c>
      <c r="D13" s="1">
        <v>3233956.14</v>
      </c>
      <c r="E13" s="1">
        <v>0</v>
      </c>
      <c r="F13" s="8">
        <v>0</v>
      </c>
      <c r="G13" s="1">
        <f t="shared" si="6"/>
        <v>0</v>
      </c>
      <c r="H13" s="10">
        <v>2513963.09</v>
      </c>
      <c r="I13" s="13">
        <v>0</v>
      </c>
      <c r="J13" s="1"/>
      <c r="K13" s="1">
        <f t="shared" si="0"/>
        <v>973963.87018452096</v>
      </c>
      <c r="L13" s="1">
        <f t="shared" si="1"/>
        <v>-2259992.2698154794</v>
      </c>
      <c r="M13" s="1">
        <f t="shared" si="3"/>
        <v>2259992.2698154794</v>
      </c>
      <c r="N13" s="1">
        <f t="shared" si="4"/>
        <v>0</v>
      </c>
      <c r="O13" s="8">
        <v>0</v>
      </c>
      <c r="P13" s="1">
        <f t="shared" si="7"/>
        <v>0</v>
      </c>
      <c r="Q13" s="10">
        <f t="shared" si="5"/>
        <v>2259992.2698154794</v>
      </c>
      <c r="R13" s="14">
        <f t="shared" si="2"/>
        <v>0</v>
      </c>
    </row>
    <row r="14" spans="1:18" ht="15" x14ac:dyDescent="0.2">
      <c r="A14" s="2">
        <v>40848</v>
      </c>
      <c r="B14" s="1">
        <v>504663.38684806973</v>
      </c>
      <c r="C14" s="1">
        <v>280785.87</v>
      </c>
      <c r="D14" s="1">
        <v>3445448.44</v>
      </c>
      <c r="E14" s="1">
        <v>0</v>
      </c>
      <c r="F14" s="8">
        <v>0</v>
      </c>
      <c r="G14" s="1">
        <f t="shared" si="6"/>
        <v>0</v>
      </c>
      <c r="H14" s="10">
        <v>3164662.53</v>
      </c>
      <c r="I14" s="13">
        <v>0</v>
      </c>
      <c r="J14" s="1"/>
      <c r="K14" s="1">
        <f t="shared" si="0"/>
        <v>785449.25684806972</v>
      </c>
      <c r="L14" s="1">
        <f t="shared" si="1"/>
        <v>-2659999.1831519301</v>
      </c>
      <c r="M14" s="1">
        <f t="shared" si="3"/>
        <v>2659999.1831519301</v>
      </c>
      <c r="N14" s="1">
        <f t="shared" si="4"/>
        <v>0</v>
      </c>
      <c r="O14" s="8">
        <v>0</v>
      </c>
      <c r="P14" s="1">
        <f t="shared" si="7"/>
        <v>0</v>
      </c>
      <c r="Q14" s="10">
        <f t="shared" si="5"/>
        <v>2659999.1831519301</v>
      </c>
      <c r="R14" s="14">
        <f t="shared" si="2"/>
        <v>0</v>
      </c>
    </row>
    <row r="15" spans="1:18" ht="15" x14ac:dyDescent="0.2">
      <c r="A15" s="2">
        <v>40878</v>
      </c>
      <c r="B15" s="1">
        <v>433847.46926695853</v>
      </c>
      <c r="C15" s="1">
        <v>1831833.7</v>
      </c>
      <c r="D15" s="1">
        <v>1274531.4099999999</v>
      </c>
      <c r="E15" s="1">
        <v>15643.24</v>
      </c>
      <c r="F15" s="8">
        <v>0</v>
      </c>
      <c r="G15" s="1">
        <f t="shared" si="6"/>
        <v>0</v>
      </c>
      <c r="H15" s="10">
        <v>0</v>
      </c>
      <c r="I15" s="13">
        <v>541659</v>
      </c>
      <c r="J15" s="1"/>
      <c r="K15" s="1">
        <f t="shared" si="0"/>
        <v>2265681.1692669587</v>
      </c>
      <c r="L15" s="1">
        <f t="shared" si="1"/>
        <v>975506.51926695881</v>
      </c>
      <c r="M15" s="1">
        <f t="shared" si="3"/>
        <v>0</v>
      </c>
      <c r="N15" s="1">
        <f t="shared" si="4"/>
        <v>975506.51926695881</v>
      </c>
      <c r="O15" s="8">
        <v>0</v>
      </c>
      <c r="P15" s="1">
        <f t="shared" si="7"/>
        <v>0</v>
      </c>
      <c r="Q15" s="10">
        <f t="shared" si="5"/>
        <v>0</v>
      </c>
      <c r="R15" s="14">
        <f t="shared" si="2"/>
        <v>975506.51926695881</v>
      </c>
    </row>
    <row r="16" spans="1:18" ht="15" x14ac:dyDescent="0.2">
      <c r="A16" s="2">
        <v>40909</v>
      </c>
      <c r="B16" s="1">
        <v>156192.77742413431</v>
      </c>
      <c r="C16" s="1">
        <v>1331482.1599999999</v>
      </c>
      <c r="D16" s="1">
        <v>1106989.04</v>
      </c>
      <c r="E16" s="1">
        <v>42204.22</v>
      </c>
      <c r="F16" s="8">
        <v>0</v>
      </c>
      <c r="G16" s="1">
        <f t="shared" si="6"/>
        <v>0</v>
      </c>
      <c r="H16" s="10">
        <v>0</v>
      </c>
      <c r="I16" s="13">
        <v>182288.90999999992</v>
      </c>
      <c r="J16" s="1"/>
      <c r="K16" s="1">
        <f t="shared" si="0"/>
        <v>1487674.9374241342</v>
      </c>
      <c r="L16" s="1">
        <f t="shared" si="1"/>
        <v>338481.67742413422</v>
      </c>
      <c r="M16" s="1">
        <f t="shared" si="3"/>
        <v>0</v>
      </c>
      <c r="N16" s="1">
        <f t="shared" si="4"/>
        <v>338481.67742413422</v>
      </c>
      <c r="O16" s="8">
        <v>0</v>
      </c>
      <c r="P16" s="1">
        <f t="shared" si="7"/>
        <v>0</v>
      </c>
      <c r="Q16" s="10">
        <f t="shared" si="5"/>
        <v>0</v>
      </c>
      <c r="R16" s="14">
        <f t="shared" si="2"/>
        <v>338481.67742413422</v>
      </c>
    </row>
    <row r="17" spans="1:18" ht="15" x14ac:dyDescent="0.2">
      <c r="A17" s="2">
        <v>40940</v>
      </c>
      <c r="B17" s="1">
        <v>39857.281261440367</v>
      </c>
      <c r="C17" s="1">
        <v>118425.75</v>
      </c>
      <c r="D17" s="1">
        <v>2074369.13</v>
      </c>
      <c r="E17" s="1">
        <v>38565.879999999997</v>
      </c>
      <c r="F17" s="8">
        <v>0</v>
      </c>
      <c r="G17" s="1">
        <f t="shared" si="6"/>
        <v>0</v>
      </c>
      <c r="H17" s="10">
        <v>1994509.25</v>
      </c>
      <c r="I17" s="13">
        <v>0</v>
      </c>
      <c r="J17" s="1"/>
      <c r="K17" s="1">
        <f t="shared" si="0"/>
        <v>158283.03126144037</v>
      </c>
      <c r="L17" s="1">
        <f t="shared" si="1"/>
        <v>-1954651.9787385594</v>
      </c>
      <c r="M17" s="1">
        <f t="shared" si="3"/>
        <v>1954651.9787385594</v>
      </c>
      <c r="N17" s="1">
        <f t="shared" si="4"/>
        <v>0</v>
      </c>
      <c r="O17" s="8">
        <v>0</v>
      </c>
      <c r="P17" s="1">
        <f t="shared" si="7"/>
        <v>0</v>
      </c>
      <c r="Q17" s="10">
        <f t="shared" si="5"/>
        <v>1954651.9787385594</v>
      </c>
      <c r="R17" s="14">
        <f t="shared" si="2"/>
        <v>0</v>
      </c>
    </row>
    <row r="18" spans="1:18" ht="15" x14ac:dyDescent="0.2">
      <c r="A18" s="2">
        <v>40969</v>
      </c>
      <c r="B18" s="1">
        <v>728249.8297640048</v>
      </c>
      <c r="C18" s="1">
        <v>344719.35999999999</v>
      </c>
      <c r="D18" s="1">
        <v>8275708.5</v>
      </c>
      <c r="E18" s="1">
        <v>39960.730000000003</v>
      </c>
      <c r="F18" s="8">
        <v>0</v>
      </c>
      <c r="G18" s="1">
        <f t="shared" si="6"/>
        <v>0</v>
      </c>
      <c r="H18" s="10">
        <v>7970949.8799999999</v>
      </c>
      <c r="I18" s="13">
        <v>0</v>
      </c>
      <c r="J18" s="1"/>
      <c r="K18" s="1">
        <f t="shared" si="0"/>
        <v>1072969.1897640047</v>
      </c>
      <c r="L18" s="1">
        <f t="shared" si="1"/>
        <v>-7242700.0402359962</v>
      </c>
      <c r="M18" s="1">
        <f t="shared" si="3"/>
        <v>7242700.0402359962</v>
      </c>
      <c r="N18" s="1">
        <f t="shared" si="4"/>
        <v>0</v>
      </c>
      <c r="O18" s="8">
        <v>0</v>
      </c>
      <c r="P18" s="1">
        <f t="shared" si="7"/>
        <v>0</v>
      </c>
      <c r="Q18" s="10">
        <f t="shared" si="5"/>
        <v>7242700.0402359962</v>
      </c>
      <c r="R18" s="14">
        <f t="shared" si="2"/>
        <v>0</v>
      </c>
    </row>
    <row r="19" spans="1:18" ht="15" x14ac:dyDescent="0.2">
      <c r="A19" s="2">
        <v>41000</v>
      </c>
      <c r="B19" s="1">
        <v>430688.90101866052</v>
      </c>
      <c r="C19" s="1">
        <v>235614</v>
      </c>
      <c r="D19" s="1">
        <v>4054751.05</v>
      </c>
      <c r="E19" s="1">
        <v>40874.92</v>
      </c>
      <c r="F19" s="8">
        <v>0</v>
      </c>
      <c r="G19" s="1">
        <f t="shared" si="6"/>
        <v>0</v>
      </c>
      <c r="H19" s="10">
        <v>3860012.03</v>
      </c>
      <c r="I19" s="13">
        <v>0</v>
      </c>
      <c r="J19" s="1"/>
      <c r="K19" s="1">
        <f t="shared" si="0"/>
        <v>666302.90101866052</v>
      </c>
      <c r="L19" s="1">
        <f t="shared" si="1"/>
        <v>-3429323.0689813392</v>
      </c>
      <c r="M19" s="1">
        <f t="shared" si="3"/>
        <v>3429323.0689813392</v>
      </c>
      <c r="N19" s="1">
        <f t="shared" si="4"/>
        <v>0</v>
      </c>
      <c r="O19" s="8">
        <v>0</v>
      </c>
      <c r="P19" s="1">
        <f t="shared" si="7"/>
        <v>0</v>
      </c>
      <c r="Q19" s="10">
        <f t="shared" si="5"/>
        <v>3429323.0689813392</v>
      </c>
      <c r="R19" s="14">
        <f t="shared" si="2"/>
        <v>0</v>
      </c>
    </row>
    <row r="20" spans="1:18" ht="15" x14ac:dyDescent="0.2">
      <c r="A20" s="2">
        <v>41030</v>
      </c>
      <c r="B20" s="1">
        <v>221798.85800298303</v>
      </c>
      <c r="C20" s="1">
        <v>290798.53000000003</v>
      </c>
      <c r="D20" s="1">
        <v>6622697.2999999998</v>
      </c>
      <c r="E20" s="1">
        <v>43762</v>
      </c>
      <c r="F20" s="8">
        <v>0</v>
      </c>
      <c r="G20" s="1">
        <f t="shared" si="6"/>
        <v>0</v>
      </c>
      <c r="H20" s="10">
        <v>6375660.7800000003</v>
      </c>
      <c r="I20" s="13">
        <v>0</v>
      </c>
      <c r="J20" s="1"/>
      <c r="K20" s="1">
        <f t="shared" si="0"/>
        <v>512597.38800298306</v>
      </c>
      <c r="L20" s="1">
        <f t="shared" si="1"/>
        <v>-6153861.9119970165</v>
      </c>
      <c r="M20" s="1">
        <f t="shared" si="3"/>
        <v>6153861.9119970165</v>
      </c>
      <c r="N20" s="1">
        <f t="shared" si="4"/>
        <v>0</v>
      </c>
      <c r="O20" s="8">
        <v>0</v>
      </c>
      <c r="P20" s="1">
        <f t="shared" si="7"/>
        <v>0</v>
      </c>
      <c r="Q20" s="10">
        <f t="shared" si="5"/>
        <v>6153861.9119970165</v>
      </c>
      <c r="R20" s="14">
        <f t="shared" si="2"/>
        <v>0</v>
      </c>
    </row>
    <row r="21" spans="1:18" ht="15" x14ac:dyDescent="0.2">
      <c r="A21" s="2">
        <v>41061</v>
      </c>
      <c r="B21" s="1">
        <v>322720.52304674685</v>
      </c>
      <c r="C21" s="1">
        <v>100886.96</v>
      </c>
      <c r="D21" s="1">
        <v>15796034.380000001</v>
      </c>
      <c r="E21" s="1">
        <v>39388.82</v>
      </c>
      <c r="F21" s="8">
        <v>0</v>
      </c>
      <c r="G21" s="1">
        <f t="shared" si="6"/>
        <v>0</v>
      </c>
      <c r="H21" s="10">
        <v>15734536.24</v>
      </c>
      <c r="I21" s="13">
        <v>0</v>
      </c>
      <c r="J21" s="1"/>
      <c r="K21" s="1">
        <f t="shared" si="0"/>
        <v>423607.48304674687</v>
      </c>
      <c r="L21" s="1">
        <f t="shared" si="1"/>
        <v>-15411815.716953253</v>
      </c>
      <c r="M21" s="1">
        <f t="shared" si="3"/>
        <v>15411815.716953253</v>
      </c>
      <c r="N21" s="1">
        <f t="shared" si="4"/>
        <v>0</v>
      </c>
      <c r="O21" s="8">
        <v>0</v>
      </c>
      <c r="P21" s="1">
        <f t="shared" si="7"/>
        <v>0</v>
      </c>
      <c r="Q21" s="10">
        <f t="shared" si="5"/>
        <v>15411815.716953253</v>
      </c>
      <c r="R21" s="14">
        <f t="shared" si="2"/>
        <v>0</v>
      </c>
    </row>
    <row r="22" spans="1:18" ht="15" x14ac:dyDescent="0.2">
      <c r="A22" s="2">
        <v>41091</v>
      </c>
      <c r="B22" s="1">
        <v>22919.940841391683</v>
      </c>
      <c r="C22" s="1">
        <v>6122.65</v>
      </c>
      <c r="D22" s="1">
        <v>20092230.539999999</v>
      </c>
      <c r="E22" s="1">
        <v>55426.68</v>
      </c>
      <c r="F22" s="8">
        <v>0</v>
      </c>
      <c r="G22" s="1">
        <f t="shared" si="6"/>
        <v>0</v>
      </c>
      <c r="H22" s="10">
        <v>20141534.579999998</v>
      </c>
      <c r="I22" s="13">
        <v>0</v>
      </c>
      <c r="J22" s="1"/>
      <c r="K22" s="1">
        <f t="shared" si="0"/>
        <v>29042.590841391684</v>
      </c>
      <c r="L22" s="1">
        <f t="shared" si="1"/>
        <v>-20118614.629158609</v>
      </c>
      <c r="M22" s="1">
        <f t="shared" si="3"/>
        <v>20118614.629158609</v>
      </c>
      <c r="N22" s="1">
        <f t="shared" si="4"/>
        <v>0</v>
      </c>
      <c r="O22" s="8">
        <v>0</v>
      </c>
      <c r="P22" s="1">
        <f t="shared" si="7"/>
        <v>0</v>
      </c>
      <c r="Q22" s="10">
        <f t="shared" si="5"/>
        <v>20118614.629158609</v>
      </c>
      <c r="R22" s="14">
        <f t="shared" si="2"/>
        <v>0</v>
      </c>
    </row>
    <row r="23" spans="1:18" ht="15" x14ac:dyDescent="0.2">
      <c r="A23" s="2">
        <v>41122</v>
      </c>
      <c r="B23" s="1">
        <v>329230.18080051243</v>
      </c>
      <c r="C23" s="1">
        <v>5224.24</v>
      </c>
      <c r="D23" s="1">
        <v>24035325.100000001</v>
      </c>
      <c r="E23" s="1">
        <v>96376.56</v>
      </c>
      <c r="F23" s="8">
        <v>0</v>
      </c>
      <c r="G23" s="1">
        <f t="shared" si="6"/>
        <v>0</v>
      </c>
      <c r="H23" s="10">
        <v>24126477.440000001</v>
      </c>
      <c r="I23" s="13">
        <v>0</v>
      </c>
      <c r="J23" s="1"/>
      <c r="K23" s="1">
        <f t="shared" si="0"/>
        <v>334454.42080051242</v>
      </c>
      <c r="L23" s="1">
        <f t="shared" si="1"/>
        <v>-23797247.239199489</v>
      </c>
      <c r="M23" s="1">
        <f t="shared" si="3"/>
        <v>23797247.239199489</v>
      </c>
      <c r="N23" s="1">
        <f t="shared" si="4"/>
        <v>0</v>
      </c>
      <c r="O23" s="8">
        <v>0</v>
      </c>
      <c r="P23" s="1">
        <f t="shared" si="7"/>
        <v>0</v>
      </c>
      <c r="Q23" s="10">
        <f t="shared" si="5"/>
        <v>23797247.239199489</v>
      </c>
      <c r="R23" s="14">
        <f t="shared" si="2"/>
        <v>0</v>
      </c>
    </row>
    <row r="24" spans="1:18" ht="15" x14ac:dyDescent="0.2">
      <c r="A24" s="2">
        <v>41153</v>
      </c>
      <c r="B24" s="1">
        <v>1227423.1186377481</v>
      </c>
      <c r="C24" s="1">
        <v>276206.76</v>
      </c>
      <c r="D24" s="1">
        <v>10839948.43</v>
      </c>
      <c r="E24" s="1">
        <v>78032.91</v>
      </c>
      <c r="F24" s="8">
        <v>0</v>
      </c>
      <c r="G24" s="1">
        <f t="shared" si="6"/>
        <v>0</v>
      </c>
      <c r="H24" s="10">
        <v>10641774.58</v>
      </c>
      <c r="I24" s="13">
        <v>0</v>
      </c>
      <c r="J24" s="1"/>
      <c r="K24" s="1">
        <f t="shared" si="0"/>
        <v>1503629.8786377481</v>
      </c>
      <c r="L24" s="1">
        <f t="shared" si="1"/>
        <v>-9414351.461362252</v>
      </c>
      <c r="M24" s="1">
        <f t="shared" si="3"/>
        <v>9414351.461362252</v>
      </c>
      <c r="N24" s="1">
        <f t="shared" si="4"/>
        <v>0</v>
      </c>
      <c r="O24" s="8">
        <v>0</v>
      </c>
      <c r="P24" s="1">
        <f t="shared" si="7"/>
        <v>0</v>
      </c>
      <c r="Q24" s="10">
        <f t="shared" si="5"/>
        <v>9414351.461362252</v>
      </c>
      <c r="R24" s="14">
        <f t="shared" si="2"/>
        <v>0</v>
      </c>
    </row>
    <row r="25" spans="1:18" ht="15" x14ac:dyDescent="0.2">
      <c r="A25" s="2">
        <v>41183</v>
      </c>
      <c r="B25" s="1">
        <v>2602271.796553418</v>
      </c>
      <c r="C25" s="1">
        <v>2454000.61</v>
      </c>
      <c r="D25" s="1">
        <v>1516863.36</v>
      </c>
      <c r="E25" s="1">
        <v>121542.68</v>
      </c>
      <c r="F25" s="8">
        <v>0</v>
      </c>
      <c r="G25" s="1">
        <f t="shared" si="6"/>
        <v>0</v>
      </c>
      <c r="H25" s="10">
        <v>0</v>
      </c>
      <c r="I25" s="13">
        <v>815594.57999999984</v>
      </c>
      <c r="J25" s="1"/>
      <c r="K25" s="1">
        <f t="shared" si="0"/>
        <v>5056272.4065534174</v>
      </c>
      <c r="L25" s="1">
        <f t="shared" si="1"/>
        <v>3417866.3665534174</v>
      </c>
      <c r="M25" s="1">
        <f t="shared" si="3"/>
        <v>0</v>
      </c>
      <c r="N25" s="1">
        <f t="shared" si="4"/>
        <v>3417866.3665534174</v>
      </c>
      <c r="O25" s="8">
        <v>0</v>
      </c>
      <c r="P25" s="1">
        <f t="shared" si="7"/>
        <v>0</v>
      </c>
      <c r="Q25" s="10">
        <f t="shared" si="5"/>
        <v>0</v>
      </c>
      <c r="R25" s="14">
        <f t="shared" si="2"/>
        <v>3417866.3665534174</v>
      </c>
    </row>
    <row r="26" spans="1:18" ht="15" x14ac:dyDescent="0.2">
      <c r="A26" s="2">
        <v>41214</v>
      </c>
      <c r="B26" s="1">
        <v>1220991.5551871285</v>
      </c>
      <c r="C26" s="1">
        <v>5400028.6799999997</v>
      </c>
      <c r="D26" s="1">
        <v>1511188</v>
      </c>
      <c r="E26" s="1">
        <v>93209.16</v>
      </c>
      <c r="F26" s="8">
        <v>0</v>
      </c>
      <c r="G26" s="1">
        <f t="shared" si="6"/>
        <v>0</v>
      </c>
      <c r="H26" s="10">
        <v>0</v>
      </c>
      <c r="I26" s="13">
        <v>3795631.53</v>
      </c>
      <c r="J26" s="1"/>
      <c r="K26" s="1">
        <f t="shared" si="0"/>
        <v>6621020.2351871282</v>
      </c>
      <c r="L26" s="1">
        <f t="shared" si="1"/>
        <v>5016623.075187128</v>
      </c>
      <c r="M26" s="1">
        <f t="shared" si="3"/>
        <v>0</v>
      </c>
      <c r="N26" s="1">
        <f t="shared" si="4"/>
        <v>5016623.075187128</v>
      </c>
      <c r="O26" s="8">
        <v>0</v>
      </c>
      <c r="P26" s="1">
        <f t="shared" si="7"/>
        <v>0</v>
      </c>
      <c r="Q26" s="10">
        <f t="shared" si="5"/>
        <v>0</v>
      </c>
      <c r="R26" s="14">
        <f t="shared" si="2"/>
        <v>5016623.075187128</v>
      </c>
    </row>
    <row r="27" spans="1:18" ht="15" x14ac:dyDescent="0.2">
      <c r="A27" s="2">
        <v>41244</v>
      </c>
      <c r="B27" s="1">
        <v>195650.64069313183</v>
      </c>
      <c r="C27" s="1">
        <v>1779945.29</v>
      </c>
      <c r="D27" s="1">
        <v>1634287.32</v>
      </c>
      <c r="E27" s="1">
        <v>63382.51</v>
      </c>
      <c r="F27" s="8">
        <v>0</v>
      </c>
      <c r="G27" s="1">
        <f t="shared" si="6"/>
        <v>0</v>
      </c>
      <c r="H27" s="10">
        <v>0.02</v>
      </c>
      <c r="I27" s="13">
        <v>82275.5</v>
      </c>
      <c r="J27" s="1"/>
      <c r="K27" s="1">
        <f t="shared" si="0"/>
        <v>1975595.9306931319</v>
      </c>
      <c r="L27" s="1">
        <f t="shared" si="1"/>
        <v>277926.1006931318</v>
      </c>
      <c r="M27" s="1">
        <f t="shared" si="3"/>
        <v>0</v>
      </c>
      <c r="N27" s="1">
        <f t="shared" si="4"/>
        <v>277926.1006931318</v>
      </c>
      <c r="O27" s="8">
        <v>0</v>
      </c>
      <c r="P27" s="1">
        <f t="shared" si="7"/>
        <v>0</v>
      </c>
      <c r="Q27" s="10">
        <f t="shared" si="5"/>
        <v>0</v>
      </c>
      <c r="R27" s="14">
        <f t="shared" si="2"/>
        <v>277926.1006931318</v>
      </c>
    </row>
    <row r="28" spans="1:18" ht="15" x14ac:dyDescent="0.2">
      <c r="A28" s="2">
        <v>41275</v>
      </c>
      <c r="B28" s="1">
        <v>326895.45960186794</v>
      </c>
      <c r="C28" s="1">
        <v>1373304.69</v>
      </c>
      <c r="D28" s="1">
        <v>650009.32999999996</v>
      </c>
      <c r="E28" s="1">
        <v>31538.7</v>
      </c>
      <c r="F28" s="8">
        <v>0</v>
      </c>
      <c r="G28" s="1">
        <f t="shared" si="6"/>
        <v>0</v>
      </c>
      <c r="H28" s="10">
        <v>0</v>
      </c>
      <c r="I28" s="13">
        <v>691756.64999999991</v>
      </c>
      <c r="J28" s="1"/>
      <c r="K28" s="1">
        <f t="shared" si="0"/>
        <v>1700200.1496018679</v>
      </c>
      <c r="L28" s="1">
        <f t="shared" si="1"/>
        <v>1018652.119601868</v>
      </c>
      <c r="M28" s="1">
        <f t="shared" si="3"/>
        <v>0</v>
      </c>
      <c r="N28" s="1">
        <f t="shared" si="4"/>
        <v>1018652.119601868</v>
      </c>
      <c r="O28" s="8">
        <v>0</v>
      </c>
      <c r="P28" s="1">
        <f t="shared" si="7"/>
        <v>0</v>
      </c>
      <c r="Q28" s="10">
        <f t="shared" si="5"/>
        <v>0</v>
      </c>
      <c r="R28" s="14">
        <f t="shared" si="2"/>
        <v>1018652.119601868</v>
      </c>
    </row>
    <row r="29" spans="1:18" ht="15" x14ac:dyDescent="0.2">
      <c r="A29" s="2">
        <v>41306</v>
      </c>
      <c r="B29" s="1">
        <v>39746.332155873999</v>
      </c>
      <c r="C29" s="1">
        <v>1066962.67</v>
      </c>
      <c r="D29" s="1">
        <v>1432969.51</v>
      </c>
      <c r="E29" s="1">
        <v>38943.160000000003</v>
      </c>
      <c r="F29" s="8">
        <v>0</v>
      </c>
      <c r="G29" s="1">
        <f t="shared" si="6"/>
        <v>0</v>
      </c>
      <c r="H29" s="10">
        <v>404949.97</v>
      </c>
      <c r="I29" s="13">
        <v>0</v>
      </c>
      <c r="J29" s="1"/>
      <c r="K29" s="1">
        <f t="shared" si="0"/>
        <v>1106709.0021558739</v>
      </c>
      <c r="L29" s="1">
        <f t="shared" si="1"/>
        <v>-365203.667844126</v>
      </c>
      <c r="M29" s="1">
        <f t="shared" si="3"/>
        <v>365203.667844126</v>
      </c>
      <c r="N29" s="1">
        <f t="shared" si="4"/>
        <v>0</v>
      </c>
      <c r="O29" s="8">
        <v>0</v>
      </c>
      <c r="P29" s="1">
        <f t="shared" si="7"/>
        <v>0</v>
      </c>
      <c r="Q29" s="10">
        <f t="shared" si="5"/>
        <v>365203.667844126</v>
      </c>
      <c r="R29" s="14">
        <f t="shared" si="2"/>
        <v>0</v>
      </c>
    </row>
    <row r="30" spans="1:18" ht="15" x14ac:dyDescent="0.2">
      <c r="A30" s="2">
        <v>41334</v>
      </c>
      <c r="B30" s="1">
        <v>12214.891999997199</v>
      </c>
      <c r="C30" s="1">
        <v>530635.47</v>
      </c>
      <c r="D30" s="1">
        <v>3418189.2</v>
      </c>
      <c r="E30" s="1">
        <v>41829.279999999999</v>
      </c>
      <c r="F30" s="8">
        <v>0</v>
      </c>
      <c r="G30" s="1">
        <f t="shared" si="6"/>
        <v>0</v>
      </c>
      <c r="H30" s="10">
        <v>2929383.01</v>
      </c>
      <c r="I30" s="13">
        <v>0</v>
      </c>
      <c r="J30" s="1"/>
      <c r="K30" s="1">
        <f t="shared" si="0"/>
        <v>542850.36199999717</v>
      </c>
      <c r="L30" s="1">
        <f t="shared" si="1"/>
        <v>-2917168.1180000026</v>
      </c>
      <c r="M30" s="1">
        <f t="shared" si="3"/>
        <v>2917168.1180000026</v>
      </c>
      <c r="N30" s="1">
        <f t="shared" si="4"/>
        <v>0</v>
      </c>
      <c r="O30" s="8">
        <v>0</v>
      </c>
      <c r="P30" s="1">
        <f t="shared" si="7"/>
        <v>0</v>
      </c>
      <c r="Q30" s="10">
        <f t="shared" si="5"/>
        <v>2917168.1180000026</v>
      </c>
      <c r="R30" s="14">
        <f t="shared" si="2"/>
        <v>0</v>
      </c>
    </row>
    <row r="31" spans="1:18" ht="15" x14ac:dyDescent="0.2">
      <c r="A31" s="2">
        <v>41365</v>
      </c>
      <c r="B31" s="1">
        <v>636860.92762010545</v>
      </c>
      <c r="C31" s="1">
        <v>6003963.2800000003</v>
      </c>
      <c r="D31" s="1">
        <v>2062243.82</v>
      </c>
      <c r="E31" s="1">
        <v>35696.769999999997</v>
      </c>
      <c r="F31" s="8">
        <v>0</v>
      </c>
      <c r="G31" s="1">
        <f t="shared" si="6"/>
        <v>0</v>
      </c>
      <c r="H31" s="10">
        <v>0</v>
      </c>
      <c r="I31" s="13">
        <v>3906022.68</v>
      </c>
      <c r="J31" s="1"/>
      <c r="K31" s="1">
        <f t="shared" si="0"/>
        <v>6640824.2076201057</v>
      </c>
      <c r="L31" s="1">
        <f t="shared" si="1"/>
        <v>4542883.6176201059</v>
      </c>
      <c r="M31" s="1">
        <f t="shared" si="3"/>
        <v>0</v>
      </c>
      <c r="N31" s="1">
        <f t="shared" si="4"/>
        <v>4542883.6176201059</v>
      </c>
      <c r="O31" s="8">
        <v>0</v>
      </c>
      <c r="P31" s="1">
        <f t="shared" si="7"/>
        <v>0</v>
      </c>
      <c r="Q31" s="10">
        <f t="shared" si="5"/>
        <v>0</v>
      </c>
      <c r="R31" s="14">
        <f t="shared" si="2"/>
        <v>4542883.6176201059</v>
      </c>
    </row>
    <row r="32" spans="1:18" ht="15" x14ac:dyDescent="0.2">
      <c r="A32" s="2">
        <v>41395</v>
      </c>
      <c r="B32" s="1">
        <v>3558542.8269547969</v>
      </c>
      <c r="C32" s="1">
        <v>14621235</v>
      </c>
      <c r="D32" s="1">
        <v>2628794.96</v>
      </c>
      <c r="E32" s="1">
        <v>39251.660000000003</v>
      </c>
      <c r="F32" s="8">
        <v>0</v>
      </c>
      <c r="G32" s="1">
        <f t="shared" si="6"/>
        <v>0</v>
      </c>
      <c r="H32" s="10">
        <v>0</v>
      </c>
      <c r="I32" s="13">
        <v>11953188.32</v>
      </c>
      <c r="J32" s="1"/>
      <c r="K32" s="1">
        <f t="shared" si="0"/>
        <v>18179777.826954797</v>
      </c>
      <c r="L32" s="1">
        <f t="shared" si="1"/>
        <v>15511731.206954796</v>
      </c>
      <c r="M32" s="1">
        <f t="shared" si="3"/>
        <v>0</v>
      </c>
      <c r="N32" s="1">
        <f t="shared" si="4"/>
        <v>15511731.206954796</v>
      </c>
      <c r="O32" s="8">
        <v>0</v>
      </c>
      <c r="P32" s="1">
        <f t="shared" si="7"/>
        <v>0</v>
      </c>
      <c r="Q32" s="10">
        <f t="shared" si="5"/>
        <v>0</v>
      </c>
      <c r="R32" s="14">
        <f t="shared" si="2"/>
        <v>15511731.206954796</v>
      </c>
    </row>
    <row r="33" spans="1:18" ht="15" x14ac:dyDescent="0.2">
      <c r="A33" s="2">
        <v>41426</v>
      </c>
      <c r="B33" s="1">
        <v>740081.28765433282</v>
      </c>
      <c r="C33" s="1">
        <v>311113.93</v>
      </c>
      <c r="D33" s="1">
        <v>7490559.5199999996</v>
      </c>
      <c r="E33" s="1">
        <v>36096.28</v>
      </c>
      <c r="F33" s="8">
        <v>0</v>
      </c>
      <c r="G33" s="1">
        <f t="shared" si="6"/>
        <v>0</v>
      </c>
      <c r="H33" s="10">
        <v>7215541.8399999999</v>
      </c>
      <c r="I33" s="13">
        <v>0</v>
      </c>
      <c r="J33" s="1"/>
      <c r="K33" s="1">
        <f t="shared" si="0"/>
        <v>1051195.2176543328</v>
      </c>
      <c r="L33" s="1">
        <f t="shared" si="1"/>
        <v>-6475460.5823456673</v>
      </c>
      <c r="M33" s="1">
        <f t="shared" si="3"/>
        <v>6475460.5823456673</v>
      </c>
      <c r="N33" s="1">
        <f t="shared" si="4"/>
        <v>0</v>
      </c>
      <c r="O33" s="8">
        <v>0</v>
      </c>
      <c r="P33" s="1">
        <f t="shared" si="7"/>
        <v>0</v>
      </c>
      <c r="Q33" s="10">
        <f t="shared" si="5"/>
        <v>6475460.5823456673</v>
      </c>
      <c r="R33" s="14">
        <f t="shared" si="2"/>
        <v>0</v>
      </c>
    </row>
    <row r="34" spans="1:18" ht="15" x14ac:dyDescent="0.2">
      <c r="A34" s="2">
        <v>41456</v>
      </c>
      <c r="B34" s="1">
        <v>461739.98642165959</v>
      </c>
      <c r="C34" s="1">
        <v>279145.28999999998</v>
      </c>
      <c r="D34" s="1">
        <v>3472795.76</v>
      </c>
      <c r="E34" s="1">
        <v>45442.71</v>
      </c>
      <c r="F34" s="8">
        <v>0</v>
      </c>
      <c r="G34" s="1">
        <f t="shared" si="6"/>
        <v>0</v>
      </c>
      <c r="H34" s="10">
        <v>3239093.19</v>
      </c>
      <c r="I34" s="13">
        <v>0</v>
      </c>
      <c r="J34" s="1"/>
      <c r="K34" s="1">
        <f t="shared" si="0"/>
        <v>740885.27642165963</v>
      </c>
      <c r="L34" s="1">
        <f t="shared" si="1"/>
        <v>-2777353.1935783401</v>
      </c>
      <c r="M34" s="1">
        <f t="shared" si="3"/>
        <v>2777353.1935783401</v>
      </c>
      <c r="N34" s="1">
        <f t="shared" si="4"/>
        <v>0</v>
      </c>
      <c r="O34" s="8">
        <v>0</v>
      </c>
      <c r="P34" s="1">
        <f t="shared" si="7"/>
        <v>0</v>
      </c>
      <c r="Q34" s="10">
        <f t="shared" si="5"/>
        <v>2777353.1935783401</v>
      </c>
      <c r="R34" s="14">
        <f t="shared" si="2"/>
        <v>0</v>
      </c>
    </row>
    <row r="35" spans="1:18" ht="15" x14ac:dyDescent="0.2">
      <c r="A35" s="2">
        <v>41487</v>
      </c>
      <c r="B35" s="1">
        <v>750641.12167852372</v>
      </c>
      <c r="C35" s="1">
        <v>1071225.73</v>
      </c>
      <c r="D35" s="1">
        <v>5449711.7599999998</v>
      </c>
      <c r="E35" s="1">
        <v>44773.35</v>
      </c>
      <c r="F35" s="8">
        <v>0</v>
      </c>
      <c r="G35" s="1">
        <f t="shared" si="6"/>
        <v>0</v>
      </c>
      <c r="H35" s="10">
        <v>4423259.3099999996</v>
      </c>
      <c r="I35" s="13">
        <v>0</v>
      </c>
      <c r="J35" s="1"/>
      <c r="K35" s="1">
        <f t="shared" ref="K35:K66" si="8">B35+C35</f>
        <v>1821866.8516785237</v>
      </c>
      <c r="L35" s="1">
        <f t="shared" ref="L35:L66" si="9">K35-(D35+E35)</f>
        <v>-3672618.2583214757</v>
      </c>
      <c r="M35" s="1">
        <f t="shared" si="3"/>
        <v>3672618.2583214757</v>
      </c>
      <c r="N35" s="1">
        <f t="shared" si="4"/>
        <v>0</v>
      </c>
      <c r="O35" s="8">
        <v>0</v>
      </c>
      <c r="P35" s="1">
        <f t="shared" si="7"/>
        <v>0</v>
      </c>
      <c r="Q35" s="10">
        <f t="shared" si="5"/>
        <v>3672618.2583214757</v>
      </c>
      <c r="R35" s="14">
        <f t="shared" si="2"/>
        <v>0</v>
      </c>
    </row>
    <row r="36" spans="1:18" ht="15" x14ac:dyDescent="0.2">
      <c r="A36" s="2">
        <v>41518</v>
      </c>
      <c r="B36" s="1">
        <v>1765546.1781977415</v>
      </c>
      <c r="C36" s="1">
        <v>3600745.74</v>
      </c>
      <c r="D36" s="1">
        <v>2194767.11</v>
      </c>
      <c r="E36" s="1">
        <v>43008.86</v>
      </c>
      <c r="F36" s="8">
        <v>0</v>
      </c>
      <c r="G36" s="1">
        <f t="shared" si="6"/>
        <v>0</v>
      </c>
      <c r="H36" s="10">
        <v>0</v>
      </c>
      <c r="I36" s="13">
        <v>1362969.7600000002</v>
      </c>
      <c r="J36" s="1"/>
      <c r="K36" s="1">
        <f t="shared" si="8"/>
        <v>5366291.9181977417</v>
      </c>
      <c r="L36" s="1">
        <f t="shared" si="9"/>
        <v>3128515.948197742</v>
      </c>
      <c r="M36" s="1">
        <f t="shared" si="3"/>
        <v>0</v>
      </c>
      <c r="N36" s="1">
        <f t="shared" si="4"/>
        <v>3128515.948197742</v>
      </c>
      <c r="O36" s="8">
        <v>0</v>
      </c>
      <c r="P36" s="1">
        <f t="shared" si="7"/>
        <v>0</v>
      </c>
      <c r="Q36" s="10">
        <f t="shared" si="5"/>
        <v>0</v>
      </c>
      <c r="R36" s="14">
        <f t="shared" si="2"/>
        <v>3128515.948197742</v>
      </c>
    </row>
    <row r="37" spans="1:18" ht="15" x14ac:dyDescent="0.2">
      <c r="A37" s="2">
        <v>41548</v>
      </c>
      <c r="B37" s="1">
        <v>513973.56425696611</v>
      </c>
      <c r="C37" s="1">
        <v>482749.7</v>
      </c>
      <c r="D37" s="1">
        <v>6112715.04</v>
      </c>
      <c r="E37" s="1">
        <v>36316.75</v>
      </c>
      <c r="F37" s="8">
        <v>0</v>
      </c>
      <c r="G37" s="1">
        <f t="shared" si="6"/>
        <v>0</v>
      </c>
      <c r="H37" s="10">
        <v>5666282.1100000003</v>
      </c>
      <c r="I37" s="13">
        <v>0</v>
      </c>
      <c r="J37" s="1"/>
      <c r="K37" s="1">
        <f t="shared" si="8"/>
        <v>996723.26425696607</v>
      </c>
      <c r="L37" s="1">
        <f t="shared" si="9"/>
        <v>-5152308.5257430337</v>
      </c>
      <c r="M37" s="1">
        <f t="shared" si="3"/>
        <v>5152308.5257430337</v>
      </c>
      <c r="N37" s="1">
        <f t="shared" si="4"/>
        <v>0</v>
      </c>
      <c r="O37" s="8">
        <v>0</v>
      </c>
      <c r="P37" s="1">
        <f t="shared" si="7"/>
        <v>0</v>
      </c>
      <c r="Q37" s="10">
        <f t="shared" si="5"/>
        <v>5152308.5257430337</v>
      </c>
      <c r="R37" s="14">
        <f t="shared" si="2"/>
        <v>0</v>
      </c>
    </row>
    <row r="38" spans="1:18" ht="15" x14ac:dyDescent="0.2">
      <c r="A38" s="2">
        <v>41579</v>
      </c>
      <c r="B38" s="1">
        <v>234048.574819915</v>
      </c>
      <c r="C38" s="1">
        <v>371722.96</v>
      </c>
      <c r="D38" s="1">
        <v>993179.07</v>
      </c>
      <c r="E38" s="1">
        <v>38654.74</v>
      </c>
      <c r="F38" s="8">
        <v>0</v>
      </c>
      <c r="G38" s="1">
        <f t="shared" si="6"/>
        <v>0</v>
      </c>
      <c r="H38" s="10">
        <v>660110.84</v>
      </c>
      <c r="I38" s="13">
        <v>0</v>
      </c>
      <c r="J38" s="1"/>
      <c r="K38" s="1">
        <f t="shared" si="8"/>
        <v>605771.53481991496</v>
      </c>
      <c r="L38" s="1">
        <f t="shared" si="9"/>
        <v>-426062.27518008498</v>
      </c>
      <c r="M38" s="1">
        <f t="shared" si="3"/>
        <v>426062.27518008498</v>
      </c>
      <c r="N38" s="1">
        <f t="shared" si="4"/>
        <v>0</v>
      </c>
      <c r="O38" s="8">
        <v>0</v>
      </c>
      <c r="P38" s="1">
        <f t="shared" si="7"/>
        <v>0</v>
      </c>
      <c r="Q38" s="10">
        <f t="shared" si="5"/>
        <v>426062.27518008498</v>
      </c>
      <c r="R38" s="14">
        <f t="shared" si="2"/>
        <v>0</v>
      </c>
    </row>
    <row r="39" spans="1:18" ht="15" x14ac:dyDescent="0.2">
      <c r="A39" s="2">
        <v>41609</v>
      </c>
      <c r="B39" s="1">
        <v>86499.570315672085</v>
      </c>
      <c r="C39" s="1">
        <v>207215.91</v>
      </c>
      <c r="D39" s="1">
        <v>2221961.59</v>
      </c>
      <c r="E39" s="1">
        <v>39928.18</v>
      </c>
      <c r="F39" s="8">
        <v>0</v>
      </c>
      <c r="G39" s="1">
        <f t="shared" si="6"/>
        <v>0</v>
      </c>
      <c r="H39" s="10">
        <v>2054673.9</v>
      </c>
      <c r="I39" s="13">
        <v>0</v>
      </c>
      <c r="J39" s="1"/>
      <c r="K39" s="1">
        <f t="shared" si="8"/>
        <v>293715.48031567212</v>
      </c>
      <c r="L39" s="1">
        <f t="shared" si="9"/>
        <v>-1968174.2896843278</v>
      </c>
      <c r="M39" s="1">
        <f t="shared" si="3"/>
        <v>1968174.2896843278</v>
      </c>
      <c r="N39" s="1">
        <f t="shared" si="4"/>
        <v>0</v>
      </c>
      <c r="O39" s="8">
        <v>0</v>
      </c>
      <c r="P39" s="1">
        <f t="shared" si="7"/>
        <v>0</v>
      </c>
      <c r="Q39" s="10">
        <f t="shared" si="5"/>
        <v>1968174.2896843278</v>
      </c>
      <c r="R39" s="14">
        <f t="shared" si="2"/>
        <v>0</v>
      </c>
    </row>
    <row r="40" spans="1:18" ht="15" x14ac:dyDescent="0.2">
      <c r="A40" s="2">
        <v>41640</v>
      </c>
      <c r="B40" s="1">
        <v>102203.1169263795</v>
      </c>
      <c r="C40" s="1">
        <v>76673.08</v>
      </c>
      <c r="D40" s="1">
        <v>3725104.64</v>
      </c>
      <c r="E40" s="1">
        <v>37200.410000000003</v>
      </c>
      <c r="F40" s="8">
        <v>0</v>
      </c>
      <c r="G40" s="1">
        <f t="shared" si="6"/>
        <v>0</v>
      </c>
      <c r="H40" s="10">
        <v>3685632.01</v>
      </c>
      <c r="I40" s="13">
        <v>0</v>
      </c>
      <c r="J40" s="1"/>
      <c r="K40" s="1">
        <f t="shared" si="8"/>
        <v>178876.19692637952</v>
      </c>
      <c r="L40" s="1">
        <f t="shared" si="9"/>
        <v>-3583428.8530736207</v>
      </c>
      <c r="M40" s="1">
        <f t="shared" si="3"/>
        <v>3583428.8530736207</v>
      </c>
      <c r="N40" s="1">
        <f t="shared" si="4"/>
        <v>0</v>
      </c>
      <c r="O40" s="8">
        <v>0</v>
      </c>
      <c r="P40" s="1">
        <f t="shared" si="7"/>
        <v>0</v>
      </c>
      <c r="Q40" s="10">
        <f t="shared" si="5"/>
        <v>3583428.8530736207</v>
      </c>
      <c r="R40" s="14">
        <f t="shared" si="2"/>
        <v>0</v>
      </c>
    </row>
    <row r="41" spans="1:18" ht="15" x14ac:dyDescent="0.2">
      <c r="A41" s="2">
        <v>41671</v>
      </c>
      <c r="B41" s="1">
        <v>349038.0652064234</v>
      </c>
      <c r="C41" s="1">
        <v>26853.87</v>
      </c>
      <c r="D41" s="1">
        <v>9051296.4100000001</v>
      </c>
      <c r="E41" s="1">
        <v>31075.96</v>
      </c>
      <c r="F41" s="8">
        <v>0</v>
      </c>
      <c r="G41" s="1">
        <f t="shared" si="6"/>
        <v>0</v>
      </c>
      <c r="H41" s="10">
        <v>9055518.5099999998</v>
      </c>
      <c r="I41" s="13">
        <v>0</v>
      </c>
      <c r="J41" s="1"/>
      <c r="K41" s="1">
        <f t="shared" si="8"/>
        <v>375891.9352064234</v>
      </c>
      <c r="L41" s="1">
        <f t="shared" si="9"/>
        <v>-8706480.4347935785</v>
      </c>
      <c r="M41" s="1">
        <f t="shared" si="3"/>
        <v>8706480.4347935785</v>
      </c>
      <c r="N41" s="1">
        <f t="shared" si="4"/>
        <v>0</v>
      </c>
      <c r="O41" s="8">
        <v>0</v>
      </c>
      <c r="P41" s="1">
        <f t="shared" si="7"/>
        <v>0</v>
      </c>
      <c r="Q41" s="10">
        <f t="shared" si="5"/>
        <v>8706480.4347935785</v>
      </c>
      <c r="R41" s="14">
        <f t="shared" si="2"/>
        <v>0</v>
      </c>
    </row>
    <row r="42" spans="1:18" ht="15" x14ac:dyDescent="0.2">
      <c r="A42" s="2">
        <v>41699</v>
      </c>
      <c r="B42" s="1">
        <v>380643.36214434728</v>
      </c>
      <c r="C42" s="1">
        <v>380781.58</v>
      </c>
      <c r="D42" s="1">
        <v>5761462.7599999998</v>
      </c>
      <c r="E42" s="1">
        <v>38049.14</v>
      </c>
      <c r="F42" s="8">
        <v>0</v>
      </c>
      <c r="G42" s="1">
        <f t="shared" si="6"/>
        <v>0</v>
      </c>
      <c r="H42" s="10">
        <v>5418730.3200000003</v>
      </c>
      <c r="I42" s="13">
        <v>0</v>
      </c>
      <c r="J42" s="1"/>
      <c r="K42" s="1">
        <f t="shared" si="8"/>
        <v>761424.94214434735</v>
      </c>
      <c r="L42" s="1">
        <f t="shared" si="9"/>
        <v>-5038086.9578556521</v>
      </c>
      <c r="M42" s="1">
        <f t="shared" si="3"/>
        <v>5038086.9578556521</v>
      </c>
      <c r="N42" s="1">
        <f t="shared" si="4"/>
        <v>0</v>
      </c>
      <c r="O42" s="8">
        <v>0</v>
      </c>
      <c r="P42" s="1">
        <f t="shared" si="7"/>
        <v>0</v>
      </c>
      <c r="Q42" s="10">
        <f t="shared" si="5"/>
        <v>5038086.9578556521</v>
      </c>
      <c r="R42" s="14">
        <f t="shared" si="2"/>
        <v>0</v>
      </c>
    </row>
    <row r="43" spans="1:18" ht="15" x14ac:dyDescent="0.2">
      <c r="A43" s="2">
        <v>41730</v>
      </c>
      <c r="B43" s="1">
        <v>2583531.675882861</v>
      </c>
      <c r="C43" s="1">
        <v>11960823.77</v>
      </c>
      <c r="D43" s="1">
        <v>769840.22</v>
      </c>
      <c r="E43" s="1">
        <v>41249.9</v>
      </c>
      <c r="F43" s="8">
        <v>0</v>
      </c>
      <c r="G43" s="1">
        <f t="shared" si="6"/>
        <v>0</v>
      </c>
      <c r="H43" s="10">
        <v>0</v>
      </c>
      <c r="I43" s="13">
        <v>11149733.639999999</v>
      </c>
      <c r="J43" s="1"/>
      <c r="K43" s="1">
        <f t="shared" si="8"/>
        <v>14544355.445882861</v>
      </c>
      <c r="L43" s="1">
        <f t="shared" si="9"/>
        <v>13733265.325882861</v>
      </c>
      <c r="M43" s="1">
        <f t="shared" si="3"/>
        <v>0</v>
      </c>
      <c r="N43" s="1">
        <f t="shared" si="4"/>
        <v>13733265.325882861</v>
      </c>
      <c r="O43" s="8">
        <v>0</v>
      </c>
      <c r="P43" s="1">
        <f t="shared" si="7"/>
        <v>0</v>
      </c>
      <c r="Q43" s="10">
        <f t="shared" si="5"/>
        <v>0</v>
      </c>
      <c r="R43" s="14">
        <f t="shared" si="2"/>
        <v>13733265.325882861</v>
      </c>
    </row>
    <row r="44" spans="1:18" ht="15" x14ac:dyDescent="0.2">
      <c r="A44" s="2">
        <v>41760</v>
      </c>
      <c r="B44" s="1">
        <v>892356.73550073802</v>
      </c>
      <c r="C44" s="1">
        <v>2834524.37</v>
      </c>
      <c r="D44" s="1">
        <v>2931482.17</v>
      </c>
      <c r="E44" s="1">
        <v>30317.919999999998</v>
      </c>
      <c r="F44" s="8">
        <v>0</v>
      </c>
      <c r="G44" s="1">
        <f t="shared" si="6"/>
        <v>0</v>
      </c>
      <c r="H44" s="10">
        <v>127275.69</v>
      </c>
      <c r="I44" s="13">
        <v>0</v>
      </c>
      <c r="J44" s="1"/>
      <c r="K44" s="1">
        <f t="shared" si="8"/>
        <v>3726881.1055007381</v>
      </c>
      <c r="L44" s="1">
        <f t="shared" si="9"/>
        <v>765081.01550073829</v>
      </c>
      <c r="M44" s="1">
        <f t="shared" si="3"/>
        <v>0</v>
      </c>
      <c r="N44" s="1">
        <f t="shared" si="4"/>
        <v>765081.01550073829</v>
      </c>
      <c r="O44" s="8">
        <v>0</v>
      </c>
      <c r="P44" s="1">
        <f t="shared" si="7"/>
        <v>0</v>
      </c>
      <c r="Q44" s="10">
        <f t="shared" si="5"/>
        <v>0</v>
      </c>
      <c r="R44" s="14">
        <f t="shared" si="2"/>
        <v>765081.01550073829</v>
      </c>
    </row>
    <row r="45" spans="1:18" ht="15" x14ac:dyDescent="0.2">
      <c r="A45" s="2">
        <v>41791</v>
      </c>
      <c r="B45" s="1">
        <v>200896.23934640735</v>
      </c>
      <c r="C45" s="1">
        <v>1149927.3999999999</v>
      </c>
      <c r="D45" s="1">
        <v>3102702.28</v>
      </c>
      <c r="E45" s="1">
        <v>28159.759999999998</v>
      </c>
      <c r="F45" s="8">
        <v>0</v>
      </c>
      <c r="G45" s="1">
        <f t="shared" si="6"/>
        <v>0</v>
      </c>
      <c r="H45" s="10">
        <v>1980934.62</v>
      </c>
      <c r="I45" s="13">
        <v>0</v>
      </c>
      <c r="J45" s="1"/>
      <c r="K45" s="1">
        <f t="shared" si="8"/>
        <v>1350823.6393464073</v>
      </c>
      <c r="L45" s="1">
        <f t="shared" si="9"/>
        <v>-1780038.4006535923</v>
      </c>
      <c r="M45" s="1">
        <f t="shared" si="3"/>
        <v>1780038.4006535923</v>
      </c>
      <c r="N45" s="1">
        <f t="shared" si="4"/>
        <v>0</v>
      </c>
      <c r="O45" s="8">
        <v>0</v>
      </c>
      <c r="P45" s="1">
        <f t="shared" si="7"/>
        <v>0</v>
      </c>
      <c r="Q45" s="10">
        <f t="shared" si="5"/>
        <v>1780038.4006535923</v>
      </c>
      <c r="R45" s="14">
        <f t="shared" si="2"/>
        <v>0</v>
      </c>
    </row>
    <row r="46" spans="1:18" ht="15" x14ac:dyDescent="0.2">
      <c r="A46" s="2">
        <v>41821</v>
      </c>
      <c r="B46" s="1">
        <v>233261.58519828692</v>
      </c>
      <c r="C46" s="1">
        <v>167569.68</v>
      </c>
      <c r="D46" s="1">
        <v>3818153.55</v>
      </c>
      <c r="E46" s="1">
        <v>35712.58</v>
      </c>
      <c r="F46" s="8">
        <v>0</v>
      </c>
      <c r="G46" s="1">
        <f t="shared" si="6"/>
        <v>0</v>
      </c>
      <c r="H46" s="10">
        <v>3686296.43</v>
      </c>
      <c r="I46" s="13">
        <v>0</v>
      </c>
      <c r="J46" s="1"/>
      <c r="K46" s="1">
        <f t="shared" si="8"/>
        <v>400831.26519828691</v>
      </c>
      <c r="L46" s="1">
        <f t="shared" si="9"/>
        <v>-3453034.8648017128</v>
      </c>
      <c r="M46" s="1">
        <f t="shared" si="3"/>
        <v>3453034.8648017128</v>
      </c>
      <c r="N46" s="1">
        <f t="shared" si="4"/>
        <v>0</v>
      </c>
      <c r="O46" s="8">
        <v>0</v>
      </c>
      <c r="P46" s="1">
        <f t="shared" si="7"/>
        <v>0</v>
      </c>
      <c r="Q46" s="10">
        <f t="shared" si="5"/>
        <v>3453034.8648017128</v>
      </c>
      <c r="R46" s="14">
        <f t="shared" si="2"/>
        <v>0</v>
      </c>
    </row>
    <row r="47" spans="1:18" ht="15" x14ac:dyDescent="0.2">
      <c r="A47" s="2">
        <v>41852</v>
      </c>
      <c r="B47" s="1">
        <v>23784.447530109435</v>
      </c>
      <c r="C47" s="1">
        <v>2223.0700000000002</v>
      </c>
      <c r="D47" s="1">
        <v>9273970.2200000007</v>
      </c>
      <c r="E47" s="1">
        <v>31128.22</v>
      </c>
      <c r="F47" s="8">
        <v>0</v>
      </c>
      <c r="G47" s="1">
        <f t="shared" si="6"/>
        <v>0</v>
      </c>
      <c r="H47" s="10">
        <v>9302875.3900000006</v>
      </c>
      <c r="I47" s="13">
        <v>0</v>
      </c>
      <c r="J47" s="1"/>
      <c r="K47" s="1">
        <f t="shared" si="8"/>
        <v>26007.517530109435</v>
      </c>
      <c r="L47" s="1">
        <f t="shared" si="9"/>
        <v>-9279090.9224698916</v>
      </c>
      <c r="M47" s="1">
        <f t="shared" si="3"/>
        <v>9279090.9224698916</v>
      </c>
      <c r="N47" s="1">
        <f t="shared" si="4"/>
        <v>0</v>
      </c>
      <c r="O47" s="8">
        <v>0</v>
      </c>
      <c r="P47" s="1">
        <f t="shared" si="7"/>
        <v>0</v>
      </c>
      <c r="Q47" s="10">
        <f t="shared" si="5"/>
        <v>9279090.9224698916</v>
      </c>
      <c r="R47" s="14">
        <f t="shared" si="2"/>
        <v>0</v>
      </c>
    </row>
    <row r="48" spans="1:18" ht="15" x14ac:dyDescent="0.2">
      <c r="A48" s="2">
        <v>41883</v>
      </c>
      <c r="B48" s="1">
        <v>2675939.4282887354</v>
      </c>
      <c r="C48" s="1">
        <v>2457552.29</v>
      </c>
      <c r="D48" s="1">
        <v>3402389.27</v>
      </c>
      <c r="E48" s="1">
        <v>29837.16</v>
      </c>
      <c r="F48" s="8">
        <v>0</v>
      </c>
      <c r="G48" s="1">
        <f t="shared" si="6"/>
        <v>0</v>
      </c>
      <c r="H48" s="10">
        <v>974674.13</v>
      </c>
      <c r="I48" s="13">
        <v>0</v>
      </c>
      <c r="J48" s="1"/>
      <c r="K48" s="1">
        <f t="shared" si="8"/>
        <v>5133491.7182887355</v>
      </c>
      <c r="L48" s="1">
        <f t="shared" si="9"/>
        <v>1701265.2882887353</v>
      </c>
      <c r="M48" s="1">
        <f t="shared" si="3"/>
        <v>0</v>
      </c>
      <c r="N48" s="1">
        <f t="shared" si="4"/>
        <v>1701265.2882887353</v>
      </c>
      <c r="O48" s="8">
        <v>0</v>
      </c>
      <c r="P48" s="1">
        <f t="shared" si="7"/>
        <v>0</v>
      </c>
      <c r="Q48" s="10">
        <f t="shared" si="5"/>
        <v>0</v>
      </c>
      <c r="R48" s="14">
        <f t="shared" si="2"/>
        <v>1701265.2882887353</v>
      </c>
    </row>
    <row r="49" spans="1:18" ht="15" x14ac:dyDescent="0.2">
      <c r="A49" s="2">
        <v>41913</v>
      </c>
      <c r="B49" s="1">
        <v>8587088.532851249</v>
      </c>
      <c r="C49" s="1">
        <v>6856194.3200000003</v>
      </c>
      <c r="D49" s="1">
        <v>7826486.3899999997</v>
      </c>
      <c r="E49" s="1">
        <v>31315.39</v>
      </c>
      <c r="F49" s="8">
        <v>0</v>
      </c>
      <c r="G49" s="1">
        <f t="shared" si="6"/>
        <v>0</v>
      </c>
      <c r="H49" s="10">
        <v>1001607.47</v>
      </c>
      <c r="I49" s="13">
        <v>0</v>
      </c>
      <c r="J49" s="1"/>
      <c r="K49" s="1">
        <f t="shared" si="8"/>
        <v>15443282.852851249</v>
      </c>
      <c r="L49" s="1">
        <f t="shared" si="9"/>
        <v>7585481.0728512499</v>
      </c>
      <c r="M49" s="1">
        <f t="shared" si="3"/>
        <v>0</v>
      </c>
      <c r="N49" s="1">
        <f t="shared" si="4"/>
        <v>7585481.0728512499</v>
      </c>
      <c r="O49" s="8">
        <v>0</v>
      </c>
      <c r="P49" s="1">
        <f t="shared" si="7"/>
        <v>0</v>
      </c>
      <c r="Q49" s="10">
        <f t="shared" si="5"/>
        <v>0</v>
      </c>
      <c r="R49" s="14">
        <f t="shared" si="2"/>
        <v>7585481.0728512499</v>
      </c>
    </row>
    <row r="50" spans="1:18" ht="15" x14ac:dyDescent="0.2">
      <c r="A50" s="2">
        <v>41944</v>
      </c>
      <c r="B50" s="1">
        <v>2289000.1733747721</v>
      </c>
      <c r="C50" s="1">
        <v>2251894.63</v>
      </c>
      <c r="D50" s="1">
        <v>3674779.98</v>
      </c>
      <c r="E50" s="1">
        <v>32450.73</v>
      </c>
      <c r="F50" s="8">
        <v>0</v>
      </c>
      <c r="G50" s="1">
        <f t="shared" si="6"/>
        <v>0</v>
      </c>
      <c r="H50" s="10">
        <v>1455336.09</v>
      </c>
      <c r="I50" s="13">
        <v>0</v>
      </c>
      <c r="J50" s="1"/>
      <c r="K50" s="1">
        <f t="shared" si="8"/>
        <v>4540894.803374772</v>
      </c>
      <c r="L50" s="1">
        <f t="shared" si="9"/>
        <v>833664.093374772</v>
      </c>
      <c r="M50" s="1">
        <f t="shared" si="3"/>
        <v>0</v>
      </c>
      <c r="N50" s="1">
        <f t="shared" si="4"/>
        <v>833664.093374772</v>
      </c>
      <c r="O50" s="8">
        <v>0</v>
      </c>
      <c r="P50" s="1">
        <f t="shared" si="7"/>
        <v>0</v>
      </c>
      <c r="Q50" s="10">
        <f t="shared" si="5"/>
        <v>0</v>
      </c>
      <c r="R50" s="14">
        <f t="shared" si="2"/>
        <v>833664.093374772</v>
      </c>
    </row>
    <row r="51" spans="1:18" ht="15" x14ac:dyDescent="0.2">
      <c r="A51" s="2">
        <v>41974</v>
      </c>
      <c r="B51" s="1">
        <v>690921.05941409431</v>
      </c>
      <c r="C51" s="1">
        <v>988256.66</v>
      </c>
      <c r="D51" s="1">
        <v>958086</v>
      </c>
      <c r="E51" s="1">
        <v>50750.52</v>
      </c>
      <c r="F51" s="8">
        <v>20580</v>
      </c>
      <c r="G51" s="1">
        <f t="shared" si="6"/>
        <v>20580</v>
      </c>
      <c r="H51" s="10">
        <v>0</v>
      </c>
      <c r="I51" s="13">
        <v>0</v>
      </c>
      <c r="J51" s="1"/>
      <c r="K51" s="1">
        <f t="shared" si="8"/>
        <v>1679177.7194140945</v>
      </c>
      <c r="L51" s="1">
        <f t="shared" si="9"/>
        <v>670341.19941409444</v>
      </c>
      <c r="M51" s="1">
        <f t="shared" si="3"/>
        <v>0</v>
      </c>
      <c r="N51" s="1">
        <f t="shared" si="4"/>
        <v>670341.19941409444</v>
      </c>
      <c r="O51" s="8">
        <f>MIN(10000000,O50+M51)</f>
        <v>0</v>
      </c>
      <c r="P51" s="1">
        <f t="shared" si="7"/>
        <v>0</v>
      </c>
      <c r="Q51" s="10">
        <f>M51-MAX(P51,0)</f>
        <v>0</v>
      </c>
      <c r="R51" s="14">
        <f t="shared" si="2"/>
        <v>670341.19941409444</v>
      </c>
    </row>
    <row r="52" spans="1:18" ht="15" x14ac:dyDescent="0.2">
      <c r="A52" s="2">
        <v>42005</v>
      </c>
      <c r="B52" s="1">
        <v>484940.87154116854</v>
      </c>
      <c r="C52" s="1">
        <v>500375.28</v>
      </c>
      <c r="D52" s="1">
        <v>2179935.33</v>
      </c>
      <c r="E52" s="1">
        <v>67789.11</v>
      </c>
      <c r="F52" s="8">
        <v>1767929</v>
      </c>
      <c r="G52" s="1">
        <f t="shared" si="6"/>
        <v>1747349</v>
      </c>
      <c r="H52" s="10">
        <v>0</v>
      </c>
      <c r="I52" s="13">
        <v>0</v>
      </c>
      <c r="J52" s="1"/>
      <c r="K52" s="1">
        <f t="shared" si="8"/>
        <v>985316.15154116857</v>
      </c>
      <c r="L52" s="1">
        <f t="shared" si="9"/>
        <v>-1262408.2884588314</v>
      </c>
      <c r="M52" s="1">
        <f t="shared" si="3"/>
        <v>1262408.2884588314</v>
      </c>
      <c r="N52" s="1">
        <f t="shared" si="4"/>
        <v>0</v>
      </c>
      <c r="O52" s="8">
        <f>MIN(10000000,O51+M52-N52)</f>
        <v>1262408.2884588314</v>
      </c>
      <c r="P52" s="1">
        <f t="shared" si="7"/>
        <v>1262408.2884588314</v>
      </c>
      <c r="Q52" s="10">
        <f t="shared" ref="Q52:Q79" si="10">M52-MAX(P52,0)</f>
        <v>0</v>
      </c>
      <c r="R52" s="14">
        <f t="shared" si="2"/>
        <v>0</v>
      </c>
    </row>
    <row r="53" spans="1:18" ht="15" x14ac:dyDescent="0.2">
      <c r="A53" s="2">
        <v>42036</v>
      </c>
      <c r="B53" s="1">
        <v>429716.86617876217</v>
      </c>
      <c r="C53" s="1">
        <v>134626.51999999999</v>
      </c>
      <c r="D53" s="1">
        <v>2177037.65</v>
      </c>
      <c r="E53" s="1">
        <v>54194.93</v>
      </c>
      <c r="F53" s="8">
        <v>3864535</v>
      </c>
      <c r="G53" s="1">
        <f t="shared" si="6"/>
        <v>2096606</v>
      </c>
      <c r="H53" s="10">
        <v>0</v>
      </c>
      <c r="I53" s="13">
        <v>0</v>
      </c>
      <c r="J53" s="1"/>
      <c r="K53" s="1">
        <f t="shared" si="8"/>
        <v>564343.38617876219</v>
      </c>
      <c r="L53" s="1">
        <f t="shared" si="9"/>
        <v>-1666889.1938212379</v>
      </c>
      <c r="M53" s="1">
        <f t="shared" si="3"/>
        <v>1666889.1938212379</v>
      </c>
      <c r="N53" s="1">
        <f t="shared" si="4"/>
        <v>0</v>
      </c>
      <c r="O53" s="8">
        <f t="shared" ref="O53:O54" si="11">MIN(10000000,O52+M53-N53)</f>
        <v>2929297.482280069</v>
      </c>
      <c r="P53" s="1">
        <f t="shared" si="7"/>
        <v>1666889.1938212377</v>
      </c>
      <c r="Q53" s="10">
        <f t="shared" si="10"/>
        <v>0</v>
      </c>
      <c r="R53" s="14">
        <f t="shared" si="2"/>
        <v>0</v>
      </c>
    </row>
    <row r="54" spans="1:18" ht="15" x14ac:dyDescent="0.2">
      <c r="A54" s="2">
        <v>42064</v>
      </c>
      <c r="B54" s="1">
        <v>767006.81603235379</v>
      </c>
      <c r="C54" s="1">
        <v>320500.09999999998</v>
      </c>
      <c r="D54" s="1">
        <v>3116883.66</v>
      </c>
      <c r="E54" s="1">
        <v>56629.43</v>
      </c>
      <c r="F54" s="8">
        <v>6717548</v>
      </c>
      <c r="G54" s="1">
        <f t="shared" si="6"/>
        <v>2853013</v>
      </c>
      <c r="H54" s="10">
        <v>0</v>
      </c>
      <c r="I54" s="13">
        <v>0</v>
      </c>
      <c r="J54" s="1"/>
      <c r="K54" s="1">
        <f t="shared" si="8"/>
        <v>1087506.9160323539</v>
      </c>
      <c r="L54" s="1">
        <f t="shared" si="9"/>
        <v>-2086006.1739676464</v>
      </c>
      <c r="M54" s="1">
        <f t="shared" si="3"/>
        <v>2086006.1739676464</v>
      </c>
      <c r="N54" s="1">
        <f t="shared" si="4"/>
        <v>0</v>
      </c>
      <c r="O54" s="8">
        <f t="shared" si="11"/>
        <v>5015303.6562477155</v>
      </c>
      <c r="P54" s="1">
        <f t="shared" si="7"/>
        <v>2086006.1739676464</v>
      </c>
      <c r="Q54" s="10">
        <f t="shared" si="10"/>
        <v>0</v>
      </c>
      <c r="R54" s="14">
        <f t="shared" si="2"/>
        <v>0</v>
      </c>
    </row>
    <row r="55" spans="1:18" ht="15" x14ac:dyDescent="0.2">
      <c r="A55" s="2">
        <v>42095</v>
      </c>
      <c r="B55" s="1">
        <v>512698.47798904777</v>
      </c>
      <c r="C55" s="1">
        <v>756572.04</v>
      </c>
      <c r="D55" s="1">
        <v>1975592.17</v>
      </c>
      <c r="E55" s="1">
        <v>51607.91</v>
      </c>
      <c r="F55" s="8">
        <v>7988176.04</v>
      </c>
      <c r="G55" s="1">
        <f t="shared" si="6"/>
        <v>1270628.04</v>
      </c>
      <c r="H55" s="10">
        <v>0</v>
      </c>
      <c r="I55" s="13">
        <v>0</v>
      </c>
      <c r="J55" s="1"/>
      <c r="K55" s="1">
        <f t="shared" si="8"/>
        <v>1269270.5179890478</v>
      </c>
      <c r="L55" s="1">
        <f t="shared" si="9"/>
        <v>-757929.56201095204</v>
      </c>
      <c r="M55" s="1">
        <f t="shared" si="3"/>
        <v>757929.56201095204</v>
      </c>
      <c r="N55" s="1">
        <f t="shared" si="4"/>
        <v>0</v>
      </c>
      <c r="O55" s="8">
        <f>MIN(10000000,O54+M55-N55)</f>
        <v>5773233.2182586677</v>
      </c>
      <c r="P55" s="1">
        <f t="shared" si="7"/>
        <v>757929.56201095227</v>
      </c>
      <c r="Q55" s="10">
        <f t="shared" si="10"/>
        <v>0</v>
      </c>
      <c r="R55" s="14">
        <f t="shared" si="2"/>
        <v>0</v>
      </c>
    </row>
    <row r="56" spans="1:18" ht="15" x14ac:dyDescent="0.2">
      <c r="A56" s="2">
        <v>42125</v>
      </c>
      <c r="B56" s="1">
        <v>1106016.5173882991</v>
      </c>
      <c r="C56" s="1">
        <v>2759784.21</v>
      </c>
      <c r="D56" s="1">
        <v>1418424.5</v>
      </c>
      <c r="E56" s="1">
        <v>45504.45</v>
      </c>
      <c r="F56" s="8">
        <v>6692320.7800000003</v>
      </c>
      <c r="G56" s="1">
        <f t="shared" si="6"/>
        <v>-1295855.2599999998</v>
      </c>
      <c r="H56" s="10">
        <v>0</v>
      </c>
      <c r="I56" s="13">
        <v>0</v>
      </c>
      <c r="J56" s="1"/>
      <c r="K56" s="1">
        <f t="shared" si="8"/>
        <v>3865800.7273882991</v>
      </c>
      <c r="L56" s="1">
        <f t="shared" si="9"/>
        <v>2401871.7773882989</v>
      </c>
      <c r="M56" s="1">
        <f t="shared" si="3"/>
        <v>0</v>
      </c>
      <c r="N56" s="1">
        <f t="shared" si="4"/>
        <v>2401871.7773882989</v>
      </c>
      <c r="O56" s="8">
        <f>MIN(10000000,O55+M56-N56)</f>
        <v>3371361.4408703689</v>
      </c>
      <c r="P56" s="1">
        <f t="shared" si="7"/>
        <v>-2401871.7773882989</v>
      </c>
      <c r="Q56" s="10">
        <f t="shared" si="10"/>
        <v>0</v>
      </c>
      <c r="R56" s="14">
        <f t="shared" si="2"/>
        <v>0</v>
      </c>
    </row>
    <row r="57" spans="1:18" ht="15" x14ac:dyDescent="0.2">
      <c r="A57" s="2">
        <v>42156</v>
      </c>
      <c r="B57" s="1">
        <v>394453.84926776588</v>
      </c>
      <c r="C57" s="1">
        <v>219077.82</v>
      </c>
      <c r="D57" s="1">
        <v>3369451.22</v>
      </c>
      <c r="E57" s="1">
        <v>60955.39</v>
      </c>
      <c r="F57" s="8">
        <v>9903649.5700000003</v>
      </c>
      <c r="G57" s="1">
        <f t="shared" si="6"/>
        <v>3211328.79</v>
      </c>
      <c r="H57" s="10">
        <v>0</v>
      </c>
      <c r="I57" s="13">
        <v>0</v>
      </c>
      <c r="J57" s="1"/>
      <c r="K57" s="1">
        <f t="shared" si="8"/>
        <v>613531.66926776594</v>
      </c>
      <c r="L57" s="1">
        <f t="shared" si="9"/>
        <v>-2816874.9407322342</v>
      </c>
      <c r="M57" s="1">
        <f t="shared" si="3"/>
        <v>2816874.9407322342</v>
      </c>
      <c r="N57" s="1">
        <f t="shared" si="4"/>
        <v>0</v>
      </c>
      <c r="O57" s="8">
        <f t="shared" ref="O57:O58" si="12">MIN(10000000,O56+M57-N57)</f>
        <v>6188236.381602603</v>
      </c>
      <c r="P57" s="1">
        <f t="shared" si="7"/>
        <v>2816874.9407322342</v>
      </c>
      <c r="Q57" s="10">
        <f t="shared" si="10"/>
        <v>0</v>
      </c>
      <c r="R57" s="14">
        <f t="shared" ref="R57:R73" si="13">N57+MIN(0,P57)</f>
        <v>0</v>
      </c>
    </row>
    <row r="58" spans="1:18" ht="15" x14ac:dyDescent="0.2">
      <c r="A58" s="2">
        <v>42186</v>
      </c>
      <c r="B58" s="1">
        <v>131534.31882860139</v>
      </c>
      <c r="C58" s="1">
        <v>121255.67</v>
      </c>
      <c r="D58" s="1">
        <v>4475196.34</v>
      </c>
      <c r="E58" s="1">
        <v>74441.17</v>
      </c>
      <c r="F58" s="8">
        <v>10000000</v>
      </c>
      <c r="G58" s="1">
        <f t="shared" si="6"/>
        <v>96350.429999999702</v>
      </c>
      <c r="H58" s="10">
        <v>4332031.41</v>
      </c>
      <c r="I58" s="13">
        <v>0</v>
      </c>
      <c r="J58" s="1"/>
      <c r="K58" s="1">
        <f t="shared" si="8"/>
        <v>252789.98882860137</v>
      </c>
      <c r="L58" s="1">
        <f t="shared" si="9"/>
        <v>-4296847.5211713985</v>
      </c>
      <c r="M58" s="1">
        <f t="shared" si="3"/>
        <v>4296847.5211713985</v>
      </c>
      <c r="N58" s="1">
        <f t="shared" si="4"/>
        <v>0</v>
      </c>
      <c r="O58" s="8">
        <f t="shared" si="12"/>
        <v>10000000</v>
      </c>
      <c r="P58" s="1">
        <f t="shared" si="7"/>
        <v>3811763.618397397</v>
      </c>
      <c r="Q58" s="10">
        <f t="shared" si="10"/>
        <v>485083.90277400147</v>
      </c>
      <c r="R58" s="14">
        <f t="shared" si="13"/>
        <v>0</v>
      </c>
    </row>
    <row r="59" spans="1:18" ht="15" x14ac:dyDescent="0.2">
      <c r="A59" s="2">
        <v>42217</v>
      </c>
      <c r="B59" s="1">
        <v>15254.881570611149</v>
      </c>
      <c r="C59" s="1">
        <v>5229.72</v>
      </c>
      <c r="D59" s="1">
        <v>5525342.5700000003</v>
      </c>
      <c r="E59" s="1">
        <v>58415.54</v>
      </c>
      <c r="F59" s="8">
        <v>10000000</v>
      </c>
      <c r="G59" s="1">
        <f t="shared" si="6"/>
        <v>0</v>
      </c>
      <c r="H59" s="10">
        <v>5578528.3600000003</v>
      </c>
      <c r="I59" s="13">
        <v>0</v>
      </c>
      <c r="J59" s="1"/>
      <c r="K59" s="1">
        <f t="shared" si="8"/>
        <v>20484.60157061115</v>
      </c>
      <c r="L59" s="1">
        <f t="shared" si="9"/>
        <v>-5563273.5084293894</v>
      </c>
      <c r="M59" s="1">
        <f t="shared" si="3"/>
        <v>5563273.5084293894</v>
      </c>
      <c r="N59" s="1">
        <f t="shared" si="4"/>
        <v>0</v>
      </c>
      <c r="O59" s="8">
        <f>MIN(10000000,O58+M59-N59)</f>
        <v>10000000</v>
      </c>
      <c r="P59" s="1">
        <f t="shared" si="7"/>
        <v>0</v>
      </c>
      <c r="Q59" s="10">
        <f t="shared" si="10"/>
        <v>5563273.5084293894</v>
      </c>
      <c r="R59" s="14">
        <f t="shared" si="13"/>
        <v>0</v>
      </c>
    </row>
    <row r="60" spans="1:18" ht="15" x14ac:dyDescent="0.2">
      <c r="A60" s="2">
        <v>42248</v>
      </c>
      <c r="B60" s="1">
        <v>121088.89464107156</v>
      </c>
      <c r="C60" s="1">
        <v>33891.39</v>
      </c>
      <c r="D60" s="1">
        <v>3433196.24</v>
      </c>
      <c r="E60" s="1">
        <v>52934.58</v>
      </c>
      <c r="F60" s="8">
        <v>10000000</v>
      </c>
      <c r="G60" s="1">
        <f t="shared" si="6"/>
        <v>0</v>
      </c>
      <c r="H60" s="10">
        <v>3452239.45</v>
      </c>
      <c r="I60" s="13">
        <v>0</v>
      </c>
      <c r="J60" s="1"/>
      <c r="K60" s="1">
        <f t="shared" si="8"/>
        <v>154980.28464107157</v>
      </c>
      <c r="L60" s="1">
        <f t="shared" si="9"/>
        <v>-3331150.5353589286</v>
      </c>
      <c r="M60" s="1">
        <f t="shared" si="3"/>
        <v>3331150.5353589286</v>
      </c>
      <c r="N60" s="1">
        <f t="shared" si="4"/>
        <v>0</v>
      </c>
      <c r="O60" s="8">
        <f t="shared" ref="O60:O61" si="14">MIN(10000000,O59+M60-N60)</f>
        <v>10000000</v>
      </c>
      <c r="P60" s="1">
        <f t="shared" si="7"/>
        <v>0</v>
      </c>
      <c r="Q60" s="10">
        <f t="shared" si="10"/>
        <v>3331150.5353589286</v>
      </c>
      <c r="R60" s="14">
        <f t="shared" si="13"/>
        <v>0</v>
      </c>
    </row>
    <row r="61" spans="1:18" ht="15" x14ac:dyDescent="0.2">
      <c r="A61" s="2">
        <v>42278</v>
      </c>
      <c r="B61" s="1">
        <v>112542.87430297956</v>
      </c>
      <c r="C61" s="1">
        <v>48514.94</v>
      </c>
      <c r="D61" s="1">
        <v>3954783.41</v>
      </c>
      <c r="E61" s="1">
        <v>55800.58</v>
      </c>
      <c r="F61" s="8">
        <v>10000000</v>
      </c>
      <c r="G61" s="1">
        <f t="shared" si="6"/>
        <v>0</v>
      </c>
      <c r="H61" s="10">
        <v>3962069.03</v>
      </c>
      <c r="I61" s="13">
        <v>0</v>
      </c>
      <c r="J61" s="1"/>
      <c r="K61" s="1">
        <f t="shared" si="8"/>
        <v>161057.81430297956</v>
      </c>
      <c r="L61" s="1">
        <f t="shared" si="9"/>
        <v>-3849526.1756970207</v>
      </c>
      <c r="M61" s="1">
        <f t="shared" si="3"/>
        <v>3849526.1756970207</v>
      </c>
      <c r="N61" s="1">
        <f t="shared" si="4"/>
        <v>0</v>
      </c>
      <c r="O61" s="8">
        <f t="shared" si="14"/>
        <v>10000000</v>
      </c>
      <c r="P61" s="1">
        <f t="shared" si="7"/>
        <v>0</v>
      </c>
      <c r="Q61" s="10">
        <f t="shared" si="10"/>
        <v>3849526.1756970207</v>
      </c>
      <c r="R61" s="14">
        <f t="shared" si="13"/>
        <v>0</v>
      </c>
    </row>
    <row r="62" spans="1:18" ht="15" x14ac:dyDescent="0.2">
      <c r="A62" s="2">
        <v>42309</v>
      </c>
      <c r="B62" s="1">
        <v>102376.85382187366</v>
      </c>
      <c r="C62" s="1">
        <v>16836.43</v>
      </c>
      <c r="D62" s="1">
        <v>2040764.12</v>
      </c>
      <c r="E62" s="1">
        <v>56241.07</v>
      </c>
      <c r="F62" s="8">
        <v>10000000</v>
      </c>
      <c r="G62" s="1">
        <f t="shared" si="6"/>
        <v>0</v>
      </c>
      <c r="H62" s="10">
        <v>2080168.79</v>
      </c>
      <c r="I62" s="13">
        <v>0</v>
      </c>
      <c r="J62" s="1"/>
      <c r="K62" s="1">
        <f t="shared" si="8"/>
        <v>119213.28382187366</v>
      </c>
      <c r="L62" s="1">
        <f t="shared" si="9"/>
        <v>-1977791.9061781266</v>
      </c>
      <c r="M62" s="1">
        <f t="shared" si="3"/>
        <v>1977791.9061781266</v>
      </c>
      <c r="N62" s="1">
        <f t="shared" si="4"/>
        <v>0</v>
      </c>
      <c r="O62" s="8">
        <f>MIN(10000000,O61+M62-N62)</f>
        <v>10000000</v>
      </c>
      <c r="P62" s="1">
        <f t="shared" si="7"/>
        <v>0</v>
      </c>
      <c r="Q62" s="10">
        <f t="shared" si="10"/>
        <v>1977791.9061781266</v>
      </c>
      <c r="R62" s="14">
        <f t="shared" si="13"/>
        <v>0</v>
      </c>
    </row>
    <row r="63" spans="1:18" ht="15" x14ac:dyDescent="0.2">
      <c r="A63" s="2">
        <v>42339</v>
      </c>
      <c r="B63" s="1">
        <v>129452.56372406706</v>
      </c>
      <c r="C63" s="1">
        <v>423876.91</v>
      </c>
      <c r="D63" s="1">
        <v>2528183.39</v>
      </c>
      <c r="E63" s="1">
        <v>61766.559999999998</v>
      </c>
      <c r="F63" s="8">
        <v>10000000</v>
      </c>
      <c r="G63" s="1">
        <f t="shared" si="6"/>
        <v>0</v>
      </c>
      <c r="H63" s="10">
        <v>2166073.06</v>
      </c>
      <c r="I63" s="13">
        <v>0</v>
      </c>
      <c r="J63" s="1"/>
      <c r="K63" s="1">
        <f t="shared" si="8"/>
        <v>553329.47372406698</v>
      </c>
      <c r="L63" s="1">
        <f t="shared" si="9"/>
        <v>-2036620.4762759332</v>
      </c>
      <c r="M63" s="1">
        <f t="shared" si="3"/>
        <v>2036620.4762759332</v>
      </c>
      <c r="N63" s="1">
        <f t="shared" si="4"/>
        <v>0</v>
      </c>
      <c r="O63" s="8">
        <f t="shared" ref="O63:O64" si="15">MIN(10000000,O62+M63-N63)</f>
        <v>10000000</v>
      </c>
      <c r="P63" s="1">
        <f t="shared" si="7"/>
        <v>0</v>
      </c>
      <c r="Q63" s="10">
        <f t="shared" si="10"/>
        <v>2036620.4762759332</v>
      </c>
      <c r="R63" s="14">
        <f t="shared" si="13"/>
        <v>0</v>
      </c>
    </row>
    <row r="64" spans="1:18" ht="15" x14ac:dyDescent="0.2">
      <c r="A64" s="2">
        <v>42370</v>
      </c>
      <c r="B64" s="1">
        <v>120300.95472470485</v>
      </c>
      <c r="C64" s="1">
        <v>483040.81</v>
      </c>
      <c r="D64" s="1">
        <v>1324092.02</v>
      </c>
      <c r="E64" s="1">
        <v>54930.29</v>
      </c>
      <c r="F64" s="8">
        <v>10000000</v>
      </c>
      <c r="G64" s="1">
        <f t="shared" si="6"/>
        <v>0</v>
      </c>
      <c r="H64" s="10">
        <v>895981.46</v>
      </c>
      <c r="I64" s="13">
        <v>0</v>
      </c>
      <c r="J64" s="1"/>
      <c r="K64" s="1">
        <f t="shared" si="8"/>
        <v>603341.7647247049</v>
      </c>
      <c r="L64" s="1">
        <f t="shared" si="9"/>
        <v>-775680.54527529515</v>
      </c>
      <c r="M64" s="1">
        <f t="shared" si="3"/>
        <v>775680.54527529515</v>
      </c>
      <c r="N64" s="1">
        <f t="shared" si="4"/>
        <v>0</v>
      </c>
      <c r="O64" s="8">
        <f t="shared" si="15"/>
        <v>10000000</v>
      </c>
      <c r="P64" s="1">
        <f t="shared" si="7"/>
        <v>0</v>
      </c>
      <c r="Q64" s="10">
        <f t="shared" si="10"/>
        <v>775680.54527529515</v>
      </c>
      <c r="R64" s="14">
        <f t="shared" si="13"/>
        <v>0</v>
      </c>
    </row>
    <row r="65" spans="1:18" ht="15" x14ac:dyDescent="0.2">
      <c r="A65" s="2">
        <v>42401</v>
      </c>
      <c r="B65" s="1">
        <v>291769.8690801505</v>
      </c>
      <c r="C65" s="1">
        <v>78651.8</v>
      </c>
      <c r="D65" s="1">
        <v>2040047.17</v>
      </c>
      <c r="E65" s="1">
        <v>56591.17</v>
      </c>
      <c r="F65" s="8">
        <v>10000000</v>
      </c>
      <c r="G65" s="1">
        <f t="shared" si="6"/>
        <v>0</v>
      </c>
      <c r="H65" s="10">
        <v>2017986.45</v>
      </c>
      <c r="I65" s="13">
        <v>0</v>
      </c>
      <c r="J65" s="1"/>
      <c r="K65" s="1">
        <f t="shared" si="8"/>
        <v>370421.66908015049</v>
      </c>
      <c r="L65" s="1">
        <f t="shared" si="9"/>
        <v>-1726216.6709198493</v>
      </c>
      <c r="M65" s="1">
        <f t="shared" si="3"/>
        <v>1726216.6709198493</v>
      </c>
      <c r="N65" s="1">
        <f t="shared" si="4"/>
        <v>0</v>
      </c>
      <c r="O65" s="8">
        <f>MIN(10000000,O64+M65-N65)</f>
        <v>10000000</v>
      </c>
      <c r="P65" s="1">
        <f t="shared" si="7"/>
        <v>0</v>
      </c>
      <c r="Q65" s="10">
        <f t="shared" si="10"/>
        <v>1726216.6709198493</v>
      </c>
      <c r="R65" s="14">
        <f t="shared" si="13"/>
        <v>0</v>
      </c>
    </row>
    <row r="66" spans="1:18" ht="15" x14ac:dyDescent="0.2">
      <c r="A66" s="2">
        <v>42430</v>
      </c>
      <c r="B66" s="1">
        <v>602345.21722727641</v>
      </c>
      <c r="C66" s="1">
        <v>1628896.01</v>
      </c>
      <c r="D66" s="1">
        <v>2224342.9500000002</v>
      </c>
      <c r="E66" s="1">
        <v>53389.919999999998</v>
      </c>
      <c r="F66" s="8">
        <v>10000000</v>
      </c>
      <c r="G66" s="1">
        <f t="shared" si="6"/>
        <v>0</v>
      </c>
      <c r="H66" s="10">
        <v>648836.89</v>
      </c>
      <c r="I66" s="13">
        <v>0</v>
      </c>
      <c r="J66" s="1"/>
      <c r="K66" s="1">
        <f t="shared" si="8"/>
        <v>2231241.2272272762</v>
      </c>
      <c r="L66" s="1">
        <f t="shared" si="9"/>
        <v>-46491.642772723921</v>
      </c>
      <c r="M66" s="1">
        <f t="shared" si="3"/>
        <v>46491.642772723921</v>
      </c>
      <c r="N66" s="1">
        <f t="shared" si="4"/>
        <v>0</v>
      </c>
      <c r="O66" s="8">
        <f>MIN(10000000,O65+M66-N66)</f>
        <v>10000000</v>
      </c>
      <c r="P66" s="1">
        <f t="shared" si="7"/>
        <v>0</v>
      </c>
      <c r="Q66" s="10">
        <f t="shared" si="10"/>
        <v>46491.642772723921</v>
      </c>
      <c r="R66" s="14">
        <f t="shared" si="13"/>
        <v>0</v>
      </c>
    </row>
    <row r="67" spans="1:18" ht="15" x14ac:dyDescent="0.2">
      <c r="A67" s="2">
        <v>42461</v>
      </c>
      <c r="B67" s="1">
        <v>945083.05927973241</v>
      </c>
      <c r="C67" s="1">
        <v>486891.55</v>
      </c>
      <c r="D67" s="1">
        <v>3826744.33</v>
      </c>
      <c r="E67" s="1">
        <v>52370.41</v>
      </c>
      <c r="F67" s="8">
        <v>10000000</v>
      </c>
      <c r="G67" s="1">
        <f t="shared" si="6"/>
        <v>0</v>
      </c>
      <c r="H67" s="10">
        <v>3392223.16</v>
      </c>
      <c r="I67" s="13">
        <v>0</v>
      </c>
      <c r="J67" s="1"/>
      <c r="K67" s="1">
        <f t="shared" ref="K67:K79" si="16">B67+C67</f>
        <v>1431974.6092797325</v>
      </c>
      <c r="L67" s="1">
        <f t="shared" ref="L67:L79" si="17">K67-(D67+E67)</f>
        <v>-2447140.130720268</v>
      </c>
      <c r="M67" s="1">
        <f t="shared" si="3"/>
        <v>2447140.130720268</v>
      </c>
      <c r="N67" s="1">
        <f t="shared" si="4"/>
        <v>0</v>
      </c>
      <c r="O67" s="8">
        <f t="shared" ref="O67:O68" si="18">MIN(10000000,O66+M67-N67)</f>
        <v>10000000</v>
      </c>
      <c r="P67" s="1">
        <f t="shared" si="7"/>
        <v>0</v>
      </c>
      <c r="Q67" s="10">
        <f t="shared" si="10"/>
        <v>2447140.130720268</v>
      </c>
      <c r="R67" s="14">
        <f t="shared" si="13"/>
        <v>0</v>
      </c>
    </row>
    <row r="68" spans="1:18" ht="15" x14ac:dyDescent="0.2">
      <c r="A68" s="2">
        <v>42491</v>
      </c>
      <c r="B68" s="1">
        <v>1295163.1760018952</v>
      </c>
      <c r="C68" s="1">
        <v>1317714.6000000001</v>
      </c>
      <c r="D68" s="1">
        <v>4785900.93</v>
      </c>
      <c r="E68" s="1">
        <v>51762.83</v>
      </c>
      <c r="F68" s="8">
        <v>10000000</v>
      </c>
      <c r="G68" s="1">
        <f t="shared" si="6"/>
        <v>0</v>
      </c>
      <c r="H68" s="10">
        <v>3519949.15</v>
      </c>
      <c r="I68" s="13">
        <v>0</v>
      </c>
      <c r="J68" s="1"/>
      <c r="K68" s="1">
        <f t="shared" si="16"/>
        <v>2612877.7760018953</v>
      </c>
      <c r="L68" s="1">
        <f t="shared" si="17"/>
        <v>-2224785.9839981045</v>
      </c>
      <c r="M68" s="1">
        <f t="shared" ref="M68:M79" si="19">MAX(-L68,0)</f>
        <v>2224785.9839981045</v>
      </c>
      <c r="N68" s="1">
        <f t="shared" ref="N68:N79" si="20">MAX(L68,0)</f>
        <v>0</v>
      </c>
      <c r="O68" s="8">
        <f t="shared" si="18"/>
        <v>10000000</v>
      </c>
      <c r="P68" s="1">
        <f t="shared" si="7"/>
        <v>0</v>
      </c>
      <c r="Q68" s="10">
        <f t="shared" si="10"/>
        <v>2224785.9839981045</v>
      </c>
      <c r="R68" s="14">
        <f t="shared" si="13"/>
        <v>0</v>
      </c>
    </row>
    <row r="69" spans="1:18" ht="15" x14ac:dyDescent="0.2">
      <c r="A69" s="2">
        <v>42522</v>
      </c>
      <c r="B69" s="1">
        <v>1572113.7191419005</v>
      </c>
      <c r="C69" s="1">
        <v>780947.25</v>
      </c>
      <c r="D69" s="1">
        <v>8143933.8700000001</v>
      </c>
      <c r="E69" s="1">
        <v>57361.14</v>
      </c>
      <c r="F69" s="8">
        <v>10000000</v>
      </c>
      <c r="G69" s="1">
        <f t="shared" ref="G69:G78" si="21">F69-F68</f>
        <v>0</v>
      </c>
      <c r="H69" s="10">
        <v>7420347.79</v>
      </c>
      <c r="I69" s="13">
        <v>0</v>
      </c>
      <c r="J69" s="1"/>
      <c r="K69" s="1">
        <f t="shared" si="16"/>
        <v>2353060.9691419005</v>
      </c>
      <c r="L69" s="1">
        <f t="shared" si="17"/>
        <v>-5848234.0408580992</v>
      </c>
      <c r="M69" s="1">
        <f t="shared" si="19"/>
        <v>5848234.0408580992</v>
      </c>
      <c r="N69" s="1">
        <f t="shared" si="20"/>
        <v>0</v>
      </c>
      <c r="O69" s="8">
        <f>MIN(10000000,O68+M69-N69)</f>
        <v>10000000</v>
      </c>
      <c r="P69" s="1">
        <f t="shared" ref="P69:P79" si="22">O69-O68</f>
        <v>0</v>
      </c>
      <c r="Q69" s="10">
        <f t="shared" si="10"/>
        <v>5848234.0408580992</v>
      </c>
      <c r="R69" s="14">
        <f t="shared" si="13"/>
        <v>0</v>
      </c>
    </row>
    <row r="70" spans="1:18" ht="15" x14ac:dyDescent="0.2">
      <c r="A70" s="2">
        <v>42552</v>
      </c>
      <c r="B70" s="1">
        <v>3868606.5421714187</v>
      </c>
      <c r="C70" s="1">
        <v>1378438.2</v>
      </c>
      <c r="D70" s="1">
        <v>6862959.8799999999</v>
      </c>
      <c r="E70" s="1">
        <v>56473.93</v>
      </c>
      <c r="F70" s="8">
        <v>10000000</v>
      </c>
      <c r="G70" s="1">
        <f t="shared" si="21"/>
        <v>0</v>
      </c>
      <c r="H70" s="10">
        <v>5540995.6200000001</v>
      </c>
      <c r="I70" s="13">
        <v>0</v>
      </c>
      <c r="J70" s="1"/>
      <c r="K70" s="1">
        <f t="shared" si="16"/>
        <v>5247044.7421714189</v>
      </c>
      <c r="L70" s="1">
        <f t="shared" si="17"/>
        <v>-1672389.0678285807</v>
      </c>
      <c r="M70" s="1">
        <f t="shared" si="19"/>
        <v>1672389.0678285807</v>
      </c>
      <c r="N70" s="1">
        <f t="shared" si="20"/>
        <v>0</v>
      </c>
      <c r="O70" s="8">
        <f t="shared" ref="O70" si="23">MIN(10000000,O69+M70-N70)</f>
        <v>10000000</v>
      </c>
      <c r="P70" s="1">
        <f t="shared" si="22"/>
        <v>0</v>
      </c>
      <c r="Q70" s="10">
        <f t="shared" si="10"/>
        <v>1672389.0678285807</v>
      </c>
      <c r="R70" s="14">
        <f t="shared" si="13"/>
        <v>0</v>
      </c>
    </row>
    <row r="71" spans="1:18" ht="15" x14ac:dyDescent="0.2">
      <c r="A71" s="2">
        <v>42583</v>
      </c>
      <c r="B71" s="1">
        <v>62871.56921377033</v>
      </c>
      <c r="C71" s="1">
        <v>16356.92</v>
      </c>
      <c r="D71" s="1">
        <v>6536452.6500000004</v>
      </c>
      <c r="E71" s="1">
        <v>47820.58</v>
      </c>
      <c r="F71" s="8">
        <v>10000000</v>
      </c>
      <c r="G71" s="1">
        <f t="shared" si="21"/>
        <v>0</v>
      </c>
      <c r="H71" s="10">
        <v>6567916.2999999998</v>
      </c>
      <c r="I71" s="13">
        <v>0</v>
      </c>
      <c r="J71" s="1"/>
      <c r="K71" s="1">
        <f t="shared" si="16"/>
        <v>79228.489213770328</v>
      </c>
      <c r="L71" s="1">
        <f t="shared" si="17"/>
        <v>-6505044.7407862302</v>
      </c>
      <c r="M71" s="1">
        <f t="shared" si="19"/>
        <v>6505044.7407862302</v>
      </c>
      <c r="N71" s="1">
        <f t="shared" si="20"/>
        <v>0</v>
      </c>
      <c r="O71" s="8">
        <f>MIN(10000000,O70+M71-N71)</f>
        <v>10000000</v>
      </c>
      <c r="P71" s="1">
        <f t="shared" si="22"/>
        <v>0</v>
      </c>
      <c r="Q71" s="10">
        <f t="shared" si="10"/>
        <v>6505044.7407862302</v>
      </c>
      <c r="R71" s="14">
        <f t="shared" si="13"/>
        <v>0</v>
      </c>
    </row>
    <row r="72" spans="1:18" ht="15" x14ac:dyDescent="0.2">
      <c r="A72" s="2">
        <v>42614</v>
      </c>
      <c r="B72" s="1">
        <v>197347.47274592146</v>
      </c>
      <c r="C72" s="1">
        <v>100286.73</v>
      </c>
      <c r="D72" s="1">
        <v>4817116.6500000004</v>
      </c>
      <c r="E72" s="1">
        <v>41795.35</v>
      </c>
      <c r="F72" s="8">
        <v>10000000</v>
      </c>
      <c r="G72" s="1">
        <f t="shared" si="21"/>
        <v>0</v>
      </c>
      <c r="H72" s="10">
        <v>4758625.29</v>
      </c>
      <c r="I72" s="13">
        <v>0</v>
      </c>
      <c r="J72" s="1"/>
      <c r="K72" s="1">
        <f t="shared" si="16"/>
        <v>297634.20274592144</v>
      </c>
      <c r="L72" s="1">
        <f t="shared" si="17"/>
        <v>-4561277.7972540781</v>
      </c>
      <c r="M72" s="1">
        <f t="shared" si="19"/>
        <v>4561277.7972540781</v>
      </c>
      <c r="N72" s="1">
        <f t="shared" si="20"/>
        <v>0</v>
      </c>
      <c r="O72" s="8">
        <f t="shared" ref="O72:O73" si="24">MIN(10000000,O71+M72-N72)</f>
        <v>10000000</v>
      </c>
      <c r="P72" s="1">
        <f t="shared" si="22"/>
        <v>0</v>
      </c>
      <c r="Q72" s="10">
        <f>M72-MAX(P72,0)</f>
        <v>4561277.7972540781</v>
      </c>
      <c r="R72" s="14">
        <f t="shared" si="13"/>
        <v>0</v>
      </c>
    </row>
    <row r="73" spans="1:18" ht="15" x14ac:dyDescent="0.2">
      <c r="A73" s="2">
        <v>42644</v>
      </c>
      <c r="B73" s="1">
        <v>2310847.1039276496</v>
      </c>
      <c r="C73" s="1">
        <v>662296.29</v>
      </c>
      <c r="D73" s="1">
        <v>6021562.1299999999</v>
      </c>
      <c r="E73" s="1">
        <v>58104.41</v>
      </c>
      <c r="F73" s="8">
        <v>10000000</v>
      </c>
      <c r="G73" s="1">
        <f t="shared" si="21"/>
        <v>0</v>
      </c>
      <c r="H73" s="10">
        <v>5417370.2300000004</v>
      </c>
      <c r="I73" s="13">
        <v>0</v>
      </c>
      <c r="J73" s="1"/>
      <c r="K73" s="1">
        <f t="shared" si="16"/>
        <v>2973143.3939276496</v>
      </c>
      <c r="L73" s="1">
        <f t="shared" si="17"/>
        <v>-3106523.1460723504</v>
      </c>
      <c r="M73" s="1">
        <f t="shared" si="19"/>
        <v>3106523.1460723504</v>
      </c>
      <c r="N73" s="1">
        <f t="shared" si="20"/>
        <v>0</v>
      </c>
      <c r="O73" s="8">
        <f t="shared" si="24"/>
        <v>10000000</v>
      </c>
      <c r="P73" s="1">
        <f t="shared" si="22"/>
        <v>0</v>
      </c>
      <c r="Q73" s="10">
        <f t="shared" si="10"/>
        <v>3106523.1460723504</v>
      </c>
      <c r="R73" s="14">
        <f t="shared" si="13"/>
        <v>0</v>
      </c>
    </row>
    <row r="74" spans="1:18" ht="15" x14ac:dyDescent="0.2">
      <c r="A74" s="2">
        <v>42675</v>
      </c>
      <c r="B74" s="1">
        <v>561652.99531096965</v>
      </c>
      <c r="C74" s="1">
        <v>6748769.6799999997</v>
      </c>
      <c r="D74" s="1">
        <v>988789.45</v>
      </c>
      <c r="E74" s="1">
        <v>54654.17</v>
      </c>
      <c r="F74" s="8">
        <v>4294673.9400000004</v>
      </c>
      <c r="G74" s="1">
        <f t="shared" si="21"/>
        <v>-5705326.0599999996</v>
      </c>
      <c r="H74" s="10">
        <v>0</v>
      </c>
      <c r="I74" s="13">
        <v>0</v>
      </c>
      <c r="J74" s="1"/>
      <c r="K74" s="1">
        <f t="shared" si="16"/>
        <v>7310422.6753109694</v>
      </c>
      <c r="L74" s="1">
        <f t="shared" si="17"/>
        <v>6266979.0553109692</v>
      </c>
      <c r="M74" s="1">
        <f t="shared" si="19"/>
        <v>0</v>
      </c>
      <c r="N74" s="1">
        <f t="shared" si="20"/>
        <v>6266979.0553109692</v>
      </c>
      <c r="O74" s="8">
        <f>MIN(10000000,O73+M74-N74)</f>
        <v>3733020.9446890308</v>
      </c>
      <c r="P74" s="1">
        <f t="shared" si="22"/>
        <v>-6266979.0553109692</v>
      </c>
      <c r="Q74" s="10">
        <f t="shared" si="10"/>
        <v>0</v>
      </c>
      <c r="R74" s="14">
        <f>N74+MIN(0,P74)</f>
        <v>0</v>
      </c>
    </row>
    <row r="75" spans="1:18" ht="15" x14ac:dyDescent="0.2">
      <c r="A75" s="2">
        <v>42705</v>
      </c>
      <c r="B75" s="1">
        <v>115564.30289797112</v>
      </c>
      <c r="C75" s="1">
        <v>1479094.3</v>
      </c>
      <c r="D75" s="1">
        <v>2180644.5</v>
      </c>
      <c r="E75" s="1">
        <v>60463.15</v>
      </c>
      <c r="F75" s="8">
        <v>5056687.29</v>
      </c>
      <c r="G75" s="1">
        <f t="shared" si="21"/>
        <v>762013.34999999963</v>
      </c>
      <c r="H75" s="10">
        <v>0</v>
      </c>
      <c r="I75" s="13">
        <v>0</v>
      </c>
      <c r="J75" s="1"/>
      <c r="K75" s="1">
        <f t="shared" si="16"/>
        <v>1594658.6028979712</v>
      </c>
      <c r="L75" s="1">
        <f t="shared" si="17"/>
        <v>-646449.04710202874</v>
      </c>
      <c r="M75" s="1">
        <f t="shared" si="19"/>
        <v>646449.04710202874</v>
      </c>
      <c r="N75" s="1">
        <f t="shared" si="20"/>
        <v>0</v>
      </c>
      <c r="O75" s="8">
        <f>MIN(10000000,O74+M75-N75)</f>
        <v>4379469.9917910593</v>
      </c>
      <c r="P75" s="1">
        <f t="shared" si="22"/>
        <v>646449.0471020285</v>
      </c>
      <c r="Q75" s="10">
        <f t="shared" si="10"/>
        <v>0</v>
      </c>
      <c r="R75" s="14">
        <f t="shared" ref="R75:R79" si="25">N75+MIN(0,P75)</f>
        <v>0</v>
      </c>
    </row>
    <row r="76" spans="1:18" ht="15" x14ac:dyDescent="0.2">
      <c r="A76" s="2">
        <v>42736</v>
      </c>
      <c r="B76" s="1">
        <v>3207973.4371646158</v>
      </c>
      <c r="C76" s="1">
        <v>87775.72</v>
      </c>
      <c r="D76" s="1">
        <v>8304548.9699999997</v>
      </c>
      <c r="E76" s="1">
        <v>57490.61</v>
      </c>
      <c r="F76" s="8">
        <v>10000000</v>
      </c>
      <c r="G76" s="1">
        <f t="shared" si="21"/>
        <v>4943312.71</v>
      </c>
      <c r="H76" s="10">
        <v>3330951.21</v>
      </c>
      <c r="I76" s="13">
        <v>0</v>
      </c>
      <c r="J76" s="1"/>
      <c r="K76" s="1">
        <f t="shared" si="16"/>
        <v>3295749.157164616</v>
      </c>
      <c r="L76" s="1">
        <f t="shared" si="17"/>
        <v>-5066290.4228353836</v>
      </c>
      <c r="M76" s="1">
        <f t="shared" si="19"/>
        <v>5066290.4228353836</v>
      </c>
      <c r="N76" s="1">
        <f t="shared" si="20"/>
        <v>0</v>
      </c>
      <c r="O76" s="8">
        <f>MIN(10000000,O75+M76-N76)</f>
        <v>9445760.4146264419</v>
      </c>
      <c r="P76" s="1">
        <f t="shared" si="22"/>
        <v>5066290.4228353826</v>
      </c>
      <c r="Q76" s="10">
        <f t="shared" si="10"/>
        <v>0</v>
      </c>
      <c r="R76" s="14">
        <f t="shared" si="25"/>
        <v>0</v>
      </c>
    </row>
    <row r="77" spans="1:18" ht="15" x14ac:dyDescent="0.2">
      <c r="A77" s="2">
        <v>42767</v>
      </c>
      <c r="B77" s="1">
        <v>182909.64054823294</v>
      </c>
      <c r="C77" s="1">
        <v>476947.42</v>
      </c>
      <c r="D77" s="1">
        <v>4494491.45</v>
      </c>
      <c r="E77" s="1">
        <v>52652.19</v>
      </c>
      <c r="F77" s="8">
        <v>10000000</v>
      </c>
      <c r="G77" s="1">
        <f t="shared" si="21"/>
        <v>0</v>
      </c>
      <c r="H77" s="10">
        <v>4070196.23</v>
      </c>
      <c r="I77" s="13">
        <v>0</v>
      </c>
      <c r="J77" s="1"/>
      <c r="K77" s="1">
        <f t="shared" si="16"/>
        <v>659857.06054823287</v>
      </c>
      <c r="L77" s="1">
        <f t="shared" si="17"/>
        <v>-3887286.5794517677</v>
      </c>
      <c r="M77" s="1">
        <f t="shared" si="19"/>
        <v>3887286.5794517677</v>
      </c>
      <c r="N77" s="1">
        <f t="shared" si="20"/>
        <v>0</v>
      </c>
      <c r="O77" s="8">
        <f t="shared" ref="O77" si="26">MIN(10000000,O76+M77-N77)</f>
        <v>10000000</v>
      </c>
      <c r="P77" s="1">
        <f t="shared" si="22"/>
        <v>554239.5853735581</v>
      </c>
      <c r="Q77" s="10">
        <f t="shared" si="10"/>
        <v>3333046.9940782096</v>
      </c>
      <c r="R77" s="14">
        <f t="shared" si="25"/>
        <v>0</v>
      </c>
    </row>
    <row r="78" spans="1:18" ht="15" x14ac:dyDescent="0.2">
      <c r="A78" s="2">
        <v>42795</v>
      </c>
      <c r="B78" s="1">
        <v>381114.84623613954</v>
      </c>
      <c r="C78" s="1">
        <v>157746.76</v>
      </c>
      <c r="D78" s="1">
        <v>11386404.66</v>
      </c>
      <c r="E78" s="1">
        <v>55508.41</v>
      </c>
      <c r="F78" s="8">
        <v>10000000</v>
      </c>
      <c r="G78" s="1">
        <f t="shared" si="21"/>
        <v>0</v>
      </c>
      <c r="H78" s="10">
        <v>11284166.33</v>
      </c>
      <c r="I78" s="13">
        <v>0</v>
      </c>
      <c r="J78" s="1"/>
      <c r="K78" s="1">
        <f t="shared" si="16"/>
        <v>538861.60623613955</v>
      </c>
      <c r="L78" s="1">
        <f t="shared" si="17"/>
        <v>-10903051.463763861</v>
      </c>
      <c r="M78" s="1">
        <f t="shared" si="19"/>
        <v>10903051.463763861</v>
      </c>
      <c r="N78" s="1">
        <f t="shared" si="20"/>
        <v>0</v>
      </c>
      <c r="O78" s="8">
        <f>MIN(10000000,O77+M78-N78)</f>
        <v>10000000</v>
      </c>
      <c r="P78" s="1">
        <f t="shared" si="22"/>
        <v>0</v>
      </c>
      <c r="Q78" s="10">
        <f t="shared" si="10"/>
        <v>10903051.463763861</v>
      </c>
      <c r="R78" s="14">
        <f t="shared" si="25"/>
        <v>0</v>
      </c>
    </row>
    <row r="79" spans="1:18" ht="15" x14ac:dyDescent="0.2">
      <c r="A79" s="2">
        <v>42826</v>
      </c>
      <c r="B79" s="1">
        <v>3305252.8868195713</v>
      </c>
      <c r="C79" s="1">
        <v>1698590.05</v>
      </c>
      <c r="D79" s="1">
        <v>4585677</v>
      </c>
      <c r="E79" s="1">
        <v>56708.37</v>
      </c>
      <c r="F79" s="8">
        <v>10000000</v>
      </c>
      <c r="G79" s="1">
        <f>F79-F78</f>
        <v>0</v>
      </c>
      <c r="H79" s="10">
        <v>2943795.34</v>
      </c>
      <c r="I79" s="13">
        <v>0</v>
      </c>
      <c r="J79" s="1"/>
      <c r="K79" s="1">
        <f t="shared" si="16"/>
        <v>5003842.9368195711</v>
      </c>
      <c r="L79" s="1">
        <f t="shared" si="17"/>
        <v>361457.56681957096</v>
      </c>
      <c r="M79" s="1">
        <f t="shared" si="19"/>
        <v>0</v>
      </c>
      <c r="N79" s="1">
        <f t="shared" si="20"/>
        <v>361457.56681957096</v>
      </c>
      <c r="O79" s="8">
        <f t="shared" ref="O79" si="27">MIN(10000000,O78+M79-N79)</f>
        <v>9638542.433180429</v>
      </c>
      <c r="P79" s="1">
        <f t="shared" si="22"/>
        <v>-361457.56681957096</v>
      </c>
      <c r="Q79" s="10">
        <f t="shared" si="10"/>
        <v>0</v>
      </c>
      <c r="R79" s="14">
        <f t="shared" si="25"/>
        <v>0</v>
      </c>
    </row>
    <row r="84" spans="8:8" x14ac:dyDescent="0.2">
      <c r="H84" s="6"/>
    </row>
  </sheetData>
  <mergeCells count="2">
    <mergeCell ref="A1:I1"/>
    <mergeCell ref="K1:R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85" zoomScaleNormal="85" workbookViewId="0">
      <selection activeCell="P17" sqref="P17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Values</vt:lpstr>
      <vt:lpstr>Graphs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dmaggio</dc:creator>
  <cp:lastModifiedBy>ERCOT</cp:lastModifiedBy>
  <dcterms:created xsi:type="dcterms:W3CDTF">2017-05-26T13:00:13Z</dcterms:created>
  <dcterms:modified xsi:type="dcterms:W3CDTF">2017-05-31T21:17:52Z</dcterms:modified>
</cp:coreProperties>
</file>