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Resource Adequacy\Presentations\2016\SAWG, 8-15-2016\"/>
    </mc:Choice>
  </mc:AlternateContent>
  <bookViews>
    <workbookView xWindow="0" yWindow="0" windowWidth="17625" windowHeight="9825"/>
  </bookViews>
  <sheets>
    <sheet name="Summary" sheetId="2" r:id="rId1"/>
    <sheet name="Raw Data" sheetId="1" r:id="rId2"/>
  </sheets>
  <definedNames>
    <definedName name="_xlnm._FilterDatabase" localSheetId="1" hidden="1">'Raw Data'!$A$1:$D$60</definedName>
  </definedNames>
  <calcPr calcId="152511"/>
  <pivotCaches>
    <pivotCache cacheId="20" r:id="rId3"/>
    <pivotCache cacheId="23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F2" i="2"/>
  <c r="F3" i="2"/>
  <c r="F1" i="2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C12" i="2"/>
  <c r="C11" i="2"/>
  <c r="C10" i="2"/>
  <c r="C9" i="2"/>
  <c r="C8" i="2"/>
  <c r="C7" i="2"/>
</calcChain>
</file>

<file path=xl/sharedStrings.xml><?xml version="1.0" encoding="utf-8"?>
<sst xmlns="http://schemas.openxmlformats.org/spreadsheetml/2006/main" count="203" uniqueCount="77">
  <si>
    <t>ProjectName</t>
  </si>
  <si>
    <t>Fuel</t>
  </si>
  <si>
    <t>IA Signed</t>
  </si>
  <si>
    <t>Months from IA Signed to Commercial</t>
  </si>
  <si>
    <t>Sandy Creek 1</t>
  </si>
  <si>
    <t>Coal</t>
  </si>
  <si>
    <t>Months from IA Signed to Commercial Operations Approval</t>
  </si>
  <si>
    <t xml:space="preserve">Baffin Wind </t>
  </si>
  <si>
    <t>Wind</t>
  </si>
  <si>
    <t>Senate Wind Project</t>
  </si>
  <si>
    <t>Sandow Unit 5</t>
  </si>
  <si>
    <t>Goldthwaite Wind Energy</t>
  </si>
  <si>
    <t>Los Vientos</t>
  </si>
  <si>
    <t>Gas</t>
  </si>
  <si>
    <t>Bobcat Bluff</t>
  </si>
  <si>
    <t>Antelope &amp; Elk 1</t>
  </si>
  <si>
    <t>Cameron County Wind</t>
  </si>
  <si>
    <t>Channel Energy Center 138/345kV CT</t>
  </si>
  <si>
    <t>Grandview Phase I (Conway Windfarm)</t>
  </si>
  <si>
    <t>Deer Park Energy Center</t>
  </si>
  <si>
    <t>Rattlesnake W 1</t>
  </si>
  <si>
    <t>Ector County Energy Center G</t>
  </si>
  <si>
    <t>Ferguson Replacement Project</t>
  </si>
  <si>
    <t>Elk 2</t>
  </si>
  <si>
    <t>Whitetail Wind Energy Project</t>
  </si>
  <si>
    <t>Elk 3</t>
  </si>
  <si>
    <t>Barilla Solar</t>
  </si>
  <si>
    <t>Solar</t>
  </si>
  <si>
    <t>Lamar Power Upgrade</t>
  </si>
  <si>
    <t>Sendero Wind</t>
  </si>
  <si>
    <t>Panda Sherman Power</t>
  </si>
  <si>
    <t>Green Pastures W</t>
  </si>
  <si>
    <t>Panda Temple 1</t>
  </si>
  <si>
    <t>Anacacho Windfarm</t>
  </si>
  <si>
    <t>Panda Temple 2 G</t>
  </si>
  <si>
    <t>Blue Summit Windfarm</t>
  </si>
  <si>
    <t>Rentech Project</t>
  </si>
  <si>
    <t>OCI Alamo 1</t>
  </si>
  <si>
    <t>WA Parish Addition</t>
  </si>
  <si>
    <t>Hereford Wind</t>
  </si>
  <si>
    <t>Mesquite Creek W</t>
  </si>
  <si>
    <t>WKN Mozart</t>
  </si>
  <si>
    <t>Bryan Solar</t>
  </si>
  <si>
    <t>Downie Ranch Solar</t>
  </si>
  <si>
    <t>OCI Alamo 4 (Brackettville / ECLIPSE)</t>
  </si>
  <si>
    <t>Redfish Wind Project</t>
  </si>
  <si>
    <t>Storage</t>
  </si>
  <si>
    <t>Stephens Ranch Wind Energy Phase 1</t>
  </si>
  <si>
    <t>Notrees Battery Storage</t>
  </si>
  <si>
    <t>Shannon Wind</t>
  </si>
  <si>
    <t>Miami Wind 1 Project</t>
  </si>
  <si>
    <t>Briscoe Wind</t>
  </si>
  <si>
    <t>Spinning Spur Wind Two</t>
  </si>
  <si>
    <t>Colbeck's Corner W</t>
  </si>
  <si>
    <t>Logans Gap Wind I</t>
  </si>
  <si>
    <t>Longhorn North</t>
  </si>
  <si>
    <t>South Plains I</t>
  </si>
  <si>
    <t>Los Vientos III</t>
  </si>
  <si>
    <t xml:space="preserve">Javelina Wind </t>
  </si>
  <si>
    <t>Jumbo Road Wind</t>
  </si>
  <si>
    <t>Windthorst 2</t>
  </si>
  <si>
    <t>Keechi Wind 138 kV Joplin</t>
  </si>
  <si>
    <t>Panhandle Wind 1</t>
  </si>
  <si>
    <t xml:space="preserve">Panhandle Wind 2 </t>
  </si>
  <si>
    <t>Route 66 Wind</t>
  </si>
  <si>
    <t>Spinning Spur W 3</t>
  </si>
  <si>
    <t>South Plains II Phase a</t>
  </si>
  <si>
    <t>Stephens Ranch Wind B</t>
  </si>
  <si>
    <t>South Plains II Phase b</t>
  </si>
  <si>
    <t>Grand Total</t>
  </si>
  <si>
    <t>Fuel Type</t>
  </si>
  <si>
    <t>Commissioning Part 3 Commercial Approval</t>
  </si>
  <si>
    <t>Max Years between IA and Commercial Operations Approval =</t>
  </si>
  <si>
    <t>Average Years between IA and Commercial Operations Approval =</t>
  </si>
  <si>
    <t>Average Years between IA and Commercial Operations Approval (excluding coal and outlier Baffin Wind) =</t>
  </si>
  <si>
    <t>Max Years between IA and Commercial Operations Approval (excluding coal and outlier Baffin Wind) =</t>
  </si>
  <si>
    <t>Years from IA Signed to Commercial Operations Approval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</si>
</sst>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wrapText="1"/>
    </xf>
    <xf numFmtId="49" fontId="0" fillId="0" borderId="0" xfId="0" applyNumberFormat="1" applyAlignment="1"/>
    <xf numFmtId="49" fontId="0" fillId="0" borderId="0" xfId="0" applyNumberFormat="1"/>
    <xf numFmtId="14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/>
    <xf numFmtId="0" fontId="0" fillId="0" borderId="0" xfId="0" pivotButton="1"/>
    <xf numFmtId="0" fontId="1" fillId="0" borderId="0" xfId="0" applyFont="1" applyFill="1"/>
    <xf numFmtId="2" fontId="0" fillId="0" borderId="0" xfId="0" applyNumberFormat="1"/>
    <xf numFmtId="0" fontId="1" fillId="0" borderId="0" xfId="0" applyFont="1"/>
    <xf numFmtId="164" fontId="1" fillId="4" borderId="1" xfId="0" applyNumberFormat="1" applyFont="1" applyFill="1" applyBorder="1"/>
    <xf numFmtId="0" fontId="0" fillId="0" borderId="1" xfId="0" pivotButton="1" applyBorder="1"/>
    <xf numFmtId="0" fontId="0" fillId="0" borderId="1" xfId="0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" fontId="0" fillId="0" borderId="1" xfId="0" applyNumberFormat="1" applyBorder="1"/>
    <xf numFmtId="164" fontId="0" fillId="0" borderId="1" xfId="0" applyNumberFormat="1" applyBorder="1"/>
    <xf numFmtId="1" fontId="1" fillId="3" borderId="1" xfId="0" applyNumberFormat="1" applyFont="1" applyFill="1" applyBorder="1"/>
  </cellXfs>
  <cellStyles count="1">
    <cellStyle name="Normal" xfId="0" builtinId="0"/>
  </cellStyles>
  <dxfs count="2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wrapText="1" readingOrder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64" formatCode="0.0"/>
    </dxf>
    <dxf>
      <numFmt numFmtId="164" formatCode="0.0"/>
    </dxf>
    <dxf>
      <numFmt numFmtId="2" formatCode="0.00"/>
    </dxf>
    <dxf>
      <numFmt numFmtId="2" formatCode="0.00"/>
    </dxf>
    <dxf>
      <numFmt numFmtId="169" formatCode="0.000"/>
    </dxf>
    <dxf>
      <numFmt numFmtId="169" formatCode="0.000"/>
    </dxf>
    <dxf>
      <numFmt numFmtId="168" formatCode="0.0000"/>
    </dxf>
    <dxf>
      <numFmt numFmtId="168" formatCode="0.0000"/>
    </dxf>
    <dxf>
      <numFmt numFmtId="167" formatCode="0.00000"/>
    </dxf>
    <dxf>
      <numFmt numFmtId="167" formatCode="0.00000"/>
    </dxf>
    <dxf>
      <numFmt numFmtId="166" formatCode="0.000000"/>
    </dxf>
    <dxf>
      <numFmt numFmtId="166" formatCode="0.000000"/>
    </dxf>
    <dxf>
      <numFmt numFmtId="165" formatCode="0.0000000"/>
    </dxf>
    <dxf>
      <numFmt numFmtId="165" formatCode="0.0000000"/>
    </dxf>
    <dxf>
      <alignment wrapText="1" readingOrder="0"/>
    </dxf>
    <dxf>
      <alignment horizontal="center" readingOrder="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[ERCOT_Generator IA_to_Commercial_Durations.xlsx]Summary!PivotTable2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Summary!$B$15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Summary!$A$16:$A$80</c:f>
              <c:multiLvlStrCache>
                <c:ptCount val="59"/>
                <c:lvl>
                  <c:pt idx="0">
                    <c:v>Sandow Unit 5</c:v>
                  </c:pt>
                  <c:pt idx="1">
                    <c:v>Sandy Creek 1</c:v>
                  </c:pt>
                  <c:pt idx="2">
                    <c:v>Antelope &amp; Elk 1</c:v>
                  </c:pt>
                  <c:pt idx="3">
                    <c:v>Channel Energy Center 138/345kV CT</c:v>
                  </c:pt>
                  <c:pt idx="4">
                    <c:v>Deer Park Energy Center</c:v>
                  </c:pt>
                  <c:pt idx="5">
                    <c:v>Ector County Energy Center G</c:v>
                  </c:pt>
                  <c:pt idx="6">
                    <c:v>Elk 2</c:v>
                  </c:pt>
                  <c:pt idx="7">
                    <c:v>Elk 3</c:v>
                  </c:pt>
                  <c:pt idx="8">
                    <c:v>Ferguson Replacement Project</c:v>
                  </c:pt>
                  <c:pt idx="9">
                    <c:v>Lamar Power Upgrade</c:v>
                  </c:pt>
                  <c:pt idx="10">
                    <c:v>Panda Sherman Power</c:v>
                  </c:pt>
                  <c:pt idx="11">
                    <c:v>Panda Temple 1</c:v>
                  </c:pt>
                  <c:pt idx="12">
                    <c:v>Panda Temple 2 G</c:v>
                  </c:pt>
                  <c:pt idx="13">
                    <c:v>Rentech Project</c:v>
                  </c:pt>
                  <c:pt idx="14">
                    <c:v>WA Parish Addition</c:v>
                  </c:pt>
                  <c:pt idx="15">
                    <c:v>Barilla Solar</c:v>
                  </c:pt>
                  <c:pt idx="16">
                    <c:v>Bryan Solar</c:v>
                  </c:pt>
                  <c:pt idx="17">
                    <c:v>Downie Ranch Solar</c:v>
                  </c:pt>
                  <c:pt idx="18">
                    <c:v>OCI Alamo 1</c:v>
                  </c:pt>
                  <c:pt idx="19">
                    <c:v>OCI Alamo 4 (Brackettville / ECLIPSE)</c:v>
                  </c:pt>
                  <c:pt idx="20">
                    <c:v>Notrees Battery Storage</c:v>
                  </c:pt>
                  <c:pt idx="21">
                    <c:v>Anacacho Windfarm</c:v>
                  </c:pt>
                  <c:pt idx="22">
                    <c:v>Baffin Wind </c:v>
                  </c:pt>
                  <c:pt idx="23">
                    <c:v>Blue Summit Windfarm</c:v>
                  </c:pt>
                  <c:pt idx="24">
                    <c:v>Bobcat Bluff</c:v>
                  </c:pt>
                  <c:pt idx="25">
                    <c:v>Briscoe Wind</c:v>
                  </c:pt>
                  <c:pt idx="26">
                    <c:v>Cameron County Wind</c:v>
                  </c:pt>
                  <c:pt idx="27">
                    <c:v>Colbeck's Corner W</c:v>
                  </c:pt>
                  <c:pt idx="28">
                    <c:v>Goldthwaite Wind Energy</c:v>
                  </c:pt>
                  <c:pt idx="29">
                    <c:v>Grandview Phase I (Conway Windfarm)</c:v>
                  </c:pt>
                  <c:pt idx="30">
                    <c:v>Green Pastures W</c:v>
                  </c:pt>
                  <c:pt idx="31">
                    <c:v>Hereford Wind</c:v>
                  </c:pt>
                  <c:pt idx="32">
                    <c:v>Javelina Wind </c:v>
                  </c:pt>
                  <c:pt idx="33">
                    <c:v>Jumbo Road Wind</c:v>
                  </c:pt>
                  <c:pt idx="34">
                    <c:v>Keechi Wind 138 kV Joplin</c:v>
                  </c:pt>
                  <c:pt idx="35">
                    <c:v>Logans Gap Wind I</c:v>
                  </c:pt>
                  <c:pt idx="36">
                    <c:v>Longhorn North</c:v>
                  </c:pt>
                  <c:pt idx="37">
                    <c:v>Los Vientos</c:v>
                  </c:pt>
                  <c:pt idx="38">
                    <c:v>Los Vientos III</c:v>
                  </c:pt>
                  <c:pt idx="39">
                    <c:v>Mesquite Creek W</c:v>
                  </c:pt>
                  <c:pt idx="40">
                    <c:v>Miami Wind 1 Project</c:v>
                  </c:pt>
                  <c:pt idx="41">
                    <c:v>Panhandle Wind 1</c:v>
                  </c:pt>
                  <c:pt idx="42">
                    <c:v>Panhandle Wind 2 </c:v>
                  </c:pt>
                  <c:pt idx="43">
                    <c:v>Rattlesnake W 1</c:v>
                  </c:pt>
                  <c:pt idx="44">
                    <c:v>Redfish Wind Project</c:v>
                  </c:pt>
                  <c:pt idx="45">
                    <c:v>Route 66 Wind</c:v>
                  </c:pt>
                  <c:pt idx="46">
                    <c:v>Senate Wind Project</c:v>
                  </c:pt>
                  <c:pt idx="47">
                    <c:v>Sendero Wind</c:v>
                  </c:pt>
                  <c:pt idx="48">
                    <c:v>Shannon Wind</c:v>
                  </c:pt>
                  <c:pt idx="49">
                    <c:v>South Plains I</c:v>
                  </c:pt>
                  <c:pt idx="50">
                    <c:v>South Plains II Phase a</c:v>
                  </c:pt>
                  <c:pt idx="51">
                    <c:v>South Plains II Phase b</c:v>
                  </c:pt>
                  <c:pt idx="52">
                    <c:v>Spinning Spur W 3</c:v>
                  </c:pt>
                  <c:pt idx="53">
                    <c:v>Spinning Spur Wind Two</c:v>
                  </c:pt>
                  <c:pt idx="54">
                    <c:v>Stephens Ranch Wind B</c:v>
                  </c:pt>
                  <c:pt idx="55">
                    <c:v>Stephens Ranch Wind Energy Phase 1</c:v>
                  </c:pt>
                  <c:pt idx="56">
                    <c:v>Whitetail Wind Energy Project</c:v>
                  </c:pt>
                  <c:pt idx="57">
                    <c:v>Windthorst 2</c:v>
                  </c:pt>
                  <c:pt idx="58">
                    <c:v>WKN Mozart</c:v>
                  </c:pt>
                </c:lvl>
                <c:lvl>
                  <c:pt idx="0">
                    <c:v>Coal</c:v>
                  </c:pt>
                  <c:pt idx="2">
                    <c:v>Gas</c:v>
                  </c:pt>
                  <c:pt idx="15">
                    <c:v>Solar</c:v>
                  </c:pt>
                  <c:pt idx="20">
                    <c:v>Storage</c:v>
                  </c:pt>
                  <c:pt idx="21">
                    <c:v>Wind</c:v>
                  </c:pt>
                </c:lvl>
              </c:multiLvlStrCache>
            </c:multiLvlStrRef>
          </c:cat>
          <c:val>
            <c:numRef>
              <c:f>Summary!$B$16:$B$80</c:f>
              <c:numCache>
                <c:formatCode>0</c:formatCode>
                <c:ptCount val="59"/>
                <c:pt idx="0">
                  <c:v>68.15789473684211</c:v>
                </c:pt>
                <c:pt idx="1">
                  <c:v>82.171052631578945</c:v>
                </c:pt>
                <c:pt idx="2">
                  <c:v>38.388157894736842</c:v>
                </c:pt>
                <c:pt idx="3">
                  <c:v>17.006578947368421</c:v>
                </c:pt>
                <c:pt idx="4">
                  <c:v>18.585526315789476</c:v>
                </c:pt>
                <c:pt idx="5">
                  <c:v>20.361842105263158</c:v>
                </c:pt>
                <c:pt idx="6">
                  <c:v>29.835526315789476</c:v>
                </c:pt>
                <c:pt idx="7">
                  <c:v>29.835526315789476</c:v>
                </c:pt>
                <c:pt idx="8">
                  <c:v>26.48026315789474</c:v>
                </c:pt>
                <c:pt idx="9">
                  <c:v>24.144736842105264</c:v>
                </c:pt>
                <c:pt idx="10">
                  <c:v>29.80263157894737</c:v>
                </c:pt>
                <c:pt idx="11">
                  <c:v>25.230263157894736</c:v>
                </c:pt>
                <c:pt idx="12">
                  <c:v>34.539473684210527</c:v>
                </c:pt>
                <c:pt idx="13">
                  <c:v>21.315789473684212</c:v>
                </c:pt>
                <c:pt idx="14">
                  <c:v>6.6118421052631584</c:v>
                </c:pt>
                <c:pt idx="15">
                  <c:v>12.335526315789474</c:v>
                </c:pt>
                <c:pt idx="16">
                  <c:v>17.730263157894736</c:v>
                </c:pt>
                <c:pt idx="17">
                  <c:v>18.815789473684212</c:v>
                </c:pt>
                <c:pt idx="18">
                  <c:v>10.625</c:v>
                </c:pt>
                <c:pt idx="19">
                  <c:v>7.6644736842105265</c:v>
                </c:pt>
                <c:pt idx="20">
                  <c:v>7.0394736842105265</c:v>
                </c:pt>
                <c:pt idx="21">
                  <c:v>14.703947368421053</c:v>
                </c:pt>
                <c:pt idx="22">
                  <c:v>85.65789473684211</c:v>
                </c:pt>
                <c:pt idx="23">
                  <c:v>21.809210526315791</c:v>
                </c:pt>
                <c:pt idx="24">
                  <c:v>17.598684210526315</c:v>
                </c:pt>
                <c:pt idx="25">
                  <c:v>22.105263157894736</c:v>
                </c:pt>
                <c:pt idx="26">
                  <c:v>29.638157894736842</c:v>
                </c:pt>
                <c:pt idx="27">
                  <c:v>42.828947368421055</c:v>
                </c:pt>
                <c:pt idx="28">
                  <c:v>21.743421052631579</c:v>
                </c:pt>
                <c:pt idx="29">
                  <c:v>25.625</c:v>
                </c:pt>
                <c:pt idx="30">
                  <c:v>23.026315789473685</c:v>
                </c:pt>
                <c:pt idx="31">
                  <c:v>23.322368421052634</c:v>
                </c:pt>
                <c:pt idx="32">
                  <c:v>14.539473684210527</c:v>
                </c:pt>
                <c:pt idx="33">
                  <c:v>21.973684210526315</c:v>
                </c:pt>
                <c:pt idx="34">
                  <c:v>14.506578947368421</c:v>
                </c:pt>
                <c:pt idx="35">
                  <c:v>21.644736842105264</c:v>
                </c:pt>
                <c:pt idx="36">
                  <c:v>33.388157894736842</c:v>
                </c:pt>
                <c:pt idx="37">
                  <c:v>29.835526315789476</c:v>
                </c:pt>
                <c:pt idx="38">
                  <c:v>26.348684210526319</c:v>
                </c:pt>
                <c:pt idx="39">
                  <c:v>30.888157894736842</c:v>
                </c:pt>
                <c:pt idx="40">
                  <c:v>21.151315789473685</c:v>
                </c:pt>
                <c:pt idx="41">
                  <c:v>18.256578947368421</c:v>
                </c:pt>
                <c:pt idx="42">
                  <c:v>13.322368421052632</c:v>
                </c:pt>
                <c:pt idx="43">
                  <c:v>26.809210526315791</c:v>
                </c:pt>
                <c:pt idx="44">
                  <c:v>19.078947368421055</c:v>
                </c:pt>
                <c:pt idx="45">
                  <c:v>21.348684210526315</c:v>
                </c:pt>
                <c:pt idx="46">
                  <c:v>46.151315789473685</c:v>
                </c:pt>
                <c:pt idx="47">
                  <c:v>29.901315789473685</c:v>
                </c:pt>
                <c:pt idx="48">
                  <c:v>32.631578947368425</c:v>
                </c:pt>
                <c:pt idx="49">
                  <c:v>22.368421052631579</c:v>
                </c:pt>
                <c:pt idx="50">
                  <c:v>29.210526315789476</c:v>
                </c:pt>
                <c:pt idx="51">
                  <c:v>29.210526315789476</c:v>
                </c:pt>
                <c:pt idx="52">
                  <c:v>21.776315789473685</c:v>
                </c:pt>
                <c:pt idx="53">
                  <c:v>15.690789473684211</c:v>
                </c:pt>
                <c:pt idx="54">
                  <c:v>10</c:v>
                </c:pt>
                <c:pt idx="55">
                  <c:v>33.15789473684211</c:v>
                </c:pt>
                <c:pt idx="56">
                  <c:v>12.203947368421053</c:v>
                </c:pt>
                <c:pt idx="57">
                  <c:v>15.888157894736842</c:v>
                </c:pt>
                <c:pt idx="58">
                  <c:v>18.947368421052634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2746680"/>
        <c:axId val="302745896"/>
      </c:barChart>
      <c:catAx>
        <c:axId val="302746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745896"/>
        <c:crosses val="autoZero"/>
        <c:auto val="1"/>
        <c:lblAlgn val="ctr"/>
        <c:lblOffset val="100"/>
        <c:noMultiLvlLbl val="0"/>
      </c:catAx>
      <c:valAx>
        <c:axId val="30274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746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14285</xdr:colOff>
      <xdr:row>15</xdr:row>
      <xdr:rowOff>14286</xdr:rowOff>
    </xdr:from>
    <xdr:to>
      <xdr:col>18</xdr:col>
      <xdr:colOff>333374</xdr:colOff>
      <xdr:row>45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warnken\Documents\IA%20to%20Commercial%20by%20Fuel%20Type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arnken, Pete" refreshedDate="42587.484377777779" createdVersion="5" refreshedVersion="5" minRefreshableVersion="3" recordCount="59">
  <cacheSource type="worksheet">
    <worksheetSource ref="A1:F60" sheet="Sheet1" r:id="rId2"/>
  </cacheSource>
  <cacheFields count="6">
    <cacheField name="ProjectName" numFmtId="49">
      <sharedItems count="59">
        <s v="Sandy Creek 1"/>
        <s v="Baffin Wind "/>
        <s v="Senate Wind Project"/>
        <s v="Goldthwaite Wind Energy"/>
        <s v="Los Vientos"/>
        <s v="Bobcat Bluff"/>
        <s v="Cameron County Wind"/>
        <s v="Grandview Phase I (Conway Windfarm)"/>
        <s v="Rattlesnake W 1"/>
        <s v="Ferguson Replacement Project"/>
        <s v="Whitetail Wind Energy Project"/>
        <s v="Antelope &amp; Elk 1"/>
        <s v="Barilla Solar"/>
        <s v="Sendero Wind"/>
        <s v="Green Pastures W"/>
        <s v="Anacacho Windfarm"/>
        <s v="Blue Summit Windfarm"/>
        <s v="OCI Alamo 1"/>
        <s v="Hereford Wind"/>
        <s v="Mesquite Creek W"/>
        <s v="WKN Mozart"/>
        <s v="Panda Sherman Power"/>
        <s v="Panda Temple 1"/>
        <s v="Panda Temple 2 G"/>
        <s v="Redfish Wind Project"/>
        <s v="Stephens Ranch Wind Energy Phase 1"/>
        <s v="Shannon Wind"/>
        <s v="Notrees Battery Storage"/>
        <s v="Rentech Project"/>
        <s v="Miami Wind 1 Project"/>
        <s v="Deer Park Energy Center"/>
        <s v="Channel Energy Center 138/345kV CT"/>
        <s v="WA Parish Addition"/>
        <s v="Spinning Spur Wind Two"/>
        <s v="Logans Gap Wind I"/>
        <s v="Longhorn North"/>
        <s v="OCI Alamo 4 (Brackettville / ECLIPSE)"/>
        <s v="South Plains I"/>
        <s v="Los Vientos III"/>
        <s v="Javelina Wind "/>
        <s v="Windthorst 2"/>
        <s v="Panhandle Wind 1"/>
        <s v="Panhandle Wind 2 "/>
        <s v="Route 66 Wind"/>
        <s v="Ector County Energy Center G"/>
        <s v="Bryan Solar"/>
        <s v="Elk 2"/>
        <s v="Elk 3"/>
        <s v="Spinning Spur W 3"/>
        <s v="Downie Ranch Solar"/>
        <s v="Keechi Wind 138 kV Joplin"/>
        <s v="South Plains II Phase a"/>
        <s v="Lamar Power Upgrade"/>
        <s v="Jumbo Road Wind"/>
        <s v="Sandow Unit 5"/>
        <s v="Briscoe Wind"/>
        <s v="Stephens Ranch Wind B"/>
        <s v="Colbeck's Corner W"/>
        <s v="South Plains II Phase b"/>
      </sharedItems>
    </cacheField>
    <cacheField name="Fuel" numFmtId="49">
      <sharedItems count="5">
        <s v="Coal"/>
        <s v="Wind"/>
        <s v="Gas"/>
        <s v="Solar"/>
        <s v="Storage"/>
      </sharedItems>
    </cacheField>
    <cacheField name="ProjectedCOD" numFmtId="14">
      <sharedItems containsSemiMixedTypes="0" containsNonDate="0" containsDate="1" containsString="0" minDate="2012-09-27T00:00:00" maxDate="2016-12-02T00:00:00"/>
    </cacheField>
    <cacheField name="IA Signed" numFmtId="14">
      <sharedItems containsSemiMixedTypes="0" containsNonDate="0" containsDate="1" containsString="0" minDate="2006-09-13T00:00:00" maxDate="2014-10-08T00:00:00"/>
    </cacheField>
    <cacheField name="Part3 Commercial Apprv" numFmtId="14">
      <sharedItems containsSemiMixedTypes="0" containsNonDate="0" containsDate="1" containsString="0" minDate="2012-09-27T00:00:00" maxDate="2016-06-25T00:00:00"/>
    </cacheField>
    <cacheField name="Months from IA Signed to Commercial" numFmtId="0">
      <sharedItems containsSemiMixedTypes="0" containsString="0" containsNumber="1" minValue="6.6118421052631584" maxValue="85.6578947368421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Warnken, Pete" refreshedDate="42587.509772337966" createdVersion="5" refreshedVersion="5" minRefreshableVersion="3" recordCount="59">
  <cacheSource type="worksheet">
    <worksheetSource ref="A1:E60" sheet="Raw Data"/>
  </cacheSource>
  <cacheFields count="5">
    <cacheField name="ProjectName" numFmtId="49">
      <sharedItems/>
    </cacheField>
    <cacheField name="Fuel" numFmtId="49">
      <sharedItems count="5">
        <s v="Coal"/>
        <s v="Wind"/>
        <s v="Gas"/>
        <s v="Solar"/>
        <s v="Storage"/>
      </sharedItems>
    </cacheField>
    <cacheField name="IA Signed" numFmtId="14">
      <sharedItems containsSemiMixedTypes="0" containsNonDate="0" containsDate="1" containsString="0" minDate="2006-09-13T00:00:00" maxDate="2014-10-08T00:00:00"/>
    </cacheField>
    <cacheField name="Commissioning Part 3 Commercial Approval" numFmtId="14">
      <sharedItems containsSemiMixedTypes="0" containsNonDate="0" containsDate="1" containsString="0" minDate="2012-09-27T00:00:00" maxDate="2016-06-25T00:00:00"/>
    </cacheField>
    <cacheField name="Months from IA Signed to Commercial" numFmtId="2">
      <sharedItems containsSemiMixedTypes="0" containsString="0" containsNumber="1" minValue="6.6118421052631584" maxValue="85.6578947368421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9">
  <r>
    <x v="0"/>
    <x v="0"/>
    <d v="2013-07-16T00:00:00"/>
    <d v="2006-09-13T00:00:00"/>
    <d v="2013-07-16T01:00:00"/>
    <n v="82.171052631578945"/>
  </r>
  <r>
    <x v="1"/>
    <x v="1"/>
    <d v="2016-06-30T00:00:00"/>
    <d v="2009-05-08T00:00:00"/>
    <d v="2016-06-24T00:00:00"/>
    <n v="85.65789473684211"/>
  </r>
  <r>
    <x v="2"/>
    <x v="1"/>
    <d v="2012-12-17T00:00:00"/>
    <d v="2009-02-13T00:00:00"/>
    <d v="2012-12-17T00:00:00"/>
    <n v="46.151315789473685"/>
  </r>
  <r>
    <x v="3"/>
    <x v="1"/>
    <d v="2014-06-06T00:00:00"/>
    <d v="2012-08-06T00:00:00"/>
    <d v="2014-05-29T00:00:00"/>
    <n v="21.743421052631579"/>
  </r>
  <r>
    <x v="4"/>
    <x v="1"/>
    <d v="2013-09-13T00:00:00"/>
    <d v="2011-03-07T00:00:00"/>
    <d v="2013-08-30T00:00:00"/>
    <n v="29.835526315789476"/>
  </r>
  <r>
    <x v="5"/>
    <x v="1"/>
    <d v="2013-03-28T00:00:00"/>
    <d v="2011-10-10T00:00:00"/>
    <d v="2013-03-28T00:00:00"/>
    <n v="17.598684210526315"/>
  </r>
  <r>
    <x v="6"/>
    <x v="1"/>
    <d v="2016-01-29T00:00:00"/>
    <d v="2013-08-09T00:00:00"/>
    <d v="2016-01-27T00:00:00"/>
    <n v="29.638157894736842"/>
  </r>
  <r>
    <x v="7"/>
    <x v="1"/>
    <d v="2014-12-01T00:00:00"/>
    <d v="2012-10-24T00:00:00"/>
    <d v="2014-12-12T00:00:00"/>
    <n v="25.625"/>
  </r>
  <r>
    <x v="8"/>
    <x v="1"/>
    <d v="2015-09-01T00:00:00"/>
    <d v="2013-06-28T00:00:00"/>
    <d v="2015-09-21T00:00:00"/>
    <n v="26.809210526315791"/>
  </r>
  <r>
    <x v="9"/>
    <x v="2"/>
    <d v="2014-07-31T00:00:00"/>
    <d v="2012-05-29T00:00:00"/>
    <d v="2014-08-12T00:00:00"/>
    <n v="26.48026315789474"/>
  </r>
  <r>
    <x v="10"/>
    <x v="1"/>
    <d v="2012-12-21T00:00:00"/>
    <d v="2011-12-15T00:00:00"/>
    <d v="2012-12-20T00:00:00"/>
    <n v="12.203947368421053"/>
  </r>
  <r>
    <x v="11"/>
    <x v="2"/>
    <d v="2016-06-15T00:00:00"/>
    <d v="2013-03-28T00:00:00"/>
    <d v="2016-06-07T00:00:00"/>
    <n v="38.388157894736842"/>
  </r>
  <r>
    <x v="12"/>
    <x v="3"/>
    <d v="2015-03-01T00:00:00"/>
    <d v="2013-12-26T00:00:00"/>
    <d v="2015-01-05T00:00:00"/>
    <n v="12.335526315789474"/>
  </r>
  <r>
    <x v="13"/>
    <x v="1"/>
    <d v="2015-12-31T00:00:00"/>
    <d v="2013-06-26T00:00:00"/>
    <d v="2015-12-22T00:00:00"/>
    <n v="29.901315789473685"/>
  </r>
  <r>
    <x v="14"/>
    <x v="1"/>
    <d v="2015-09-25T00:00:00"/>
    <d v="2013-12-17T00:00:00"/>
    <d v="2015-11-17T00:00:00"/>
    <n v="23.026315789473685"/>
  </r>
  <r>
    <x v="15"/>
    <x v="1"/>
    <d v="2012-12-27T00:00:00"/>
    <d v="2011-10-07T00:00:00"/>
    <d v="2012-12-27T00:00:00"/>
    <n v="14.703947368421053"/>
  </r>
  <r>
    <x v="16"/>
    <x v="1"/>
    <d v="2013-12-16T00:00:00"/>
    <d v="2012-02-22T00:00:00"/>
    <d v="2013-12-16T00:00:00"/>
    <n v="21.809210526315791"/>
  </r>
  <r>
    <x v="17"/>
    <x v="3"/>
    <d v="2013-12-13T00:00:00"/>
    <d v="2013-01-24T00:00:00"/>
    <d v="2013-12-13T00:00:00"/>
    <n v="10.625"/>
  </r>
  <r>
    <x v="18"/>
    <x v="1"/>
    <d v="2015-04-20T00:00:00"/>
    <d v="2013-06-10T00:00:00"/>
    <d v="2015-05-20T00:00:00"/>
    <n v="23.322368421052634"/>
  </r>
  <r>
    <x v="19"/>
    <x v="1"/>
    <d v="2015-04-15T00:00:00"/>
    <d v="2012-09-18T00:00:00"/>
    <d v="2015-04-15T00:00:00"/>
    <n v="30.888157894736842"/>
  </r>
  <r>
    <x v="20"/>
    <x v="1"/>
    <d v="2012-12-20T00:00:00"/>
    <d v="2011-05-24T00:00:00"/>
    <d v="2012-12-20T00:00:00"/>
    <n v="18.947368421052634"/>
  </r>
  <r>
    <x v="21"/>
    <x v="2"/>
    <d v="2014-08-01T00:00:00"/>
    <d v="2012-02-13T00:00:00"/>
    <d v="2014-08-07T00:00:00"/>
    <n v="29.80263157894737"/>
  </r>
  <r>
    <x v="22"/>
    <x v="2"/>
    <d v="2014-08-01T00:00:00"/>
    <d v="2012-06-21T00:00:00"/>
    <d v="2014-07-28T00:00:00"/>
    <n v="25.230263157894736"/>
  </r>
  <r>
    <x v="23"/>
    <x v="2"/>
    <d v="2015-05-31T00:00:00"/>
    <d v="2012-06-21T00:00:00"/>
    <d v="2015-05-07T00:00:00"/>
    <n v="34.539473684210527"/>
  </r>
  <r>
    <x v="24"/>
    <x v="1"/>
    <d v="2012-09-27T00:00:00"/>
    <d v="2011-02-25T00:00:00"/>
    <d v="2012-09-27T00:00:00"/>
    <n v="19.078947368421055"/>
  </r>
  <r>
    <x v="25"/>
    <x v="1"/>
    <d v="2014-12-08T00:00:00"/>
    <d v="2012-03-26T00:00:00"/>
    <d v="2014-12-29T00:00:00"/>
    <n v="33.15789473684211"/>
  </r>
  <r>
    <x v="26"/>
    <x v="1"/>
    <d v="2015-12-30T00:00:00"/>
    <d v="2013-04-05T00:00:00"/>
    <d v="2015-12-23T00:00:00"/>
    <n v="32.631578947368425"/>
  </r>
  <r>
    <x v="27"/>
    <x v="4"/>
    <d v="2013-01-21T00:00:00"/>
    <d v="2012-06-21T00:00:00"/>
    <d v="2013-01-21T00:00:00"/>
    <n v="7.0394736842105265"/>
  </r>
  <r>
    <x v="28"/>
    <x v="2"/>
    <d v="2014-11-01T00:00:00"/>
    <d v="2013-02-25T00:00:00"/>
    <d v="2014-12-05T00:00:00"/>
    <n v="21.315789473684212"/>
  </r>
  <r>
    <x v="29"/>
    <x v="1"/>
    <d v="2014-12-01T00:00:00"/>
    <d v="2013-03-01T00:00:00"/>
    <d v="2014-12-04T00:00:00"/>
    <n v="21.151315789473685"/>
  </r>
  <r>
    <x v="30"/>
    <x v="2"/>
    <d v="2014-07-01T00:00:00"/>
    <d v="2013-01-02T00:00:00"/>
    <d v="2014-07-21T00:00:00"/>
    <n v="18.585526315789476"/>
  </r>
  <r>
    <x v="31"/>
    <x v="2"/>
    <d v="2014-06-01T00:00:00"/>
    <d v="2013-02-19T00:00:00"/>
    <d v="2014-07-21T00:00:00"/>
    <n v="17.006578947368421"/>
  </r>
  <r>
    <x v="32"/>
    <x v="2"/>
    <d v="2013-06-26T00:00:00"/>
    <d v="2012-12-07T00:00:00"/>
    <d v="2013-06-26T00:00:00"/>
    <n v="6.6118421052631584"/>
  </r>
  <r>
    <x v="33"/>
    <x v="1"/>
    <d v="2014-06-01T00:00:00"/>
    <d v="2013-02-27T00:00:00"/>
    <d v="2014-06-19T00:00:00"/>
    <n v="15.690789473684211"/>
  </r>
  <r>
    <x v="34"/>
    <x v="1"/>
    <d v="2015-09-15T00:00:00"/>
    <d v="2013-12-11T00:00:00"/>
    <d v="2015-09-30T00:00:00"/>
    <n v="21.644736842105264"/>
  </r>
  <r>
    <x v="35"/>
    <x v="1"/>
    <d v="2015-08-01T00:00:00"/>
    <d v="2012-12-10T00:00:00"/>
    <d v="2015-09-21T00:00:00"/>
    <n v="33.388157894736842"/>
  </r>
  <r>
    <x v="36"/>
    <x v="3"/>
    <d v="2014-08-31T00:00:00"/>
    <d v="2014-01-07T00:00:00"/>
    <d v="2014-08-28T00:00:00"/>
    <n v="7.6644736842105265"/>
  </r>
  <r>
    <x v="37"/>
    <x v="1"/>
    <d v="2015-10-31T00:00:00"/>
    <d v="2014-01-02T00:00:00"/>
    <d v="2015-11-13T00:00:00"/>
    <n v="22.368421052631579"/>
  </r>
  <r>
    <x v="38"/>
    <x v="1"/>
    <d v="2015-09-30T00:00:00"/>
    <d v="2013-10-18T00:00:00"/>
    <d v="2015-12-28T00:00:00"/>
    <n v="26.348684210526319"/>
  </r>
  <r>
    <x v="39"/>
    <x v="1"/>
    <d v="2015-12-31T00:00:00"/>
    <d v="2014-10-07T00:00:00"/>
    <d v="2015-12-23T00:00:00"/>
    <n v="14.539473684210527"/>
  </r>
  <r>
    <x v="40"/>
    <x v="1"/>
    <d v="2014-10-15T00:00:00"/>
    <d v="2013-08-15T00:00:00"/>
    <d v="2014-12-11T00:00:00"/>
    <n v="15.888157894736842"/>
  </r>
  <r>
    <x v="41"/>
    <x v="1"/>
    <d v="2014-07-31T00:00:00"/>
    <d v="2012-12-19T00:00:00"/>
    <d v="2014-06-27T00:00:00"/>
    <n v="18.256578947368421"/>
  </r>
  <r>
    <x v="42"/>
    <x v="1"/>
    <d v="2014-11-01T00:00:00"/>
    <d v="2013-10-02T00:00:00"/>
    <d v="2014-11-11T00:00:00"/>
    <n v="13.322368421052632"/>
  </r>
  <r>
    <x v="43"/>
    <x v="1"/>
    <d v="2015-07-01T00:00:00"/>
    <d v="2013-10-31T00:00:00"/>
    <d v="2015-08-11T00:00:00"/>
    <n v="21.348684210526315"/>
  </r>
  <r>
    <x v="44"/>
    <x v="2"/>
    <d v="2015-09-15T00:00:00"/>
    <d v="2014-01-17T00:00:00"/>
    <d v="2015-09-28T00:00:00"/>
    <n v="20.361842105263158"/>
  </r>
  <r>
    <x v="45"/>
    <x v="3"/>
    <d v="2013-06-19T00:00:00"/>
    <d v="2011-12-28T00:00:00"/>
    <d v="2013-06-19T00:00:00"/>
    <n v="17.730263157894736"/>
  </r>
  <r>
    <x v="46"/>
    <x v="2"/>
    <d v="2016-06-15T00:00:00"/>
    <d v="2013-12-13T00:00:00"/>
    <d v="2016-06-07T00:00:00"/>
    <n v="29.835526315789476"/>
  </r>
  <r>
    <x v="47"/>
    <x v="2"/>
    <d v="2016-06-15T00:00:00"/>
    <d v="2013-12-13T00:00:00"/>
    <d v="2016-06-07T00:00:00"/>
    <n v="29.835526315789476"/>
  </r>
  <r>
    <x v="48"/>
    <x v="1"/>
    <d v="2015-10-18T00:00:00"/>
    <d v="2013-12-20T00:00:00"/>
    <d v="2015-10-13T00:00:00"/>
    <n v="21.776315789473685"/>
  </r>
  <r>
    <x v="49"/>
    <x v="3"/>
    <d v="2015-12-15T00:00:00"/>
    <d v="2014-05-29T00:00:00"/>
    <d v="2015-12-22T00:00:00"/>
    <n v="18.815789473684212"/>
  </r>
  <r>
    <x v="50"/>
    <x v="1"/>
    <d v="2015-01-05T00:00:00"/>
    <d v="2013-11-08T00:00:00"/>
    <d v="2015-01-23T00:00:00"/>
    <n v="14.506578947368421"/>
  </r>
  <r>
    <x v="51"/>
    <x v="1"/>
    <d v="2016-05-31T00:00:00"/>
    <d v="2014-01-02T00:00:00"/>
    <d v="2016-06-08T00:00:00"/>
    <n v="29.210526315789476"/>
  </r>
  <r>
    <x v="52"/>
    <x v="2"/>
    <d v="2016-06-01T00:00:00"/>
    <d v="2014-04-22T00:00:00"/>
    <d v="2016-04-25T00:00:00"/>
    <n v="24.144736842105264"/>
  </r>
  <r>
    <x v="53"/>
    <x v="1"/>
    <d v="2015-04-15T00:00:00"/>
    <d v="2013-06-10T00:00:00"/>
    <d v="2015-04-09T00:00:00"/>
    <n v="21.973684210526315"/>
  </r>
  <r>
    <x v="54"/>
    <x v="0"/>
    <d v="2014-10-31T00:00:00"/>
    <d v="2009-04-27T00:00:00"/>
    <d v="2014-12-29T00:00:00"/>
    <n v="68.15789473684211"/>
  </r>
  <r>
    <x v="55"/>
    <x v="1"/>
    <d v="2015-10-30T00:00:00"/>
    <d v="2014-01-10T00:00:00"/>
    <d v="2015-11-13T00:00:00"/>
    <n v="22.105263157894736"/>
  </r>
  <r>
    <x v="56"/>
    <x v="1"/>
    <d v="2015-05-12T00:00:00"/>
    <d v="2014-07-21T00:00:00"/>
    <d v="2015-05-21T00:00:00"/>
    <n v="10"/>
  </r>
  <r>
    <x v="57"/>
    <x v="1"/>
    <d v="2016-12-01T00:00:00"/>
    <d v="2012-10-24T00:00:00"/>
    <d v="2016-05-18T00:00:00"/>
    <n v="42.828947368421055"/>
  </r>
  <r>
    <x v="58"/>
    <x v="1"/>
    <d v="2016-05-31T00:00:00"/>
    <d v="2014-01-02T00:00:00"/>
    <d v="2016-06-08T00:00:00"/>
    <n v="29.21052631578947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9">
  <r>
    <s v="Sandy Creek 1"/>
    <x v="0"/>
    <d v="2006-09-13T00:00:00"/>
    <d v="2013-07-16T01:00:00"/>
    <n v="82.171052631578945"/>
  </r>
  <r>
    <s v="Baffin Wind "/>
    <x v="1"/>
    <d v="2009-05-08T00:00:00"/>
    <d v="2016-06-24T00:00:00"/>
    <n v="85.65789473684211"/>
  </r>
  <r>
    <s v="Senate Wind Project"/>
    <x v="1"/>
    <d v="2009-02-13T00:00:00"/>
    <d v="2012-12-17T00:00:00"/>
    <n v="46.151315789473685"/>
  </r>
  <r>
    <s v="Goldthwaite Wind Energy"/>
    <x v="1"/>
    <d v="2012-08-06T00:00:00"/>
    <d v="2014-05-29T00:00:00"/>
    <n v="21.743421052631579"/>
  </r>
  <r>
    <s v="Los Vientos"/>
    <x v="1"/>
    <d v="2011-03-07T00:00:00"/>
    <d v="2013-08-30T00:00:00"/>
    <n v="29.835526315789476"/>
  </r>
  <r>
    <s v="Bobcat Bluff"/>
    <x v="1"/>
    <d v="2011-10-10T00:00:00"/>
    <d v="2013-03-28T00:00:00"/>
    <n v="17.598684210526315"/>
  </r>
  <r>
    <s v="Cameron County Wind"/>
    <x v="1"/>
    <d v="2013-08-09T00:00:00"/>
    <d v="2016-01-27T00:00:00"/>
    <n v="29.638157894736842"/>
  </r>
  <r>
    <s v="Grandview Phase I (Conway Windfarm)"/>
    <x v="1"/>
    <d v="2012-10-24T00:00:00"/>
    <d v="2014-12-12T00:00:00"/>
    <n v="25.625"/>
  </r>
  <r>
    <s v="Rattlesnake W 1"/>
    <x v="1"/>
    <d v="2013-06-28T00:00:00"/>
    <d v="2015-09-21T00:00:00"/>
    <n v="26.809210526315791"/>
  </r>
  <r>
    <s v="Ferguson Replacement Project"/>
    <x v="2"/>
    <d v="2012-05-29T00:00:00"/>
    <d v="2014-08-12T00:00:00"/>
    <n v="26.48026315789474"/>
  </r>
  <r>
    <s v="Whitetail Wind Energy Project"/>
    <x v="1"/>
    <d v="2011-12-15T00:00:00"/>
    <d v="2012-12-20T00:00:00"/>
    <n v="12.203947368421053"/>
  </r>
  <r>
    <s v="Antelope &amp; Elk 1"/>
    <x v="2"/>
    <d v="2013-03-28T00:00:00"/>
    <d v="2016-06-07T00:00:00"/>
    <n v="38.388157894736842"/>
  </r>
  <r>
    <s v="Barilla Solar"/>
    <x v="3"/>
    <d v="2013-12-26T00:00:00"/>
    <d v="2015-01-05T00:00:00"/>
    <n v="12.335526315789474"/>
  </r>
  <r>
    <s v="Sendero Wind"/>
    <x v="1"/>
    <d v="2013-06-26T00:00:00"/>
    <d v="2015-12-22T00:00:00"/>
    <n v="29.901315789473685"/>
  </r>
  <r>
    <s v="Green Pastures W"/>
    <x v="1"/>
    <d v="2013-12-17T00:00:00"/>
    <d v="2015-11-17T00:00:00"/>
    <n v="23.026315789473685"/>
  </r>
  <r>
    <s v="Anacacho Windfarm"/>
    <x v="1"/>
    <d v="2011-10-07T00:00:00"/>
    <d v="2012-12-27T00:00:00"/>
    <n v="14.703947368421053"/>
  </r>
  <r>
    <s v="Blue Summit Windfarm"/>
    <x v="1"/>
    <d v="2012-02-22T00:00:00"/>
    <d v="2013-12-16T00:00:00"/>
    <n v="21.809210526315791"/>
  </r>
  <r>
    <s v="OCI Alamo 1"/>
    <x v="3"/>
    <d v="2013-01-24T00:00:00"/>
    <d v="2013-12-13T00:00:00"/>
    <n v="10.625"/>
  </r>
  <r>
    <s v="Hereford Wind"/>
    <x v="1"/>
    <d v="2013-06-10T00:00:00"/>
    <d v="2015-05-20T00:00:00"/>
    <n v="23.322368421052634"/>
  </r>
  <r>
    <s v="Mesquite Creek W"/>
    <x v="1"/>
    <d v="2012-09-18T00:00:00"/>
    <d v="2015-04-15T00:00:00"/>
    <n v="30.888157894736842"/>
  </r>
  <r>
    <s v="WKN Mozart"/>
    <x v="1"/>
    <d v="2011-05-24T00:00:00"/>
    <d v="2012-12-20T00:00:00"/>
    <n v="18.947368421052634"/>
  </r>
  <r>
    <s v="Panda Sherman Power"/>
    <x v="2"/>
    <d v="2012-02-13T00:00:00"/>
    <d v="2014-08-07T00:00:00"/>
    <n v="29.80263157894737"/>
  </r>
  <r>
    <s v="Panda Temple 1"/>
    <x v="2"/>
    <d v="2012-06-21T00:00:00"/>
    <d v="2014-07-28T00:00:00"/>
    <n v="25.230263157894736"/>
  </r>
  <r>
    <s v="Panda Temple 2 G"/>
    <x v="2"/>
    <d v="2012-06-21T00:00:00"/>
    <d v="2015-05-07T00:00:00"/>
    <n v="34.539473684210527"/>
  </r>
  <r>
    <s v="Redfish Wind Project"/>
    <x v="1"/>
    <d v="2011-02-25T00:00:00"/>
    <d v="2012-09-27T00:00:00"/>
    <n v="19.078947368421055"/>
  </r>
  <r>
    <s v="Stephens Ranch Wind Energy Phase 1"/>
    <x v="1"/>
    <d v="2012-03-26T00:00:00"/>
    <d v="2014-12-29T00:00:00"/>
    <n v="33.15789473684211"/>
  </r>
  <r>
    <s v="Shannon Wind"/>
    <x v="1"/>
    <d v="2013-04-05T00:00:00"/>
    <d v="2015-12-23T00:00:00"/>
    <n v="32.631578947368425"/>
  </r>
  <r>
    <s v="Notrees Battery Storage"/>
    <x v="4"/>
    <d v="2012-06-21T00:00:00"/>
    <d v="2013-01-21T00:00:00"/>
    <n v="7.0394736842105265"/>
  </r>
  <r>
    <s v="Rentech Project"/>
    <x v="2"/>
    <d v="2013-02-25T00:00:00"/>
    <d v="2014-12-05T00:00:00"/>
    <n v="21.315789473684212"/>
  </r>
  <r>
    <s v="Miami Wind 1 Project"/>
    <x v="1"/>
    <d v="2013-03-01T00:00:00"/>
    <d v="2014-12-04T00:00:00"/>
    <n v="21.151315789473685"/>
  </r>
  <r>
    <s v="Deer Park Energy Center"/>
    <x v="2"/>
    <d v="2013-01-02T00:00:00"/>
    <d v="2014-07-21T00:00:00"/>
    <n v="18.585526315789476"/>
  </r>
  <r>
    <s v="Channel Energy Center 138/345kV CT"/>
    <x v="2"/>
    <d v="2013-02-19T00:00:00"/>
    <d v="2014-07-21T00:00:00"/>
    <n v="17.006578947368421"/>
  </r>
  <r>
    <s v="WA Parish Addition"/>
    <x v="2"/>
    <d v="2012-12-07T00:00:00"/>
    <d v="2013-06-26T00:00:00"/>
    <n v="6.6118421052631584"/>
  </r>
  <r>
    <s v="Spinning Spur Wind Two"/>
    <x v="1"/>
    <d v="2013-02-27T00:00:00"/>
    <d v="2014-06-19T00:00:00"/>
    <n v="15.690789473684211"/>
  </r>
  <r>
    <s v="Logans Gap Wind I"/>
    <x v="1"/>
    <d v="2013-12-11T00:00:00"/>
    <d v="2015-09-30T00:00:00"/>
    <n v="21.644736842105264"/>
  </r>
  <r>
    <s v="Longhorn North"/>
    <x v="1"/>
    <d v="2012-12-10T00:00:00"/>
    <d v="2015-09-21T00:00:00"/>
    <n v="33.388157894736842"/>
  </r>
  <r>
    <s v="OCI Alamo 4 (Brackettville / ECLIPSE)"/>
    <x v="3"/>
    <d v="2014-01-07T00:00:00"/>
    <d v="2014-08-28T00:00:00"/>
    <n v="7.6644736842105265"/>
  </r>
  <r>
    <s v="South Plains I"/>
    <x v="1"/>
    <d v="2014-01-02T00:00:00"/>
    <d v="2015-11-13T00:00:00"/>
    <n v="22.368421052631579"/>
  </r>
  <r>
    <s v="Los Vientos III"/>
    <x v="1"/>
    <d v="2013-10-18T00:00:00"/>
    <d v="2015-12-28T00:00:00"/>
    <n v="26.348684210526319"/>
  </r>
  <r>
    <s v="Javelina Wind "/>
    <x v="1"/>
    <d v="2014-10-07T00:00:00"/>
    <d v="2015-12-23T00:00:00"/>
    <n v="14.539473684210527"/>
  </r>
  <r>
    <s v="Windthorst 2"/>
    <x v="1"/>
    <d v="2013-08-15T00:00:00"/>
    <d v="2014-12-11T00:00:00"/>
    <n v="15.888157894736842"/>
  </r>
  <r>
    <s v="Panhandle Wind 1"/>
    <x v="1"/>
    <d v="2012-12-19T00:00:00"/>
    <d v="2014-06-27T00:00:00"/>
    <n v="18.256578947368421"/>
  </r>
  <r>
    <s v="Panhandle Wind 2 "/>
    <x v="1"/>
    <d v="2013-10-02T00:00:00"/>
    <d v="2014-11-11T00:00:00"/>
    <n v="13.322368421052632"/>
  </r>
  <r>
    <s v="Route 66 Wind"/>
    <x v="1"/>
    <d v="2013-10-31T00:00:00"/>
    <d v="2015-08-11T00:00:00"/>
    <n v="21.348684210526315"/>
  </r>
  <r>
    <s v="Ector County Energy Center G"/>
    <x v="2"/>
    <d v="2014-01-17T00:00:00"/>
    <d v="2015-09-28T00:00:00"/>
    <n v="20.361842105263158"/>
  </r>
  <r>
    <s v="Bryan Solar"/>
    <x v="3"/>
    <d v="2011-12-28T00:00:00"/>
    <d v="2013-06-19T00:00:00"/>
    <n v="17.730263157894736"/>
  </r>
  <r>
    <s v="Elk 2"/>
    <x v="2"/>
    <d v="2013-12-13T00:00:00"/>
    <d v="2016-06-07T00:00:00"/>
    <n v="29.835526315789476"/>
  </r>
  <r>
    <s v="Elk 3"/>
    <x v="2"/>
    <d v="2013-12-13T00:00:00"/>
    <d v="2016-06-07T00:00:00"/>
    <n v="29.835526315789476"/>
  </r>
  <r>
    <s v="Spinning Spur W 3"/>
    <x v="1"/>
    <d v="2013-12-20T00:00:00"/>
    <d v="2015-10-13T00:00:00"/>
    <n v="21.776315789473685"/>
  </r>
  <r>
    <s v="Downie Ranch Solar"/>
    <x v="3"/>
    <d v="2014-05-29T00:00:00"/>
    <d v="2015-12-22T00:00:00"/>
    <n v="18.815789473684212"/>
  </r>
  <r>
    <s v="Keechi Wind 138 kV Joplin"/>
    <x v="1"/>
    <d v="2013-11-08T00:00:00"/>
    <d v="2015-01-23T00:00:00"/>
    <n v="14.506578947368421"/>
  </r>
  <r>
    <s v="South Plains II Phase a"/>
    <x v="1"/>
    <d v="2014-01-02T00:00:00"/>
    <d v="2016-06-08T00:00:00"/>
    <n v="29.210526315789476"/>
  </r>
  <r>
    <s v="Lamar Power Upgrade"/>
    <x v="2"/>
    <d v="2014-04-22T00:00:00"/>
    <d v="2016-04-25T00:00:00"/>
    <n v="24.144736842105264"/>
  </r>
  <r>
    <s v="Jumbo Road Wind"/>
    <x v="1"/>
    <d v="2013-06-10T00:00:00"/>
    <d v="2015-04-09T00:00:00"/>
    <n v="21.973684210526315"/>
  </r>
  <r>
    <s v="Sandow Unit 5"/>
    <x v="0"/>
    <d v="2009-04-27T00:00:00"/>
    <d v="2014-12-29T00:00:00"/>
    <n v="68.15789473684211"/>
  </r>
  <r>
    <s v="Briscoe Wind"/>
    <x v="1"/>
    <d v="2014-01-10T00:00:00"/>
    <d v="2015-11-13T00:00:00"/>
    <n v="22.105263157894736"/>
  </r>
  <r>
    <s v="Stephens Ranch Wind B"/>
    <x v="1"/>
    <d v="2014-07-21T00:00:00"/>
    <d v="2015-05-21T00:00:00"/>
    <n v="10"/>
  </r>
  <r>
    <s v="Colbeck's Corner W"/>
    <x v="1"/>
    <d v="2012-10-24T00:00:00"/>
    <d v="2016-05-18T00:00:00"/>
    <n v="42.828947368421055"/>
  </r>
  <r>
    <s v="South Plains II Phase b"/>
    <x v="1"/>
    <d v="2014-01-02T00:00:00"/>
    <d v="2016-06-08T00:00:00"/>
    <n v="29.21052631578947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23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rowHeaderCaption="Fuel Type">
  <location ref="A6:B12" firstHeaderRow="1" firstDataRow="1" firstDataCol="1"/>
  <pivotFields count="5">
    <pivotField showAll="0"/>
    <pivotField axis="axisRow" showAll="0">
      <items count="6">
        <item x="0"/>
        <item x="2"/>
        <item x="3"/>
        <item x="4"/>
        <item x="1"/>
        <item t="default"/>
      </items>
    </pivotField>
    <pivotField numFmtId="14" showAll="0"/>
    <pivotField numFmtId="14" showAll="0"/>
    <pivotField dataField="1" numFmtId="2"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Months from IA Signed to Commercial Operations Approval" fld="4" subtotal="average" baseField="1" baseItem="0" numFmtId="1"/>
  </dataFields>
  <formats count="8">
    <format dxfId="10">
      <pivotArea outline="0" collapsedLevelsAreSubtotals="1" fieldPosition="0"/>
    </format>
    <format dxfId="6">
      <pivotArea dataOnly="0" labelOnly="1" outline="0" axis="axisValues" fieldPosition="0"/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1" type="button" dataOnly="0" labelOnly="1" outline="0" axis="axisRow" fieldPosition="0"/>
    </format>
    <format dxfId="2">
      <pivotArea dataOnly="0" labelOnly="1" outline="0" axis="axisValues" fieldPosition="0"/>
    </format>
    <format dxfId="1">
      <pivotArea dataOnly="0" labelOnly="1" fieldPosition="0">
        <references count="1">
          <reference field="1" count="0"/>
        </references>
      </pivotArea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2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1" rowHeaderCaption="Fuel Type">
  <location ref="A15:B80" firstHeaderRow="1" firstDataRow="1" firstDataCol="1"/>
  <pivotFields count="6">
    <pivotField axis="axisRow" showAll="0">
      <items count="60">
        <item x="15"/>
        <item x="11"/>
        <item x="1"/>
        <item x="12"/>
        <item x="16"/>
        <item x="5"/>
        <item x="55"/>
        <item x="45"/>
        <item x="6"/>
        <item x="31"/>
        <item x="57"/>
        <item x="30"/>
        <item x="49"/>
        <item x="44"/>
        <item x="46"/>
        <item x="47"/>
        <item x="9"/>
        <item x="3"/>
        <item x="7"/>
        <item x="14"/>
        <item x="18"/>
        <item x="39"/>
        <item x="53"/>
        <item x="50"/>
        <item x="52"/>
        <item x="34"/>
        <item x="35"/>
        <item x="4"/>
        <item x="38"/>
        <item x="19"/>
        <item x="29"/>
        <item x="27"/>
        <item x="17"/>
        <item x="36"/>
        <item x="21"/>
        <item x="22"/>
        <item x="23"/>
        <item x="41"/>
        <item x="42"/>
        <item x="8"/>
        <item x="24"/>
        <item x="28"/>
        <item x="43"/>
        <item x="54"/>
        <item x="0"/>
        <item x="2"/>
        <item x="13"/>
        <item x="26"/>
        <item x="37"/>
        <item x="51"/>
        <item x="58"/>
        <item x="48"/>
        <item x="33"/>
        <item x="56"/>
        <item x="25"/>
        <item x="32"/>
        <item x="10"/>
        <item x="40"/>
        <item x="20"/>
        <item t="default"/>
      </items>
    </pivotField>
    <pivotField axis="axisRow" showAll="0">
      <items count="6">
        <item x="0"/>
        <item x="2"/>
        <item x="3"/>
        <item x="4"/>
        <item x="1"/>
        <item t="default"/>
      </items>
    </pivotField>
    <pivotField numFmtId="14" showAll="0"/>
    <pivotField showAll="0"/>
    <pivotField numFmtId="14" showAll="0"/>
    <pivotField dataField="1" numFmtId="1" showAll="0"/>
  </pivotFields>
  <rowFields count="2">
    <field x="1"/>
    <field x="0"/>
  </rowFields>
  <rowItems count="65">
    <i>
      <x/>
    </i>
    <i r="1">
      <x v="43"/>
    </i>
    <i r="1">
      <x v="44"/>
    </i>
    <i>
      <x v="1"/>
    </i>
    <i r="1">
      <x v="1"/>
    </i>
    <i r="1">
      <x v="9"/>
    </i>
    <i r="1">
      <x v="11"/>
    </i>
    <i r="1">
      <x v="13"/>
    </i>
    <i r="1">
      <x v="14"/>
    </i>
    <i r="1">
      <x v="15"/>
    </i>
    <i r="1">
      <x v="16"/>
    </i>
    <i r="1">
      <x v="24"/>
    </i>
    <i r="1">
      <x v="34"/>
    </i>
    <i r="1">
      <x v="35"/>
    </i>
    <i r="1">
      <x v="36"/>
    </i>
    <i r="1">
      <x v="41"/>
    </i>
    <i r="1">
      <x v="55"/>
    </i>
    <i>
      <x v="2"/>
    </i>
    <i r="1">
      <x v="3"/>
    </i>
    <i r="1">
      <x v="7"/>
    </i>
    <i r="1">
      <x v="12"/>
    </i>
    <i r="1">
      <x v="32"/>
    </i>
    <i r="1">
      <x v="33"/>
    </i>
    <i>
      <x v="3"/>
    </i>
    <i r="1">
      <x v="31"/>
    </i>
    <i>
      <x v="4"/>
    </i>
    <i r="1">
      <x/>
    </i>
    <i r="1">
      <x v="2"/>
    </i>
    <i r="1">
      <x v="4"/>
    </i>
    <i r="1">
      <x v="5"/>
    </i>
    <i r="1">
      <x v="6"/>
    </i>
    <i r="1">
      <x v="8"/>
    </i>
    <i r="1">
      <x v="10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7"/>
    </i>
    <i r="1">
      <x v="38"/>
    </i>
    <i r="1">
      <x v="39"/>
    </i>
    <i r="1">
      <x v="40"/>
    </i>
    <i r="1">
      <x v="42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6"/>
    </i>
    <i r="1">
      <x v="57"/>
    </i>
    <i r="1">
      <x v="58"/>
    </i>
    <i t="grand">
      <x/>
    </i>
  </rowItems>
  <colItems count="1">
    <i/>
  </colItems>
  <dataFields count="1">
    <dataField name="Months from IA Signed to Commercial Operations Approval" fld="5" subtotal="average" baseField="1" baseItem="2" numFmtId="1"/>
  </dataFields>
  <formats count="3">
    <format dxfId="25">
      <pivotArea dataOnly="0" labelOnly="1" outline="0" axis="axisValues" fieldPosition="0"/>
    </format>
    <format dxfId="26">
      <pivotArea dataOnly="0" labelOnly="1" outline="0" axis="axisValues" fieldPosition="0"/>
    </format>
    <format dxfId="27">
      <pivotArea outline="0" collapsedLevelsAreSubtotals="1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tabSelected="1" workbookViewId="0">
      <selection activeCell="F4" sqref="F4"/>
    </sheetView>
  </sheetViews>
  <sheetFormatPr defaultRowHeight="15" x14ac:dyDescent="0.25"/>
  <cols>
    <col min="1" max="1" width="37.7109375" customWidth="1"/>
    <col min="2" max="2" width="21.28515625" customWidth="1"/>
    <col min="3" max="3" width="19.7109375" customWidth="1"/>
    <col min="4" max="4" width="13.140625" bestFit="1" customWidth="1"/>
    <col min="5" max="5" width="9.85546875" customWidth="1"/>
  </cols>
  <sheetData>
    <row r="1" spans="1:6" x14ac:dyDescent="0.25">
      <c r="A1" s="14" t="s">
        <v>73</v>
      </c>
      <c r="B1" s="14"/>
      <c r="C1" s="14"/>
      <c r="D1" s="14"/>
      <c r="E1" s="14"/>
      <c r="F1" s="15">
        <f>AVERAGE('Raw Data'!$E$1:$E$59)/12</f>
        <v>2.1203399122807007</v>
      </c>
    </row>
    <row r="2" spans="1:6" x14ac:dyDescent="0.25">
      <c r="A2" s="14" t="s">
        <v>74</v>
      </c>
      <c r="B2" s="14"/>
      <c r="C2" s="14"/>
      <c r="D2" s="14"/>
      <c r="E2" s="14"/>
      <c r="F2" s="15">
        <f>AVERAGEIFS('Raw Data'!$E$2:$E$60,'Raw Data'!$B$2:$B$60,"&lt;&gt;Coal",'Raw Data'!$A$2:$A$60,"&lt;&gt;Baffin*")/12</f>
        <v>1.8883634868421044</v>
      </c>
    </row>
    <row r="3" spans="1:6" x14ac:dyDescent="0.25">
      <c r="A3" s="14" t="s">
        <v>72</v>
      </c>
      <c r="B3" s="14"/>
      <c r="C3" s="14"/>
      <c r="D3" s="14"/>
      <c r="E3" s="14"/>
      <c r="F3" s="15">
        <f>MAX('Raw Data'!$E$1:$E$59)/12</f>
        <v>7.1381578947368425</v>
      </c>
    </row>
    <row r="4" spans="1:6" x14ac:dyDescent="0.25">
      <c r="A4" s="14" t="s">
        <v>75</v>
      </c>
      <c r="B4" s="14"/>
      <c r="C4" s="14"/>
      <c r="D4" s="14"/>
      <c r="E4" s="14"/>
      <c r="F4" s="15">
        <f>MAX('Raw Data'!$E$4:$E$55,'Raw Data'!$E$57:$E$60)/12</f>
        <v>3.8459429824561404</v>
      </c>
    </row>
    <row r="6" spans="1:6" ht="57.75" customHeight="1" x14ac:dyDescent="0.25">
      <c r="A6" s="16" t="s">
        <v>70</v>
      </c>
      <c r="B6" s="17" t="s">
        <v>6</v>
      </c>
      <c r="C6" s="18" t="s">
        <v>76</v>
      </c>
    </row>
    <row r="7" spans="1:6" x14ac:dyDescent="0.25">
      <c r="A7" s="19" t="s">
        <v>5</v>
      </c>
      <c r="B7" s="20">
        <v>75.16447368421052</v>
      </c>
      <c r="C7" s="21">
        <f>GETPIVOTDATA("Months from IA Signed to Commercial",$A$6,"Fuel","Coal")/12</f>
        <v>6.2637061403508767</v>
      </c>
    </row>
    <row r="8" spans="1:6" x14ac:dyDescent="0.25">
      <c r="A8" s="19" t="s">
        <v>13</v>
      </c>
      <c r="B8" s="20">
        <v>24.779858299595141</v>
      </c>
      <c r="C8" s="21">
        <f>GETPIVOTDATA("Months from IA Signed to Commercial",$A$6,"Fuel","Gas")/12</f>
        <v>2.0649881916329282</v>
      </c>
    </row>
    <row r="9" spans="1:6" x14ac:dyDescent="0.25">
      <c r="A9" s="19" t="s">
        <v>27</v>
      </c>
      <c r="B9" s="20">
        <v>13.434210526315791</v>
      </c>
      <c r="C9" s="21">
        <f>GETPIVOTDATA("Months from IA Signed to Commercial",$A$6,"Fuel","Solar")/12</f>
        <v>1.1195175438596492</v>
      </c>
    </row>
    <row r="10" spans="1:6" x14ac:dyDescent="0.25">
      <c r="A10" s="19" t="s">
        <v>46</v>
      </c>
      <c r="B10" s="20">
        <v>7.0394736842105265</v>
      </c>
      <c r="C10" s="21">
        <f>GETPIVOTDATA("Months from IA Signed to Commercial",$A$6,"Fuel","Storage")/12</f>
        <v>0.58662280701754388</v>
      </c>
    </row>
    <row r="11" spans="1:6" x14ac:dyDescent="0.25">
      <c r="A11" s="19" t="s">
        <v>8</v>
      </c>
      <c r="B11" s="20">
        <v>25.218144044321331</v>
      </c>
      <c r="C11" s="21">
        <f>GETPIVOTDATA("Months from IA Signed to Commercial",$A$6,"Fuel","Wind")/12</f>
        <v>2.1015120036934443</v>
      </c>
    </row>
    <row r="12" spans="1:6" x14ac:dyDescent="0.25">
      <c r="A12" s="19" t="s">
        <v>69</v>
      </c>
      <c r="B12" s="20">
        <v>25.507917038358606</v>
      </c>
      <c r="C12" s="22">
        <f>GETPIVOTDATA("Months from IA Signed to Commercial",$A$6)/12</f>
        <v>2.1256597531965506</v>
      </c>
    </row>
    <row r="13" spans="1:6" x14ac:dyDescent="0.25">
      <c r="A13" s="8"/>
      <c r="B13" s="6"/>
    </row>
    <row r="15" spans="1:6" ht="45" x14ac:dyDescent="0.25">
      <c r="A15" s="11" t="s">
        <v>70</v>
      </c>
      <c r="B15" s="7" t="s">
        <v>6</v>
      </c>
    </row>
    <row r="16" spans="1:6" x14ac:dyDescent="0.25">
      <c r="A16" s="8" t="s">
        <v>5</v>
      </c>
      <c r="B16" s="6">
        <v>75.16447368421052</v>
      </c>
    </row>
    <row r="17" spans="1:15" x14ac:dyDescent="0.25">
      <c r="A17" s="9" t="s">
        <v>10</v>
      </c>
      <c r="B17" s="6">
        <v>68.15789473684211</v>
      </c>
    </row>
    <row r="18" spans="1:15" x14ac:dyDescent="0.25">
      <c r="A18" s="9" t="s">
        <v>4</v>
      </c>
      <c r="B18" s="6">
        <v>82.171052631578945</v>
      </c>
    </row>
    <row r="19" spans="1:15" x14ac:dyDescent="0.25">
      <c r="A19" s="8" t="s">
        <v>13</v>
      </c>
      <c r="B19" s="6">
        <v>24.779858299595144</v>
      </c>
    </row>
    <row r="20" spans="1:15" x14ac:dyDescent="0.25">
      <c r="A20" s="9" t="s">
        <v>15</v>
      </c>
      <c r="B20" s="6">
        <v>38.388157894736842</v>
      </c>
      <c r="O20" s="10"/>
    </row>
    <row r="21" spans="1:15" x14ac:dyDescent="0.25">
      <c r="A21" s="9" t="s">
        <v>17</v>
      </c>
      <c r="B21" s="6">
        <v>17.006578947368421</v>
      </c>
    </row>
    <row r="22" spans="1:15" x14ac:dyDescent="0.25">
      <c r="A22" s="9" t="s">
        <v>19</v>
      </c>
      <c r="B22" s="6">
        <v>18.585526315789476</v>
      </c>
    </row>
    <row r="23" spans="1:15" x14ac:dyDescent="0.25">
      <c r="A23" s="9" t="s">
        <v>21</v>
      </c>
      <c r="B23" s="6">
        <v>20.361842105263158</v>
      </c>
    </row>
    <row r="24" spans="1:15" x14ac:dyDescent="0.25">
      <c r="A24" s="9" t="s">
        <v>23</v>
      </c>
      <c r="B24" s="6">
        <v>29.835526315789476</v>
      </c>
    </row>
    <row r="25" spans="1:15" x14ac:dyDescent="0.25">
      <c r="A25" s="9" t="s">
        <v>25</v>
      </c>
      <c r="B25" s="6">
        <v>29.835526315789476</v>
      </c>
    </row>
    <row r="26" spans="1:15" x14ac:dyDescent="0.25">
      <c r="A26" s="9" t="s">
        <v>22</v>
      </c>
      <c r="B26" s="6">
        <v>26.48026315789474</v>
      </c>
    </row>
    <row r="27" spans="1:15" x14ac:dyDescent="0.25">
      <c r="A27" s="9" t="s">
        <v>28</v>
      </c>
      <c r="B27" s="6">
        <v>24.144736842105264</v>
      </c>
    </row>
    <row r="28" spans="1:15" x14ac:dyDescent="0.25">
      <c r="A28" s="9" t="s">
        <v>30</v>
      </c>
      <c r="B28" s="6">
        <v>29.80263157894737</v>
      </c>
    </row>
    <row r="29" spans="1:15" x14ac:dyDescent="0.25">
      <c r="A29" s="9" t="s">
        <v>32</v>
      </c>
      <c r="B29" s="6">
        <v>25.230263157894736</v>
      </c>
    </row>
    <row r="30" spans="1:15" x14ac:dyDescent="0.25">
      <c r="A30" s="9" t="s">
        <v>34</v>
      </c>
      <c r="B30" s="6">
        <v>34.539473684210527</v>
      </c>
    </row>
    <row r="31" spans="1:15" x14ac:dyDescent="0.25">
      <c r="A31" s="9" t="s">
        <v>36</v>
      </c>
      <c r="B31" s="6">
        <v>21.315789473684212</v>
      </c>
    </row>
    <row r="32" spans="1:15" x14ac:dyDescent="0.25">
      <c r="A32" s="9" t="s">
        <v>38</v>
      </c>
      <c r="B32" s="6">
        <v>6.6118421052631584</v>
      </c>
    </row>
    <row r="33" spans="1:2" x14ac:dyDescent="0.25">
      <c r="A33" s="8" t="s">
        <v>27</v>
      </c>
      <c r="B33" s="6">
        <v>13.434210526315789</v>
      </c>
    </row>
    <row r="34" spans="1:2" x14ac:dyDescent="0.25">
      <c r="A34" s="9" t="s">
        <v>26</v>
      </c>
      <c r="B34" s="6">
        <v>12.335526315789474</v>
      </c>
    </row>
    <row r="35" spans="1:2" x14ac:dyDescent="0.25">
      <c r="A35" s="9" t="s">
        <v>42</v>
      </c>
      <c r="B35" s="6">
        <v>17.730263157894736</v>
      </c>
    </row>
    <row r="36" spans="1:2" x14ac:dyDescent="0.25">
      <c r="A36" s="9" t="s">
        <v>43</v>
      </c>
      <c r="B36" s="6">
        <v>18.815789473684212</v>
      </c>
    </row>
    <row r="37" spans="1:2" x14ac:dyDescent="0.25">
      <c r="A37" s="9" t="s">
        <v>37</v>
      </c>
      <c r="B37" s="6">
        <v>10.625</v>
      </c>
    </row>
    <row r="38" spans="1:2" x14ac:dyDescent="0.25">
      <c r="A38" s="9" t="s">
        <v>44</v>
      </c>
      <c r="B38" s="6">
        <v>7.6644736842105265</v>
      </c>
    </row>
    <row r="39" spans="1:2" x14ac:dyDescent="0.25">
      <c r="A39" s="8" t="s">
        <v>46</v>
      </c>
      <c r="B39" s="6">
        <v>7.0394736842105265</v>
      </c>
    </row>
    <row r="40" spans="1:2" x14ac:dyDescent="0.25">
      <c r="A40" s="9" t="s">
        <v>48</v>
      </c>
      <c r="B40" s="6">
        <v>7.0394736842105265</v>
      </c>
    </row>
    <row r="41" spans="1:2" x14ac:dyDescent="0.25">
      <c r="A41" s="8" t="s">
        <v>8</v>
      </c>
      <c r="B41" s="6">
        <v>25.218144044321328</v>
      </c>
    </row>
    <row r="42" spans="1:2" x14ac:dyDescent="0.25">
      <c r="A42" s="9" t="s">
        <v>33</v>
      </c>
      <c r="B42" s="6">
        <v>14.703947368421053</v>
      </c>
    </row>
    <row r="43" spans="1:2" x14ac:dyDescent="0.25">
      <c r="A43" s="9" t="s">
        <v>7</v>
      </c>
      <c r="B43" s="6">
        <v>85.65789473684211</v>
      </c>
    </row>
    <row r="44" spans="1:2" x14ac:dyDescent="0.25">
      <c r="A44" s="9" t="s">
        <v>35</v>
      </c>
      <c r="B44" s="6">
        <v>21.809210526315791</v>
      </c>
    </row>
    <row r="45" spans="1:2" x14ac:dyDescent="0.25">
      <c r="A45" s="9" t="s">
        <v>14</v>
      </c>
      <c r="B45" s="6">
        <v>17.598684210526315</v>
      </c>
    </row>
    <row r="46" spans="1:2" x14ac:dyDescent="0.25">
      <c r="A46" s="9" t="s">
        <v>51</v>
      </c>
      <c r="B46" s="6">
        <v>22.105263157894736</v>
      </c>
    </row>
    <row r="47" spans="1:2" x14ac:dyDescent="0.25">
      <c r="A47" s="9" t="s">
        <v>16</v>
      </c>
      <c r="B47" s="6">
        <v>29.638157894736842</v>
      </c>
    </row>
    <row r="48" spans="1:2" x14ac:dyDescent="0.25">
      <c r="A48" s="9" t="s">
        <v>53</v>
      </c>
      <c r="B48" s="6">
        <v>42.828947368421055</v>
      </c>
    </row>
    <row r="49" spans="1:2" x14ac:dyDescent="0.25">
      <c r="A49" s="9" t="s">
        <v>11</v>
      </c>
      <c r="B49" s="6">
        <v>21.743421052631579</v>
      </c>
    </row>
    <row r="50" spans="1:2" x14ac:dyDescent="0.25">
      <c r="A50" s="9" t="s">
        <v>18</v>
      </c>
      <c r="B50" s="6">
        <v>25.625</v>
      </c>
    </row>
    <row r="51" spans="1:2" x14ac:dyDescent="0.25">
      <c r="A51" s="9" t="s">
        <v>31</v>
      </c>
      <c r="B51" s="6">
        <v>23.026315789473685</v>
      </c>
    </row>
    <row r="52" spans="1:2" x14ac:dyDescent="0.25">
      <c r="A52" s="9" t="s">
        <v>39</v>
      </c>
      <c r="B52" s="6">
        <v>23.322368421052634</v>
      </c>
    </row>
    <row r="53" spans="1:2" x14ac:dyDescent="0.25">
      <c r="A53" s="9" t="s">
        <v>58</v>
      </c>
      <c r="B53" s="6">
        <v>14.539473684210527</v>
      </c>
    </row>
    <row r="54" spans="1:2" x14ac:dyDescent="0.25">
      <c r="A54" s="9" t="s">
        <v>59</v>
      </c>
      <c r="B54" s="6">
        <v>21.973684210526315</v>
      </c>
    </row>
    <row r="55" spans="1:2" x14ac:dyDescent="0.25">
      <c r="A55" s="9" t="s">
        <v>61</v>
      </c>
      <c r="B55" s="6">
        <v>14.506578947368421</v>
      </c>
    </row>
    <row r="56" spans="1:2" x14ac:dyDescent="0.25">
      <c r="A56" s="9" t="s">
        <v>54</v>
      </c>
      <c r="B56" s="6">
        <v>21.644736842105264</v>
      </c>
    </row>
    <row r="57" spans="1:2" x14ac:dyDescent="0.25">
      <c r="A57" s="9" t="s">
        <v>55</v>
      </c>
      <c r="B57" s="6">
        <v>33.388157894736842</v>
      </c>
    </row>
    <row r="58" spans="1:2" x14ac:dyDescent="0.25">
      <c r="A58" s="9" t="s">
        <v>12</v>
      </c>
      <c r="B58" s="6">
        <v>29.835526315789476</v>
      </c>
    </row>
    <row r="59" spans="1:2" x14ac:dyDescent="0.25">
      <c r="A59" s="9" t="s">
        <v>57</v>
      </c>
      <c r="B59" s="6">
        <v>26.348684210526319</v>
      </c>
    </row>
    <row r="60" spans="1:2" x14ac:dyDescent="0.25">
      <c r="A60" s="9" t="s">
        <v>40</v>
      </c>
      <c r="B60" s="6">
        <v>30.888157894736842</v>
      </c>
    </row>
    <row r="61" spans="1:2" x14ac:dyDescent="0.25">
      <c r="A61" s="9" t="s">
        <v>50</v>
      </c>
      <c r="B61" s="6">
        <v>21.151315789473685</v>
      </c>
    </row>
    <row r="62" spans="1:2" x14ac:dyDescent="0.25">
      <c r="A62" s="9" t="s">
        <v>62</v>
      </c>
      <c r="B62" s="6">
        <v>18.256578947368421</v>
      </c>
    </row>
    <row r="63" spans="1:2" x14ac:dyDescent="0.25">
      <c r="A63" s="9" t="s">
        <v>63</v>
      </c>
      <c r="B63" s="6">
        <v>13.322368421052632</v>
      </c>
    </row>
    <row r="64" spans="1:2" x14ac:dyDescent="0.25">
      <c r="A64" s="9" t="s">
        <v>20</v>
      </c>
      <c r="B64" s="6">
        <v>26.809210526315791</v>
      </c>
    </row>
    <row r="65" spans="1:2" x14ac:dyDescent="0.25">
      <c r="A65" s="9" t="s">
        <v>45</v>
      </c>
      <c r="B65" s="6">
        <v>19.078947368421055</v>
      </c>
    </row>
    <row r="66" spans="1:2" x14ac:dyDescent="0.25">
      <c r="A66" s="9" t="s">
        <v>64</v>
      </c>
      <c r="B66" s="6">
        <v>21.348684210526315</v>
      </c>
    </row>
    <row r="67" spans="1:2" x14ac:dyDescent="0.25">
      <c r="A67" s="9" t="s">
        <v>9</v>
      </c>
      <c r="B67" s="6">
        <v>46.151315789473685</v>
      </c>
    </row>
    <row r="68" spans="1:2" x14ac:dyDescent="0.25">
      <c r="A68" s="9" t="s">
        <v>29</v>
      </c>
      <c r="B68" s="6">
        <v>29.901315789473685</v>
      </c>
    </row>
    <row r="69" spans="1:2" x14ac:dyDescent="0.25">
      <c r="A69" s="9" t="s">
        <v>49</v>
      </c>
      <c r="B69" s="6">
        <v>32.631578947368425</v>
      </c>
    </row>
    <row r="70" spans="1:2" x14ac:dyDescent="0.25">
      <c r="A70" s="9" t="s">
        <v>56</v>
      </c>
      <c r="B70" s="6">
        <v>22.368421052631579</v>
      </c>
    </row>
    <row r="71" spans="1:2" x14ac:dyDescent="0.25">
      <c r="A71" s="9" t="s">
        <v>66</v>
      </c>
      <c r="B71" s="6">
        <v>29.210526315789476</v>
      </c>
    </row>
    <row r="72" spans="1:2" x14ac:dyDescent="0.25">
      <c r="A72" s="9" t="s">
        <v>68</v>
      </c>
      <c r="B72" s="6">
        <v>29.210526315789476</v>
      </c>
    </row>
    <row r="73" spans="1:2" x14ac:dyDescent="0.25">
      <c r="A73" s="9" t="s">
        <v>65</v>
      </c>
      <c r="B73" s="6">
        <v>21.776315789473685</v>
      </c>
    </row>
    <row r="74" spans="1:2" x14ac:dyDescent="0.25">
      <c r="A74" s="9" t="s">
        <v>52</v>
      </c>
      <c r="B74" s="6">
        <v>15.690789473684211</v>
      </c>
    </row>
    <row r="75" spans="1:2" x14ac:dyDescent="0.25">
      <c r="A75" s="9" t="s">
        <v>67</v>
      </c>
      <c r="B75" s="6">
        <v>10</v>
      </c>
    </row>
    <row r="76" spans="1:2" x14ac:dyDescent="0.25">
      <c r="A76" s="9" t="s">
        <v>47</v>
      </c>
      <c r="B76" s="6">
        <v>33.15789473684211</v>
      </c>
    </row>
    <row r="77" spans="1:2" x14ac:dyDescent="0.25">
      <c r="A77" s="9" t="s">
        <v>24</v>
      </c>
      <c r="B77" s="6">
        <v>12.203947368421053</v>
      </c>
    </row>
    <row r="78" spans="1:2" x14ac:dyDescent="0.25">
      <c r="A78" s="9" t="s">
        <v>60</v>
      </c>
      <c r="B78" s="6">
        <v>15.888157894736842</v>
      </c>
    </row>
    <row r="79" spans="1:2" x14ac:dyDescent="0.25">
      <c r="A79" s="9" t="s">
        <v>41</v>
      </c>
      <c r="B79" s="6">
        <v>18.947368421052634</v>
      </c>
    </row>
    <row r="80" spans="1:2" x14ac:dyDescent="0.25">
      <c r="A80" s="8" t="s">
        <v>69</v>
      </c>
      <c r="B80" s="6">
        <v>25.50791703835861</v>
      </c>
    </row>
  </sheetData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opLeftCell="A31" workbookViewId="0">
      <selection activeCell="E60" activeCellId="4" sqref="E4:E55 E57 E58 E59 E60"/>
    </sheetView>
  </sheetViews>
  <sheetFormatPr defaultRowHeight="15" x14ac:dyDescent="0.25"/>
  <cols>
    <col min="1" max="1" width="36.28515625" bestFit="1" customWidth="1"/>
    <col min="2" max="2" width="7.7109375" bestFit="1" customWidth="1"/>
    <col min="3" max="3" width="11.5703125" bestFit="1" customWidth="1"/>
    <col min="4" max="4" width="15.5703125" customWidth="1"/>
    <col min="5" max="5" width="13.42578125" customWidth="1"/>
    <col min="7" max="52" width="9.7109375" customWidth="1"/>
    <col min="53" max="53" width="11.28515625" bestFit="1" customWidth="1"/>
  </cols>
  <sheetData>
    <row r="1" spans="1:5" s="12" customFormat="1" ht="70.5" customHeight="1" x14ac:dyDescent="0.25">
      <c r="A1" s="1" t="s">
        <v>0</v>
      </c>
      <c r="B1" s="2" t="s">
        <v>1</v>
      </c>
      <c r="C1" s="2" t="s">
        <v>2</v>
      </c>
      <c r="D1" s="2" t="s">
        <v>71</v>
      </c>
      <c r="E1" s="2" t="s">
        <v>3</v>
      </c>
    </row>
    <row r="2" spans="1:5" x14ac:dyDescent="0.25">
      <c r="A2" s="3" t="s">
        <v>4</v>
      </c>
      <c r="B2" s="4" t="s">
        <v>5</v>
      </c>
      <c r="C2" s="5">
        <v>38973</v>
      </c>
      <c r="D2" s="5">
        <v>41471.041666666664</v>
      </c>
      <c r="E2" s="13">
        <f>_xlfn.DAYS(D2,C2)/30.4</f>
        <v>82.171052631578945</v>
      </c>
    </row>
    <row r="3" spans="1:5" x14ac:dyDescent="0.25">
      <c r="A3" s="3" t="s">
        <v>7</v>
      </c>
      <c r="B3" s="4" t="s">
        <v>8</v>
      </c>
      <c r="C3" s="5">
        <v>39941</v>
      </c>
      <c r="D3" s="5">
        <v>42545</v>
      </c>
      <c r="E3" s="13">
        <f t="shared" ref="E3:E60" si="0">_xlfn.DAYS(D3,C3)/30.4</f>
        <v>85.65789473684211</v>
      </c>
    </row>
    <row r="4" spans="1:5" x14ac:dyDescent="0.25">
      <c r="A4" s="3" t="s">
        <v>9</v>
      </c>
      <c r="B4" s="4" t="s">
        <v>8</v>
      </c>
      <c r="C4" s="5">
        <v>39857</v>
      </c>
      <c r="D4" s="5">
        <v>41260</v>
      </c>
      <c r="E4" s="13">
        <f t="shared" si="0"/>
        <v>46.151315789473685</v>
      </c>
    </row>
    <row r="5" spans="1:5" x14ac:dyDescent="0.25">
      <c r="A5" s="3" t="s">
        <v>11</v>
      </c>
      <c r="B5" s="4" t="s">
        <v>8</v>
      </c>
      <c r="C5" s="5">
        <v>41127</v>
      </c>
      <c r="D5" s="5">
        <v>41788</v>
      </c>
      <c r="E5" s="13">
        <f t="shared" si="0"/>
        <v>21.743421052631579</v>
      </c>
    </row>
    <row r="6" spans="1:5" x14ac:dyDescent="0.25">
      <c r="A6" s="3" t="s">
        <v>12</v>
      </c>
      <c r="B6" s="4" t="s">
        <v>8</v>
      </c>
      <c r="C6" s="5">
        <v>40609</v>
      </c>
      <c r="D6" s="5">
        <v>41516</v>
      </c>
      <c r="E6" s="13">
        <f t="shared" si="0"/>
        <v>29.835526315789476</v>
      </c>
    </row>
    <row r="7" spans="1:5" x14ac:dyDescent="0.25">
      <c r="A7" s="3" t="s">
        <v>14</v>
      </c>
      <c r="B7" s="4" t="s">
        <v>8</v>
      </c>
      <c r="C7" s="5">
        <v>40826</v>
      </c>
      <c r="D7" s="5">
        <v>41361</v>
      </c>
      <c r="E7" s="13">
        <f t="shared" si="0"/>
        <v>17.598684210526315</v>
      </c>
    </row>
    <row r="8" spans="1:5" x14ac:dyDescent="0.25">
      <c r="A8" s="3" t="s">
        <v>16</v>
      </c>
      <c r="B8" s="4" t="s">
        <v>8</v>
      </c>
      <c r="C8" s="5">
        <v>41495</v>
      </c>
      <c r="D8" s="5">
        <v>42396</v>
      </c>
      <c r="E8" s="13">
        <f t="shared" si="0"/>
        <v>29.638157894736842</v>
      </c>
    </row>
    <row r="9" spans="1:5" x14ac:dyDescent="0.25">
      <c r="A9" s="3" t="s">
        <v>18</v>
      </c>
      <c r="B9" s="4" t="s">
        <v>8</v>
      </c>
      <c r="C9" s="5">
        <v>41206</v>
      </c>
      <c r="D9" s="5">
        <v>41985</v>
      </c>
      <c r="E9" s="13">
        <f t="shared" si="0"/>
        <v>25.625</v>
      </c>
    </row>
    <row r="10" spans="1:5" x14ac:dyDescent="0.25">
      <c r="A10" s="3" t="s">
        <v>20</v>
      </c>
      <c r="B10" s="4" t="s">
        <v>8</v>
      </c>
      <c r="C10" s="5">
        <v>41453</v>
      </c>
      <c r="D10" s="5">
        <v>42268</v>
      </c>
      <c r="E10" s="13">
        <f t="shared" si="0"/>
        <v>26.809210526315791</v>
      </c>
    </row>
    <row r="11" spans="1:5" x14ac:dyDescent="0.25">
      <c r="A11" s="3" t="s">
        <v>22</v>
      </c>
      <c r="B11" s="4" t="s">
        <v>13</v>
      </c>
      <c r="C11" s="5">
        <v>41058</v>
      </c>
      <c r="D11" s="5">
        <v>41863</v>
      </c>
      <c r="E11" s="13">
        <f t="shared" si="0"/>
        <v>26.48026315789474</v>
      </c>
    </row>
    <row r="12" spans="1:5" x14ac:dyDescent="0.25">
      <c r="A12" s="3" t="s">
        <v>24</v>
      </c>
      <c r="B12" s="4" t="s">
        <v>8</v>
      </c>
      <c r="C12" s="5">
        <v>40892</v>
      </c>
      <c r="D12" s="5">
        <v>41263</v>
      </c>
      <c r="E12" s="13">
        <f t="shared" si="0"/>
        <v>12.203947368421053</v>
      </c>
    </row>
    <row r="13" spans="1:5" x14ac:dyDescent="0.25">
      <c r="A13" s="3" t="s">
        <v>15</v>
      </c>
      <c r="B13" s="4" t="s">
        <v>13</v>
      </c>
      <c r="C13" s="5">
        <v>41361</v>
      </c>
      <c r="D13" s="5">
        <v>42528</v>
      </c>
      <c r="E13" s="13">
        <f t="shared" si="0"/>
        <v>38.388157894736842</v>
      </c>
    </row>
    <row r="14" spans="1:5" x14ac:dyDescent="0.25">
      <c r="A14" s="3" t="s">
        <v>26</v>
      </c>
      <c r="B14" s="4" t="s">
        <v>27</v>
      </c>
      <c r="C14" s="5">
        <v>41634</v>
      </c>
      <c r="D14" s="5">
        <v>42009</v>
      </c>
      <c r="E14" s="13">
        <f t="shared" si="0"/>
        <v>12.335526315789474</v>
      </c>
    </row>
    <row r="15" spans="1:5" x14ac:dyDescent="0.25">
      <c r="A15" s="3" t="s">
        <v>29</v>
      </c>
      <c r="B15" s="4" t="s">
        <v>8</v>
      </c>
      <c r="C15" s="5">
        <v>41451</v>
      </c>
      <c r="D15" s="5">
        <v>42360</v>
      </c>
      <c r="E15" s="13">
        <f t="shared" si="0"/>
        <v>29.901315789473685</v>
      </c>
    </row>
    <row r="16" spans="1:5" x14ac:dyDescent="0.25">
      <c r="A16" s="3" t="s">
        <v>31</v>
      </c>
      <c r="B16" s="4" t="s">
        <v>8</v>
      </c>
      <c r="C16" s="5">
        <v>41625</v>
      </c>
      <c r="D16" s="5">
        <v>42325</v>
      </c>
      <c r="E16" s="13">
        <f t="shared" si="0"/>
        <v>23.026315789473685</v>
      </c>
    </row>
    <row r="17" spans="1:5" x14ac:dyDescent="0.25">
      <c r="A17" s="3" t="s">
        <v>33</v>
      </c>
      <c r="B17" s="4" t="s">
        <v>8</v>
      </c>
      <c r="C17" s="5">
        <v>40823</v>
      </c>
      <c r="D17" s="5">
        <v>41270</v>
      </c>
      <c r="E17" s="13">
        <f t="shared" si="0"/>
        <v>14.703947368421053</v>
      </c>
    </row>
    <row r="18" spans="1:5" x14ac:dyDescent="0.25">
      <c r="A18" s="3" t="s">
        <v>35</v>
      </c>
      <c r="B18" s="4" t="s">
        <v>8</v>
      </c>
      <c r="C18" s="5">
        <v>40961</v>
      </c>
      <c r="D18" s="5">
        <v>41624</v>
      </c>
      <c r="E18" s="13">
        <f t="shared" si="0"/>
        <v>21.809210526315791</v>
      </c>
    </row>
    <row r="19" spans="1:5" x14ac:dyDescent="0.25">
      <c r="A19" s="3" t="s">
        <v>37</v>
      </c>
      <c r="B19" s="4" t="s">
        <v>27</v>
      </c>
      <c r="C19" s="5">
        <v>41298</v>
      </c>
      <c r="D19" s="5">
        <v>41621</v>
      </c>
      <c r="E19" s="13">
        <f t="shared" si="0"/>
        <v>10.625</v>
      </c>
    </row>
    <row r="20" spans="1:5" x14ac:dyDescent="0.25">
      <c r="A20" s="3" t="s">
        <v>39</v>
      </c>
      <c r="B20" s="4" t="s">
        <v>8</v>
      </c>
      <c r="C20" s="5">
        <v>41435</v>
      </c>
      <c r="D20" s="5">
        <v>42144</v>
      </c>
      <c r="E20" s="13">
        <f t="shared" si="0"/>
        <v>23.322368421052634</v>
      </c>
    </row>
    <row r="21" spans="1:5" x14ac:dyDescent="0.25">
      <c r="A21" s="3" t="s">
        <v>40</v>
      </c>
      <c r="B21" s="4" t="s">
        <v>8</v>
      </c>
      <c r="C21" s="5">
        <v>41170</v>
      </c>
      <c r="D21" s="5">
        <v>42109</v>
      </c>
      <c r="E21" s="13">
        <f t="shared" si="0"/>
        <v>30.888157894736842</v>
      </c>
    </row>
    <row r="22" spans="1:5" x14ac:dyDescent="0.25">
      <c r="A22" s="3" t="s">
        <v>41</v>
      </c>
      <c r="B22" s="4" t="s">
        <v>8</v>
      </c>
      <c r="C22" s="5">
        <v>40687</v>
      </c>
      <c r="D22" s="5">
        <v>41263</v>
      </c>
      <c r="E22" s="13">
        <f t="shared" si="0"/>
        <v>18.947368421052634</v>
      </c>
    </row>
    <row r="23" spans="1:5" x14ac:dyDescent="0.25">
      <c r="A23" s="3" t="s">
        <v>30</v>
      </c>
      <c r="B23" s="4" t="s">
        <v>13</v>
      </c>
      <c r="C23" s="5">
        <v>40952</v>
      </c>
      <c r="D23" s="5">
        <v>41858</v>
      </c>
      <c r="E23" s="13">
        <f t="shared" si="0"/>
        <v>29.80263157894737</v>
      </c>
    </row>
    <row r="24" spans="1:5" x14ac:dyDescent="0.25">
      <c r="A24" s="3" t="s">
        <v>32</v>
      </c>
      <c r="B24" s="4" t="s">
        <v>13</v>
      </c>
      <c r="C24" s="5">
        <v>41081</v>
      </c>
      <c r="D24" s="5">
        <v>41848</v>
      </c>
      <c r="E24" s="13">
        <f t="shared" si="0"/>
        <v>25.230263157894736</v>
      </c>
    </row>
    <row r="25" spans="1:5" x14ac:dyDescent="0.25">
      <c r="A25" s="3" t="s">
        <v>34</v>
      </c>
      <c r="B25" s="4" t="s">
        <v>13</v>
      </c>
      <c r="C25" s="5">
        <v>41081</v>
      </c>
      <c r="D25" s="5">
        <v>42131</v>
      </c>
      <c r="E25" s="13">
        <f t="shared" si="0"/>
        <v>34.539473684210527</v>
      </c>
    </row>
    <row r="26" spans="1:5" x14ac:dyDescent="0.25">
      <c r="A26" s="3" t="s">
        <v>45</v>
      </c>
      <c r="B26" s="4" t="s">
        <v>8</v>
      </c>
      <c r="C26" s="5">
        <v>40599</v>
      </c>
      <c r="D26" s="5">
        <v>41179</v>
      </c>
      <c r="E26" s="13">
        <f t="shared" si="0"/>
        <v>19.078947368421055</v>
      </c>
    </row>
    <row r="27" spans="1:5" x14ac:dyDescent="0.25">
      <c r="A27" s="3" t="s">
        <v>47</v>
      </c>
      <c r="B27" s="4" t="s">
        <v>8</v>
      </c>
      <c r="C27" s="5">
        <v>40994</v>
      </c>
      <c r="D27" s="5">
        <v>42002</v>
      </c>
      <c r="E27" s="13">
        <f t="shared" si="0"/>
        <v>33.15789473684211</v>
      </c>
    </row>
    <row r="28" spans="1:5" x14ac:dyDescent="0.25">
      <c r="A28" s="3" t="s">
        <v>49</v>
      </c>
      <c r="B28" s="4" t="s">
        <v>8</v>
      </c>
      <c r="C28" s="5">
        <v>41369</v>
      </c>
      <c r="D28" s="5">
        <v>42361</v>
      </c>
      <c r="E28" s="13">
        <f t="shared" si="0"/>
        <v>32.631578947368425</v>
      </c>
    </row>
    <row r="29" spans="1:5" x14ac:dyDescent="0.25">
      <c r="A29" s="3" t="s">
        <v>48</v>
      </c>
      <c r="B29" s="4" t="s">
        <v>46</v>
      </c>
      <c r="C29" s="5">
        <v>41081</v>
      </c>
      <c r="D29" s="5">
        <v>41295</v>
      </c>
      <c r="E29" s="13">
        <f t="shared" si="0"/>
        <v>7.0394736842105265</v>
      </c>
    </row>
    <row r="30" spans="1:5" x14ac:dyDescent="0.25">
      <c r="A30" s="3" t="s">
        <v>36</v>
      </c>
      <c r="B30" s="4" t="s">
        <v>13</v>
      </c>
      <c r="C30" s="5">
        <v>41330</v>
      </c>
      <c r="D30" s="5">
        <v>41978</v>
      </c>
      <c r="E30" s="13">
        <f t="shared" si="0"/>
        <v>21.315789473684212</v>
      </c>
    </row>
    <row r="31" spans="1:5" x14ac:dyDescent="0.25">
      <c r="A31" s="3" t="s">
        <v>50</v>
      </c>
      <c r="B31" s="4" t="s">
        <v>8</v>
      </c>
      <c r="C31" s="5">
        <v>41334</v>
      </c>
      <c r="D31" s="5">
        <v>41977</v>
      </c>
      <c r="E31" s="13">
        <f t="shared" si="0"/>
        <v>21.151315789473685</v>
      </c>
    </row>
    <row r="32" spans="1:5" x14ac:dyDescent="0.25">
      <c r="A32" s="3" t="s">
        <v>19</v>
      </c>
      <c r="B32" s="4" t="s">
        <v>13</v>
      </c>
      <c r="C32" s="5">
        <v>41276</v>
      </c>
      <c r="D32" s="5">
        <v>41841</v>
      </c>
      <c r="E32" s="13">
        <f t="shared" si="0"/>
        <v>18.585526315789476</v>
      </c>
    </row>
    <row r="33" spans="1:5" x14ac:dyDescent="0.25">
      <c r="A33" s="3" t="s">
        <v>17</v>
      </c>
      <c r="B33" s="4" t="s">
        <v>13</v>
      </c>
      <c r="C33" s="5">
        <v>41324</v>
      </c>
      <c r="D33" s="5">
        <v>41841</v>
      </c>
      <c r="E33" s="13">
        <f t="shared" si="0"/>
        <v>17.006578947368421</v>
      </c>
    </row>
    <row r="34" spans="1:5" x14ac:dyDescent="0.25">
      <c r="A34" s="3" t="s">
        <v>38</v>
      </c>
      <c r="B34" s="4" t="s">
        <v>13</v>
      </c>
      <c r="C34" s="5">
        <v>41250</v>
      </c>
      <c r="D34" s="5">
        <v>41451</v>
      </c>
      <c r="E34" s="13">
        <f t="shared" si="0"/>
        <v>6.6118421052631584</v>
      </c>
    </row>
    <row r="35" spans="1:5" x14ac:dyDescent="0.25">
      <c r="A35" s="3" t="s">
        <v>52</v>
      </c>
      <c r="B35" s="4" t="s">
        <v>8</v>
      </c>
      <c r="C35" s="5">
        <v>41332</v>
      </c>
      <c r="D35" s="5">
        <v>41809</v>
      </c>
      <c r="E35" s="13">
        <f t="shared" si="0"/>
        <v>15.690789473684211</v>
      </c>
    </row>
    <row r="36" spans="1:5" x14ac:dyDescent="0.25">
      <c r="A36" s="3" t="s">
        <v>54</v>
      </c>
      <c r="B36" s="4" t="s">
        <v>8</v>
      </c>
      <c r="C36" s="5">
        <v>41619</v>
      </c>
      <c r="D36" s="5">
        <v>42277</v>
      </c>
      <c r="E36" s="13">
        <f t="shared" si="0"/>
        <v>21.644736842105264</v>
      </c>
    </row>
    <row r="37" spans="1:5" x14ac:dyDescent="0.25">
      <c r="A37" s="3" t="s">
        <v>55</v>
      </c>
      <c r="B37" s="4" t="s">
        <v>8</v>
      </c>
      <c r="C37" s="5">
        <v>41253</v>
      </c>
      <c r="D37" s="5">
        <v>42268</v>
      </c>
      <c r="E37" s="13">
        <f t="shared" si="0"/>
        <v>33.388157894736842</v>
      </c>
    </row>
    <row r="38" spans="1:5" x14ac:dyDescent="0.25">
      <c r="A38" s="3" t="s">
        <v>44</v>
      </c>
      <c r="B38" s="4" t="s">
        <v>27</v>
      </c>
      <c r="C38" s="5">
        <v>41646</v>
      </c>
      <c r="D38" s="5">
        <v>41879</v>
      </c>
      <c r="E38" s="13">
        <f t="shared" si="0"/>
        <v>7.6644736842105265</v>
      </c>
    </row>
    <row r="39" spans="1:5" x14ac:dyDescent="0.25">
      <c r="A39" s="3" t="s">
        <v>56</v>
      </c>
      <c r="B39" s="4" t="s">
        <v>8</v>
      </c>
      <c r="C39" s="5">
        <v>41641</v>
      </c>
      <c r="D39" s="5">
        <v>42321</v>
      </c>
      <c r="E39" s="13">
        <f t="shared" si="0"/>
        <v>22.368421052631579</v>
      </c>
    </row>
    <row r="40" spans="1:5" x14ac:dyDescent="0.25">
      <c r="A40" s="3" t="s">
        <v>57</v>
      </c>
      <c r="B40" s="4" t="s">
        <v>8</v>
      </c>
      <c r="C40" s="5">
        <v>41565</v>
      </c>
      <c r="D40" s="5">
        <v>42366</v>
      </c>
      <c r="E40" s="13">
        <f t="shared" si="0"/>
        <v>26.348684210526319</v>
      </c>
    </row>
    <row r="41" spans="1:5" x14ac:dyDescent="0.25">
      <c r="A41" s="3" t="s">
        <v>58</v>
      </c>
      <c r="B41" s="4" t="s">
        <v>8</v>
      </c>
      <c r="C41" s="5">
        <v>41919</v>
      </c>
      <c r="D41" s="5">
        <v>42361</v>
      </c>
      <c r="E41" s="13">
        <f t="shared" si="0"/>
        <v>14.539473684210527</v>
      </c>
    </row>
    <row r="42" spans="1:5" x14ac:dyDescent="0.25">
      <c r="A42" s="3" t="s">
        <v>60</v>
      </c>
      <c r="B42" s="4" t="s">
        <v>8</v>
      </c>
      <c r="C42" s="5">
        <v>41501</v>
      </c>
      <c r="D42" s="5">
        <v>41984</v>
      </c>
      <c r="E42" s="13">
        <f t="shared" si="0"/>
        <v>15.888157894736842</v>
      </c>
    </row>
    <row r="43" spans="1:5" x14ac:dyDescent="0.25">
      <c r="A43" s="3" t="s">
        <v>62</v>
      </c>
      <c r="B43" s="4" t="s">
        <v>8</v>
      </c>
      <c r="C43" s="5">
        <v>41262</v>
      </c>
      <c r="D43" s="5">
        <v>41817</v>
      </c>
      <c r="E43" s="13">
        <f t="shared" si="0"/>
        <v>18.256578947368421</v>
      </c>
    </row>
    <row r="44" spans="1:5" x14ac:dyDescent="0.25">
      <c r="A44" s="3" t="s">
        <v>63</v>
      </c>
      <c r="B44" s="4" t="s">
        <v>8</v>
      </c>
      <c r="C44" s="5">
        <v>41549</v>
      </c>
      <c r="D44" s="5">
        <v>41954</v>
      </c>
      <c r="E44" s="13">
        <f t="shared" si="0"/>
        <v>13.322368421052632</v>
      </c>
    </row>
    <row r="45" spans="1:5" x14ac:dyDescent="0.25">
      <c r="A45" s="3" t="s">
        <v>64</v>
      </c>
      <c r="B45" s="4" t="s">
        <v>8</v>
      </c>
      <c r="C45" s="5">
        <v>41578</v>
      </c>
      <c r="D45" s="5">
        <v>42227</v>
      </c>
      <c r="E45" s="13">
        <f t="shared" si="0"/>
        <v>21.348684210526315</v>
      </c>
    </row>
    <row r="46" spans="1:5" x14ac:dyDescent="0.25">
      <c r="A46" s="3" t="s">
        <v>21</v>
      </c>
      <c r="B46" s="4" t="s">
        <v>13</v>
      </c>
      <c r="C46" s="5">
        <v>41656</v>
      </c>
      <c r="D46" s="5">
        <v>42275</v>
      </c>
      <c r="E46" s="13">
        <f t="shared" si="0"/>
        <v>20.361842105263158</v>
      </c>
    </row>
    <row r="47" spans="1:5" x14ac:dyDescent="0.25">
      <c r="A47" s="3" t="s">
        <v>42</v>
      </c>
      <c r="B47" s="4" t="s">
        <v>27</v>
      </c>
      <c r="C47" s="5">
        <v>40905</v>
      </c>
      <c r="D47" s="5">
        <v>41444</v>
      </c>
      <c r="E47" s="13">
        <f t="shared" si="0"/>
        <v>17.730263157894736</v>
      </c>
    </row>
    <row r="48" spans="1:5" x14ac:dyDescent="0.25">
      <c r="A48" s="3" t="s">
        <v>23</v>
      </c>
      <c r="B48" s="4" t="s">
        <v>13</v>
      </c>
      <c r="C48" s="5">
        <v>41621</v>
      </c>
      <c r="D48" s="5">
        <v>42528</v>
      </c>
      <c r="E48" s="13">
        <f t="shared" si="0"/>
        <v>29.835526315789476</v>
      </c>
    </row>
    <row r="49" spans="1:5" x14ac:dyDescent="0.25">
      <c r="A49" s="3" t="s">
        <v>25</v>
      </c>
      <c r="B49" s="4" t="s">
        <v>13</v>
      </c>
      <c r="C49" s="5">
        <v>41621</v>
      </c>
      <c r="D49" s="5">
        <v>42528</v>
      </c>
      <c r="E49" s="13">
        <f t="shared" si="0"/>
        <v>29.835526315789476</v>
      </c>
    </row>
    <row r="50" spans="1:5" x14ac:dyDescent="0.25">
      <c r="A50" s="3" t="s">
        <v>65</v>
      </c>
      <c r="B50" s="4" t="s">
        <v>8</v>
      </c>
      <c r="C50" s="5">
        <v>41628</v>
      </c>
      <c r="D50" s="5">
        <v>42290</v>
      </c>
      <c r="E50" s="13">
        <f t="shared" si="0"/>
        <v>21.776315789473685</v>
      </c>
    </row>
    <row r="51" spans="1:5" x14ac:dyDescent="0.25">
      <c r="A51" s="3" t="s">
        <v>43</v>
      </c>
      <c r="B51" s="4" t="s">
        <v>27</v>
      </c>
      <c r="C51" s="5">
        <v>41788</v>
      </c>
      <c r="D51" s="5">
        <v>42360</v>
      </c>
      <c r="E51" s="13">
        <f t="shared" si="0"/>
        <v>18.815789473684212</v>
      </c>
    </row>
    <row r="52" spans="1:5" x14ac:dyDescent="0.25">
      <c r="A52" s="3" t="s">
        <v>61</v>
      </c>
      <c r="B52" s="4" t="s">
        <v>8</v>
      </c>
      <c r="C52" s="5">
        <v>41586</v>
      </c>
      <c r="D52" s="5">
        <v>42027</v>
      </c>
      <c r="E52" s="13">
        <f t="shared" si="0"/>
        <v>14.506578947368421</v>
      </c>
    </row>
    <row r="53" spans="1:5" x14ac:dyDescent="0.25">
      <c r="A53" s="3" t="s">
        <v>66</v>
      </c>
      <c r="B53" s="4" t="s">
        <v>8</v>
      </c>
      <c r="C53" s="5">
        <v>41641</v>
      </c>
      <c r="D53" s="5">
        <v>42529</v>
      </c>
      <c r="E53" s="13">
        <f t="shared" si="0"/>
        <v>29.210526315789476</v>
      </c>
    </row>
    <row r="54" spans="1:5" x14ac:dyDescent="0.25">
      <c r="A54" s="3" t="s">
        <v>28</v>
      </c>
      <c r="B54" s="4" t="s">
        <v>13</v>
      </c>
      <c r="C54" s="5">
        <v>41751</v>
      </c>
      <c r="D54" s="5">
        <v>42485</v>
      </c>
      <c r="E54" s="13">
        <f t="shared" si="0"/>
        <v>24.144736842105264</v>
      </c>
    </row>
    <row r="55" spans="1:5" x14ac:dyDescent="0.25">
      <c r="A55" s="3" t="s">
        <v>59</v>
      </c>
      <c r="B55" s="4" t="s">
        <v>8</v>
      </c>
      <c r="C55" s="5">
        <v>41435</v>
      </c>
      <c r="D55" s="5">
        <v>42103</v>
      </c>
      <c r="E55" s="13">
        <f t="shared" si="0"/>
        <v>21.973684210526315</v>
      </c>
    </row>
    <row r="56" spans="1:5" x14ac:dyDescent="0.25">
      <c r="A56" s="3" t="s">
        <v>10</v>
      </c>
      <c r="B56" s="4" t="s">
        <v>5</v>
      </c>
      <c r="C56" s="5">
        <v>39930</v>
      </c>
      <c r="D56" s="5">
        <v>42002</v>
      </c>
      <c r="E56" s="13">
        <f t="shared" si="0"/>
        <v>68.15789473684211</v>
      </c>
    </row>
    <row r="57" spans="1:5" x14ac:dyDescent="0.25">
      <c r="A57" s="3" t="s">
        <v>51</v>
      </c>
      <c r="B57" s="4" t="s">
        <v>8</v>
      </c>
      <c r="C57" s="5">
        <v>41649</v>
      </c>
      <c r="D57" s="5">
        <v>42321</v>
      </c>
      <c r="E57" s="13">
        <f t="shared" si="0"/>
        <v>22.105263157894736</v>
      </c>
    </row>
    <row r="58" spans="1:5" x14ac:dyDescent="0.25">
      <c r="A58" s="3" t="s">
        <v>67</v>
      </c>
      <c r="B58" s="4" t="s">
        <v>8</v>
      </c>
      <c r="C58" s="5">
        <v>41841</v>
      </c>
      <c r="D58" s="5">
        <v>42145</v>
      </c>
      <c r="E58" s="13">
        <f t="shared" si="0"/>
        <v>10</v>
      </c>
    </row>
    <row r="59" spans="1:5" x14ac:dyDescent="0.25">
      <c r="A59" s="3" t="s">
        <v>53</v>
      </c>
      <c r="B59" s="4" t="s">
        <v>8</v>
      </c>
      <c r="C59" s="5">
        <v>41206</v>
      </c>
      <c r="D59" s="5">
        <v>42508</v>
      </c>
      <c r="E59" s="13">
        <f t="shared" si="0"/>
        <v>42.828947368421055</v>
      </c>
    </row>
    <row r="60" spans="1:5" x14ac:dyDescent="0.25">
      <c r="A60" s="3" t="s">
        <v>68</v>
      </c>
      <c r="B60" s="4" t="s">
        <v>8</v>
      </c>
      <c r="C60" s="5">
        <v>41641</v>
      </c>
      <c r="D60" s="5">
        <v>42529</v>
      </c>
      <c r="E60" s="13">
        <f t="shared" si="0"/>
        <v>29.210526315789476</v>
      </c>
    </row>
  </sheetData>
  <autoFilter ref="A1:D6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Raw Data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Warnken, Pete</dc:creator>
  <cp:lastModifiedBy>Warnken, Pete</cp:lastModifiedBy>
  <dcterms:created xsi:type="dcterms:W3CDTF">2016-08-05T16:36:37Z</dcterms:created>
  <dcterms:modified xsi:type="dcterms:W3CDTF">2016-08-05T17:25:03Z</dcterms:modified>
</cp:coreProperties>
</file>