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0610" windowHeight="10620"/>
  </bookViews>
  <sheets>
    <sheet name="Proposed Fix" sheetId="26" r:id="rId1"/>
  </sheets>
  <externalReferences>
    <externalReference r:id="rId2"/>
  </externalReferences>
  <definedNames>
    <definedName name="gen_name">'[1]Resource Data'!$B$3:$B$125</definedName>
  </definedNames>
  <calcPr calcId="145621"/>
</workbook>
</file>

<file path=xl/calcChain.xml><?xml version="1.0" encoding="utf-8"?>
<calcChain xmlns="http://schemas.openxmlformats.org/spreadsheetml/2006/main">
  <c r="C12" i="26" l="1"/>
  <c r="D55" i="26"/>
  <c r="I28" i="26" l="1"/>
  <c r="H28" i="26"/>
  <c r="G28" i="26"/>
  <c r="F28" i="26"/>
  <c r="E28" i="26"/>
  <c r="E30" i="26" s="1"/>
  <c r="C28" i="26"/>
  <c r="C30" i="26" s="1"/>
  <c r="D27" i="26"/>
  <c r="D26" i="26"/>
  <c r="D25" i="26"/>
  <c r="D24" i="26"/>
  <c r="D23" i="26"/>
  <c r="D22" i="26"/>
  <c r="D21" i="26"/>
  <c r="D20" i="26"/>
  <c r="D19" i="26"/>
  <c r="D18" i="26"/>
  <c r="D17" i="26"/>
  <c r="C9" i="26"/>
  <c r="D28" i="26" l="1"/>
  <c r="D30" i="26" s="1"/>
  <c r="C8" i="26"/>
  <c r="H50" i="26"/>
  <c r="C34" i="26"/>
  <c r="I30" i="26"/>
  <c r="H30" i="26"/>
  <c r="G30" i="26"/>
  <c r="F30" i="26"/>
  <c r="C10" i="26" l="1"/>
  <c r="C11" i="26" s="1"/>
  <c r="C33" i="26" s="1"/>
  <c r="D33" i="26" l="1"/>
</calcChain>
</file>

<file path=xl/sharedStrings.xml><?xml version="1.0" encoding="utf-8"?>
<sst xmlns="http://schemas.openxmlformats.org/spreadsheetml/2006/main" count="46" uniqueCount="40">
  <si>
    <t>Product Name</t>
  </si>
  <si>
    <t>Total MWh Sold</t>
  </si>
  <si>
    <t>Generation Fuel Mix (%)</t>
  </si>
  <si>
    <t>%</t>
  </si>
  <si>
    <t>Coal/Lignite</t>
  </si>
  <si>
    <t>Nat Gas</t>
  </si>
  <si>
    <t>Nuclear</t>
  </si>
  <si>
    <t>Renew</t>
  </si>
  <si>
    <t>Other</t>
  </si>
  <si>
    <t xml:space="preserve"> Product Total</t>
  </si>
  <si>
    <t>Statewide Average</t>
  </si>
  <si>
    <t>Company</t>
  </si>
  <si>
    <t>MWh</t>
  </si>
  <si>
    <t xml:space="preserve">Total </t>
  </si>
  <si>
    <t>do not delete this row</t>
  </si>
  <si>
    <t>NOTE: Only enter data in yellow cells. All other cells are formulas.</t>
  </si>
  <si>
    <t>Renewable Content for this product:</t>
  </si>
  <si>
    <t>The statewide average for renewable content:</t>
  </si>
  <si>
    <t>INSTRUCTIONS:</t>
  </si>
  <si>
    <t>Step 1: Enter Product Name in line 2. Please create a separate workbook for each product.</t>
  </si>
  <si>
    <t>Step 2: Enter total MWh sold under this product name in 2014 in line 3.</t>
  </si>
  <si>
    <t>If you have questions regarding this form, please contact Mike McCarty at 512-248-3927.</t>
  </si>
  <si>
    <t>Generation Fuel Mix</t>
  </si>
  <si>
    <t>Statewide Average Fuel Mix (%)</t>
  </si>
  <si>
    <t>Identify qualified out of state renewable contract information below (if any):</t>
  </si>
  <si>
    <t>Benchmark Calculation</t>
  </si>
  <si>
    <t>SRR</t>
  </si>
  <si>
    <t>TS</t>
  </si>
  <si>
    <t>Benchmark:</t>
  </si>
  <si>
    <t xml:space="preserve">If additional lines are needed for Step 5, contact ERCOT for an expanded form. </t>
  </si>
  <si>
    <t>Renewable MWh</t>
  </si>
  <si>
    <t>RECs Voluntarily Retired</t>
  </si>
  <si>
    <t>Qualified Out-of-State Contract Renewable MWh</t>
  </si>
  <si>
    <r>
      <t xml:space="preserve">Step 3: Enter total RECs </t>
    </r>
    <r>
      <rPr>
        <u/>
        <sz val="16"/>
        <color theme="1"/>
        <rFont val="Arial"/>
        <family val="2"/>
      </rPr>
      <t xml:space="preserve">voluntarily </t>
    </r>
    <r>
      <rPr>
        <sz val="16"/>
        <color theme="1"/>
        <rFont val="Arial"/>
        <family val="2"/>
      </rPr>
      <t>retired for this product for 2014 in line 5</t>
    </r>
  </si>
  <si>
    <t>Step 4: Enter any qualified out-of-state renewable contracts for this product in 2014 in lines 17 through 27.</t>
  </si>
  <si>
    <t>Final RPS Requirement calculated pursuant to 16 TAC 25.173(h) and (m)(4)</t>
  </si>
  <si>
    <t>Total Retail Entity Sales less sales to opt-out entities pursuant to 16 TAC 25.173(j)</t>
  </si>
  <si>
    <t>Step 5: Use data from Rows 33 and 34 to complete label as defined in 16 TAC 25.475.</t>
  </si>
  <si>
    <t>16 TAC 25.476(f) Benchmark = SRR/TS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</si>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</sst>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name val="Arial"/>
      <family val="2"/>
    </font>
    <font>
      <b/>
      <i/>
      <u/>
      <sz val="16"/>
      <color rgb="FFFF0000"/>
      <name val="Arial"/>
      <family val="2"/>
    </font>
    <font>
      <sz val="16"/>
      <color theme="1"/>
      <name val="Arial"/>
      <family val="2"/>
    </font>
    <font>
      <i/>
      <sz val="16"/>
      <color theme="1"/>
      <name val="Arial"/>
      <family val="2"/>
    </font>
    <font>
      <b/>
      <i/>
      <sz val="16"/>
      <color theme="1"/>
      <name val="Arial"/>
      <family val="2"/>
    </font>
    <font>
      <u/>
      <sz val="16"/>
      <color theme="1"/>
      <name val="Arial"/>
      <family val="2"/>
    </font>
    <font>
      <b/>
      <i/>
      <sz val="14"/>
      <color rgb="FFFF000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4">
    <xf numFmtId="0" fontId="0" fillId="0" borderId="0" xfId="0"/>
    <xf numFmtId="0" fontId="0" fillId="4" borderId="2" xfId="0" applyFill="1" applyBorder="1" applyProtection="1">
      <protection locked="0"/>
    </xf>
    <xf numFmtId="164" fontId="4" fillId="6" borderId="2" xfId="2" applyNumberFormat="1" applyFont="1" applyFill="1" applyBorder="1" applyAlignment="1" applyProtection="1">
      <alignment horizontal="center" vertical="center"/>
    </xf>
    <xf numFmtId="165" fontId="3" fillId="4" borderId="2" xfId="1" applyNumberFormat="1" applyFont="1" applyFill="1" applyBorder="1" applyAlignment="1" applyProtection="1">
      <alignment horizontal="center"/>
      <protection locked="0"/>
    </xf>
    <xf numFmtId="0" fontId="0" fillId="2" borderId="0" xfId="0" applyFill="1" applyProtection="1"/>
    <xf numFmtId="0" fontId="0" fillId="0" borderId="0" xfId="0" applyProtection="1"/>
    <xf numFmtId="0" fontId="3" fillId="3" borderId="1" xfId="0" applyFont="1" applyFill="1" applyBorder="1" applyAlignment="1" applyProtection="1">
      <alignment horizontal="right"/>
    </xf>
    <xf numFmtId="0" fontId="3" fillId="3" borderId="3" xfId="0" applyFont="1" applyFill="1" applyBorder="1" applyAlignment="1" applyProtection="1">
      <alignment horizontal="right"/>
    </xf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right"/>
    </xf>
    <xf numFmtId="164" fontId="4" fillId="2" borderId="25" xfId="3" applyNumberFormat="1" applyFont="1" applyFill="1" applyBorder="1" applyAlignment="1" applyProtection="1">
      <alignment horizontal="center" vertical="center"/>
    </xf>
    <xf numFmtId="164" fontId="4" fillId="2" borderId="2" xfId="3" applyNumberFormat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right"/>
    </xf>
    <xf numFmtId="0" fontId="3" fillId="3" borderId="9" xfId="0" applyFont="1" applyFill="1" applyBorder="1" applyAlignment="1" applyProtection="1">
      <alignment horizontal="center"/>
    </xf>
    <xf numFmtId="0" fontId="21" fillId="2" borderId="0" xfId="0" applyFont="1" applyFill="1" applyProtection="1"/>
    <xf numFmtId="165" fontId="20" fillId="2" borderId="2" xfId="1" applyNumberFormat="1" applyFont="1" applyFill="1" applyBorder="1" applyAlignment="1" applyProtection="1">
      <alignment horizontal="center"/>
    </xf>
    <xf numFmtId="164" fontId="6" fillId="2" borderId="2" xfId="2" applyNumberFormat="1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right"/>
    </xf>
    <xf numFmtId="0" fontId="3" fillId="3" borderId="2" xfId="0" applyFont="1" applyFill="1" applyBorder="1" applyAlignment="1" applyProtection="1">
      <alignment horizontal="right"/>
    </xf>
    <xf numFmtId="164" fontId="8" fillId="2" borderId="7" xfId="2" applyNumberFormat="1" applyFont="1" applyFill="1" applyBorder="1" applyAlignment="1" applyProtection="1">
      <alignment horizontal="center"/>
    </xf>
    <xf numFmtId="164" fontId="8" fillId="2" borderId="2" xfId="2" applyNumberFormat="1" applyFont="1" applyFill="1" applyBorder="1" applyAlignment="1" applyProtection="1">
      <alignment horizontal="center"/>
    </xf>
    <xf numFmtId="164" fontId="6" fillId="2" borderId="0" xfId="2" applyNumberFormat="1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164" fontId="4" fillId="3" borderId="7" xfId="3" applyNumberFormat="1" applyFont="1" applyFill="1" applyBorder="1" applyAlignment="1" applyProtection="1">
      <alignment horizontal="center" vertical="center"/>
    </xf>
    <xf numFmtId="164" fontId="4" fillId="3" borderId="2" xfId="3" applyNumberFormat="1" applyFont="1" applyFill="1" applyBorder="1" applyAlignment="1" applyProtection="1">
      <alignment horizontal="center" vertical="center"/>
    </xf>
    <xf numFmtId="164" fontId="6" fillId="3" borderId="2" xfId="2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0" fontId="0" fillId="2" borderId="0" xfId="0" applyFont="1" applyFill="1" applyProtection="1"/>
    <xf numFmtId="0" fontId="7" fillId="0" borderId="0" xfId="0" applyFont="1" applyAlignment="1" applyProtection="1">
      <alignment horizontal="left"/>
    </xf>
    <xf numFmtId="0" fontId="0" fillId="0" borderId="0" xfId="0" applyFill="1" applyProtection="1"/>
    <xf numFmtId="0" fontId="7" fillId="0" borderId="0" xfId="0" applyFont="1" applyAlignment="1" applyProtection="1">
      <alignment horizontal="left" vertical="center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Protection="1"/>
    <xf numFmtId="0" fontId="12" fillId="3" borderId="5" xfId="0" applyFont="1" applyFill="1" applyBorder="1" applyAlignment="1" applyProtection="1">
      <alignment horizontal="right" vertical="center"/>
    </xf>
    <xf numFmtId="0" fontId="19" fillId="0" borderId="0" xfId="0" applyFont="1" applyAlignment="1" applyProtection="1">
      <alignment horizontal="left"/>
    </xf>
    <xf numFmtId="0" fontId="11" fillId="0" borderId="0" xfId="0" applyFont="1" applyFill="1" applyProtection="1"/>
    <xf numFmtId="0" fontId="13" fillId="0" borderId="0" xfId="0" applyFont="1" applyFill="1" applyAlignment="1" applyProtection="1">
      <alignment vertical="center"/>
    </xf>
    <xf numFmtId="0" fontId="12" fillId="3" borderId="3" xfId="0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horizontal="left"/>
    </xf>
    <xf numFmtId="0" fontId="14" fillId="4" borderId="19" xfId="0" applyFont="1" applyFill="1" applyBorder="1" applyAlignment="1" applyProtection="1"/>
    <xf numFmtId="0" fontId="14" fillId="4" borderId="20" xfId="0" applyFont="1" applyFill="1" applyBorder="1" applyAlignment="1" applyProtection="1"/>
    <xf numFmtId="0" fontId="14" fillId="4" borderId="21" xfId="0" applyFont="1" applyFill="1" applyBorder="1" applyAlignment="1" applyProtection="1"/>
    <xf numFmtId="0" fontId="15" fillId="4" borderId="13" xfId="0" applyFont="1" applyFill="1" applyBorder="1" applyAlignment="1" applyProtection="1"/>
    <xf numFmtId="0" fontId="15" fillId="4" borderId="0" xfId="0" applyFont="1" applyFill="1" applyBorder="1" applyAlignment="1" applyProtection="1"/>
    <xf numFmtId="0" fontId="15" fillId="4" borderId="22" xfId="0" applyFont="1" applyFill="1" applyBorder="1" applyAlignment="1" applyProtection="1"/>
    <xf numFmtId="0" fontId="16" fillId="4" borderId="13" xfId="0" applyFont="1" applyFill="1" applyBorder="1" applyAlignment="1" applyProtection="1"/>
    <xf numFmtId="0" fontId="15" fillId="4" borderId="0" xfId="0" applyFont="1" applyFill="1" applyBorder="1" applyAlignment="1" applyProtection="1">
      <alignment horizontal="left"/>
    </xf>
    <xf numFmtId="0" fontId="15" fillId="4" borderId="22" xfId="0" applyFont="1" applyFill="1" applyBorder="1" applyAlignment="1" applyProtection="1">
      <alignment horizontal="left"/>
    </xf>
    <xf numFmtId="0" fontId="15" fillId="4" borderId="13" xfId="0" applyFont="1" applyFill="1" applyBorder="1" applyAlignment="1" applyProtection="1">
      <alignment horizontal="left"/>
    </xf>
    <xf numFmtId="0" fontId="17" fillId="4" borderId="13" xfId="0" applyFont="1" applyFill="1" applyBorder="1" applyAlignment="1" applyProtection="1"/>
    <xf numFmtId="0" fontId="17" fillId="4" borderId="0" xfId="0" applyFont="1" applyFill="1" applyBorder="1" applyAlignment="1" applyProtection="1"/>
    <xf numFmtId="0" fontId="15" fillId="4" borderId="22" xfId="0" applyFont="1" applyFill="1" applyBorder="1" applyProtection="1"/>
    <xf numFmtId="0" fontId="8" fillId="4" borderId="16" xfId="0" applyFont="1" applyFill="1" applyBorder="1" applyAlignment="1" applyProtection="1">
      <alignment vertical="top"/>
    </xf>
    <xf numFmtId="0" fontId="0" fillId="4" borderId="17" xfId="0" applyFont="1" applyFill="1" applyBorder="1" applyAlignment="1" applyProtection="1">
      <alignment vertical="top"/>
    </xf>
    <xf numFmtId="0" fontId="0" fillId="4" borderId="18" xfId="0" applyFont="1" applyFill="1" applyBorder="1" applyAlignment="1" applyProtection="1">
      <alignment vertical="top"/>
    </xf>
    <xf numFmtId="164" fontId="4" fillId="5" borderId="2" xfId="4" applyNumberFormat="1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vertical="center"/>
    </xf>
    <xf numFmtId="164" fontId="0" fillId="0" borderId="0" xfId="0" applyNumberFormat="1" applyProtection="1"/>
    <xf numFmtId="165" fontId="0" fillId="0" borderId="0" xfId="1" applyNumberFormat="1" applyFont="1" applyProtection="1"/>
    <xf numFmtId="0" fontId="2" fillId="0" borderId="23" xfId="0" applyFont="1" applyBorder="1" applyProtection="1"/>
    <xf numFmtId="10" fontId="2" fillId="0" borderId="24" xfId="2" applyNumberFormat="1" applyFont="1" applyBorder="1" applyProtection="1"/>
    <xf numFmtId="164" fontId="0" fillId="4" borderId="7" xfId="2" applyNumberFormat="1" applyFont="1" applyFill="1" applyBorder="1" applyAlignment="1" applyProtection="1">
      <alignment horizontal="center"/>
      <protection locked="0"/>
    </xf>
    <xf numFmtId="164" fontId="0" fillId="4" borderId="2" xfId="2" applyNumberFormat="1" applyFont="1" applyFill="1" applyBorder="1" applyAlignment="1" applyProtection="1">
      <alignment horizontal="center"/>
      <protection locked="0"/>
    </xf>
    <xf numFmtId="10" fontId="6" fillId="0" borderId="2" xfId="2" applyNumberFormat="1" applyFont="1" applyBorder="1" applyProtection="1"/>
    <xf numFmtId="10" fontId="3" fillId="3" borderId="2" xfId="2" applyNumberFormat="1" applyFont="1" applyFill="1" applyBorder="1" applyProtection="1"/>
    <xf numFmtId="10" fontId="12" fillId="0" borderId="6" xfId="0" applyNumberFormat="1" applyFont="1" applyFill="1" applyBorder="1" applyAlignment="1" applyProtection="1">
      <alignment horizontal="center" vertical="center"/>
    </xf>
    <xf numFmtId="10" fontId="12" fillId="0" borderId="15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0" fillId="2" borderId="4" xfId="0" applyFont="1" applyFill="1" applyBorder="1" applyProtection="1"/>
    <xf numFmtId="0" fontId="22" fillId="2" borderId="8" xfId="0" applyFont="1" applyFill="1" applyBorder="1" applyAlignment="1" applyProtection="1">
      <alignment horizontal="center"/>
    </xf>
    <xf numFmtId="165" fontId="20" fillId="2" borderId="8" xfId="1" applyNumberFormat="1" applyFont="1" applyFill="1" applyBorder="1" applyAlignment="1" applyProtection="1">
      <alignment horizontal="center"/>
    </xf>
    <xf numFmtId="164" fontId="0" fillId="2" borderId="0" xfId="0" applyNumberFormat="1" applyFont="1" applyFill="1" applyProtection="1"/>
    <xf numFmtId="165" fontId="0" fillId="4" borderId="2" xfId="1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/>
    <xf numFmtId="165" fontId="0" fillId="0" borderId="2" xfId="1" applyNumberFormat="1" applyFont="1" applyFill="1" applyBorder="1" applyAlignment="1" applyProtection="1">
      <alignment horizontal="center"/>
    </xf>
    <xf numFmtId="165" fontId="6" fillId="3" borderId="2" xfId="1" applyNumberFormat="1" applyFont="1" applyFill="1" applyBorder="1" applyAlignment="1" applyProtection="1">
      <alignment horizontal="center"/>
    </xf>
    <xf numFmtId="165" fontId="6" fillId="3" borderId="2" xfId="1" applyNumberFormat="1" applyFont="1" applyFill="1" applyBorder="1" applyProtection="1"/>
    <xf numFmtId="10" fontId="7" fillId="3" borderId="11" xfId="2" applyNumberFormat="1" applyFont="1" applyFill="1" applyBorder="1" applyAlignment="1" applyProtection="1"/>
    <xf numFmtId="0" fontId="4" fillId="5" borderId="2" xfId="0" applyFont="1" applyFill="1" applyBorder="1" applyAlignment="1" applyProtection="1">
      <alignment horizontal="center" vertical="center"/>
    </xf>
    <xf numFmtId="164" fontId="4" fillId="5" borderId="11" xfId="4" applyNumberFormat="1" applyFont="1" applyFill="1" applyBorder="1" applyAlignment="1" applyProtection="1">
      <alignment horizontal="center" vertical="center"/>
    </xf>
    <xf numFmtId="164" fontId="4" fillId="5" borderId="14" xfId="4" applyNumberFormat="1" applyFont="1" applyFill="1" applyBorder="1" applyAlignment="1" applyProtection="1">
      <alignment horizontal="center" vertical="center"/>
    </xf>
    <xf numFmtId="164" fontId="4" fillId="5" borderId="7" xfId="4" applyNumberFormat="1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>
      <alignment horizontal="center"/>
      <protection locked="0"/>
    </xf>
    <xf numFmtId="165" fontId="3" fillId="4" borderId="2" xfId="1" applyNumberFormat="1" applyFont="1" applyFill="1" applyBorder="1" applyAlignment="1" applyProtection="1">
      <alignment horizontal="center"/>
      <protection locked="0"/>
    </xf>
    <xf numFmtId="164" fontId="4" fillId="2" borderId="7" xfId="3" applyNumberFormat="1" applyFont="1" applyFill="1" applyBorder="1" applyAlignment="1" applyProtection="1">
      <alignment horizontal="center" vertical="center"/>
    </xf>
    <xf numFmtId="164" fontId="4" fillId="2" borderId="2" xfId="3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/>
    </xf>
    <xf numFmtId="0" fontId="3" fillId="3" borderId="11" xfId="0" applyFont="1" applyFill="1" applyBorder="1" applyAlignment="1" applyProtection="1">
      <alignment horizontal="left"/>
    </xf>
    <xf numFmtId="164" fontId="4" fillId="3" borderId="14" xfId="3" applyNumberFormat="1" applyFont="1" applyFill="1" applyBorder="1" applyAlignment="1" applyProtection="1">
      <alignment horizontal="center" vertical="center"/>
    </xf>
    <xf numFmtId="164" fontId="4" fillId="3" borderId="7" xfId="3" applyNumberFormat="1" applyFont="1" applyFill="1" applyBorder="1" applyAlignment="1" applyProtection="1">
      <alignment horizontal="center" vertical="center"/>
    </xf>
  </cellXfs>
  <cellStyles count="5">
    <cellStyle name="Comma" xfId="1" builtinId="3"/>
    <cellStyle name="Normal" xfId="0" builtinId="0"/>
    <cellStyle name="Percent" xfId="2" builtinId="5"/>
    <cellStyle name="Percent 2" xfId="3"/>
    <cellStyle name="Percent 2 10" xf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bwq/Documents/Reg%20Manager/Presentations/20150603%20TXUE%20SLT%20REC%20Discussion%20-%20Vicki/2014_Renewable_Content_Calculator_EFLWorkbook_v0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 Input"/>
      <sheetName val="Label - Reference Only"/>
      <sheetName val="Texas Averages and Defaults"/>
      <sheetName val="Resource Data"/>
    </sheetNames>
    <sheetDataSet>
      <sheetData sheetId="0" refreshError="1"/>
      <sheetData sheetId="1" refreshError="1"/>
      <sheetData sheetId="2"/>
      <sheetData sheetId="3">
        <row r="3">
          <cell r="B3" t="str">
            <v>EL PASO ELECTRIC COMPANY</v>
          </cell>
        </row>
        <row r="4">
          <cell r="B4" t="str">
            <v>GOLDEN SPREAD ELECTRIC COOPERATIVE</v>
          </cell>
        </row>
        <row r="5">
          <cell r="B5" t="str">
            <v>GUADALUPE-BLANCO RIVER AUTHORITY (RES)</v>
          </cell>
        </row>
        <row r="6">
          <cell r="B6" t="str">
            <v>LOWER COLORADO RIVER AUTHORITY (RE)</v>
          </cell>
        </row>
        <row r="7">
          <cell r="B7" t="str">
            <v>SOUTH TEXAS ELECTRIC CO OP INC (RE)</v>
          </cell>
        </row>
        <row r="8">
          <cell r="B8" t="str">
            <v>THE DOW CHEMICAL CO (RE)</v>
          </cell>
        </row>
        <row r="9">
          <cell r="B9" t="str">
            <v>TX LFG ENERGY LP (RE)</v>
          </cell>
        </row>
        <row r="10">
          <cell r="B10" t="str">
            <v>WM RENEWABLE ENERGY LLC III (RE)</v>
          </cell>
        </row>
        <row r="11">
          <cell r="B11" t="str">
            <v>3M AUSTIN CENTER</v>
          </cell>
        </row>
        <row r="12">
          <cell r="B12" t="str">
            <v>AEP (PIRKEY, KNOX LEE, LONESTAR 1, WELSH)</v>
          </cell>
        </row>
        <row r="13">
          <cell r="B13" t="str">
            <v>AEP TEXAS NORTH COMPANY (RE)</v>
          </cell>
        </row>
        <row r="14">
          <cell r="B14" t="str">
            <v>AIR LIQUIDE LARGE INDUSTRIES US LP (RE)</v>
          </cell>
        </row>
        <row r="15">
          <cell r="B15" t="str">
            <v>ASCEND PERFORMANCE MATERIALS TEXAS INC (RE)</v>
          </cell>
        </row>
        <row r="16">
          <cell r="B16" t="str">
            <v>BARNEY M DAVIS LP (RE)</v>
          </cell>
        </row>
        <row r="17">
          <cell r="B17" t="str">
            <v>BARNEY M DAVIS UNIT 1 (RE)</v>
          </cell>
        </row>
        <row r="18">
          <cell r="B18" t="str">
            <v>BASF CORP (RE)</v>
          </cell>
        </row>
        <row r="19">
          <cell r="B19" t="str">
            <v>BASTROP ENERGY PARTNERS LP (RE)</v>
          </cell>
        </row>
        <row r="20">
          <cell r="B20" t="str">
            <v>BIG BROWN POWER COMPANY LLC (RE)</v>
          </cell>
        </row>
        <row r="21">
          <cell r="B21" t="str">
            <v>BIO ENERGY (TEXAS) LLC (RE)</v>
          </cell>
        </row>
        <row r="22">
          <cell r="B22" t="str">
            <v>BORGER ENERGY ASSOCIATES, LP</v>
          </cell>
        </row>
        <row r="23">
          <cell r="B23" t="str">
            <v>BP AMERICA PRODUCTION COMPANY (RE)</v>
          </cell>
        </row>
        <row r="24">
          <cell r="B24" t="str">
            <v>BRAZOS ELECTRIC POWER CO OP INC (RE)</v>
          </cell>
        </row>
        <row r="25">
          <cell r="B25" t="str">
            <v>BRAZOS SANDY CREEK ELECTRIC COOPERATIVE INC (RE)</v>
          </cell>
        </row>
        <row r="26">
          <cell r="B26" t="str">
            <v>BROWNSVILLE PUBLIC UTILITIES BOARD AEP (RES)</v>
          </cell>
        </row>
        <row r="27">
          <cell r="B27" t="str">
            <v>BROWNSVILLE PUBLIC UTILITIES BOARD OKLA J3 (RES)</v>
          </cell>
        </row>
        <row r="28">
          <cell r="B28" t="str">
            <v>BROWNSVILLE PUBLIC UTILITIES BOARD SILAS RAY (RE)</v>
          </cell>
        </row>
        <row r="29">
          <cell r="B29" t="str">
            <v>BRYAN TEXAS UTILITIES (RE)</v>
          </cell>
        </row>
        <row r="30">
          <cell r="B30" t="str">
            <v>CALPINE CORP (RE)</v>
          </cell>
        </row>
        <row r="31">
          <cell r="B31" t="str">
            <v>CCI SIGNAL HILL LLC (RE)</v>
          </cell>
        </row>
        <row r="32">
          <cell r="B32" t="str">
            <v>CITY OF AUSTIN DBA AUSTIN ENERGY (RE)</v>
          </cell>
        </row>
        <row r="33">
          <cell r="B33" t="str">
            <v>CITY OF GARLAND (RE)</v>
          </cell>
        </row>
        <row r="34">
          <cell r="B34" t="str">
            <v>COLETO CREEK POWER LP (RE)</v>
          </cell>
        </row>
        <row r="35">
          <cell r="B35" t="str">
            <v>COLORADO BEND I POWER LLC (RE)</v>
          </cell>
        </row>
        <row r="36">
          <cell r="B36" t="str">
            <v>COMISION FEDERAL DE ELECTRICIDAD (RES)</v>
          </cell>
        </row>
        <row r="37">
          <cell r="B37" t="str">
            <v>COTTONWOOD ENERGY PROJECT</v>
          </cell>
        </row>
        <row r="38">
          <cell r="B38" t="str">
            <v>CPS ENERGY (RE)</v>
          </cell>
        </row>
        <row r="39">
          <cell r="B39" t="str">
            <v>CPS ENERGY 1 (RE)</v>
          </cell>
        </row>
        <row r="40">
          <cell r="B40" t="str">
            <v>DENTON MUNICIPAL ELECTRIC (RES)</v>
          </cell>
        </row>
        <row r="41">
          <cell r="B41" t="str">
            <v>DISTRIBUTED GENERATION SOLUTIONS LLC (RE)</v>
          </cell>
        </row>
        <row r="42">
          <cell r="B42" t="str">
            <v>DISTRIBUTED GENERATION SOLUTIONS LLC 5 STAR</v>
          </cell>
        </row>
        <row r="43">
          <cell r="B43" t="str">
            <v>DISTRIBUTED GENERATION SOLUTIONS PRIME LLC (RE)</v>
          </cell>
        </row>
        <row r="44">
          <cell r="B44" t="str">
            <v>EASTMAN COGENERATION LP</v>
          </cell>
        </row>
        <row r="45">
          <cell r="B45" t="str">
            <v>EIF CHANNELVIEW COGENERATION LLC (RE)</v>
          </cell>
        </row>
        <row r="46">
          <cell r="B46" t="str">
            <v>ELECTRANET QSE I LLC (RE)</v>
          </cell>
        </row>
        <row r="47">
          <cell r="B47" t="str">
            <v>EQUISTAR CHEMICAL LP (RE)</v>
          </cell>
        </row>
        <row r="48">
          <cell r="B48" t="str">
            <v>EXTEX LAPORTE LP 2 (RE)</v>
          </cell>
        </row>
        <row r="49">
          <cell r="B49" t="str">
            <v>EXTEX-LAPORTE LP (RE)</v>
          </cell>
        </row>
        <row r="50">
          <cell r="B50" t="str">
            <v>EXXONMOBIL REFINING AND SUPPLY COMPANY (RE)</v>
          </cell>
        </row>
        <row r="51">
          <cell r="B51" t="str">
            <v>EXXONMOBILE BEAUMOTN REFINERY</v>
          </cell>
        </row>
        <row r="52">
          <cell r="B52" t="str">
            <v>FORMOSA UTILITY VENTURE LTD (RE)</v>
          </cell>
        </row>
        <row r="53">
          <cell r="B53" t="str">
            <v>FORT WORTH METHANE LLC (RE)</v>
          </cell>
        </row>
        <row r="54">
          <cell r="B54" t="str">
            <v>FPLE FORNEY LLC (RE)</v>
          </cell>
        </row>
        <row r="55">
          <cell r="B55" t="str">
            <v>FPLE FORNEY LLC 2 (RE)</v>
          </cell>
        </row>
        <row r="56">
          <cell r="B56" t="str">
            <v>FRONTERA GENERATION LIMITED PARTNERSHIP (RE)</v>
          </cell>
        </row>
        <row r="57">
          <cell r="B57" t="str">
            <v>GDF SUEZ ENERGY GENERATION NA LLC (RE)</v>
          </cell>
        </row>
        <row r="58">
          <cell r="B58" t="str">
            <v>GEN TEX POWER CORP (RE)</v>
          </cell>
        </row>
        <row r="59">
          <cell r="B59" t="str">
            <v>GEUS (RE)</v>
          </cell>
        </row>
        <row r="60">
          <cell r="B60" t="str">
            <v>GREGORY POWER PARTNERS LLC (RE)</v>
          </cell>
        </row>
        <row r="61">
          <cell r="B61" t="str">
            <v>GUADALUPE POWER PARTNERS LP (RE)</v>
          </cell>
        </row>
        <row r="62">
          <cell r="B62" t="str">
            <v>HANDLEY POWER LLC (RE)</v>
          </cell>
        </row>
        <row r="63">
          <cell r="B63" t="str">
            <v>HAYS ENERGY LLC (RE)</v>
          </cell>
        </row>
        <row r="64">
          <cell r="B64" t="str">
            <v>HIGHGATE POWER LLC (RE)</v>
          </cell>
        </row>
        <row r="65">
          <cell r="B65" t="str">
            <v>INEOS USA LLC (RE)</v>
          </cell>
        </row>
        <row r="66">
          <cell r="B66" t="str">
            <v>INGLESIDE COGENERATION LIMITED PARTNERSHIP (RE)</v>
          </cell>
        </row>
        <row r="67">
          <cell r="B67" t="str">
            <v>INVISTA SARL (RE)</v>
          </cell>
        </row>
        <row r="68">
          <cell r="B68" t="str">
            <v>KIOWA POWER PARTNERS LLC (RE)</v>
          </cell>
        </row>
        <row r="69">
          <cell r="B69" t="str">
            <v>LAMAR POWER PARTNERS LLC (RE)</v>
          </cell>
        </row>
        <row r="70">
          <cell r="B70" t="str">
            <v>LAPORTE POWER LLC (RE)</v>
          </cell>
        </row>
        <row r="71">
          <cell r="B71" t="str">
            <v>LAREDO WLE LP (LAREDO ENERGY CENTER) (RE)</v>
          </cell>
        </row>
        <row r="72">
          <cell r="B72" t="str">
            <v>LAREDO WLE LP (RE)</v>
          </cell>
        </row>
        <row r="73">
          <cell r="B73" t="str">
            <v>LCY ELASTOMERS LP (RES)</v>
          </cell>
        </row>
        <row r="74">
          <cell r="B74" t="str">
            <v>LUMINANT GENERATION COMPANY LLC (RE)</v>
          </cell>
        </row>
        <row r="75">
          <cell r="B75" t="str">
            <v>LUMINANT ENERGY COMPANY LLC RMR (RE)</v>
          </cell>
        </row>
        <row r="76">
          <cell r="B76" t="str">
            <v>MAJOR OAK POWER LLC (RE)</v>
          </cell>
        </row>
        <row r="77">
          <cell r="B77" t="str">
            <v>MIDLOTHIAN ENERGY LLC (RE)</v>
          </cell>
        </row>
        <row r="78">
          <cell r="B78" t="str">
            <v>MOUNTAIN CREEK POWER LLC (RE)</v>
          </cell>
        </row>
        <row r="79">
          <cell r="B79" t="str">
            <v>NRG CEDAR BAYOU DEVELOPMENT COMPANY LLC (RE)</v>
          </cell>
        </row>
        <row r="80">
          <cell r="B80" t="str">
            <v>NRG SOUTH TEXAS LP (RE)</v>
          </cell>
        </row>
        <row r="81">
          <cell r="B81" t="str">
            <v>NRG TEXAS POWER LLC (RE)</v>
          </cell>
        </row>
        <row r="82">
          <cell r="B82" t="str">
            <v>NUECES BAY WLE LP (RE)</v>
          </cell>
        </row>
        <row r="83">
          <cell r="B83" t="str">
            <v>OAK GROVE MANAGEMENT COMPANY LLC (RE)</v>
          </cell>
        </row>
        <row r="84">
          <cell r="B84" t="str">
            <v>ODESSA-ECTOR POWER PARTNERS LP (RE)</v>
          </cell>
        </row>
        <row r="85">
          <cell r="B85" t="str">
            <v>OKLAHOMA MUNICIPAL POWER AUTHORITY (RE)</v>
          </cell>
        </row>
        <row r="86">
          <cell r="B86" t="str">
            <v>OPTIM ENERGY ALTURA COGEN LLC (RE)</v>
          </cell>
        </row>
        <row r="87">
          <cell r="B87" t="str">
            <v>OPTIM ENERGY TWIN OAKS LP (RE)</v>
          </cell>
        </row>
        <row r="88">
          <cell r="B88" t="str">
            <v>ORANGE COUNTY CONTAINER GROUP LLC (RE)</v>
          </cell>
        </row>
        <row r="89">
          <cell r="B89" t="str">
            <v>OXY VINYLS LP (RE)</v>
          </cell>
        </row>
        <row r="90">
          <cell r="B90" t="str">
            <v>PANDA SHERMAN POWER LLC (RE)</v>
          </cell>
        </row>
        <row r="91">
          <cell r="B91" t="str">
            <v>PANDA TEMPLE POWER LLC (RE)</v>
          </cell>
        </row>
        <row r="92">
          <cell r="B92" t="str">
            <v>PARIS GENERATION LP (RE)</v>
          </cell>
        </row>
        <row r="93">
          <cell r="B93" t="str">
            <v>PETRA NOVA POWER 1 LLC (RE)</v>
          </cell>
        </row>
        <row r="94">
          <cell r="B94" t="str">
            <v>POWER RESOURCES LTD (RE)</v>
          </cell>
        </row>
        <row r="95">
          <cell r="B95" t="str">
            <v>PUBLIC SERVICE CO OF OKLAHOMA (RE)</v>
          </cell>
        </row>
        <row r="96">
          <cell r="B96" t="str">
            <v>QUAIL RUN ENERGY PARTNERS LP (RE)</v>
          </cell>
        </row>
        <row r="97">
          <cell r="B97" t="str">
            <v>RENTECH NITROGEN PASADENA LLC (RE)</v>
          </cell>
        </row>
        <row r="98">
          <cell r="B98" t="str">
            <v>SABINE COGEN LP</v>
          </cell>
        </row>
        <row r="99">
          <cell r="B99" t="str">
            <v>SAN MIGUEL ELECTRIC CO OP INC (RES)</v>
          </cell>
        </row>
        <row r="100">
          <cell r="B100" t="str">
            <v>SANDOW POWER COMPANY LLC (RE)</v>
          </cell>
        </row>
        <row r="101">
          <cell r="B101" t="str">
            <v>SANDY CREEK ENERGY ASSOCIATES LP (RE)</v>
          </cell>
        </row>
        <row r="102">
          <cell r="B102" t="str">
            <v>SANDY CREEK ENERGY ASSOCIATES LP TWO (RE)</v>
          </cell>
        </row>
        <row r="103">
          <cell r="B103" t="str">
            <v>SEADRIFT COKE LP (RE)</v>
          </cell>
        </row>
        <row r="104">
          <cell r="B104" t="str">
            <v>SID RICHARDSON CARBON LTD (RE)</v>
          </cell>
        </row>
        <row r="105">
          <cell r="B105" t="str">
            <v>SOLVAY USA INC (RE)</v>
          </cell>
        </row>
        <row r="106">
          <cell r="B106" t="str">
            <v>SOUTH HOUSTON GREEN POWER LLC (RE)</v>
          </cell>
        </row>
        <row r="107">
          <cell r="B107" t="str">
            <v xml:space="preserve">SOUTH TEXAS ELECTRIC CO OP  </v>
          </cell>
        </row>
        <row r="108">
          <cell r="B108" t="str">
            <v>SOUTHWESTERN ELECTRIC POWER COMPANY BLT (RE)</v>
          </cell>
        </row>
        <row r="109">
          <cell r="B109" t="str">
            <v>SWEENY COGENERATION LP (RE)</v>
          </cell>
        </row>
        <row r="110">
          <cell r="B110" t="str">
            <v>TENASKA FRONTIER PARTNERS LTD (RE)</v>
          </cell>
        </row>
        <row r="111">
          <cell r="B111" t="str">
            <v>TENASKA FRONTIER PARTNERS LTD (RE)</v>
          </cell>
        </row>
        <row r="112">
          <cell r="B112" t="str">
            <v>TENASKA GATEWAY PARTNERS LTD (RE)</v>
          </cell>
        </row>
        <row r="113">
          <cell r="B113" t="str">
            <v>TEXAS A AND M UNIVERSITY (RE)</v>
          </cell>
        </row>
        <row r="114">
          <cell r="B114" t="str">
            <v>TEXAS A AND M UNIVERSITY (RE)</v>
          </cell>
        </row>
        <row r="115">
          <cell r="B115" t="str">
            <v>TEXAS MED CENTER CENTRAL HEATING AND COOLING SERVICES CORP (RE)</v>
          </cell>
        </row>
        <row r="116">
          <cell r="B116" t="str">
            <v>TICONA POLYMERS INC (RE)</v>
          </cell>
        </row>
        <row r="117">
          <cell r="B117" t="str">
            <v>UNION CARBIDE CORPORATION SEADRIFT (RE)</v>
          </cell>
        </row>
        <row r="118">
          <cell r="B118" t="str">
            <v>UNION CARBIDE CORP (RE)</v>
          </cell>
        </row>
        <row r="119">
          <cell r="B119" t="str">
            <v>VICTORIA WLE LP (RE)</v>
          </cell>
        </row>
        <row r="120">
          <cell r="B120" t="str">
            <v>WHARTON COUNTY GENERATION LLC (RE)</v>
          </cell>
        </row>
        <row r="121">
          <cell r="B121" t="str">
            <v>WISE COUNTY POWER COMPANY LLC (RE)</v>
          </cell>
        </row>
        <row r="122">
          <cell r="B122" t="str">
            <v>WM RENEWABLE ENERGY LLC (RE)</v>
          </cell>
        </row>
        <row r="123">
          <cell r="B123" t="str">
            <v>WM RENEWABLE ENERGY LLC II (RE)</v>
          </cell>
        </row>
        <row r="124">
          <cell r="B124" t="str">
            <v>WOLF HOLLOW I POWER LLC (RE)</v>
          </cell>
        </row>
        <row r="125">
          <cell r="B125" t="str">
            <v>XCEL ENERGY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/>
  </sheetViews>
  <sheetFormatPr defaultRowHeight="15" x14ac:dyDescent="0.25"/>
  <cols>
    <col min="1" max="1" width="1.7109375" style="5" customWidth="1"/>
    <col min="2" max="2" width="71.140625" style="5" customWidth="1"/>
    <col min="3" max="3" width="14.42578125" style="5" bestFit="1" customWidth="1"/>
    <col min="4" max="4" width="19.7109375" style="5" bestFit="1" customWidth="1"/>
    <col min="5" max="9" width="13.7109375" style="5" customWidth="1"/>
    <col min="10" max="10" width="1.7109375" style="5" customWidth="1"/>
    <col min="11" max="16384" width="9.140625" style="5"/>
  </cols>
  <sheetData>
    <row r="1" spans="1:10" ht="3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30"/>
    </row>
    <row r="2" spans="1:10" ht="15.75" x14ac:dyDescent="0.25">
      <c r="A2" s="4"/>
      <c r="B2" s="6" t="s">
        <v>0</v>
      </c>
      <c r="C2" s="85"/>
      <c r="D2" s="86"/>
      <c r="E2" s="4"/>
      <c r="F2" s="4"/>
      <c r="G2" s="4"/>
      <c r="H2" s="4"/>
      <c r="I2" s="4"/>
      <c r="J2" s="30"/>
    </row>
    <row r="3" spans="1:10" ht="16.5" thickBot="1" x14ac:dyDescent="0.3">
      <c r="A3" s="4"/>
      <c r="B3" s="7" t="s">
        <v>1</v>
      </c>
      <c r="C3" s="87"/>
      <c r="D3" s="87"/>
      <c r="E3" s="4"/>
      <c r="F3" s="4"/>
      <c r="G3" s="4"/>
      <c r="H3" s="4"/>
      <c r="I3" s="4"/>
      <c r="J3" s="30"/>
    </row>
    <row r="4" spans="1:10" ht="3" customHeight="1" x14ac:dyDescent="0.25">
      <c r="A4" s="8"/>
      <c r="B4" s="9"/>
      <c r="C4" s="10"/>
      <c r="D4" s="10"/>
      <c r="E4" s="8"/>
      <c r="F4" s="8"/>
      <c r="G4" s="8"/>
      <c r="H4" s="8"/>
      <c r="I4" s="8"/>
      <c r="J4" s="70"/>
    </row>
    <row r="5" spans="1:10" ht="15.75" x14ac:dyDescent="0.25">
      <c r="A5" s="4"/>
      <c r="B5" s="11" t="s">
        <v>31</v>
      </c>
      <c r="C5" s="3"/>
      <c r="D5" s="4"/>
      <c r="E5" s="88"/>
      <c r="F5" s="89"/>
      <c r="G5" s="89"/>
      <c r="H5" s="89"/>
      <c r="I5" s="89"/>
      <c r="J5" s="71"/>
    </row>
    <row r="6" spans="1:10" ht="3" customHeight="1" x14ac:dyDescent="0.25">
      <c r="A6" s="4"/>
      <c r="B6" s="4"/>
      <c r="C6" s="4" t="s">
        <v>39</v>
      </c>
      <c r="D6" s="4"/>
      <c r="E6" s="12"/>
      <c r="F6" s="13"/>
      <c r="G6" s="13"/>
      <c r="H6" s="13"/>
      <c r="I6" s="13"/>
      <c r="J6" s="71"/>
    </row>
    <row r="7" spans="1:10" ht="15.75" x14ac:dyDescent="0.25">
      <c r="A7" s="4"/>
      <c r="B7" s="14"/>
      <c r="C7" s="15" t="s">
        <v>3</v>
      </c>
      <c r="D7" s="16"/>
      <c r="E7" s="16"/>
      <c r="F7" s="13"/>
      <c r="G7" s="13"/>
      <c r="H7" s="13"/>
      <c r="I7" s="13"/>
      <c r="J7" s="72"/>
    </row>
    <row r="8" spans="1:10" ht="15.75" x14ac:dyDescent="0.25">
      <c r="A8" s="4"/>
      <c r="B8" s="11" t="s">
        <v>38</v>
      </c>
      <c r="C8" s="66">
        <f>ROUND($D$55,4)</f>
        <v>5.6300000000000003E-2</v>
      </c>
      <c r="D8" s="16"/>
      <c r="E8" s="16"/>
      <c r="F8" s="13"/>
      <c r="G8" s="13"/>
      <c r="H8" s="13"/>
      <c r="I8" s="13"/>
      <c r="J8" s="17"/>
    </row>
    <row r="9" spans="1:10" ht="15.75" x14ac:dyDescent="0.25">
      <c r="A9" s="4"/>
      <c r="B9" s="11" t="s">
        <v>31</v>
      </c>
      <c r="C9" s="66">
        <f>IF($C$3=0,0,ROUND(MAX(ROUND($C$5,0),0)/$C$3,4))</f>
        <v>0</v>
      </c>
      <c r="D9" s="16"/>
      <c r="E9" s="16"/>
      <c r="F9" s="18"/>
      <c r="G9" s="18"/>
      <c r="H9" s="18"/>
      <c r="I9" s="18"/>
      <c r="J9" s="17"/>
    </row>
    <row r="10" spans="1:10" ht="15.75" x14ac:dyDescent="0.25">
      <c r="A10" s="4"/>
      <c r="B10" s="19" t="s">
        <v>32</v>
      </c>
      <c r="C10" s="66">
        <f>IF($C$3=0,0,ROUND(MAX(ROUND(IF(ISNUMBER($D$28),$D$28,0),0),0)/$C$3,4))</f>
        <v>0</v>
      </c>
      <c r="D10" s="16"/>
      <c r="E10" s="16"/>
      <c r="F10" s="18"/>
      <c r="G10" s="18"/>
      <c r="H10" s="18"/>
      <c r="I10" s="18"/>
      <c r="J10" s="17"/>
    </row>
    <row r="11" spans="1:10" ht="15.75" x14ac:dyDescent="0.25">
      <c r="A11" s="4"/>
      <c r="B11" s="20" t="s">
        <v>9</v>
      </c>
      <c r="C11" s="67">
        <f>SUM($C$8:$C$10)</f>
        <v>5.6300000000000003E-2</v>
      </c>
      <c r="D11" s="16"/>
      <c r="E11" s="16"/>
      <c r="F11" s="18"/>
      <c r="G11" s="18"/>
      <c r="H11" s="18"/>
      <c r="I11" s="18"/>
      <c r="J11" s="73"/>
    </row>
    <row r="12" spans="1:10" ht="15.75" x14ac:dyDescent="0.25">
      <c r="A12" s="4"/>
      <c r="B12" s="20" t="s">
        <v>10</v>
      </c>
      <c r="C12" s="80">
        <f>$F$50</f>
        <v>0.121</v>
      </c>
      <c r="D12" s="16"/>
      <c r="E12" s="21"/>
      <c r="F12" s="22"/>
      <c r="G12" s="22"/>
      <c r="H12" s="22"/>
      <c r="I12" s="22"/>
      <c r="J12" s="74"/>
    </row>
    <row r="13" spans="1:10" ht="15.75" x14ac:dyDescent="0.25">
      <c r="A13" s="4"/>
      <c r="B13" s="23"/>
      <c r="C13" s="23"/>
      <c r="D13" s="23"/>
      <c r="E13" s="23"/>
      <c r="F13" s="23"/>
      <c r="G13" s="23"/>
      <c r="H13" s="23"/>
      <c r="I13" s="23"/>
      <c r="J13" s="74"/>
    </row>
    <row r="14" spans="1:10" ht="3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30"/>
    </row>
    <row r="15" spans="1:10" ht="15.75" x14ac:dyDescent="0.25">
      <c r="A15" s="4"/>
      <c r="B15" s="90" t="s">
        <v>24</v>
      </c>
      <c r="C15" s="90"/>
      <c r="D15" s="91"/>
      <c r="E15" s="92" t="s">
        <v>2</v>
      </c>
      <c r="F15" s="92"/>
      <c r="G15" s="92"/>
      <c r="H15" s="92"/>
      <c r="I15" s="93"/>
      <c r="J15" s="30"/>
    </row>
    <row r="16" spans="1:10" ht="15.75" x14ac:dyDescent="0.25">
      <c r="A16" s="24"/>
      <c r="B16" s="25" t="s">
        <v>11</v>
      </c>
      <c r="C16" s="25" t="s">
        <v>12</v>
      </c>
      <c r="D16" s="25" t="s">
        <v>30</v>
      </c>
      <c r="E16" s="26" t="s">
        <v>4</v>
      </c>
      <c r="F16" s="27" t="s">
        <v>5</v>
      </c>
      <c r="G16" s="27" t="s">
        <v>6</v>
      </c>
      <c r="H16" s="27" t="s">
        <v>7</v>
      </c>
      <c r="I16" s="27" t="s">
        <v>8</v>
      </c>
      <c r="J16" s="24"/>
    </row>
    <row r="17" spans="1:10" x14ac:dyDescent="0.25">
      <c r="A17" s="4"/>
      <c r="B17" s="1"/>
      <c r="C17" s="75"/>
      <c r="D17" s="77" t="str">
        <f>IF(ISNUMBER(C17),IF(SUM(E17:I17)&lt;&gt;1,"ERROR",(C17*$H17))," ")</f>
        <v xml:space="preserve"> </v>
      </c>
      <c r="E17" s="64"/>
      <c r="F17" s="65"/>
      <c r="G17" s="65"/>
      <c r="H17" s="65"/>
      <c r="I17" s="65"/>
      <c r="J17" s="4"/>
    </row>
    <row r="18" spans="1:10" x14ac:dyDescent="0.25">
      <c r="A18" s="4"/>
      <c r="B18" s="1"/>
      <c r="C18" s="75"/>
      <c r="D18" s="77" t="str">
        <f t="shared" ref="D18:D27" si="0">IF(ISNUMBER(C18),IF(SUM(E18:I18)&lt;&gt;1,"ERROR",(C18*$H18))," ")</f>
        <v xml:space="preserve"> </v>
      </c>
      <c r="E18" s="64"/>
      <c r="F18" s="65"/>
      <c r="G18" s="65"/>
      <c r="H18" s="65"/>
      <c r="I18" s="65"/>
      <c r="J18" s="4"/>
    </row>
    <row r="19" spans="1:10" x14ac:dyDescent="0.25">
      <c r="A19" s="4"/>
      <c r="B19" s="1"/>
      <c r="C19" s="75"/>
      <c r="D19" s="77" t="str">
        <f t="shared" si="0"/>
        <v xml:space="preserve"> </v>
      </c>
      <c r="E19" s="64"/>
      <c r="F19" s="65"/>
      <c r="G19" s="65"/>
      <c r="H19" s="65"/>
      <c r="I19" s="65"/>
      <c r="J19" s="4"/>
    </row>
    <row r="20" spans="1:10" x14ac:dyDescent="0.25">
      <c r="A20" s="4"/>
      <c r="B20" s="1"/>
      <c r="C20" s="75"/>
      <c r="D20" s="77" t="str">
        <f t="shared" si="0"/>
        <v xml:space="preserve"> </v>
      </c>
      <c r="E20" s="64"/>
      <c r="F20" s="65"/>
      <c r="G20" s="65"/>
      <c r="H20" s="65"/>
      <c r="I20" s="65"/>
      <c r="J20" s="4"/>
    </row>
    <row r="21" spans="1:10" x14ac:dyDescent="0.25">
      <c r="A21" s="4"/>
      <c r="B21" s="1"/>
      <c r="C21" s="75"/>
      <c r="D21" s="77" t="str">
        <f t="shared" si="0"/>
        <v xml:space="preserve"> </v>
      </c>
      <c r="E21" s="64"/>
      <c r="F21" s="65"/>
      <c r="G21" s="65"/>
      <c r="H21" s="65"/>
      <c r="I21" s="65"/>
      <c r="J21" s="4"/>
    </row>
    <row r="22" spans="1:10" x14ac:dyDescent="0.25">
      <c r="A22" s="4"/>
      <c r="B22" s="1"/>
      <c r="C22" s="75"/>
      <c r="D22" s="77" t="str">
        <f t="shared" si="0"/>
        <v xml:space="preserve"> </v>
      </c>
      <c r="E22" s="64"/>
      <c r="F22" s="65"/>
      <c r="G22" s="65"/>
      <c r="H22" s="65"/>
      <c r="I22" s="65"/>
      <c r="J22" s="4"/>
    </row>
    <row r="23" spans="1:10" x14ac:dyDescent="0.25">
      <c r="A23" s="4"/>
      <c r="B23" s="1"/>
      <c r="C23" s="75"/>
      <c r="D23" s="77" t="str">
        <f t="shared" si="0"/>
        <v xml:space="preserve"> </v>
      </c>
      <c r="E23" s="64"/>
      <c r="F23" s="65"/>
      <c r="G23" s="65"/>
      <c r="H23" s="65"/>
      <c r="I23" s="65"/>
      <c r="J23" s="4"/>
    </row>
    <row r="24" spans="1:10" x14ac:dyDescent="0.25">
      <c r="A24" s="4"/>
      <c r="B24" s="1"/>
      <c r="C24" s="75"/>
      <c r="D24" s="77" t="str">
        <f t="shared" si="0"/>
        <v xml:space="preserve"> </v>
      </c>
      <c r="E24" s="64"/>
      <c r="F24" s="65"/>
      <c r="G24" s="65"/>
      <c r="H24" s="65"/>
      <c r="I24" s="65"/>
      <c r="J24" s="4"/>
    </row>
    <row r="25" spans="1:10" x14ac:dyDescent="0.25">
      <c r="A25" s="4"/>
      <c r="B25" s="1"/>
      <c r="C25" s="75"/>
      <c r="D25" s="77" t="str">
        <f t="shared" si="0"/>
        <v xml:space="preserve"> </v>
      </c>
      <c r="E25" s="64"/>
      <c r="F25" s="65"/>
      <c r="G25" s="65"/>
      <c r="H25" s="65"/>
      <c r="I25" s="65"/>
      <c r="J25" s="4"/>
    </row>
    <row r="26" spans="1:10" x14ac:dyDescent="0.25">
      <c r="A26" s="4"/>
      <c r="B26" s="1"/>
      <c r="C26" s="75"/>
      <c r="D26" s="77" t="str">
        <f t="shared" si="0"/>
        <v xml:space="preserve"> </v>
      </c>
      <c r="E26" s="64"/>
      <c r="F26" s="65"/>
      <c r="G26" s="65"/>
      <c r="H26" s="65"/>
      <c r="I26" s="65"/>
      <c r="J26" s="4"/>
    </row>
    <row r="27" spans="1:10" x14ac:dyDescent="0.25">
      <c r="A27" s="4"/>
      <c r="B27" s="1"/>
      <c r="C27" s="75"/>
      <c r="D27" s="77" t="str">
        <f t="shared" si="0"/>
        <v xml:space="preserve"> </v>
      </c>
      <c r="E27" s="64"/>
      <c r="F27" s="65"/>
      <c r="G27" s="65"/>
      <c r="H27" s="65"/>
      <c r="I27" s="65"/>
      <c r="J27" s="4"/>
    </row>
    <row r="28" spans="1:10" ht="15.75" x14ac:dyDescent="0.25">
      <c r="A28" s="4"/>
      <c r="B28" s="20" t="s">
        <v>13</v>
      </c>
      <c r="C28" s="79" t="str">
        <f>IF(SUM($C$17:$C$27)&gt;0,SUM($C$17:$C$27)," ")</f>
        <v xml:space="preserve"> </v>
      </c>
      <c r="D28" s="78" t="str">
        <f>IF(SUM($C$17:$C$27)&gt;0,SUM($D$17:$D$27)," ")</f>
        <v xml:space="preserve"> </v>
      </c>
      <c r="E28" s="28" t="str">
        <f>IF(SUM($C$17:$C$27)&gt;0,SUMPRODUCT($C$17:$C$27,E$17:E$27)/SUM($C$17:$C$27)," ")</f>
        <v xml:space="preserve"> </v>
      </c>
      <c r="F28" s="28" t="str">
        <f>IF(SUM($C$17:$C$27)&gt;0,SUMPRODUCT($C$17:$C$27,F$17:F$27)/SUM($C$17:$C$27)," ")</f>
        <v xml:space="preserve"> </v>
      </c>
      <c r="G28" s="28" t="str">
        <f>IF(SUM($C$17:$C$27)&gt;0,SUMPRODUCT($C$17:$C$27,G$17:G$27)/SUM($C$17:$C$27)," ")</f>
        <v xml:space="preserve"> </v>
      </c>
      <c r="H28" s="28" t="str">
        <f>IF(SUM($C$17:$C$27)&gt;0,SUMPRODUCT($C$17:$C$27,H$17:H$27)/SUM($C$17:$C$27)," ")</f>
        <v xml:space="preserve"> </v>
      </c>
      <c r="I28" s="28" t="str">
        <f>IF(SUM($C$17:$C$27)&gt;0,SUMPRODUCT($C$17:$C$27,I$17:I$27)/SUM($C$17:$C$27)," ")</f>
        <v xml:space="preserve"> </v>
      </c>
      <c r="J28" s="4"/>
    </row>
    <row r="29" spans="1:10" ht="3" customHeight="1" x14ac:dyDescent="0.25">
      <c r="A29" s="4"/>
      <c r="B29" s="29" t="s">
        <v>14</v>
      </c>
      <c r="C29" s="30"/>
      <c r="D29" s="30"/>
      <c r="E29" s="30">
        <v>7</v>
      </c>
      <c r="F29" s="30">
        <v>8</v>
      </c>
      <c r="G29" s="30">
        <v>9</v>
      </c>
      <c r="H29" s="30">
        <v>10</v>
      </c>
      <c r="I29" s="30">
        <v>11</v>
      </c>
      <c r="J29" s="4"/>
    </row>
    <row r="30" spans="1:10" ht="18.75" x14ac:dyDescent="0.3">
      <c r="B30" s="76" t="s">
        <v>15</v>
      </c>
      <c r="C30" s="37" t="str">
        <f>IF(ISNUMBER(C$28),IF(OR(C$28&gt;$C$3,C$28&lt;0),"ERROR",""),"")</f>
        <v/>
      </c>
      <c r="D30" s="37" t="str">
        <f>IF(ISNUMBER(D$28),IF(OR(D$28&gt;$C$3,D$28&lt;0),"ERROR",""),"")</f>
        <v/>
      </c>
      <c r="E30" s="37" t="str">
        <f>IF(ISNUMBER(E$28),IF(OR(E$28&gt;1,E$28&lt;0),"ERROR",""),"")</f>
        <v/>
      </c>
      <c r="F30" s="37" t="str">
        <f t="shared" ref="F30:I30" si="1">IF(ISNUMBER(F$28),IF(OR(F$28&gt;1,F$28&lt;0),"ERROR",""),"")</f>
        <v/>
      </c>
      <c r="G30" s="37" t="str">
        <f t="shared" si="1"/>
        <v/>
      </c>
      <c r="H30" s="37" t="str">
        <f t="shared" si="1"/>
        <v/>
      </c>
      <c r="I30" s="37" t="str">
        <f t="shared" si="1"/>
        <v/>
      </c>
    </row>
    <row r="31" spans="1:10" ht="15.75" x14ac:dyDescent="0.25">
      <c r="B31" s="31"/>
      <c r="C31" s="31"/>
      <c r="D31" s="31"/>
      <c r="F31" s="32"/>
      <c r="G31" s="32"/>
      <c r="H31" s="32"/>
    </row>
    <row r="32" spans="1:10" ht="16.5" thickBot="1" x14ac:dyDescent="0.3">
      <c r="B32" s="33"/>
      <c r="C32" s="31"/>
      <c r="D32" s="31"/>
      <c r="F32" s="32"/>
      <c r="G32" s="34"/>
      <c r="H32" s="32"/>
    </row>
    <row r="33" spans="1:10" ht="18.75" x14ac:dyDescent="0.3">
      <c r="A33" s="35"/>
      <c r="B33" s="36" t="s">
        <v>16</v>
      </c>
      <c r="C33" s="68">
        <f>$C$11</f>
        <v>5.6300000000000003E-2</v>
      </c>
      <c r="D33" s="37" t="str">
        <f>IF(OR(C33&lt;0,C33&gt;1,COUNTIF($C$30:$I$30,"ERROR")&lt;&gt;0),"ERROR","")</f>
        <v/>
      </c>
      <c r="E33" s="35"/>
      <c r="F33" s="38"/>
      <c r="G33" s="39"/>
      <c r="H33" s="38"/>
      <c r="I33" s="35"/>
      <c r="J33" s="35"/>
    </row>
    <row r="34" spans="1:10" ht="19.5" thickBot="1" x14ac:dyDescent="0.35">
      <c r="A34" s="35"/>
      <c r="B34" s="40" t="s">
        <v>17</v>
      </c>
      <c r="C34" s="69">
        <f>$C$12</f>
        <v>0.121</v>
      </c>
      <c r="D34" s="41"/>
      <c r="E34" s="35"/>
      <c r="F34" s="38"/>
      <c r="G34" s="39"/>
      <c r="H34" s="38"/>
      <c r="I34" s="35"/>
      <c r="J34" s="35"/>
    </row>
    <row r="35" spans="1:10" ht="15.75" x14ac:dyDescent="0.25">
      <c r="B35" s="31"/>
      <c r="C35" s="31"/>
      <c r="D35" s="31"/>
      <c r="F35" s="32"/>
      <c r="G35" s="34"/>
      <c r="H35" s="32"/>
    </row>
    <row r="36" spans="1:10" ht="16.5" thickBot="1" x14ac:dyDescent="0.3">
      <c r="B36" s="31"/>
      <c r="C36" s="31"/>
      <c r="D36" s="31"/>
      <c r="F36" s="32"/>
      <c r="G36" s="34"/>
      <c r="H36" s="32"/>
    </row>
    <row r="37" spans="1:10" ht="20.25" x14ac:dyDescent="0.3">
      <c r="B37" s="42" t="s">
        <v>18</v>
      </c>
      <c r="C37" s="43"/>
      <c r="D37" s="43"/>
      <c r="E37" s="43"/>
      <c r="F37" s="43"/>
      <c r="G37" s="43"/>
      <c r="H37" s="43"/>
      <c r="I37" s="43"/>
      <c r="J37" s="44"/>
    </row>
    <row r="38" spans="1:10" ht="20.25" x14ac:dyDescent="0.3">
      <c r="B38" s="45" t="s">
        <v>19</v>
      </c>
      <c r="C38" s="46"/>
      <c r="D38" s="46"/>
      <c r="E38" s="46"/>
      <c r="F38" s="46"/>
      <c r="G38" s="46"/>
      <c r="H38" s="46"/>
      <c r="I38" s="46"/>
      <c r="J38" s="47"/>
    </row>
    <row r="39" spans="1:10" ht="20.25" x14ac:dyDescent="0.3">
      <c r="B39" s="45" t="s">
        <v>20</v>
      </c>
      <c r="C39" s="46"/>
      <c r="D39" s="46"/>
      <c r="E39" s="46"/>
      <c r="F39" s="46"/>
      <c r="G39" s="46"/>
      <c r="H39" s="46"/>
      <c r="I39" s="46"/>
      <c r="J39" s="47"/>
    </row>
    <row r="40" spans="1:10" ht="20.25" x14ac:dyDescent="0.3">
      <c r="B40" s="45" t="s">
        <v>33</v>
      </c>
      <c r="C40" s="46"/>
      <c r="D40" s="46"/>
      <c r="E40" s="46"/>
      <c r="F40" s="46"/>
      <c r="G40" s="46"/>
      <c r="H40" s="46"/>
      <c r="I40" s="46"/>
      <c r="J40" s="47"/>
    </row>
    <row r="41" spans="1:10" ht="20.25" x14ac:dyDescent="0.3">
      <c r="B41" s="45" t="s">
        <v>34</v>
      </c>
      <c r="C41" s="46"/>
      <c r="D41" s="46"/>
      <c r="E41" s="46"/>
      <c r="F41" s="46"/>
      <c r="G41" s="46"/>
      <c r="H41" s="46"/>
      <c r="I41" s="46"/>
      <c r="J41" s="47"/>
    </row>
    <row r="42" spans="1:10" ht="20.25" x14ac:dyDescent="0.3">
      <c r="B42" s="48" t="s">
        <v>29</v>
      </c>
      <c r="C42" s="49"/>
      <c r="D42" s="49"/>
      <c r="E42" s="49"/>
      <c r="F42" s="49"/>
      <c r="G42" s="49"/>
      <c r="H42" s="49"/>
      <c r="I42" s="49"/>
      <c r="J42" s="50"/>
    </row>
    <row r="43" spans="1:10" ht="20.25" x14ac:dyDescent="0.3">
      <c r="B43" s="51" t="s">
        <v>37</v>
      </c>
      <c r="C43" s="46"/>
      <c r="D43" s="46"/>
      <c r="E43" s="46"/>
      <c r="F43" s="46"/>
      <c r="G43" s="46"/>
      <c r="H43" s="46"/>
      <c r="I43" s="46"/>
      <c r="J43" s="47"/>
    </row>
    <row r="44" spans="1:10" ht="20.25" x14ac:dyDescent="0.3">
      <c r="B44" s="52"/>
      <c r="C44" s="53"/>
      <c r="D44" s="53"/>
      <c r="E44" s="53"/>
      <c r="F44" s="53"/>
      <c r="G44" s="53"/>
      <c r="H44" s="53"/>
      <c r="I44" s="53"/>
      <c r="J44" s="54"/>
    </row>
    <row r="45" spans="1:10" ht="15.75" thickBot="1" x14ac:dyDescent="0.3">
      <c r="B45" s="55" t="s">
        <v>21</v>
      </c>
      <c r="C45" s="56"/>
      <c r="D45" s="56"/>
      <c r="E45" s="56"/>
      <c r="F45" s="56"/>
      <c r="G45" s="56"/>
      <c r="H45" s="56"/>
      <c r="I45" s="56"/>
      <c r="J45" s="57"/>
    </row>
    <row r="48" spans="1:10" ht="15.75" x14ac:dyDescent="0.25">
      <c r="B48" s="81"/>
      <c r="C48" s="82" t="s">
        <v>22</v>
      </c>
      <c r="D48" s="83"/>
      <c r="E48" s="83"/>
      <c r="F48" s="83"/>
      <c r="G48" s="84"/>
    </row>
    <row r="49" spans="2:8" ht="15.75" x14ac:dyDescent="0.25">
      <c r="B49" s="81"/>
      <c r="C49" s="58" t="s">
        <v>4</v>
      </c>
      <c r="D49" s="58" t="s">
        <v>5</v>
      </c>
      <c r="E49" s="58" t="s">
        <v>6</v>
      </c>
      <c r="F49" s="58" t="s">
        <v>7</v>
      </c>
      <c r="G49" s="58" t="s">
        <v>8</v>
      </c>
    </row>
    <row r="50" spans="2:8" ht="15.75" x14ac:dyDescent="0.25">
      <c r="B50" s="59" t="s">
        <v>23</v>
      </c>
      <c r="C50" s="2">
        <v>0.28299999999999997</v>
      </c>
      <c r="D50" s="2">
        <v>0.49099999999999999</v>
      </c>
      <c r="E50" s="2">
        <v>0.10299999999999999</v>
      </c>
      <c r="F50" s="2">
        <v>0.121</v>
      </c>
      <c r="G50" s="2">
        <v>2E-3</v>
      </c>
      <c r="H50" s="60">
        <f>SUM(C50:G50)</f>
        <v>1</v>
      </c>
    </row>
    <row r="53" spans="2:8" x14ac:dyDescent="0.25">
      <c r="B53" s="5" t="s">
        <v>25</v>
      </c>
      <c r="C53" s="5" t="s">
        <v>26</v>
      </c>
      <c r="D53" s="61">
        <v>14919894</v>
      </c>
      <c r="E53" s="5" t="s">
        <v>35</v>
      </c>
    </row>
    <row r="54" spans="2:8" ht="15.75" thickBot="1" x14ac:dyDescent="0.3">
      <c r="C54" s="5" t="s">
        <v>27</v>
      </c>
      <c r="D54" s="61">
        <v>264868692</v>
      </c>
      <c r="E54" s="5" t="s">
        <v>36</v>
      </c>
    </row>
    <row r="55" spans="2:8" ht="15.75" thickBot="1" x14ac:dyDescent="0.3">
      <c r="C55" s="62" t="s">
        <v>28</v>
      </c>
      <c r="D55" s="63">
        <f>+D53/D54</f>
        <v>5.6329398115500945E-2</v>
      </c>
    </row>
  </sheetData>
  <mergeCells count="7">
    <mergeCell ref="B48:B49"/>
    <mergeCell ref="C48:G48"/>
    <mergeCell ref="C2:D2"/>
    <mergeCell ref="C3:D3"/>
    <mergeCell ref="E5:I5"/>
    <mergeCell ref="B15:D15"/>
    <mergeCell ref="E15:I15"/>
  </mergeCells>
  <conditionalFormatting sqref="C30">
    <cfRule type="cellIs" dxfId="4" priority="5" operator="equal">
      <formula>"ERROR"</formula>
    </cfRule>
  </conditionalFormatting>
  <conditionalFormatting sqref="D30">
    <cfRule type="cellIs" dxfId="3" priority="4" operator="equal">
      <formula>"ERROR"</formula>
    </cfRule>
  </conditionalFormatting>
  <conditionalFormatting sqref="E30:I30">
    <cfRule type="cellIs" dxfId="2" priority="3" operator="equal">
      <formula>"ERROR"</formula>
    </cfRule>
  </conditionalFormatting>
  <conditionalFormatting sqref="D17:D27">
    <cfRule type="cellIs" dxfId="1" priority="2" operator="equal">
      <formula>"ERROR"</formula>
    </cfRule>
  </conditionalFormatting>
  <conditionalFormatting sqref="D33">
    <cfRule type="cellIs" dxfId="0" priority="1" operator="equal">
      <formula>"ERROR"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Fix</vt:lpstr>
    </vt:vector>
  </TitlesOfParts>
  <Company>EFH Corporate Services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Bonskowski, Edward</dc:creator>
  <cp:lastModifiedBy>Bonskowski, Edward</cp:lastModifiedBy>
  <dcterms:created xsi:type="dcterms:W3CDTF">2015-06-12T19:36:38Z</dcterms:created>
  <dcterms:modified xsi:type="dcterms:W3CDTF">2016-05-12T20:45:10Z</dcterms:modified>
</cp:coreProperties>
</file>