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75" windowHeight="7590" activeTab="0"/>
  </bookViews>
  <sheets>
    <sheet name="SummerSummary BEFORE" sheetId="1" r:id="rId1"/>
    <sheet name="SummerSummary AFTER" sheetId="2" r:id="rId2"/>
    <sheet name="SummerSummary w TIEC proposal" sheetId="3" r:id="rId3"/>
  </sheets>
  <definedNames>
    <definedName name="_xlfn.SUMIFS" hidden="1">#NAME?</definedName>
    <definedName name="MidTermProjections" localSheetId="1">#REF!</definedName>
    <definedName name="MidTermProjections" localSheetId="2">#REF!</definedName>
    <definedName name="MidTermProjections">#REF!</definedName>
    <definedName name="_xlnm.Print_Area" localSheetId="1">'SummerSummary AFTER'!$A$1:$N$79</definedName>
    <definedName name="_xlnm.Print_Area" localSheetId="0">'SummerSummary BEFORE'!$A$1:$N$78</definedName>
    <definedName name="_xlnm.Print_Area" localSheetId="2">'SummerSummary w TIEC proposal'!$A$1:$N$83</definedName>
  </definedNames>
  <calcPr fullCalcOnLoad="1"/>
</workbook>
</file>

<file path=xl/sharedStrings.xml><?xml version="1.0" encoding="utf-8"?>
<sst xmlns="http://schemas.openxmlformats.org/spreadsheetml/2006/main" count="82" uniqueCount="30">
  <si>
    <r>
      <t>Reserve Margin</t>
    </r>
    <r>
      <rPr>
        <b/>
        <sz val="10"/>
        <rFont val="Arial"/>
        <family val="2"/>
      </rPr>
      <t xml:space="preserve"> </t>
    </r>
  </si>
  <si>
    <t>Switchable Capacity, MW</t>
  </si>
  <si>
    <t>Available Mothballed Capacity, MW</t>
  </si>
  <si>
    <t>Planned Resources (not wind) with Signed IA, Air Permits and Water Rights, MW</t>
  </si>
  <si>
    <t>Capacity Contribution - Non-Synchronous Ties, MW</t>
  </si>
  <si>
    <t xml:space="preserve">(Total Resources - Firm Load Forecast) / Firm Load Forecast </t>
  </si>
  <si>
    <t>Total Capacity, MW</t>
  </si>
  <si>
    <t>Firm Peak Load, MW</t>
  </si>
  <si>
    <t>Operational Generation Capacity, MW</t>
  </si>
  <si>
    <t xml:space="preserve">  less:  Emergency Response Service (10- and 30-min ramp products)</t>
  </si>
  <si>
    <t xml:space="preserve">  less:  TDSP Standard Offer Load Management Programs</t>
  </si>
  <si>
    <t xml:space="preserve">  less: Switchable Capacity Unavailable to ERCOT, MW</t>
  </si>
  <si>
    <t>Resources, MW:</t>
  </si>
  <si>
    <t>Load Forecast, MW:</t>
  </si>
  <si>
    <t>Capacity from Private Use Networks</t>
  </si>
  <si>
    <t>RMR Capacity to be under Contract</t>
  </si>
  <si>
    <t>Installed Capacity, Thermal/Hydro</t>
  </si>
  <si>
    <t>Non-Coastal Wind, Peak Average Capacity Contribution (12%)</t>
  </si>
  <si>
    <t>Coastal Wind, Peak Average Capacity Contribution (56%)</t>
  </si>
  <si>
    <t>Planned Non-Coastal Wind with Signed IA, Peak Average Capacity Contribution (12%)</t>
  </si>
  <si>
    <t>Planned Coastal Wind with Signed IA, Peak Average Capacity Contribution (56%)</t>
  </si>
  <si>
    <t>Total Summer Peak Demand (based on normal weather)</t>
  </si>
  <si>
    <t>Summer Summary - 2016-2025</t>
  </si>
  <si>
    <t>Report on the Capacity, Demand and Reserves in the ERCOT Region</t>
  </si>
  <si>
    <t xml:space="preserve">  less:  Load Resource providing Responsive Reserve</t>
  </si>
  <si>
    <t xml:space="preserve">  less:  Load Resource providing Non-Spinning Reserve</t>
  </si>
  <si>
    <t>Planned Resources (not wind) not meeting Planning Guide Sec. 6.9, but with Signed IA, Air Permits and Water Rights, MW</t>
  </si>
  <si>
    <t>Planned Resources (not wind) meeting Planning Guide Sec. 6.9 Criteria, MW</t>
  </si>
  <si>
    <t>Potential non-IRR Generation (Signed IA, but not inculded above)</t>
  </si>
  <si>
    <t>Potential IRR Generation (Signed IA, but not included above)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</si>
</sst>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.000000000000"/>
    <numFmt numFmtId="168" formatCode="_(* #,##0.0_);_(* \(#,##0.0\);_(* &quot;-&quot;?_);_(@_)"/>
    <numFmt numFmtId="169" formatCode="_(* #,##0.0000_);_(* \(#,##0.0000\);_(* &quot;-&quot;??_);_(@_)"/>
    <numFmt numFmtId="170" formatCode="[$-409]mmmm\-yy;@"/>
    <numFmt numFmtId="171" formatCode="m/yyyy"/>
    <numFmt numFmtId="172" formatCode="m/yyyy;@"/>
    <numFmt numFmtId="173" formatCode="mmmm\ dd\,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22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.8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6"/>
      <color indexed="8"/>
      <name val="Arial"/>
      <family val="2"/>
    </font>
    <font>
      <b/>
      <sz val="15.25"/>
      <color indexed="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0000FF"/>
      <name val="Calibri"/>
      <family val="2"/>
    </font>
    <font>
      <b/>
      <sz val="10"/>
      <color rgb="FF0000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49" fontId="23" fillId="25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2" fillId="4" borderId="0" xfId="0" applyFon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4" borderId="0" xfId="0" applyFont="1" applyFill="1" applyAlignment="1">
      <alignment/>
    </xf>
    <xf numFmtId="3" fontId="0" fillId="25" borderId="0" xfId="0" applyNumberFormat="1" applyFont="1" applyFill="1" applyBorder="1" applyAlignment="1">
      <alignment horizontal="right" wrapText="1"/>
    </xf>
    <xf numFmtId="9" fontId="0" fillId="0" borderId="0" xfId="64" applyFont="1" applyAlignment="1">
      <alignment/>
    </xf>
    <xf numFmtId="3" fontId="0" fillId="4" borderId="0" xfId="0" applyNumberFormat="1" applyFont="1" applyFill="1" applyAlignment="1">
      <alignment/>
    </xf>
    <xf numFmtId="164" fontId="0" fillId="0" borderId="0" xfId="64" applyNumberFormat="1" applyFont="1" applyAlignment="1">
      <alignment/>
    </xf>
    <xf numFmtId="3" fontId="36" fillId="0" borderId="0" xfId="0" applyNumberFormat="1" applyFont="1" applyFill="1" applyBorder="1" applyAlignment="1">
      <alignment horizontal="right" wrapText="1"/>
    </xf>
    <xf numFmtId="3" fontId="36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horizontal="right"/>
    </xf>
    <xf numFmtId="0" fontId="0" fillId="24" borderId="0" xfId="0" applyFont="1" applyFill="1" applyBorder="1" applyAlignment="1">
      <alignment horizontal="left" wrapText="1"/>
    </xf>
    <xf numFmtId="1" fontId="27" fillId="24" borderId="0" xfId="0" applyNumberFormat="1" applyFont="1" applyFill="1" applyAlignment="1">
      <alignment horizontal="right" vertical="center"/>
    </xf>
    <xf numFmtId="10" fontId="0" fillId="0" borderId="0" xfId="64" applyNumberFormat="1" applyFont="1" applyAlignment="1">
      <alignment horizontal="right"/>
    </xf>
    <xf numFmtId="0" fontId="37" fillId="26" borderId="10" xfId="59" applyFont="1" applyFill="1" applyBorder="1">
      <alignment/>
      <protection/>
    </xf>
    <xf numFmtId="3" fontId="38" fillId="26" borderId="11" xfId="0" applyNumberFormat="1" applyFont="1" applyFill="1" applyBorder="1" applyAlignment="1">
      <alignment/>
    </xf>
    <xf numFmtId="3" fontId="38" fillId="26" borderId="12" xfId="0" applyNumberFormat="1" applyFont="1" applyFill="1" applyBorder="1" applyAlignment="1">
      <alignment/>
    </xf>
    <xf numFmtId="3" fontId="38" fillId="26" borderId="13" xfId="0" applyNumberFormat="1" applyFont="1" applyFill="1" applyBorder="1" applyAlignment="1">
      <alignment/>
    </xf>
    <xf numFmtId="3" fontId="38" fillId="26" borderId="14" xfId="0" applyNumberFormat="1" applyFont="1" applyFill="1" applyBorder="1" applyAlignment="1">
      <alignment/>
    </xf>
    <xf numFmtId="0" fontId="37" fillId="26" borderId="15" xfId="59" applyFont="1" applyFill="1" applyBorder="1" applyAlignment="1">
      <alignment wrapText="1"/>
      <protection/>
    </xf>
    <xf numFmtId="0" fontId="37" fillId="26" borderId="16" xfId="59" applyFont="1" applyFill="1" applyBorder="1">
      <alignment/>
      <protection/>
    </xf>
    <xf numFmtId="3" fontId="38" fillId="26" borderId="17" xfId="0" applyNumberFormat="1" applyFont="1" applyFill="1" applyBorder="1" applyAlignment="1">
      <alignment/>
    </xf>
    <xf numFmtId="3" fontId="38" fillId="26" borderId="18" xfId="0" applyNumberFormat="1" applyFont="1" applyFill="1" applyBorder="1" applyAlignment="1">
      <alignment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37" fillId="26" borderId="10" xfId="59" applyFont="1" applyFill="1" applyBorder="1" applyAlignment="1">
      <alignment wrapText="1"/>
      <protection/>
    </xf>
    <xf numFmtId="0" fontId="37" fillId="26" borderId="0" xfId="59" applyFont="1" applyFill="1" applyBorder="1" applyAlignment="1">
      <alignment wrapText="1"/>
      <protection/>
    </xf>
    <xf numFmtId="164" fontId="2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66" fontId="0" fillId="0" borderId="11" xfId="44" applyNumberFormat="1" applyFont="1" applyBorder="1" applyAlignment="1">
      <alignment/>
    </xf>
    <xf numFmtId="166" fontId="0" fillId="0" borderId="13" xfId="44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Summer Loads and Resources</a:t>
            </a:r>
          </a:p>
        </c:rich>
      </c:tx>
      <c:layout>
        <c:manualLayout>
          <c:xMode val="factor"/>
          <c:yMode val="factor"/>
          <c:x val="-0.079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4875"/>
          <c:w val="0.98125"/>
          <c:h val="0.89625"/>
        </c:manualLayout>
      </c:layout>
      <c:lineChart>
        <c:grouping val="standard"/>
        <c:varyColors val="0"/>
        <c:ser>
          <c:idx val="0"/>
          <c:order val="0"/>
          <c:tx>
            <c:v>Firm Load Forecast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'SummerSummary BEFORE'!$D$4:$M$4</c:f>
              <c:numCache/>
            </c:numRef>
          </c:cat>
          <c:val>
            <c:numRef>
              <c:f>'SummerSummary BEFORE'!$D$10:$M$10</c:f>
              <c:numCache/>
            </c:numRef>
          </c:val>
          <c:smooth val="0"/>
        </c:ser>
        <c:ser>
          <c:idx val="1"/>
          <c:order val="1"/>
          <c:tx>
            <c:strRef>
              <c:f>'SummerSummary BEFORE'!$C$27</c:f>
              <c:strCache>
                <c:ptCount val="1"/>
                <c:pt idx="0">
                  <c:v>Total Capacity, MW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'SummerSummary BEFORE'!$D$4:$M$4</c:f>
              <c:numCache/>
            </c:numRef>
          </c:cat>
          <c:val>
            <c:numRef>
              <c:f>'SummerSummary BEFORE'!$D$27:$M$27</c:f>
              <c:numCache/>
            </c:numRef>
          </c:val>
          <c:smooth val="0"/>
        </c:ser>
        <c:ser>
          <c:idx val="2"/>
          <c:order val="2"/>
          <c:tx>
            <c:v>Total Summer Peak Demand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'SummerSummary BEFORE'!$D$5:$M$5</c:f>
              <c:numCache/>
            </c:numRef>
          </c:val>
          <c:smooth val="0"/>
        </c:ser>
        <c:marker val="1"/>
        <c:axId val="32684101"/>
        <c:axId val="25721454"/>
      </c:line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1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"/>
          <c:y val="0.96225"/>
          <c:w val="0.5985"/>
          <c:h val="0.03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Summer Loads and Resources</a:t>
            </a:r>
          </a:p>
        </c:rich>
      </c:tx>
      <c:layout>
        <c:manualLayout>
          <c:xMode val="factor"/>
          <c:yMode val="factor"/>
          <c:x val="-0.079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45"/>
          <c:w val="0.98425"/>
          <c:h val="0.89125"/>
        </c:manualLayout>
      </c:layout>
      <c:lineChart>
        <c:grouping val="standard"/>
        <c:varyColors val="0"/>
        <c:ser>
          <c:idx val="0"/>
          <c:order val="0"/>
          <c:tx>
            <c:v>Firm Load Forecast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'SummerSummary AFTER'!$D$4:$M$4</c:f>
              <c:numCache/>
            </c:numRef>
          </c:cat>
          <c:val>
            <c:numRef>
              <c:f>'SummerSummary AFTER'!$D$10:$M$10</c:f>
              <c:numCache/>
            </c:numRef>
          </c:val>
          <c:smooth val="0"/>
        </c:ser>
        <c:ser>
          <c:idx val="1"/>
          <c:order val="1"/>
          <c:tx>
            <c:strRef>
              <c:f>'SummerSummary AFTER'!$C$28</c:f>
              <c:strCache>
                <c:ptCount val="1"/>
                <c:pt idx="0">
                  <c:v>Total Capacity, MW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'SummerSummary AFTER'!$D$4:$M$4</c:f>
              <c:numCache/>
            </c:numRef>
          </c:cat>
          <c:val>
            <c:numRef>
              <c:f>'SummerSummary AFTER'!$D$28:$M$28</c:f>
              <c:numCache/>
            </c:numRef>
          </c:val>
          <c:smooth val="0"/>
        </c:ser>
        <c:ser>
          <c:idx val="2"/>
          <c:order val="2"/>
          <c:tx>
            <c:v>Total Summer Peak Demand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'SummerSummary AFTER'!$D$5:$M$5</c:f>
              <c:numCache/>
            </c:numRef>
          </c:val>
          <c:smooth val="0"/>
        </c:ser>
        <c:marker val="1"/>
        <c:axId val="30166495"/>
        <c:axId val="3063000"/>
      </c:line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64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"/>
          <c:y val="0.96225"/>
          <c:w val="0.5985"/>
          <c:h val="0.03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Summer Loads and Resources</a:t>
            </a:r>
          </a:p>
        </c:rich>
      </c:tx>
      <c:layout>
        <c:manualLayout>
          <c:xMode val="factor"/>
          <c:yMode val="factor"/>
          <c:x val="-0.079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45"/>
          <c:w val="0.98425"/>
          <c:h val="0.89125"/>
        </c:manualLayout>
      </c:layout>
      <c:lineChart>
        <c:grouping val="standard"/>
        <c:varyColors val="0"/>
        <c:ser>
          <c:idx val="0"/>
          <c:order val="0"/>
          <c:tx>
            <c:v>Firm Load Forecast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'SummerSummary w TIEC proposal'!$D$4:$M$4</c:f>
              <c:numCache/>
            </c:numRef>
          </c:cat>
          <c:val>
            <c:numRef>
              <c:f>'SummerSummary w TIEC proposal'!$D$10:$M$10</c:f>
              <c:numCache/>
            </c:numRef>
          </c:val>
          <c:smooth val="0"/>
        </c:ser>
        <c:ser>
          <c:idx val="1"/>
          <c:order val="1"/>
          <c:tx>
            <c:strRef>
              <c:f>'SummerSummary w TIEC proposal'!$C$28</c:f>
              <c:strCache>
                <c:ptCount val="1"/>
                <c:pt idx="0">
                  <c:v>Total Capacity, MW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'SummerSummary w TIEC proposal'!$D$4:$M$4</c:f>
              <c:numCache/>
            </c:numRef>
          </c:cat>
          <c:val>
            <c:numRef>
              <c:f>'SummerSummary w TIEC proposal'!$D$28:$M$28</c:f>
              <c:numCache/>
            </c:numRef>
          </c:val>
          <c:smooth val="0"/>
        </c:ser>
        <c:ser>
          <c:idx val="2"/>
          <c:order val="2"/>
          <c:tx>
            <c:v>Total Summer Peak Demand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'SummerSummary w TIEC proposal'!$D$5:$M$5</c:f>
              <c:numCache/>
            </c:numRef>
          </c:val>
          <c:smooth val="0"/>
        </c:ser>
        <c:marker val="1"/>
        <c:axId val="27567001"/>
        <c:axId val="46776418"/>
      </c:line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0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"/>
          <c:y val="0.96225"/>
          <c:w val="0.5985"/>
          <c:h val="0.03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114300</xdr:rowOff>
    </xdr:from>
    <xdr:to>
      <xdr:col>13</xdr:col>
      <xdr:colOff>28575</xdr:colOff>
      <xdr:row>78</xdr:row>
      <xdr:rowOff>0</xdr:rowOff>
    </xdr:to>
    <xdr:graphicFrame>
      <xdr:nvGraphicFramePr>
        <xdr:cNvPr id="1" name="Chart 2"/>
        <xdr:cNvGraphicFramePr/>
      </xdr:nvGraphicFramePr>
      <xdr:xfrm>
        <a:off x="142875" y="6705600"/>
        <a:ext cx="1114425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22</xdr:row>
      <xdr:rowOff>66675</xdr:rowOff>
    </xdr:from>
    <xdr:to>
      <xdr:col>14</xdr:col>
      <xdr:colOff>285750</xdr:colOff>
      <xdr:row>24</xdr:row>
      <xdr:rowOff>66675</xdr:rowOff>
    </xdr:to>
    <xdr:sp>
      <xdr:nvSpPr>
        <xdr:cNvPr id="2" name="Left Arrow 1"/>
        <xdr:cNvSpPr>
          <a:spLocks/>
        </xdr:cNvSpPr>
      </xdr:nvSpPr>
      <xdr:spPr>
        <a:xfrm>
          <a:off x="11315700" y="4219575"/>
          <a:ext cx="447675" cy="352425"/>
        </a:xfrm>
        <a:prstGeom prst="leftArrow">
          <a:avLst>
            <a:gd name="adj" fmla="val -10638"/>
          </a:avLst>
        </a:prstGeom>
        <a:solidFill>
          <a:srgbClr val="0000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114300</xdr:rowOff>
    </xdr:from>
    <xdr:to>
      <xdr:col>13</xdr:col>
      <xdr:colOff>28575</xdr:colOff>
      <xdr:row>79</xdr:row>
      <xdr:rowOff>0</xdr:rowOff>
    </xdr:to>
    <xdr:graphicFrame>
      <xdr:nvGraphicFramePr>
        <xdr:cNvPr id="1" name="Chart 2"/>
        <xdr:cNvGraphicFramePr/>
      </xdr:nvGraphicFramePr>
      <xdr:xfrm>
        <a:off x="142875" y="7086600"/>
        <a:ext cx="1114425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23</xdr:row>
      <xdr:rowOff>95250</xdr:rowOff>
    </xdr:from>
    <xdr:to>
      <xdr:col>14</xdr:col>
      <xdr:colOff>295275</xdr:colOff>
      <xdr:row>24</xdr:row>
      <xdr:rowOff>257175</xdr:rowOff>
    </xdr:to>
    <xdr:sp>
      <xdr:nvSpPr>
        <xdr:cNvPr id="2" name="Left Arrow 2"/>
        <xdr:cNvSpPr>
          <a:spLocks/>
        </xdr:cNvSpPr>
      </xdr:nvSpPr>
      <xdr:spPr>
        <a:xfrm>
          <a:off x="11325225" y="4410075"/>
          <a:ext cx="447675" cy="352425"/>
        </a:xfrm>
        <a:prstGeom prst="leftArrow">
          <a:avLst>
            <a:gd name="adj" fmla="val -10638"/>
          </a:avLst>
        </a:prstGeom>
        <a:solidFill>
          <a:srgbClr val="0000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114300</xdr:rowOff>
    </xdr:from>
    <xdr:to>
      <xdr:col>13</xdr:col>
      <xdr:colOff>28575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142875" y="7820025"/>
        <a:ext cx="1114425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23</xdr:row>
      <xdr:rowOff>95250</xdr:rowOff>
    </xdr:from>
    <xdr:to>
      <xdr:col>14</xdr:col>
      <xdr:colOff>295275</xdr:colOff>
      <xdr:row>24</xdr:row>
      <xdr:rowOff>257175</xdr:rowOff>
    </xdr:to>
    <xdr:sp>
      <xdr:nvSpPr>
        <xdr:cNvPr id="2" name="Left Arrow 2"/>
        <xdr:cNvSpPr>
          <a:spLocks/>
        </xdr:cNvSpPr>
      </xdr:nvSpPr>
      <xdr:spPr>
        <a:xfrm>
          <a:off x="11325225" y="4410075"/>
          <a:ext cx="447675" cy="352425"/>
        </a:xfrm>
        <a:prstGeom prst="leftArrow">
          <a:avLst>
            <a:gd name="adj" fmla="val -10638"/>
          </a:avLst>
        </a:prstGeom>
        <a:solidFill>
          <a:srgbClr val="0000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32</xdr:row>
      <xdr:rowOff>9525</xdr:rowOff>
    </xdr:from>
    <xdr:to>
      <xdr:col>14</xdr:col>
      <xdr:colOff>323850</xdr:colOff>
      <xdr:row>33</xdr:row>
      <xdr:rowOff>171450</xdr:rowOff>
    </xdr:to>
    <xdr:sp>
      <xdr:nvSpPr>
        <xdr:cNvPr id="3" name="Left Arrow 3"/>
        <xdr:cNvSpPr>
          <a:spLocks/>
        </xdr:cNvSpPr>
      </xdr:nvSpPr>
      <xdr:spPr>
        <a:xfrm>
          <a:off x="11353800" y="6029325"/>
          <a:ext cx="447675" cy="352425"/>
        </a:xfrm>
        <a:prstGeom prst="leftArrow">
          <a:avLst>
            <a:gd name="adj" fmla="val -10638"/>
          </a:avLst>
        </a:prstGeom>
        <a:solidFill>
          <a:srgbClr val="0000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FF99"/>
  </sheetPr>
  <dimension ref="A1:AB6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3.00390625" style="0" customWidth="1"/>
    <col min="3" max="3" width="73.8515625" style="0" customWidth="1"/>
    <col min="4" max="13" width="9.00390625" style="0" customWidth="1"/>
    <col min="14" max="14" width="3.28125" style="0" customWidth="1"/>
    <col min="15" max="20" width="8.421875" style="0" customWidth="1"/>
    <col min="23" max="23" width="10.7109375" style="0" customWidth="1"/>
  </cols>
  <sheetData>
    <row r="1" spans="1:24" ht="43.5" customHeight="1">
      <c r="A1" s="27"/>
      <c r="B1" s="51" t="s">
        <v>23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15" ht="27.75" customHeight="1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O2" s="28"/>
    </row>
    <row r="3" spans="2:17" ht="12.75" customHeight="1">
      <c r="B3" s="1"/>
      <c r="C3" s="1"/>
      <c r="D3" s="38"/>
      <c r="E3" s="41"/>
      <c r="F3" s="41"/>
      <c r="G3" s="41"/>
      <c r="H3" s="41"/>
      <c r="I3" s="41"/>
      <c r="J3" s="41"/>
      <c r="K3" s="41"/>
      <c r="L3" s="41"/>
      <c r="M3" s="41"/>
      <c r="N3" s="2"/>
      <c r="O3" s="36"/>
      <c r="P3" s="2"/>
      <c r="Q3" s="2"/>
    </row>
    <row r="4" spans="1:25" s="6" customFormat="1" ht="12.75" customHeight="1">
      <c r="A4" s="3"/>
      <c r="B4" s="4" t="s">
        <v>13</v>
      </c>
      <c r="C4" s="5"/>
      <c r="D4" s="40">
        <v>2016</v>
      </c>
      <c r="E4" s="40">
        <f>+D4+1</f>
        <v>2017</v>
      </c>
      <c r="F4" s="40">
        <f aca="true" t="shared" si="0" ref="F4:M4">+E4+1</f>
        <v>2018</v>
      </c>
      <c r="G4" s="40">
        <f t="shared" si="0"/>
        <v>2019</v>
      </c>
      <c r="H4" s="40">
        <f t="shared" si="0"/>
        <v>2020</v>
      </c>
      <c r="I4" s="40">
        <f t="shared" si="0"/>
        <v>2021</v>
      </c>
      <c r="J4" s="40">
        <f t="shared" si="0"/>
        <v>2022</v>
      </c>
      <c r="K4" s="40">
        <f t="shared" si="0"/>
        <v>2023</v>
      </c>
      <c r="L4" s="40">
        <f t="shared" si="0"/>
        <v>2024</v>
      </c>
      <c r="M4" s="40">
        <f t="shared" si="0"/>
        <v>2025</v>
      </c>
      <c r="O4" s="37"/>
      <c r="P4" s="37"/>
      <c r="Q4" s="20"/>
      <c r="R4" s="25"/>
      <c r="S4" s="20"/>
      <c r="T4" s="20"/>
      <c r="U4" s="20"/>
      <c r="V4" s="20"/>
      <c r="W4" s="20"/>
      <c r="X4" s="20"/>
      <c r="Y4" s="20"/>
    </row>
    <row r="5" spans="2:15" ht="12.75" customHeight="1">
      <c r="B5" s="7"/>
      <c r="C5" s="39" t="s">
        <v>21</v>
      </c>
      <c r="D5" s="30">
        <v>70014</v>
      </c>
      <c r="E5" s="30">
        <v>70871</v>
      </c>
      <c r="F5" s="30">
        <v>71806</v>
      </c>
      <c r="G5" s="30">
        <v>72859</v>
      </c>
      <c r="H5" s="30">
        <v>73784</v>
      </c>
      <c r="I5" s="30">
        <v>74710</v>
      </c>
      <c r="J5" s="30">
        <v>75631</v>
      </c>
      <c r="K5" s="30">
        <v>76550</v>
      </c>
      <c r="L5" s="30">
        <v>77471</v>
      </c>
      <c r="M5" s="30">
        <v>78384</v>
      </c>
      <c r="O5" s="20"/>
    </row>
    <row r="6" spans="2:15" s="8" customFormat="1" ht="13.5" customHeight="1">
      <c r="B6" s="9"/>
      <c r="C6" s="26" t="s">
        <v>24</v>
      </c>
      <c r="D6" s="30">
        <f>-1.02*1226.4</f>
        <v>-1250.928</v>
      </c>
      <c r="E6" s="30">
        <f>+D6</f>
        <v>-1250.928</v>
      </c>
      <c r="F6" s="30">
        <f aca="true" t="shared" si="1" ref="F6:M6">+E6</f>
        <v>-1250.928</v>
      </c>
      <c r="G6" s="30">
        <f t="shared" si="1"/>
        <v>-1250.928</v>
      </c>
      <c r="H6" s="30">
        <f t="shared" si="1"/>
        <v>-1250.928</v>
      </c>
      <c r="I6" s="30">
        <f t="shared" si="1"/>
        <v>-1250.928</v>
      </c>
      <c r="J6" s="30">
        <f t="shared" si="1"/>
        <v>-1250.928</v>
      </c>
      <c r="K6" s="30">
        <f t="shared" si="1"/>
        <v>-1250.928</v>
      </c>
      <c r="L6" s="30">
        <f t="shared" si="1"/>
        <v>-1250.928</v>
      </c>
      <c r="M6" s="30">
        <f t="shared" si="1"/>
        <v>-1250.928</v>
      </c>
      <c r="O6" s="25"/>
    </row>
    <row r="7" spans="2:15" ht="12.75">
      <c r="B7" s="9"/>
      <c r="C7" s="26" t="s">
        <v>25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O7" s="20"/>
    </row>
    <row r="8" spans="2:15" ht="12.75">
      <c r="B8" s="9"/>
      <c r="C8" s="26" t="s">
        <v>9</v>
      </c>
      <c r="D8" s="30">
        <v>-1070.8</v>
      </c>
      <c r="E8" s="30">
        <f aca="true" t="shared" si="2" ref="E8:L8">+D8</f>
        <v>-1070.8</v>
      </c>
      <c r="F8" s="30">
        <f t="shared" si="2"/>
        <v>-1070.8</v>
      </c>
      <c r="G8" s="30">
        <f t="shared" si="2"/>
        <v>-1070.8</v>
      </c>
      <c r="H8" s="30">
        <f t="shared" si="2"/>
        <v>-1070.8</v>
      </c>
      <c r="I8" s="30">
        <f t="shared" si="2"/>
        <v>-1070.8</v>
      </c>
      <c r="J8" s="30">
        <f t="shared" si="2"/>
        <v>-1070.8</v>
      </c>
      <c r="K8" s="30">
        <f t="shared" si="2"/>
        <v>-1070.8</v>
      </c>
      <c r="L8" s="30">
        <f t="shared" si="2"/>
        <v>-1070.8</v>
      </c>
      <c r="M8" s="30">
        <f>+L8</f>
        <v>-1070.8</v>
      </c>
      <c r="O8" s="20"/>
    </row>
    <row r="9" spans="2:15" ht="12.75">
      <c r="B9" s="9"/>
      <c r="C9" s="26" t="s">
        <v>10</v>
      </c>
      <c r="D9" s="30">
        <f>-1.02*204.19</f>
        <v>-208.2738</v>
      </c>
      <c r="E9" s="30">
        <f>+D9</f>
        <v>-208.2738</v>
      </c>
      <c r="F9" s="30">
        <f aca="true" t="shared" si="3" ref="F9:M9">+E9</f>
        <v>-208.2738</v>
      </c>
      <c r="G9" s="30">
        <f t="shared" si="3"/>
        <v>-208.2738</v>
      </c>
      <c r="H9" s="30">
        <f t="shared" si="3"/>
        <v>-208.2738</v>
      </c>
      <c r="I9" s="30">
        <f t="shared" si="3"/>
        <v>-208.2738</v>
      </c>
      <c r="J9" s="30">
        <f t="shared" si="3"/>
        <v>-208.2738</v>
      </c>
      <c r="K9" s="30">
        <f t="shared" si="3"/>
        <v>-208.2738</v>
      </c>
      <c r="L9" s="30">
        <f t="shared" si="3"/>
        <v>-208.2738</v>
      </c>
      <c r="M9" s="30">
        <f t="shared" si="3"/>
        <v>-208.2738</v>
      </c>
      <c r="O9" s="20"/>
    </row>
    <row r="10" spans="2:15" ht="12.75">
      <c r="B10" s="10"/>
      <c r="C10" s="11" t="s">
        <v>7</v>
      </c>
      <c r="D10" s="12">
        <f aca="true" t="shared" si="4" ref="D10:M10">SUM(D5:D9)</f>
        <v>67483.9982</v>
      </c>
      <c r="E10" s="12">
        <f t="shared" si="4"/>
        <v>68340.9982</v>
      </c>
      <c r="F10" s="12">
        <f t="shared" si="4"/>
        <v>69275.9982</v>
      </c>
      <c r="G10" s="12">
        <f t="shared" si="4"/>
        <v>70328.9982</v>
      </c>
      <c r="H10" s="12">
        <f t="shared" si="4"/>
        <v>71253.9982</v>
      </c>
      <c r="I10" s="12">
        <f t="shared" si="4"/>
        <v>72179.9982</v>
      </c>
      <c r="J10" s="12">
        <f t="shared" si="4"/>
        <v>73100.9982</v>
      </c>
      <c r="K10" s="12">
        <f t="shared" si="4"/>
        <v>74019.9982</v>
      </c>
      <c r="L10" s="12">
        <f t="shared" si="4"/>
        <v>74940.9982</v>
      </c>
      <c r="M10" s="12">
        <f t="shared" si="4"/>
        <v>75853.9982</v>
      </c>
      <c r="O10" s="20"/>
    </row>
    <row r="11" spans="4:15" ht="12.75">
      <c r="D11" s="34"/>
      <c r="E11" s="34"/>
      <c r="F11" s="34"/>
      <c r="G11" s="34"/>
      <c r="H11" s="35"/>
      <c r="I11" s="34"/>
      <c r="J11" s="34"/>
      <c r="K11" s="34"/>
      <c r="L11" s="34"/>
      <c r="M11" s="34"/>
      <c r="O11" s="20"/>
    </row>
    <row r="12" spans="2:15" ht="12.75">
      <c r="B12" s="13" t="s">
        <v>12</v>
      </c>
      <c r="C12" s="14"/>
      <c r="D12" s="40">
        <v>2016</v>
      </c>
      <c r="E12" s="40">
        <f aca="true" t="shared" si="5" ref="E12:M12">+D12+1</f>
        <v>2017</v>
      </c>
      <c r="F12" s="40">
        <f t="shared" si="5"/>
        <v>2018</v>
      </c>
      <c r="G12" s="40">
        <f t="shared" si="5"/>
        <v>2019</v>
      </c>
      <c r="H12" s="40">
        <f t="shared" si="5"/>
        <v>2020</v>
      </c>
      <c r="I12" s="40">
        <f t="shared" si="5"/>
        <v>2021</v>
      </c>
      <c r="J12" s="40">
        <f t="shared" si="5"/>
        <v>2022</v>
      </c>
      <c r="K12" s="40">
        <f t="shared" si="5"/>
        <v>2023</v>
      </c>
      <c r="L12" s="40">
        <f t="shared" si="5"/>
        <v>2024</v>
      </c>
      <c r="M12" s="40">
        <f t="shared" si="5"/>
        <v>2025</v>
      </c>
      <c r="O12" s="20"/>
    </row>
    <row r="13" spans="2:15" ht="12.75">
      <c r="B13" s="14"/>
      <c r="C13" s="29" t="s">
        <v>16</v>
      </c>
      <c r="D13" s="32">
        <v>64766.69999999998</v>
      </c>
      <c r="E13" s="32">
        <v>64766.69999999998</v>
      </c>
      <c r="F13" s="32">
        <v>64766.69999999998</v>
      </c>
      <c r="G13" s="32">
        <v>63926.69999999998</v>
      </c>
      <c r="H13" s="32">
        <v>63926.69999999998</v>
      </c>
      <c r="I13" s="32">
        <v>63926.69999999998</v>
      </c>
      <c r="J13" s="32">
        <v>63926.69999999998</v>
      </c>
      <c r="K13" s="32">
        <v>63926.69999999998</v>
      </c>
      <c r="L13" s="32">
        <v>63926.69999999998</v>
      </c>
      <c r="M13" s="32">
        <v>63926.69999999998</v>
      </c>
      <c r="O13" s="20"/>
    </row>
    <row r="14" spans="2:13" ht="12.75">
      <c r="B14" s="14"/>
      <c r="C14" s="29" t="s">
        <v>1</v>
      </c>
      <c r="D14" s="32">
        <v>3496</v>
      </c>
      <c r="E14" s="32">
        <v>3496</v>
      </c>
      <c r="F14" s="32">
        <v>3496</v>
      </c>
      <c r="G14" s="32">
        <v>3496</v>
      </c>
      <c r="H14" s="32">
        <v>3496</v>
      </c>
      <c r="I14" s="32">
        <v>3496</v>
      </c>
      <c r="J14" s="32">
        <v>3496</v>
      </c>
      <c r="K14" s="32">
        <v>3496</v>
      </c>
      <c r="L14" s="32">
        <v>3496</v>
      </c>
      <c r="M14" s="32">
        <v>3496</v>
      </c>
    </row>
    <row r="15" spans="2:13" ht="12.75">
      <c r="B15" s="14"/>
      <c r="C15" s="29" t="s">
        <v>11</v>
      </c>
      <c r="D15" s="32">
        <v>-824</v>
      </c>
      <c r="E15" s="32">
        <v>-824</v>
      </c>
      <c r="F15" s="32">
        <v>-824</v>
      </c>
      <c r="G15" s="32">
        <v>-824</v>
      </c>
      <c r="H15" s="32">
        <v>-824</v>
      </c>
      <c r="I15" s="32">
        <v>-524</v>
      </c>
      <c r="J15" s="32">
        <v>-524</v>
      </c>
      <c r="K15" s="32">
        <v>-524</v>
      </c>
      <c r="L15" s="32">
        <v>-524</v>
      </c>
      <c r="M15" s="32">
        <v>-524</v>
      </c>
    </row>
    <row r="16" spans="2:14" ht="12.75">
      <c r="B16" s="14"/>
      <c r="C16" s="29" t="s">
        <v>2</v>
      </c>
      <c r="D16" s="32">
        <v>1875</v>
      </c>
      <c r="E16" s="32">
        <v>1875</v>
      </c>
      <c r="F16" s="32">
        <v>1875</v>
      </c>
      <c r="G16" s="32">
        <v>1875</v>
      </c>
      <c r="H16" s="32">
        <v>1875</v>
      </c>
      <c r="I16" s="32">
        <v>1875</v>
      </c>
      <c r="J16" s="32">
        <v>1875</v>
      </c>
      <c r="K16" s="32">
        <v>1875</v>
      </c>
      <c r="L16" s="32">
        <v>1875</v>
      </c>
      <c r="M16" s="32">
        <v>1875</v>
      </c>
      <c r="N16" s="28"/>
    </row>
    <row r="17" spans="2:13" ht="12.75">
      <c r="B17" s="14"/>
      <c r="C17" s="29" t="s">
        <v>14</v>
      </c>
      <c r="D17" s="32">
        <v>4344</v>
      </c>
      <c r="E17" s="32">
        <v>4344</v>
      </c>
      <c r="F17" s="32">
        <v>4344</v>
      </c>
      <c r="G17" s="32">
        <v>4344</v>
      </c>
      <c r="H17" s="32">
        <v>4344</v>
      </c>
      <c r="I17" s="32">
        <v>4344</v>
      </c>
      <c r="J17" s="32">
        <v>4344</v>
      </c>
      <c r="K17" s="32">
        <v>4344</v>
      </c>
      <c r="L17" s="32">
        <v>4344</v>
      </c>
      <c r="M17" s="32">
        <v>4344</v>
      </c>
    </row>
    <row r="18" spans="2:13" ht="12.75">
      <c r="B18" s="14"/>
      <c r="C18" s="29" t="s">
        <v>17</v>
      </c>
      <c r="D18" s="32">
        <v>1365.5280000000005</v>
      </c>
      <c r="E18" s="32">
        <v>1365.5280000000005</v>
      </c>
      <c r="F18" s="32">
        <v>1365.5280000000005</v>
      </c>
      <c r="G18" s="32">
        <v>1365.5280000000005</v>
      </c>
      <c r="H18" s="32">
        <v>1365.5280000000005</v>
      </c>
      <c r="I18" s="32">
        <v>1365.5280000000005</v>
      </c>
      <c r="J18" s="32">
        <v>1365.5280000000005</v>
      </c>
      <c r="K18" s="32">
        <v>1365.5280000000005</v>
      </c>
      <c r="L18" s="32">
        <v>1365.5280000000005</v>
      </c>
      <c r="M18" s="32">
        <v>1365.5280000000005</v>
      </c>
    </row>
    <row r="19" spans="2:13" ht="12.75">
      <c r="B19" s="14"/>
      <c r="C19" s="29" t="s">
        <v>18</v>
      </c>
      <c r="D19" s="32">
        <v>941.0239999999999</v>
      </c>
      <c r="E19" s="32">
        <v>941.0239999999999</v>
      </c>
      <c r="F19" s="32">
        <v>941.0239999999999</v>
      </c>
      <c r="G19" s="32">
        <v>941.0239999999999</v>
      </c>
      <c r="H19" s="32">
        <v>941.0239999999999</v>
      </c>
      <c r="I19" s="32">
        <v>941.0239999999999</v>
      </c>
      <c r="J19" s="32">
        <v>941.0239999999999</v>
      </c>
      <c r="K19" s="32">
        <v>941.0239999999999</v>
      </c>
      <c r="L19" s="32">
        <v>941.0239999999999</v>
      </c>
      <c r="M19" s="32">
        <v>941.0239999999999</v>
      </c>
    </row>
    <row r="20" spans="2:13" ht="12.75">
      <c r="B20" s="14"/>
      <c r="C20" s="29" t="s">
        <v>15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2:13" ht="12.75">
      <c r="B21" s="14"/>
      <c r="C21" s="13" t="s">
        <v>8</v>
      </c>
      <c r="D21" s="16">
        <f>SUM(D13:D20)</f>
        <v>75964.252</v>
      </c>
      <c r="E21" s="16">
        <f aca="true" t="shared" si="6" ref="E21:M21">SUM(E13:E20)</f>
        <v>75964.252</v>
      </c>
      <c r="F21" s="16">
        <f t="shared" si="6"/>
        <v>75964.252</v>
      </c>
      <c r="G21" s="16">
        <f t="shared" si="6"/>
        <v>75124.252</v>
      </c>
      <c r="H21" s="16">
        <f t="shared" si="6"/>
        <v>75124.252</v>
      </c>
      <c r="I21" s="16">
        <f t="shared" si="6"/>
        <v>75424.252</v>
      </c>
      <c r="J21" s="16">
        <f t="shared" si="6"/>
        <v>75424.252</v>
      </c>
      <c r="K21" s="16">
        <f t="shared" si="6"/>
        <v>75424.252</v>
      </c>
      <c r="L21" s="16">
        <f t="shared" si="6"/>
        <v>75424.252</v>
      </c>
      <c r="M21" s="16">
        <f t="shared" si="6"/>
        <v>75424.252</v>
      </c>
    </row>
    <row r="22" spans="2:13" ht="12.75"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2:13" ht="12.75">
      <c r="B23" s="14"/>
      <c r="C23" s="29" t="s">
        <v>4</v>
      </c>
      <c r="D23" s="32">
        <v>516.7</v>
      </c>
      <c r="E23" s="32">
        <v>516.7</v>
      </c>
      <c r="F23" s="32">
        <v>516.7</v>
      </c>
      <c r="G23" s="32">
        <v>516.7</v>
      </c>
      <c r="H23" s="32">
        <v>516.7</v>
      </c>
      <c r="I23" s="32">
        <v>516.7</v>
      </c>
      <c r="J23" s="32">
        <v>516.7</v>
      </c>
      <c r="K23" s="32">
        <v>516.7</v>
      </c>
      <c r="L23" s="32">
        <v>516.7</v>
      </c>
      <c r="M23" s="32">
        <v>516.7</v>
      </c>
    </row>
    <row r="24" spans="2:13" ht="15">
      <c r="B24" s="14"/>
      <c r="C24" s="48" t="s">
        <v>3</v>
      </c>
      <c r="D24" s="49">
        <v>1780.1</v>
      </c>
      <c r="E24" s="49">
        <v>2940.1</v>
      </c>
      <c r="F24" s="49">
        <v>6039.8</v>
      </c>
      <c r="G24" s="49">
        <v>6279.8</v>
      </c>
      <c r="H24" s="49">
        <v>6279.8</v>
      </c>
      <c r="I24" s="49">
        <v>6279.8</v>
      </c>
      <c r="J24" s="49">
        <v>6279.8</v>
      </c>
      <c r="K24" s="49">
        <v>6279.8</v>
      </c>
      <c r="L24" s="49">
        <v>6279.8</v>
      </c>
      <c r="M24" s="50">
        <v>6279.8</v>
      </c>
    </row>
    <row r="25" spans="2:13" ht="12.75">
      <c r="B25" s="14"/>
      <c r="C25" s="29" t="s">
        <v>19</v>
      </c>
      <c r="D25" s="32">
        <v>492.96</v>
      </c>
      <c r="E25" s="32">
        <v>1091.76</v>
      </c>
      <c r="F25" s="32">
        <v>1091.76</v>
      </c>
      <c r="G25" s="32">
        <v>1091.76</v>
      </c>
      <c r="H25" s="32">
        <v>1091.76</v>
      </c>
      <c r="I25" s="32">
        <v>1091.76</v>
      </c>
      <c r="J25" s="32">
        <v>1091.76</v>
      </c>
      <c r="K25" s="32">
        <v>1091.76</v>
      </c>
      <c r="L25" s="32">
        <v>1091.76</v>
      </c>
      <c r="M25" s="32">
        <v>1091.76</v>
      </c>
    </row>
    <row r="26" spans="2:13" ht="12.75">
      <c r="B26" s="14"/>
      <c r="C26" s="29" t="s">
        <v>20</v>
      </c>
      <c r="D26" s="32">
        <v>205.52</v>
      </c>
      <c r="E26" s="32">
        <v>454.16</v>
      </c>
      <c r="F26" s="32">
        <v>454.16</v>
      </c>
      <c r="G26" s="32">
        <v>454.16</v>
      </c>
      <c r="H26" s="32">
        <v>454.16</v>
      </c>
      <c r="I26" s="32">
        <v>454.16</v>
      </c>
      <c r="J26" s="32">
        <v>454.16</v>
      </c>
      <c r="K26" s="32">
        <v>454.16</v>
      </c>
      <c r="L26" s="32">
        <v>454.16</v>
      </c>
      <c r="M26" s="32">
        <v>454.16</v>
      </c>
    </row>
    <row r="27" spans="2:13" ht="12.75">
      <c r="B27" s="14"/>
      <c r="C27" s="13" t="s">
        <v>6</v>
      </c>
      <c r="D27" s="16">
        <f aca="true" t="shared" si="7" ref="D27:M27">SUM(D21:D26)</f>
        <v>78959.532</v>
      </c>
      <c r="E27" s="16">
        <f t="shared" si="7"/>
        <v>80966.972</v>
      </c>
      <c r="F27" s="16">
        <f t="shared" si="7"/>
        <v>84066.67199999999</v>
      </c>
      <c r="G27" s="16">
        <f t="shared" si="7"/>
        <v>83466.67199999999</v>
      </c>
      <c r="H27" s="16">
        <f>SUM(H21:H26)</f>
        <v>83466.67199999999</v>
      </c>
      <c r="I27" s="16">
        <f t="shared" si="7"/>
        <v>83766.67199999999</v>
      </c>
      <c r="J27" s="16">
        <f t="shared" si="7"/>
        <v>83766.67199999999</v>
      </c>
      <c r="K27" s="16">
        <f t="shared" si="7"/>
        <v>83766.67199999999</v>
      </c>
      <c r="L27" s="16">
        <f t="shared" si="7"/>
        <v>83766.67199999999</v>
      </c>
      <c r="M27" s="16">
        <f t="shared" si="7"/>
        <v>83766.67199999999</v>
      </c>
    </row>
    <row r="28" spans="2:13" ht="12.75">
      <c r="B28" s="17"/>
      <c r="C28" s="18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21" t="s">
        <v>0</v>
      </c>
      <c r="D29" s="22">
        <f aca="true" t="shared" si="8" ref="D29:M29">(D27-D10)/D10</f>
        <v>0.17004822040908663</v>
      </c>
      <c r="E29" s="22">
        <f t="shared" si="8"/>
        <v>0.18474962515253388</v>
      </c>
      <c r="F29" s="22">
        <f t="shared" si="8"/>
        <v>0.21350358254383103</v>
      </c>
      <c r="G29" s="22">
        <f t="shared" si="8"/>
        <v>0.1868030845916413</v>
      </c>
      <c r="H29" s="22">
        <f t="shared" si="8"/>
        <v>0.17139633015007416</v>
      </c>
      <c r="I29" s="22">
        <f t="shared" si="8"/>
        <v>0.16052471722006761</v>
      </c>
      <c r="J29" s="22">
        <f t="shared" si="8"/>
        <v>0.14590325799408838</v>
      </c>
      <c r="K29" s="22">
        <f t="shared" si="8"/>
        <v>0.1316762231426262</v>
      </c>
      <c r="L29" s="22">
        <f t="shared" si="8"/>
        <v>0.11776829788744379</v>
      </c>
      <c r="M29" s="22">
        <f t="shared" si="8"/>
        <v>0.10431452511095175</v>
      </c>
    </row>
    <row r="30" spans="3:13" ht="12.75">
      <c r="C30" s="27" t="s">
        <v>5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3:9" ht="12.75" customHeight="1">
      <c r="C31" s="18"/>
      <c r="D31" s="19"/>
      <c r="E31" s="19"/>
      <c r="F31" s="19"/>
      <c r="G31" s="19"/>
      <c r="H31" s="19"/>
      <c r="I31" s="19"/>
    </row>
    <row r="32" spans="2:13" ht="45" customHeight="1">
      <c r="B32" s="51" t="str">
        <f>+B1</f>
        <v>Report on the Capacity, Demand and Reserves in the ERCOT Region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  <row r="33" spans="2:28" ht="30" customHeight="1">
      <c r="B33" s="54" t="str">
        <f>+B2</f>
        <v>Summer Summary - 2016-2025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  <c r="V33" s="23"/>
      <c r="W33" s="23"/>
      <c r="X33" s="23"/>
      <c r="Y33" s="23"/>
      <c r="Z33" s="23"/>
      <c r="AA33" s="23"/>
      <c r="AB33" s="23"/>
    </row>
    <row r="34" spans="2:9" ht="12.75" customHeight="1">
      <c r="B34" s="24"/>
      <c r="C34" s="24"/>
      <c r="D34" s="24"/>
      <c r="E34" s="24"/>
      <c r="F34" s="24"/>
      <c r="G34" s="24"/>
      <c r="H34" s="24"/>
      <c r="I34" s="24"/>
    </row>
    <row r="35" spans="2:9" ht="12.75" customHeight="1">
      <c r="B35" s="24"/>
      <c r="C35" s="24"/>
      <c r="D35" s="24"/>
      <c r="E35" s="24"/>
      <c r="F35" s="24"/>
      <c r="G35" s="24"/>
      <c r="H35" s="24"/>
      <c r="I35" s="24"/>
    </row>
    <row r="36" ht="12.75" customHeight="1"/>
    <row r="37" ht="12.75" customHeight="1"/>
    <row r="38" ht="12.75" customHeight="1"/>
    <row r="39" ht="12.75" customHeight="1"/>
    <row r="40" ht="12.75" customHeight="1"/>
    <row r="67" ht="12.75">
      <c r="N67" s="27"/>
    </row>
  </sheetData>
  <sheetProtection/>
  <mergeCells count="4">
    <mergeCell ref="B1:M1"/>
    <mergeCell ref="B2:M2"/>
    <mergeCell ref="B32:M32"/>
    <mergeCell ref="B33:M33"/>
  </mergeCells>
  <printOptions horizontalCentered="1"/>
  <pageMargins left="0.75" right="0.75" top="1" bottom="1" header="0.5" footer="0.5"/>
  <pageSetup fitToHeight="2" horizontalDpi="600" verticalDpi="600" orientation="landscape" scale="70" r:id="rId2"/>
  <headerFooter alignWithMargins="0">
    <oddFooter>&amp;C&amp;P</oddFooter>
  </headerFooter>
  <rowBreaks count="1" manualBreakCount="1">
    <brk id="3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99"/>
  </sheetPr>
  <dimension ref="A1:AB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3.00390625" style="0" customWidth="1"/>
    <col min="3" max="3" width="73.8515625" style="0" customWidth="1"/>
    <col min="4" max="13" width="9.00390625" style="0" customWidth="1"/>
    <col min="14" max="14" width="3.28125" style="0" customWidth="1"/>
    <col min="15" max="20" width="8.421875" style="0" customWidth="1"/>
    <col min="23" max="23" width="10.7109375" style="0" customWidth="1"/>
  </cols>
  <sheetData>
    <row r="1" spans="1:24" ht="43.5" customHeight="1">
      <c r="A1" s="27"/>
      <c r="B1" s="51" t="s">
        <v>23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15" ht="27.75" customHeight="1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O2" s="28"/>
    </row>
    <row r="3" spans="2:17" ht="12.75" customHeight="1">
      <c r="B3" s="1"/>
      <c r="C3" s="1"/>
      <c r="D3" s="38"/>
      <c r="E3" s="41"/>
      <c r="F3" s="41"/>
      <c r="G3" s="41"/>
      <c r="H3" s="41"/>
      <c r="I3" s="41"/>
      <c r="J3" s="41"/>
      <c r="K3" s="41"/>
      <c r="L3" s="41"/>
      <c r="M3" s="41"/>
      <c r="N3" s="2"/>
      <c r="O3" s="36"/>
      <c r="P3" s="2"/>
      <c r="Q3" s="2"/>
    </row>
    <row r="4" spans="1:25" s="6" customFormat="1" ht="12.75" customHeight="1">
      <c r="A4" s="3"/>
      <c r="B4" s="4" t="s">
        <v>13</v>
      </c>
      <c r="C4" s="5"/>
      <c r="D4" s="40">
        <v>2016</v>
      </c>
      <c r="E4" s="40">
        <f>+D4+1</f>
        <v>2017</v>
      </c>
      <c r="F4" s="40">
        <f aca="true" t="shared" si="0" ref="F4:M4">+E4+1</f>
        <v>2018</v>
      </c>
      <c r="G4" s="40">
        <f t="shared" si="0"/>
        <v>2019</v>
      </c>
      <c r="H4" s="40">
        <f t="shared" si="0"/>
        <v>2020</v>
      </c>
      <c r="I4" s="40">
        <f t="shared" si="0"/>
        <v>2021</v>
      </c>
      <c r="J4" s="40">
        <f t="shared" si="0"/>
        <v>2022</v>
      </c>
      <c r="K4" s="40">
        <f t="shared" si="0"/>
        <v>2023</v>
      </c>
      <c r="L4" s="40">
        <f t="shared" si="0"/>
        <v>2024</v>
      </c>
      <c r="M4" s="40">
        <f t="shared" si="0"/>
        <v>2025</v>
      </c>
      <c r="O4" s="37"/>
      <c r="P4" s="37"/>
      <c r="Q4" s="20"/>
      <c r="R4" s="25"/>
      <c r="S4" s="20"/>
      <c r="T4" s="20"/>
      <c r="U4" s="20"/>
      <c r="V4" s="20"/>
      <c r="W4" s="20"/>
      <c r="X4" s="20"/>
      <c r="Y4" s="20"/>
    </row>
    <row r="5" spans="2:15" ht="12.75" customHeight="1">
      <c r="B5" s="7"/>
      <c r="C5" s="39" t="s">
        <v>21</v>
      </c>
      <c r="D5" s="30">
        <v>70014</v>
      </c>
      <c r="E5" s="30">
        <v>70871</v>
      </c>
      <c r="F5" s="30">
        <v>71806</v>
      </c>
      <c r="G5" s="30">
        <v>72859</v>
      </c>
      <c r="H5" s="30">
        <v>73784</v>
      </c>
      <c r="I5" s="30">
        <v>74710</v>
      </c>
      <c r="J5" s="30">
        <v>75631</v>
      </c>
      <c r="K5" s="30">
        <v>76550</v>
      </c>
      <c r="L5" s="30">
        <v>77471</v>
      </c>
      <c r="M5" s="30">
        <v>78384</v>
      </c>
      <c r="O5" s="20"/>
    </row>
    <row r="6" spans="2:15" s="8" customFormat="1" ht="13.5" customHeight="1">
      <c r="B6" s="9"/>
      <c r="C6" s="26" t="s">
        <v>24</v>
      </c>
      <c r="D6" s="30">
        <f>-1.02*1226.4</f>
        <v>-1250.928</v>
      </c>
      <c r="E6" s="30">
        <f>+D6</f>
        <v>-1250.928</v>
      </c>
      <c r="F6" s="30">
        <f aca="true" t="shared" si="1" ref="F6:M6">+E6</f>
        <v>-1250.928</v>
      </c>
      <c r="G6" s="30">
        <f t="shared" si="1"/>
        <v>-1250.928</v>
      </c>
      <c r="H6" s="30">
        <f t="shared" si="1"/>
        <v>-1250.928</v>
      </c>
      <c r="I6" s="30">
        <f t="shared" si="1"/>
        <v>-1250.928</v>
      </c>
      <c r="J6" s="30">
        <f t="shared" si="1"/>
        <v>-1250.928</v>
      </c>
      <c r="K6" s="30">
        <f t="shared" si="1"/>
        <v>-1250.928</v>
      </c>
      <c r="L6" s="30">
        <f t="shared" si="1"/>
        <v>-1250.928</v>
      </c>
      <c r="M6" s="30">
        <f t="shared" si="1"/>
        <v>-1250.928</v>
      </c>
      <c r="O6" s="25"/>
    </row>
    <row r="7" spans="2:15" ht="12.75">
      <c r="B7" s="9"/>
      <c r="C7" s="26" t="s">
        <v>25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O7" s="20"/>
    </row>
    <row r="8" spans="2:15" ht="12.75">
      <c r="B8" s="9"/>
      <c r="C8" s="26" t="s">
        <v>9</v>
      </c>
      <c r="D8" s="30">
        <v>-1070.8</v>
      </c>
      <c r="E8" s="30">
        <f aca="true" t="shared" si="2" ref="E8:M9">+D8</f>
        <v>-1070.8</v>
      </c>
      <c r="F8" s="30">
        <f t="shared" si="2"/>
        <v>-1070.8</v>
      </c>
      <c r="G8" s="30">
        <f t="shared" si="2"/>
        <v>-1070.8</v>
      </c>
      <c r="H8" s="30">
        <f t="shared" si="2"/>
        <v>-1070.8</v>
      </c>
      <c r="I8" s="30">
        <f t="shared" si="2"/>
        <v>-1070.8</v>
      </c>
      <c r="J8" s="30">
        <f t="shared" si="2"/>
        <v>-1070.8</v>
      </c>
      <c r="K8" s="30">
        <f t="shared" si="2"/>
        <v>-1070.8</v>
      </c>
      <c r="L8" s="30">
        <f t="shared" si="2"/>
        <v>-1070.8</v>
      </c>
      <c r="M8" s="30">
        <f>+L8</f>
        <v>-1070.8</v>
      </c>
      <c r="O8" s="20"/>
    </row>
    <row r="9" spans="2:15" ht="12.75">
      <c r="B9" s="9"/>
      <c r="C9" s="26" t="s">
        <v>10</v>
      </c>
      <c r="D9" s="30">
        <f>-1.02*204.19</f>
        <v>-208.2738</v>
      </c>
      <c r="E9" s="30">
        <f>+D9</f>
        <v>-208.2738</v>
      </c>
      <c r="F9" s="30">
        <f t="shared" si="2"/>
        <v>-208.2738</v>
      </c>
      <c r="G9" s="30">
        <f t="shared" si="2"/>
        <v>-208.2738</v>
      </c>
      <c r="H9" s="30">
        <f t="shared" si="2"/>
        <v>-208.2738</v>
      </c>
      <c r="I9" s="30">
        <f t="shared" si="2"/>
        <v>-208.2738</v>
      </c>
      <c r="J9" s="30">
        <f t="shared" si="2"/>
        <v>-208.2738</v>
      </c>
      <c r="K9" s="30">
        <f t="shared" si="2"/>
        <v>-208.2738</v>
      </c>
      <c r="L9" s="30">
        <f t="shared" si="2"/>
        <v>-208.2738</v>
      </c>
      <c r="M9" s="30">
        <f t="shared" si="2"/>
        <v>-208.2738</v>
      </c>
      <c r="O9" s="20"/>
    </row>
    <row r="10" spans="2:15" ht="12.75">
      <c r="B10" s="10"/>
      <c r="C10" s="11" t="s">
        <v>7</v>
      </c>
      <c r="D10" s="12">
        <f aca="true" t="shared" si="3" ref="D10:M10">SUM(D5:D9)</f>
        <v>67483.9982</v>
      </c>
      <c r="E10" s="12">
        <f t="shared" si="3"/>
        <v>68340.9982</v>
      </c>
      <c r="F10" s="12">
        <f t="shared" si="3"/>
        <v>69275.9982</v>
      </c>
      <c r="G10" s="12">
        <f t="shared" si="3"/>
        <v>70328.9982</v>
      </c>
      <c r="H10" s="12">
        <f t="shared" si="3"/>
        <v>71253.9982</v>
      </c>
      <c r="I10" s="12">
        <f t="shared" si="3"/>
        <v>72179.9982</v>
      </c>
      <c r="J10" s="12">
        <f t="shared" si="3"/>
        <v>73100.9982</v>
      </c>
      <c r="K10" s="12">
        <f t="shared" si="3"/>
        <v>74019.9982</v>
      </c>
      <c r="L10" s="12">
        <f t="shared" si="3"/>
        <v>74940.9982</v>
      </c>
      <c r="M10" s="12">
        <f t="shared" si="3"/>
        <v>75853.9982</v>
      </c>
      <c r="O10" s="20"/>
    </row>
    <row r="11" spans="4:15" ht="12.75">
      <c r="D11" s="34"/>
      <c r="E11" s="34"/>
      <c r="F11" s="34"/>
      <c r="G11" s="34"/>
      <c r="H11" s="35"/>
      <c r="I11" s="34"/>
      <c r="J11" s="34"/>
      <c r="K11" s="34"/>
      <c r="L11" s="34"/>
      <c r="M11" s="34"/>
      <c r="O11" s="20"/>
    </row>
    <row r="12" spans="2:15" ht="12.75">
      <c r="B12" s="13" t="s">
        <v>12</v>
      </c>
      <c r="C12" s="14"/>
      <c r="D12" s="40">
        <v>2016</v>
      </c>
      <c r="E12" s="40">
        <f>+D12+1</f>
        <v>2017</v>
      </c>
      <c r="F12" s="40">
        <f aca="true" t="shared" si="4" ref="F12:M12">+E12+1</f>
        <v>2018</v>
      </c>
      <c r="G12" s="40">
        <f t="shared" si="4"/>
        <v>2019</v>
      </c>
      <c r="H12" s="40">
        <f t="shared" si="4"/>
        <v>2020</v>
      </c>
      <c r="I12" s="40">
        <f t="shared" si="4"/>
        <v>2021</v>
      </c>
      <c r="J12" s="40">
        <f t="shared" si="4"/>
        <v>2022</v>
      </c>
      <c r="K12" s="40">
        <f t="shared" si="4"/>
        <v>2023</v>
      </c>
      <c r="L12" s="40">
        <f t="shared" si="4"/>
        <v>2024</v>
      </c>
      <c r="M12" s="40">
        <f t="shared" si="4"/>
        <v>2025</v>
      </c>
      <c r="O12" s="20"/>
    </row>
    <row r="13" spans="2:15" ht="12.75">
      <c r="B13" s="14"/>
      <c r="C13" s="29" t="s">
        <v>16</v>
      </c>
      <c r="D13" s="32">
        <v>64766.69999999998</v>
      </c>
      <c r="E13" s="32">
        <v>64766.69999999998</v>
      </c>
      <c r="F13" s="32">
        <v>64766.69999999998</v>
      </c>
      <c r="G13" s="32">
        <v>63926.69999999998</v>
      </c>
      <c r="H13" s="32">
        <v>63926.69999999998</v>
      </c>
      <c r="I13" s="32">
        <v>63926.69999999998</v>
      </c>
      <c r="J13" s="32">
        <v>63926.69999999998</v>
      </c>
      <c r="K13" s="32">
        <v>63926.69999999998</v>
      </c>
      <c r="L13" s="32">
        <v>63926.69999999998</v>
      </c>
      <c r="M13" s="32">
        <v>63926.69999999998</v>
      </c>
      <c r="O13" s="20"/>
    </row>
    <row r="14" spans="2:13" ht="12.75">
      <c r="B14" s="14"/>
      <c r="C14" s="29" t="s">
        <v>1</v>
      </c>
      <c r="D14" s="32">
        <v>3496</v>
      </c>
      <c r="E14" s="32">
        <v>3496</v>
      </c>
      <c r="F14" s="32">
        <v>3496</v>
      </c>
      <c r="G14" s="32">
        <v>3496</v>
      </c>
      <c r="H14" s="32">
        <v>3496</v>
      </c>
      <c r="I14" s="32">
        <v>3496</v>
      </c>
      <c r="J14" s="32">
        <v>3496</v>
      </c>
      <c r="K14" s="32">
        <v>3496</v>
      </c>
      <c r="L14" s="32">
        <v>3496</v>
      </c>
      <c r="M14" s="32">
        <v>3496</v>
      </c>
    </row>
    <row r="15" spans="2:13" ht="12.75">
      <c r="B15" s="14"/>
      <c r="C15" s="29" t="s">
        <v>11</v>
      </c>
      <c r="D15" s="32">
        <v>-824</v>
      </c>
      <c r="E15" s="32">
        <v>-824</v>
      </c>
      <c r="F15" s="32">
        <v>-824</v>
      </c>
      <c r="G15" s="32">
        <v>-824</v>
      </c>
      <c r="H15" s="32">
        <v>-824</v>
      </c>
      <c r="I15" s="32">
        <v>-524</v>
      </c>
      <c r="J15" s="32">
        <v>-524</v>
      </c>
      <c r="K15" s="32">
        <v>-524</v>
      </c>
      <c r="L15" s="32">
        <v>-524</v>
      </c>
      <c r="M15" s="32">
        <v>-524</v>
      </c>
    </row>
    <row r="16" spans="2:14" ht="12.75">
      <c r="B16" s="14"/>
      <c r="C16" s="29" t="s">
        <v>2</v>
      </c>
      <c r="D16" s="32">
        <v>1875</v>
      </c>
      <c r="E16" s="32">
        <v>1875</v>
      </c>
      <c r="F16" s="32">
        <v>1875</v>
      </c>
      <c r="G16" s="32">
        <v>1875</v>
      </c>
      <c r="H16" s="32">
        <v>1875</v>
      </c>
      <c r="I16" s="32">
        <v>1875</v>
      </c>
      <c r="J16" s="32">
        <v>1875</v>
      </c>
      <c r="K16" s="32">
        <v>1875</v>
      </c>
      <c r="L16" s="32">
        <v>1875</v>
      </c>
      <c r="M16" s="32">
        <v>1875</v>
      </c>
      <c r="N16" s="28"/>
    </row>
    <row r="17" spans="2:13" ht="12.75">
      <c r="B17" s="14"/>
      <c r="C17" s="29" t="s">
        <v>14</v>
      </c>
      <c r="D17" s="32">
        <v>4344</v>
      </c>
      <c r="E17" s="32">
        <v>4344</v>
      </c>
      <c r="F17" s="32">
        <v>4344</v>
      </c>
      <c r="G17" s="32">
        <v>4344</v>
      </c>
      <c r="H17" s="32">
        <v>4344</v>
      </c>
      <c r="I17" s="32">
        <v>4344</v>
      </c>
      <c r="J17" s="32">
        <v>4344</v>
      </c>
      <c r="K17" s="32">
        <v>4344</v>
      </c>
      <c r="L17" s="32">
        <v>4344</v>
      </c>
      <c r="M17" s="32">
        <v>4344</v>
      </c>
    </row>
    <row r="18" spans="2:13" ht="12.75">
      <c r="B18" s="14"/>
      <c r="C18" s="29" t="s">
        <v>17</v>
      </c>
      <c r="D18" s="32">
        <v>1365.5280000000005</v>
      </c>
      <c r="E18" s="32">
        <v>1365.5280000000005</v>
      </c>
      <c r="F18" s="32">
        <v>1365.5280000000005</v>
      </c>
      <c r="G18" s="32">
        <v>1365.5280000000005</v>
      </c>
      <c r="H18" s="32">
        <v>1365.5280000000005</v>
      </c>
      <c r="I18" s="32">
        <v>1365.5280000000005</v>
      </c>
      <c r="J18" s="32">
        <v>1365.5280000000005</v>
      </c>
      <c r="K18" s="32">
        <v>1365.5280000000005</v>
      </c>
      <c r="L18" s="32">
        <v>1365.5280000000005</v>
      </c>
      <c r="M18" s="32">
        <v>1365.5280000000005</v>
      </c>
    </row>
    <row r="19" spans="2:13" ht="12.75">
      <c r="B19" s="14"/>
      <c r="C19" s="29" t="s">
        <v>18</v>
      </c>
      <c r="D19" s="32">
        <v>941.0239999999999</v>
      </c>
      <c r="E19" s="32">
        <v>941.0239999999999</v>
      </c>
      <c r="F19" s="32">
        <v>941.0239999999999</v>
      </c>
      <c r="G19" s="32">
        <v>941.0239999999999</v>
      </c>
      <c r="H19" s="32">
        <v>941.0239999999999</v>
      </c>
      <c r="I19" s="32">
        <v>941.0239999999999</v>
      </c>
      <c r="J19" s="32">
        <v>941.0239999999999</v>
      </c>
      <c r="K19" s="32">
        <v>941.0239999999999</v>
      </c>
      <c r="L19" s="32">
        <v>941.0239999999999</v>
      </c>
      <c r="M19" s="32">
        <v>941.0239999999999</v>
      </c>
    </row>
    <row r="20" spans="2:13" ht="12.75">
      <c r="B20" s="14"/>
      <c r="C20" s="29" t="s">
        <v>15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2:13" ht="12.75">
      <c r="B21" s="14"/>
      <c r="C21" s="13" t="s">
        <v>8</v>
      </c>
      <c r="D21" s="16">
        <f>SUM(D13:D20)</f>
        <v>75964.252</v>
      </c>
      <c r="E21" s="16">
        <f aca="true" t="shared" si="5" ref="E21:M21">SUM(E13:E20)</f>
        <v>75964.252</v>
      </c>
      <c r="F21" s="16">
        <f t="shared" si="5"/>
        <v>75964.252</v>
      </c>
      <c r="G21" s="16">
        <f t="shared" si="5"/>
        <v>75124.252</v>
      </c>
      <c r="H21" s="16">
        <f t="shared" si="5"/>
        <v>75124.252</v>
      </c>
      <c r="I21" s="16">
        <f t="shared" si="5"/>
        <v>75424.252</v>
      </c>
      <c r="J21" s="16">
        <f t="shared" si="5"/>
        <v>75424.252</v>
      </c>
      <c r="K21" s="16">
        <f t="shared" si="5"/>
        <v>75424.252</v>
      </c>
      <c r="L21" s="16">
        <f t="shared" si="5"/>
        <v>75424.252</v>
      </c>
      <c r="M21" s="16">
        <f t="shared" si="5"/>
        <v>75424.252</v>
      </c>
    </row>
    <row r="22" spans="2:13" ht="12.75"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2:13" ht="12.75">
      <c r="B23" s="14"/>
      <c r="C23" s="29" t="s">
        <v>4</v>
      </c>
      <c r="D23" s="32">
        <v>516.7</v>
      </c>
      <c r="E23" s="32">
        <v>516.7</v>
      </c>
      <c r="F23" s="32">
        <v>516.7</v>
      </c>
      <c r="G23" s="32">
        <v>516.7</v>
      </c>
      <c r="H23" s="32">
        <v>516.7</v>
      </c>
      <c r="I23" s="32">
        <v>516.7</v>
      </c>
      <c r="J23" s="32">
        <v>516.7</v>
      </c>
      <c r="K23" s="32">
        <v>516.7</v>
      </c>
      <c r="L23" s="32">
        <v>516.7</v>
      </c>
      <c r="M23" s="32">
        <v>516.7</v>
      </c>
    </row>
    <row r="24" spans="2:13" ht="15">
      <c r="B24" s="14"/>
      <c r="C24" s="42" t="s">
        <v>27</v>
      </c>
      <c r="D24" s="43">
        <v>1214</v>
      </c>
      <c r="E24" s="43">
        <v>1968</v>
      </c>
      <c r="F24" s="43">
        <v>3021</v>
      </c>
      <c r="G24" s="43">
        <v>3259</v>
      </c>
      <c r="H24" s="43">
        <v>3259</v>
      </c>
      <c r="I24" s="43">
        <v>3259</v>
      </c>
      <c r="J24" s="43">
        <v>3259</v>
      </c>
      <c r="K24" s="43">
        <v>3259</v>
      </c>
      <c r="L24" s="43">
        <v>3259</v>
      </c>
      <c r="M24" s="44">
        <v>3259</v>
      </c>
    </row>
    <row r="25" spans="2:13" ht="30">
      <c r="B25" s="14"/>
      <c r="C25" s="47" t="s">
        <v>26</v>
      </c>
      <c r="D25" s="45">
        <v>566</v>
      </c>
      <c r="E25" s="45">
        <v>972</v>
      </c>
      <c r="F25" s="45">
        <v>3019</v>
      </c>
      <c r="G25" s="45">
        <v>3021</v>
      </c>
      <c r="H25" s="45">
        <v>3021</v>
      </c>
      <c r="I25" s="45">
        <v>3021</v>
      </c>
      <c r="J25" s="45">
        <v>3021</v>
      </c>
      <c r="K25" s="45">
        <v>3021</v>
      </c>
      <c r="L25" s="45">
        <v>3021</v>
      </c>
      <c r="M25" s="46">
        <v>3021</v>
      </c>
    </row>
    <row r="26" spans="2:13" ht="12.75">
      <c r="B26" s="14"/>
      <c r="C26" s="29" t="s">
        <v>19</v>
      </c>
      <c r="D26" s="32">
        <v>492.96</v>
      </c>
      <c r="E26" s="32">
        <v>1091.76</v>
      </c>
      <c r="F26" s="32">
        <v>1091.76</v>
      </c>
      <c r="G26" s="32">
        <v>1091.76</v>
      </c>
      <c r="H26" s="32">
        <v>1091.76</v>
      </c>
      <c r="I26" s="32">
        <v>1091.76</v>
      </c>
      <c r="J26" s="32">
        <v>1091.76</v>
      </c>
      <c r="K26" s="32">
        <v>1091.76</v>
      </c>
      <c r="L26" s="32">
        <v>1091.76</v>
      </c>
      <c r="M26" s="32">
        <v>1091.76</v>
      </c>
    </row>
    <row r="27" spans="2:13" ht="12.75">
      <c r="B27" s="14"/>
      <c r="C27" s="29" t="s">
        <v>20</v>
      </c>
      <c r="D27" s="32">
        <v>205.52</v>
      </c>
      <c r="E27" s="32">
        <v>454.16</v>
      </c>
      <c r="F27" s="32">
        <v>454.16</v>
      </c>
      <c r="G27" s="32">
        <v>454.16</v>
      </c>
      <c r="H27" s="32">
        <v>454.16</v>
      </c>
      <c r="I27" s="32">
        <v>454.16</v>
      </c>
      <c r="J27" s="32">
        <v>454.16</v>
      </c>
      <c r="K27" s="32">
        <v>454.16</v>
      </c>
      <c r="L27" s="32">
        <v>454.16</v>
      </c>
      <c r="M27" s="32">
        <v>454.16</v>
      </c>
    </row>
    <row r="28" spans="2:13" ht="12.75">
      <c r="B28" s="14"/>
      <c r="C28" s="13" t="s">
        <v>6</v>
      </c>
      <c r="D28" s="16">
        <f aca="true" t="shared" si="6" ref="D28:M28">SUM(D21:D27)</f>
        <v>78959.432</v>
      </c>
      <c r="E28" s="16">
        <f t="shared" si="6"/>
        <v>80966.87199999999</v>
      </c>
      <c r="F28" s="16">
        <f t="shared" si="6"/>
        <v>84066.87199999999</v>
      </c>
      <c r="G28" s="16">
        <f t="shared" si="6"/>
        <v>83466.87199999999</v>
      </c>
      <c r="H28" s="16">
        <f t="shared" si="6"/>
        <v>83466.87199999999</v>
      </c>
      <c r="I28" s="16">
        <f t="shared" si="6"/>
        <v>83766.87199999999</v>
      </c>
      <c r="J28" s="16">
        <f t="shared" si="6"/>
        <v>83766.87199999999</v>
      </c>
      <c r="K28" s="16">
        <f t="shared" si="6"/>
        <v>83766.87199999999</v>
      </c>
      <c r="L28" s="16">
        <f t="shared" si="6"/>
        <v>83766.87199999999</v>
      </c>
      <c r="M28" s="16">
        <f t="shared" si="6"/>
        <v>83766.87199999999</v>
      </c>
    </row>
    <row r="29" spans="2:13" ht="12.75">
      <c r="B29" s="17"/>
      <c r="C29" s="18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21" t="s">
        <v>0</v>
      </c>
      <c r="D30" s="22">
        <f aca="true" t="shared" si="7" ref="D30:M30">(D28-D10)/D10</f>
        <v>0.17004673857631628</v>
      </c>
      <c r="E30" s="22">
        <f t="shared" si="7"/>
        <v>0.18474816190203067</v>
      </c>
      <c r="F30" s="22">
        <f t="shared" si="7"/>
        <v>0.21350646954661978</v>
      </c>
      <c r="G30" s="22">
        <f t="shared" si="7"/>
        <v>0.1868059283688188</v>
      </c>
      <c r="H30" s="22">
        <f t="shared" si="7"/>
        <v>0.17139913701011078</v>
      </c>
      <c r="I30" s="22">
        <f t="shared" si="7"/>
        <v>0.16052748807078782</v>
      </c>
      <c r="J30" s="22">
        <f t="shared" si="7"/>
        <v>0.1459059939348405</v>
      </c>
      <c r="K30" s="22">
        <f t="shared" si="7"/>
        <v>0.13167892511513174</v>
      </c>
      <c r="L30" s="22">
        <f t="shared" si="7"/>
        <v>0.11777096665360386</v>
      </c>
      <c r="M30" s="22">
        <f t="shared" si="7"/>
        <v>0.1043171617550937</v>
      </c>
    </row>
    <row r="31" spans="3:13" ht="12.75">
      <c r="C31" s="27" t="s">
        <v>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3:9" ht="12.75" customHeight="1">
      <c r="C32" s="18"/>
      <c r="D32" s="19"/>
      <c r="E32" s="19"/>
      <c r="F32" s="19"/>
      <c r="G32" s="19"/>
      <c r="H32" s="19"/>
      <c r="I32" s="19"/>
    </row>
    <row r="33" spans="2:13" ht="45" customHeight="1">
      <c r="B33" s="51" t="str">
        <f>+B1</f>
        <v>Report on the Capacity, Demand and Reserves in the ERCOT Region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</row>
    <row r="34" spans="2:28" ht="30" customHeight="1">
      <c r="B34" s="54" t="str">
        <f>+B2</f>
        <v>Summer Summary - 2016-2025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  <c r="V34" s="23"/>
      <c r="W34" s="23"/>
      <c r="X34" s="23"/>
      <c r="Y34" s="23"/>
      <c r="Z34" s="23"/>
      <c r="AA34" s="23"/>
      <c r="AB34" s="23"/>
    </row>
    <row r="35" spans="2:9" ht="12.75" customHeight="1">
      <c r="B35" s="24"/>
      <c r="C35" s="24"/>
      <c r="D35" s="24"/>
      <c r="E35" s="24"/>
      <c r="F35" s="24"/>
      <c r="G35" s="24"/>
      <c r="H35" s="24"/>
      <c r="I35" s="24"/>
    </row>
    <row r="36" spans="2:9" ht="12.75" customHeight="1">
      <c r="B36" s="24"/>
      <c r="C36" s="24"/>
      <c r="D36" s="24"/>
      <c r="E36" s="24"/>
      <c r="F36" s="24"/>
      <c r="G36" s="24"/>
      <c r="H36" s="24"/>
      <c r="I36" s="24"/>
    </row>
    <row r="37" ht="12.75" customHeight="1"/>
    <row r="38" ht="12.75" customHeight="1"/>
    <row r="39" ht="12.75" customHeight="1"/>
    <row r="40" ht="12.75" customHeight="1"/>
    <row r="41" ht="12.75" customHeight="1"/>
    <row r="68" ht="12.75">
      <c r="N68" s="27"/>
    </row>
  </sheetData>
  <sheetProtection/>
  <mergeCells count="4">
    <mergeCell ref="B1:M1"/>
    <mergeCell ref="B2:M2"/>
    <mergeCell ref="B33:M33"/>
    <mergeCell ref="B34:M34"/>
  </mergeCells>
  <printOptions horizontalCentered="1"/>
  <pageMargins left="0.75" right="0.75" top="1" bottom="1" header="0.5" footer="0.5"/>
  <pageSetup fitToHeight="2" horizontalDpi="600" verticalDpi="600" orientation="landscape" scale="70" r:id="rId2"/>
  <headerFooter alignWithMargins="0">
    <oddFooter>&amp;C&amp;P</oddFooter>
  </headerFooter>
  <rowBreaks count="1" manualBreakCount="1">
    <brk id="3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99"/>
  </sheetPr>
  <dimension ref="A1:AB72"/>
  <sheetViews>
    <sheetView showGridLines="0" zoomScalePageLayoutView="0" workbookViewId="0" topLeftCell="A13">
      <selection activeCell="C35" sqref="C35"/>
    </sheetView>
  </sheetViews>
  <sheetFormatPr defaultColWidth="9.140625" defaultRowHeight="12.75"/>
  <cols>
    <col min="1" max="1" width="2.00390625" style="0" bestFit="1" customWidth="1"/>
    <col min="2" max="2" width="3.00390625" style="0" customWidth="1"/>
    <col min="3" max="3" width="73.8515625" style="0" customWidth="1"/>
    <col min="4" max="13" width="9.00390625" style="0" customWidth="1"/>
    <col min="14" max="14" width="3.28125" style="0" customWidth="1"/>
    <col min="15" max="20" width="8.421875" style="0" customWidth="1"/>
    <col min="23" max="23" width="10.7109375" style="0" customWidth="1"/>
  </cols>
  <sheetData>
    <row r="1" spans="1:24" ht="43.5" customHeight="1">
      <c r="A1" s="27"/>
      <c r="B1" s="51" t="s">
        <v>23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15" ht="27.75" customHeight="1">
      <c r="B2" s="54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O2" s="28"/>
    </row>
    <row r="3" spans="2:17" ht="12.75" customHeight="1">
      <c r="B3" s="1"/>
      <c r="C3" s="1"/>
      <c r="D3" s="38"/>
      <c r="E3" s="41"/>
      <c r="F3" s="41"/>
      <c r="G3" s="41"/>
      <c r="H3" s="41"/>
      <c r="I3" s="41"/>
      <c r="J3" s="41"/>
      <c r="K3" s="41"/>
      <c r="L3" s="41"/>
      <c r="M3" s="41"/>
      <c r="N3" s="2"/>
      <c r="O3" s="36"/>
      <c r="P3" s="2"/>
      <c r="Q3" s="2"/>
    </row>
    <row r="4" spans="1:25" s="6" customFormat="1" ht="12.75" customHeight="1">
      <c r="A4" s="3"/>
      <c r="B4" s="4" t="s">
        <v>13</v>
      </c>
      <c r="C4" s="5"/>
      <c r="D4" s="40">
        <v>2016</v>
      </c>
      <c r="E4" s="40">
        <f>+D4+1</f>
        <v>2017</v>
      </c>
      <c r="F4" s="40">
        <f aca="true" t="shared" si="0" ref="F4:M4">+E4+1</f>
        <v>2018</v>
      </c>
      <c r="G4" s="40">
        <f t="shared" si="0"/>
        <v>2019</v>
      </c>
      <c r="H4" s="40">
        <f t="shared" si="0"/>
        <v>2020</v>
      </c>
      <c r="I4" s="40">
        <f t="shared" si="0"/>
        <v>2021</v>
      </c>
      <c r="J4" s="40">
        <f t="shared" si="0"/>
        <v>2022</v>
      </c>
      <c r="K4" s="40">
        <f t="shared" si="0"/>
        <v>2023</v>
      </c>
      <c r="L4" s="40">
        <f t="shared" si="0"/>
        <v>2024</v>
      </c>
      <c r="M4" s="40">
        <f t="shared" si="0"/>
        <v>2025</v>
      </c>
      <c r="O4" s="37"/>
      <c r="P4" s="37"/>
      <c r="Q4" s="20"/>
      <c r="R4" s="25"/>
      <c r="S4" s="20"/>
      <c r="T4" s="20"/>
      <c r="U4" s="20"/>
      <c r="V4" s="20"/>
      <c r="W4" s="20"/>
      <c r="X4" s="20"/>
      <c r="Y4" s="20"/>
    </row>
    <row r="5" spans="2:15" ht="12.75" customHeight="1">
      <c r="B5" s="7"/>
      <c r="C5" s="39" t="s">
        <v>21</v>
      </c>
      <c r="D5" s="30">
        <v>70014</v>
      </c>
      <c r="E5" s="30">
        <v>70871</v>
      </c>
      <c r="F5" s="30">
        <v>71806</v>
      </c>
      <c r="G5" s="30">
        <v>72859</v>
      </c>
      <c r="H5" s="30">
        <v>73784</v>
      </c>
      <c r="I5" s="30">
        <v>74710</v>
      </c>
      <c r="J5" s="30">
        <v>75631</v>
      </c>
      <c r="K5" s="30">
        <v>76550</v>
      </c>
      <c r="L5" s="30">
        <v>77471</v>
      </c>
      <c r="M5" s="30">
        <v>78384</v>
      </c>
      <c r="O5" s="20"/>
    </row>
    <row r="6" spans="2:15" s="8" customFormat="1" ht="13.5" customHeight="1">
      <c r="B6" s="9"/>
      <c r="C6" s="26" t="s">
        <v>24</v>
      </c>
      <c r="D6" s="30">
        <f>-1.02*1226.4</f>
        <v>-1250.928</v>
      </c>
      <c r="E6" s="30">
        <f>+D6</f>
        <v>-1250.928</v>
      </c>
      <c r="F6" s="30">
        <f aca="true" t="shared" si="1" ref="F6:M6">+E6</f>
        <v>-1250.928</v>
      </c>
      <c r="G6" s="30">
        <f t="shared" si="1"/>
        <v>-1250.928</v>
      </c>
      <c r="H6" s="30">
        <f t="shared" si="1"/>
        <v>-1250.928</v>
      </c>
      <c r="I6" s="30">
        <f t="shared" si="1"/>
        <v>-1250.928</v>
      </c>
      <c r="J6" s="30">
        <f t="shared" si="1"/>
        <v>-1250.928</v>
      </c>
      <c r="K6" s="30">
        <f t="shared" si="1"/>
        <v>-1250.928</v>
      </c>
      <c r="L6" s="30">
        <f t="shared" si="1"/>
        <v>-1250.928</v>
      </c>
      <c r="M6" s="30">
        <f t="shared" si="1"/>
        <v>-1250.928</v>
      </c>
      <c r="O6" s="25"/>
    </row>
    <row r="7" spans="2:15" ht="12.75">
      <c r="B7" s="9"/>
      <c r="C7" s="26" t="s">
        <v>25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O7" s="20"/>
    </row>
    <row r="8" spans="2:15" ht="12.75">
      <c r="B8" s="9"/>
      <c r="C8" s="26" t="s">
        <v>9</v>
      </c>
      <c r="D8" s="30">
        <v>-1070.8</v>
      </c>
      <c r="E8" s="30">
        <f aca="true" t="shared" si="2" ref="E8:M9">+D8</f>
        <v>-1070.8</v>
      </c>
      <c r="F8" s="30">
        <f t="shared" si="2"/>
        <v>-1070.8</v>
      </c>
      <c r="G8" s="30">
        <f t="shared" si="2"/>
        <v>-1070.8</v>
      </c>
      <c r="H8" s="30">
        <f t="shared" si="2"/>
        <v>-1070.8</v>
      </c>
      <c r="I8" s="30">
        <f t="shared" si="2"/>
        <v>-1070.8</v>
      </c>
      <c r="J8" s="30">
        <f t="shared" si="2"/>
        <v>-1070.8</v>
      </c>
      <c r="K8" s="30">
        <f t="shared" si="2"/>
        <v>-1070.8</v>
      </c>
      <c r="L8" s="30">
        <f t="shared" si="2"/>
        <v>-1070.8</v>
      </c>
      <c r="M8" s="30">
        <f>+L8</f>
        <v>-1070.8</v>
      </c>
      <c r="O8" s="20"/>
    </row>
    <row r="9" spans="2:15" ht="12.75">
      <c r="B9" s="9"/>
      <c r="C9" s="26" t="s">
        <v>10</v>
      </c>
      <c r="D9" s="30">
        <f>-1.02*204.19</f>
        <v>-208.2738</v>
      </c>
      <c r="E9" s="30">
        <f>+D9</f>
        <v>-208.2738</v>
      </c>
      <c r="F9" s="30">
        <f t="shared" si="2"/>
        <v>-208.2738</v>
      </c>
      <c r="G9" s="30">
        <f t="shared" si="2"/>
        <v>-208.2738</v>
      </c>
      <c r="H9" s="30">
        <f t="shared" si="2"/>
        <v>-208.2738</v>
      </c>
      <c r="I9" s="30">
        <f t="shared" si="2"/>
        <v>-208.2738</v>
      </c>
      <c r="J9" s="30">
        <f t="shared" si="2"/>
        <v>-208.2738</v>
      </c>
      <c r="K9" s="30">
        <f t="shared" si="2"/>
        <v>-208.2738</v>
      </c>
      <c r="L9" s="30">
        <f t="shared" si="2"/>
        <v>-208.2738</v>
      </c>
      <c r="M9" s="30">
        <f t="shared" si="2"/>
        <v>-208.2738</v>
      </c>
      <c r="O9" s="20"/>
    </row>
    <row r="10" spans="2:15" ht="12.75">
      <c r="B10" s="10"/>
      <c r="C10" s="11" t="s">
        <v>7</v>
      </c>
      <c r="D10" s="12">
        <f aca="true" t="shared" si="3" ref="D10:M10">SUM(D5:D9)</f>
        <v>67483.9982</v>
      </c>
      <c r="E10" s="12">
        <f t="shared" si="3"/>
        <v>68340.9982</v>
      </c>
      <c r="F10" s="12">
        <f t="shared" si="3"/>
        <v>69275.9982</v>
      </c>
      <c r="G10" s="12">
        <f t="shared" si="3"/>
        <v>70328.9982</v>
      </c>
      <c r="H10" s="12">
        <f t="shared" si="3"/>
        <v>71253.9982</v>
      </c>
      <c r="I10" s="12">
        <f t="shared" si="3"/>
        <v>72179.9982</v>
      </c>
      <c r="J10" s="12">
        <f t="shared" si="3"/>
        <v>73100.9982</v>
      </c>
      <c r="K10" s="12">
        <f t="shared" si="3"/>
        <v>74019.9982</v>
      </c>
      <c r="L10" s="12">
        <f t="shared" si="3"/>
        <v>74940.9982</v>
      </c>
      <c r="M10" s="12">
        <f t="shared" si="3"/>
        <v>75853.9982</v>
      </c>
      <c r="O10" s="20"/>
    </row>
    <row r="11" spans="4:15" ht="12.75">
      <c r="D11" s="34"/>
      <c r="E11" s="34"/>
      <c r="F11" s="34"/>
      <c r="G11" s="34"/>
      <c r="H11" s="35"/>
      <c r="I11" s="34"/>
      <c r="J11" s="34"/>
      <c r="K11" s="34"/>
      <c r="L11" s="34"/>
      <c r="M11" s="34"/>
      <c r="O11" s="20"/>
    </row>
    <row r="12" spans="2:15" ht="12.75">
      <c r="B12" s="13" t="s">
        <v>12</v>
      </c>
      <c r="C12" s="14"/>
      <c r="D12" s="40">
        <v>2016</v>
      </c>
      <c r="E12" s="40">
        <f>+D12+1</f>
        <v>2017</v>
      </c>
      <c r="F12" s="40">
        <f aca="true" t="shared" si="4" ref="F12:M12">+E12+1</f>
        <v>2018</v>
      </c>
      <c r="G12" s="40">
        <f t="shared" si="4"/>
        <v>2019</v>
      </c>
      <c r="H12" s="40">
        <f t="shared" si="4"/>
        <v>2020</v>
      </c>
      <c r="I12" s="40">
        <f t="shared" si="4"/>
        <v>2021</v>
      </c>
      <c r="J12" s="40">
        <f t="shared" si="4"/>
        <v>2022</v>
      </c>
      <c r="K12" s="40">
        <f t="shared" si="4"/>
        <v>2023</v>
      </c>
      <c r="L12" s="40">
        <f t="shared" si="4"/>
        <v>2024</v>
      </c>
      <c r="M12" s="40">
        <f t="shared" si="4"/>
        <v>2025</v>
      </c>
      <c r="O12" s="20"/>
    </row>
    <row r="13" spans="2:15" ht="12.75">
      <c r="B13" s="14"/>
      <c r="C13" s="29" t="s">
        <v>16</v>
      </c>
      <c r="D13" s="32">
        <v>64766.69999999998</v>
      </c>
      <c r="E13" s="32">
        <v>64766.69999999998</v>
      </c>
      <c r="F13" s="32">
        <v>64766.69999999998</v>
      </c>
      <c r="G13" s="32">
        <v>63926.69999999998</v>
      </c>
      <c r="H13" s="32">
        <v>63926.69999999998</v>
      </c>
      <c r="I13" s="32">
        <v>63926.69999999998</v>
      </c>
      <c r="J13" s="32">
        <v>63926.69999999998</v>
      </c>
      <c r="K13" s="32">
        <v>63926.69999999998</v>
      </c>
      <c r="L13" s="32">
        <v>63926.69999999998</v>
      </c>
      <c r="M13" s="32">
        <v>63926.69999999998</v>
      </c>
      <c r="O13" s="20"/>
    </row>
    <row r="14" spans="2:13" ht="12.75">
      <c r="B14" s="14"/>
      <c r="C14" s="29" t="s">
        <v>1</v>
      </c>
      <c r="D14" s="32">
        <v>3496</v>
      </c>
      <c r="E14" s="32">
        <v>3496</v>
      </c>
      <c r="F14" s="32">
        <v>3496</v>
      </c>
      <c r="G14" s="32">
        <v>3496</v>
      </c>
      <c r="H14" s="32">
        <v>3496</v>
      </c>
      <c r="I14" s="32">
        <v>3496</v>
      </c>
      <c r="J14" s="32">
        <v>3496</v>
      </c>
      <c r="K14" s="32">
        <v>3496</v>
      </c>
      <c r="L14" s="32">
        <v>3496</v>
      </c>
      <c r="M14" s="32">
        <v>3496</v>
      </c>
    </row>
    <row r="15" spans="2:13" ht="12.75">
      <c r="B15" s="14"/>
      <c r="C15" s="29" t="s">
        <v>11</v>
      </c>
      <c r="D15" s="32">
        <v>-824</v>
      </c>
      <c r="E15" s="32">
        <v>-824</v>
      </c>
      <c r="F15" s="32">
        <v>-824</v>
      </c>
      <c r="G15" s="32">
        <v>-824</v>
      </c>
      <c r="H15" s="32">
        <v>-824</v>
      </c>
      <c r="I15" s="32">
        <v>-524</v>
      </c>
      <c r="J15" s="32">
        <v>-524</v>
      </c>
      <c r="K15" s="32">
        <v>-524</v>
      </c>
      <c r="L15" s="32">
        <v>-524</v>
      </c>
      <c r="M15" s="32">
        <v>-524</v>
      </c>
    </row>
    <row r="16" spans="2:14" ht="12.75">
      <c r="B16" s="14"/>
      <c r="C16" s="29" t="s">
        <v>2</v>
      </c>
      <c r="D16" s="32">
        <v>1875</v>
      </c>
      <c r="E16" s="32">
        <v>1875</v>
      </c>
      <c r="F16" s="32">
        <v>1875</v>
      </c>
      <c r="G16" s="32">
        <v>1875</v>
      </c>
      <c r="H16" s="32">
        <v>1875</v>
      </c>
      <c r="I16" s="32">
        <v>1875</v>
      </c>
      <c r="J16" s="32">
        <v>1875</v>
      </c>
      <c r="K16" s="32">
        <v>1875</v>
      </c>
      <c r="L16" s="32">
        <v>1875</v>
      </c>
      <c r="M16" s="32">
        <v>1875</v>
      </c>
      <c r="N16" s="28"/>
    </row>
    <row r="17" spans="2:13" ht="12.75">
      <c r="B17" s="14"/>
      <c r="C17" s="29" t="s">
        <v>14</v>
      </c>
      <c r="D17" s="32">
        <v>4344</v>
      </c>
      <c r="E17" s="32">
        <v>4344</v>
      </c>
      <c r="F17" s="32">
        <v>4344</v>
      </c>
      <c r="G17" s="32">
        <v>4344</v>
      </c>
      <c r="H17" s="32">
        <v>4344</v>
      </c>
      <c r="I17" s="32">
        <v>4344</v>
      </c>
      <c r="J17" s="32">
        <v>4344</v>
      </c>
      <c r="K17" s="32">
        <v>4344</v>
      </c>
      <c r="L17" s="32">
        <v>4344</v>
      </c>
      <c r="M17" s="32">
        <v>4344</v>
      </c>
    </row>
    <row r="18" spans="2:13" ht="12.75">
      <c r="B18" s="14"/>
      <c r="C18" s="29" t="s">
        <v>17</v>
      </c>
      <c r="D18" s="32">
        <v>1365.5280000000005</v>
      </c>
      <c r="E18" s="32">
        <v>1365.5280000000005</v>
      </c>
      <c r="F18" s="32">
        <v>1365.5280000000005</v>
      </c>
      <c r="G18" s="32">
        <v>1365.5280000000005</v>
      </c>
      <c r="H18" s="32">
        <v>1365.5280000000005</v>
      </c>
      <c r="I18" s="32">
        <v>1365.5280000000005</v>
      </c>
      <c r="J18" s="32">
        <v>1365.5280000000005</v>
      </c>
      <c r="K18" s="32">
        <v>1365.5280000000005</v>
      </c>
      <c r="L18" s="32">
        <v>1365.5280000000005</v>
      </c>
      <c r="M18" s="32">
        <v>1365.5280000000005</v>
      </c>
    </row>
    <row r="19" spans="2:13" ht="12.75">
      <c r="B19" s="14"/>
      <c r="C19" s="29" t="s">
        <v>18</v>
      </c>
      <c r="D19" s="32">
        <v>941.0239999999999</v>
      </c>
      <c r="E19" s="32">
        <v>941.0239999999999</v>
      </c>
      <c r="F19" s="32">
        <v>941.0239999999999</v>
      </c>
      <c r="G19" s="32">
        <v>941.0239999999999</v>
      </c>
      <c r="H19" s="32">
        <v>941.0239999999999</v>
      </c>
      <c r="I19" s="32">
        <v>941.0239999999999</v>
      </c>
      <c r="J19" s="32">
        <v>941.0239999999999</v>
      </c>
      <c r="K19" s="32">
        <v>941.0239999999999</v>
      </c>
      <c r="L19" s="32">
        <v>941.0239999999999</v>
      </c>
      <c r="M19" s="32">
        <v>941.0239999999999</v>
      </c>
    </row>
    <row r="20" spans="2:13" ht="12.75">
      <c r="B20" s="14"/>
      <c r="C20" s="29" t="s">
        <v>15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2:13" ht="12.75">
      <c r="B21" s="14"/>
      <c r="C21" s="13" t="s">
        <v>8</v>
      </c>
      <c r="D21" s="16">
        <f>SUM(D13:D20)</f>
        <v>75964.252</v>
      </c>
      <c r="E21" s="16">
        <f aca="true" t="shared" si="5" ref="E21:M21">SUM(E13:E20)</f>
        <v>75964.252</v>
      </c>
      <c r="F21" s="16">
        <f t="shared" si="5"/>
        <v>75964.252</v>
      </c>
      <c r="G21" s="16">
        <f t="shared" si="5"/>
        <v>75124.252</v>
      </c>
      <c r="H21" s="16">
        <f t="shared" si="5"/>
        <v>75124.252</v>
      </c>
      <c r="I21" s="16">
        <f t="shared" si="5"/>
        <v>75424.252</v>
      </c>
      <c r="J21" s="16">
        <f t="shared" si="5"/>
        <v>75424.252</v>
      </c>
      <c r="K21" s="16">
        <f t="shared" si="5"/>
        <v>75424.252</v>
      </c>
      <c r="L21" s="16">
        <f t="shared" si="5"/>
        <v>75424.252</v>
      </c>
      <c r="M21" s="16">
        <f t="shared" si="5"/>
        <v>75424.252</v>
      </c>
    </row>
    <row r="22" spans="2:13" ht="12.75"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2:13" ht="12.75">
      <c r="B23" s="14"/>
      <c r="C23" s="29" t="s">
        <v>4</v>
      </c>
      <c r="D23" s="32">
        <v>516.7</v>
      </c>
      <c r="E23" s="32">
        <v>516.7</v>
      </c>
      <c r="F23" s="32">
        <v>516.7</v>
      </c>
      <c r="G23" s="32">
        <v>516.7</v>
      </c>
      <c r="H23" s="32">
        <v>516.7</v>
      </c>
      <c r="I23" s="32">
        <v>516.7</v>
      </c>
      <c r="J23" s="32">
        <v>516.7</v>
      </c>
      <c r="K23" s="32">
        <v>516.7</v>
      </c>
      <c r="L23" s="32">
        <v>516.7</v>
      </c>
      <c r="M23" s="32">
        <v>516.7</v>
      </c>
    </row>
    <row r="24" spans="2:13" ht="15">
      <c r="B24" s="14"/>
      <c r="C24" s="42" t="s">
        <v>27</v>
      </c>
      <c r="D24" s="43">
        <v>1214</v>
      </c>
      <c r="E24" s="43">
        <v>1968</v>
      </c>
      <c r="F24" s="43">
        <v>3021</v>
      </c>
      <c r="G24" s="43">
        <v>3259</v>
      </c>
      <c r="H24" s="43">
        <v>3259</v>
      </c>
      <c r="I24" s="43">
        <v>3259</v>
      </c>
      <c r="J24" s="43">
        <v>3259</v>
      </c>
      <c r="K24" s="43">
        <v>3259</v>
      </c>
      <c r="L24" s="43">
        <v>3259</v>
      </c>
      <c r="M24" s="44">
        <v>3259</v>
      </c>
    </row>
    <row r="25" spans="2:13" ht="30">
      <c r="B25" s="14"/>
      <c r="C25" s="47" t="s">
        <v>26</v>
      </c>
      <c r="D25" s="45">
        <v>566</v>
      </c>
      <c r="E25" s="45">
        <v>972</v>
      </c>
      <c r="F25" s="45">
        <v>3019</v>
      </c>
      <c r="G25" s="45">
        <v>3021</v>
      </c>
      <c r="H25" s="45">
        <v>3021</v>
      </c>
      <c r="I25" s="45">
        <v>3021</v>
      </c>
      <c r="J25" s="45">
        <v>3021</v>
      </c>
      <c r="K25" s="45">
        <v>3021</v>
      </c>
      <c r="L25" s="45">
        <v>3021</v>
      </c>
      <c r="M25" s="46">
        <v>3021</v>
      </c>
    </row>
    <row r="26" spans="2:13" ht="12.75">
      <c r="B26" s="14"/>
      <c r="C26" s="29" t="s">
        <v>19</v>
      </c>
      <c r="D26" s="32">
        <v>492.96</v>
      </c>
      <c r="E26" s="32">
        <v>1091.76</v>
      </c>
      <c r="F26" s="32">
        <v>1091.76</v>
      </c>
      <c r="G26" s="32">
        <v>1091.76</v>
      </c>
      <c r="H26" s="32">
        <v>1091.76</v>
      </c>
      <c r="I26" s="32">
        <v>1091.76</v>
      </c>
      <c r="J26" s="32">
        <v>1091.76</v>
      </c>
      <c r="K26" s="32">
        <v>1091.76</v>
      </c>
      <c r="L26" s="32">
        <v>1091.76</v>
      </c>
      <c r="M26" s="32">
        <v>1091.76</v>
      </c>
    </row>
    <row r="27" spans="2:13" ht="12.75">
      <c r="B27" s="14"/>
      <c r="C27" s="29" t="s">
        <v>20</v>
      </c>
      <c r="D27" s="32">
        <v>205.52</v>
      </c>
      <c r="E27" s="32">
        <v>454.16</v>
      </c>
      <c r="F27" s="32">
        <v>454.16</v>
      </c>
      <c r="G27" s="32">
        <v>454.16</v>
      </c>
      <c r="H27" s="32">
        <v>454.16</v>
      </c>
      <c r="I27" s="32">
        <v>454.16</v>
      </c>
      <c r="J27" s="32">
        <v>454.16</v>
      </c>
      <c r="K27" s="32">
        <v>454.16</v>
      </c>
      <c r="L27" s="32">
        <v>454.16</v>
      </c>
      <c r="M27" s="32">
        <v>454.16</v>
      </c>
    </row>
    <row r="28" spans="2:13" ht="12.75">
      <c r="B28" s="14"/>
      <c r="C28" s="13" t="s">
        <v>6</v>
      </c>
      <c r="D28" s="16">
        <f aca="true" t="shared" si="6" ref="D28:M28">SUM(D21:D27)</f>
        <v>78959.432</v>
      </c>
      <c r="E28" s="16">
        <f t="shared" si="6"/>
        <v>80966.87199999999</v>
      </c>
      <c r="F28" s="16">
        <f t="shared" si="6"/>
        <v>84066.87199999999</v>
      </c>
      <c r="G28" s="16">
        <f t="shared" si="6"/>
        <v>83466.87199999999</v>
      </c>
      <c r="H28" s="16">
        <f t="shared" si="6"/>
        <v>83466.87199999999</v>
      </c>
      <c r="I28" s="16">
        <f t="shared" si="6"/>
        <v>83766.87199999999</v>
      </c>
      <c r="J28" s="16">
        <f t="shared" si="6"/>
        <v>83766.87199999999</v>
      </c>
      <c r="K28" s="16">
        <f t="shared" si="6"/>
        <v>83766.87199999999</v>
      </c>
      <c r="L28" s="16">
        <f t="shared" si="6"/>
        <v>83766.87199999999</v>
      </c>
      <c r="M28" s="16">
        <f t="shared" si="6"/>
        <v>83766.87199999999</v>
      </c>
    </row>
    <row r="29" spans="2:13" ht="12.75">
      <c r="B29" s="17"/>
      <c r="C29" s="18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21" t="s">
        <v>0</v>
      </c>
      <c r="D30" s="22">
        <f aca="true" t="shared" si="7" ref="D30:M30">(D28-D10)/D10</f>
        <v>0.17004673857631628</v>
      </c>
      <c r="E30" s="22">
        <f t="shared" si="7"/>
        <v>0.18474816190203067</v>
      </c>
      <c r="F30" s="22">
        <f t="shared" si="7"/>
        <v>0.21350646954661978</v>
      </c>
      <c r="G30" s="22">
        <f t="shared" si="7"/>
        <v>0.1868059283688188</v>
      </c>
      <c r="H30" s="22">
        <f t="shared" si="7"/>
        <v>0.17139913701011078</v>
      </c>
      <c r="I30" s="22">
        <f t="shared" si="7"/>
        <v>0.16052748807078782</v>
      </c>
      <c r="J30" s="22">
        <f t="shared" si="7"/>
        <v>0.1459059939348405</v>
      </c>
      <c r="K30" s="22">
        <f t="shared" si="7"/>
        <v>0.13167892511513174</v>
      </c>
      <c r="L30" s="22">
        <f t="shared" si="7"/>
        <v>0.11777096665360386</v>
      </c>
      <c r="M30" s="22">
        <f t="shared" si="7"/>
        <v>0.1043171617550937</v>
      </c>
    </row>
    <row r="31" spans="3:13" ht="12.75">
      <c r="C31" s="27" t="s">
        <v>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3:13" ht="12.75">
      <c r="C32" s="27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3:13" ht="15">
      <c r="C33" s="57" t="s">
        <v>28</v>
      </c>
      <c r="D33" s="60">
        <v>0</v>
      </c>
      <c r="E33" s="61">
        <v>700</v>
      </c>
      <c r="F33" s="61">
        <f>8536+E33</f>
        <v>9236</v>
      </c>
      <c r="G33" s="63">
        <f>F33</f>
        <v>9236</v>
      </c>
      <c r="H33" s="63">
        <f aca="true" t="shared" si="8" ref="H33:M33">G33</f>
        <v>9236</v>
      </c>
      <c r="I33" s="63">
        <f t="shared" si="8"/>
        <v>9236</v>
      </c>
      <c r="J33" s="63">
        <f t="shared" si="8"/>
        <v>9236</v>
      </c>
      <c r="K33" s="63">
        <f t="shared" si="8"/>
        <v>9236</v>
      </c>
      <c r="L33" s="63">
        <f t="shared" si="8"/>
        <v>9236</v>
      </c>
      <c r="M33" s="64">
        <f t="shared" si="8"/>
        <v>9236</v>
      </c>
    </row>
    <row r="34" spans="3:13" ht="15">
      <c r="C34" s="47" t="s">
        <v>29</v>
      </c>
      <c r="D34" s="62">
        <v>623</v>
      </c>
      <c r="E34" s="62">
        <f>4989+623</f>
        <v>5612</v>
      </c>
      <c r="F34" s="62">
        <f>E34+158</f>
        <v>5770</v>
      </c>
      <c r="G34" s="65">
        <f>F34</f>
        <v>5770</v>
      </c>
      <c r="H34" s="65">
        <f aca="true" t="shared" si="9" ref="H34:M34">G34</f>
        <v>5770</v>
      </c>
      <c r="I34" s="65">
        <f t="shared" si="9"/>
        <v>5770</v>
      </c>
      <c r="J34" s="65">
        <f t="shared" si="9"/>
        <v>5770</v>
      </c>
      <c r="K34" s="65">
        <f t="shared" si="9"/>
        <v>5770</v>
      </c>
      <c r="L34" s="65">
        <f t="shared" si="9"/>
        <v>5770</v>
      </c>
      <c r="M34" s="66">
        <f t="shared" si="9"/>
        <v>5770</v>
      </c>
    </row>
    <row r="35" spans="3:13" ht="15"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3:9" ht="12.75" customHeight="1">
      <c r="C36" s="18"/>
      <c r="D36" s="19"/>
      <c r="E36" s="19"/>
      <c r="F36" s="19"/>
      <c r="G36" s="19"/>
      <c r="H36" s="19"/>
      <c r="I36" s="19"/>
    </row>
    <row r="37" spans="2:13" ht="45" customHeight="1">
      <c r="B37" s="51" t="str">
        <f>+B1</f>
        <v>Report on the Capacity, Demand and Reserves in the ERCOT Region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</row>
    <row r="38" spans="2:28" ht="30" customHeight="1">
      <c r="B38" s="54" t="str">
        <f>+B2</f>
        <v>Summer Summary - 2016-2025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V38" s="23"/>
      <c r="W38" s="23"/>
      <c r="X38" s="23"/>
      <c r="Y38" s="23"/>
      <c r="Z38" s="23"/>
      <c r="AA38" s="23"/>
      <c r="AB38" s="23"/>
    </row>
    <row r="39" spans="2:9" ht="12.75" customHeight="1">
      <c r="B39" s="24"/>
      <c r="C39" s="24"/>
      <c r="D39" s="24"/>
      <c r="E39" s="24"/>
      <c r="F39" s="24"/>
      <c r="G39" s="24"/>
      <c r="H39" s="24"/>
      <c r="I39" s="24"/>
    </row>
    <row r="40" spans="2:9" ht="12.75" customHeight="1">
      <c r="B40" s="24"/>
      <c r="C40" s="24"/>
      <c r="D40" s="24"/>
      <c r="E40" s="24"/>
      <c r="F40" s="24"/>
      <c r="G40" s="24"/>
      <c r="H40" s="24"/>
      <c r="I40" s="24"/>
    </row>
    <row r="41" ht="12.75" customHeight="1"/>
    <row r="42" ht="12.75" customHeight="1"/>
    <row r="43" ht="12.75" customHeight="1"/>
    <row r="44" ht="12.75" customHeight="1"/>
    <row r="45" ht="12.75" customHeight="1"/>
    <row r="72" ht="12.75">
      <c r="N72" s="27"/>
    </row>
  </sheetData>
  <sheetProtection/>
  <mergeCells count="4">
    <mergeCell ref="B1:M1"/>
    <mergeCell ref="B2:M2"/>
    <mergeCell ref="B37:M37"/>
    <mergeCell ref="B38:M38"/>
  </mergeCells>
  <printOptions horizontalCentered="1"/>
  <pageMargins left="0.75" right="0.75" top="1" bottom="1" header="0.5" footer="0.5"/>
  <pageSetup fitToHeight="2" horizontalDpi="600" verticalDpi="600" orientation="landscape" scale="70" r:id="rId2"/>
  <headerFooter alignWithMargins="0">
    <oddFooter>&amp;C&amp;P</oddFooter>
  </headerFooter>
  <rowBreaks count="1" manualBreakCount="1">
    <brk id="3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Pete.Warnken@ercot.com</Manager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 Resource Adequacy Dept.</dc:creator>
  <cp:keywords/>
  <dc:description/>
  <cp:lastModifiedBy>Lane, Rob</cp:lastModifiedBy>
  <cp:lastPrinted>2015-04-30T13:44:43Z</cp:lastPrinted>
  <dcterms:created xsi:type="dcterms:W3CDTF">2008-05-08T20:14:27Z</dcterms:created>
  <dcterms:modified xsi:type="dcterms:W3CDTF">2016-04-07T15:04:15Z</dcterms:modified>
  <cp:category/>
  <cp:version/>
  <cp:contentType/>
  <cp:contentStatus/>
</cp:coreProperties>
</file>