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5600" windowHeight="7680"/>
  </bookViews>
  <sheets>
    <sheet name="The 3 Proposals from 5-18-15" sheetId="1" r:id="rId1"/>
    <sheet name="Constraint MCPC for PFR, FFR" sheetId="2" r:id="rId2"/>
    <sheet name="Example" sheetId="3" r:id="rId3"/>
  </sheets>
  <definedNames>
    <definedName name="solver_adj" localSheetId="2" hidden="1">Example!$I$18,Example!$I$19</definedName>
    <definedName name="solver_cvg" localSheetId="2" hidden="1">0.0001</definedName>
    <definedName name="solver_drv" localSheetId="2" hidden="1">2</definedName>
    <definedName name="solver_eng" localSheetId="2" hidden="1">1</definedName>
    <definedName name="solver_est" localSheetId="2" hidden="1">1</definedName>
    <definedName name="solver_itr" localSheetId="2" hidden="1">2147483647</definedName>
    <definedName name="solver_lhs1" localSheetId="2" hidden="1">Example!$I$18</definedName>
    <definedName name="solver_lhs2" localSheetId="2" hidden="1">Example!$I$19</definedName>
    <definedName name="solver_lhs3" localSheetId="2" hidden="1">Example!$I$19</definedName>
    <definedName name="solver_lhs4" localSheetId="2" hidden="1">Example!$L$14</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4</definedName>
    <definedName name="solver_nwt" localSheetId="2" hidden="1">1</definedName>
    <definedName name="solver_opt" localSheetId="2" hidden="1">Example!$I$12</definedName>
    <definedName name="solver_pre" localSheetId="2" hidden="1">0.000001</definedName>
    <definedName name="solver_rbv" localSheetId="2" hidden="1">2</definedName>
    <definedName name="solver_rel1" localSheetId="2" hidden="1">1</definedName>
    <definedName name="solver_rel2" localSheetId="2" hidden="1">1</definedName>
    <definedName name="solver_rel3" localSheetId="2" hidden="1">1</definedName>
    <definedName name="solver_rel4" localSheetId="2" hidden="1">3</definedName>
    <definedName name="solver_rhs1" localSheetId="2" hidden="1">Example!#REF!</definedName>
    <definedName name="solver_rhs2" localSheetId="2" hidden="1">Example!#REF!</definedName>
    <definedName name="solver_rhs3" localSheetId="2" hidden="1">Example!#REF!</definedName>
    <definedName name="solver_rhs4" localSheetId="2" hidden="1">Example!#REF!</definedName>
    <definedName name="solver_rlx" localSheetId="2" hidden="1">2</definedName>
    <definedName name="solver_rsd" localSheetId="2" hidden="1">0</definedName>
    <definedName name="solver_scl" localSheetId="2" hidden="1">2</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2</definedName>
    <definedName name="solver_val" localSheetId="2" hidden="1">0</definedName>
    <definedName name="solver_ver" localSheetId="2" hidden="1">3</definedName>
  </definedNames>
  <calcPr calcId="145621"/>
</workbook>
</file>

<file path=xl/calcChain.xml><?xml version="1.0" encoding="utf-8"?>
<calcChain xmlns="http://schemas.openxmlformats.org/spreadsheetml/2006/main">
  <c r="I41" i="3" l="1"/>
  <c r="I27" i="3"/>
  <c r="I46" i="3" s="1"/>
  <c r="I26" i="3"/>
  <c r="I25" i="3"/>
  <c r="I5" i="3"/>
  <c r="I9" i="3" s="1"/>
  <c r="I45" i="3" l="1"/>
  <c r="I42" i="3"/>
  <c r="I47" i="3" s="1"/>
  <c r="H41" i="3"/>
  <c r="G41" i="3"/>
  <c r="F41" i="3"/>
  <c r="E41" i="3"/>
  <c r="D41" i="3"/>
  <c r="C41" i="3"/>
  <c r="F28" i="3"/>
  <c r="E28" i="3"/>
  <c r="D28" i="3"/>
  <c r="C28" i="3"/>
  <c r="H27" i="3"/>
  <c r="H46" i="3" s="1"/>
  <c r="G27" i="3"/>
  <c r="G46" i="3" s="1"/>
  <c r="F27" i="3"/>
  <c r="F46" i="3" s="1"/>
  <c r="E27" i="3"/>
  <c r="D27" i="3"/>
  <c r="C27" i="3"/>
  <c r="C46" i="3" s="1"/>
  <c r="H26" i="3"/>
  <c r="G26" i="3"/>
  <c r="F26" i="3"/>
  <c r="E26" i="3"/>
  <c r="D26" i="3"/>
  <c r="C26" i="3"/>
  <c r="H25" i="3"/>
  <c r="G25" i="3"/>
  <c r="G45" i="3" s="1"/>
  <c r="F25" i="3"/>
  <c r="F45" i="3" s="1"/>
  <c r="E25" i="3"/>
  <c r="D25" i="3"/>
  <c r="C25" i="3"/>
  <c r="C45" i="3" s="1"/>
  <c r="G23" i="3"/>
  <c r="H5" i="3"/>
  <c r="H9" i="3" s="1"/>
  <c r="G5" i="3"/>
  <c r="G9" i="3" s="1"/>
  <c r="F5" i="3"/>
  <c r="F9" i="3" s="1"/>
  <c r="E5" i="3"/>
  <c r="E9" i="3" s="1"/>
  <c r="D5" i="3"/>
  <c r="D9" i="3" s="1"/>
  <c r="C5" i="3"/>
  <c r="C9" i="3" s="1"/>
  <c r="E42" i="3" l="1"/>
  <c r="E47" i="3"/>
  <c r="H42" i="3"/>
  <c r="H47" i="3"/>
  <c r="D45" i="3"/>
  <c r="H45" i="3"/>
  <c r="D46" i="3"/>
  <c r="F42" i="3"/>
  <c r="F47" i="3" s="1"/>
  <c r="D42" i="3"/>
  <c r="D47" i="3" s="1"/>
  <c r="E45" i="3"/>
  <c r="E46" i="3"/>
  <c r="C42" i="3"/>
  <c r="C47" i="3" s="1"/>
  <c r="G42" i="3"/>
  <c r="G47" i="3" s="1"/>
</calcChain>
</file>

<file path=xl/comments1.xml><?xml version="1.0" encoding="utf-8"?>
<comments xmlns="http://schemas.openxmlformats.org/spreadsheetml/2006/main">
  <authors>
    <author>ERCOT</author>
    <author>Moorty, Sai</author>
  </authors>
  <commentList>
    <comment ref="I23" authorId="0">
      <text>
        <r>
          <rPr>
            <b/>
            <sz val="9"/>
            <color indexed="8"/>
            <rFont val="Tahoma"/>
            <family val="2"/>
          </rPr>
          <t>ERCOT:</t>
        </r>
        <r>
          <rPr>
            <sz val="9"/>
            <color indexed="8"/>
            <rFont val="Tahoma"/>
            <family val="2"/>
          </rPr>
          <t xml:space="preserve">
Note for IMM proposal the shadow price is -2917 $/MW
</t>
        </r>
      </text>
    </comment>
    <comment ref="H28" authorId="1">
      <text>
        <r>
          <rPr>
            <b/>
            <sz val="9"/>
            <color indexed="8"/>
            <rFont val="Tahoma"/>
            <family val="2"/>
          </rPr>
          <t>Moorty, Sai:</t>
        </r>
        <r>
          <rPr>
            <sz val="9"/>
            <color indexed="8"/>
            <rFont val="Tahoma"/>
            <family val="2"/>
          </rPr>
          <t xml:space="preserve">FFR with linked energy bids will be cleared if LMP minus the submitted not to exceed energy bid price is &lt;= $60-FFR Offer Price
</t>
        </r>
      </text>
    </comment>
    <comment ref="I28" authorId="1">
      <text>
        <r>
          <rPr>
            <b/>
            <sz val="9"/>
            <color indexed="8"/>
            <rFont val="Tahoma"/>
            <family val="2"/>
          </rPr>
          <t>Moorty, Sai:</t>
        </r>
        <r>
          <rPr>
            <sz val="9"/>
            <color indexed="8"/>
            <rFont val="Tahoma"/>
            <family val="2"/>
          </rPr>
          <t xml:space="preserve">
In this case opportunity cost of $1100 for energy is incorporated into FFR MCPC.
Note, this also means that the linked energy bid to buy is cleared but at a higher price than the submitted not to exceed price by $1100
</t>
        </r>
      </text>
    </comment>
    <comment ref="D32" authorId="1">
      <text>
        <r>
          <rPr>
            <b/>
            <sz val="9"/>
            <color indexed="81"/>
            <rFont val="Tahoma"/>
            <family val="2"/>
          </rPr>
          <t>Moorty, Sai:</t>
        </r>
        <r>
          <rPr>
            <sz val="9"/>
            <color indexed="81"/>
            <rFont val="Tahoma"/>
            <family val="2"/>
          </rPr>
          <t xml:space="preserve">
ERCOT adjusts PFR requirements requirement after DAM close based on estimate of how much FFR will be cleared</t>
        </r>
      </text>
    </comment>
  </commentList>
</comments>
</file>

<file path=xl/sharedStrings.xml><?xml version="1.0" encoding="utf-8"?>
<sst xmlns="http://schemas.openxmlformats.org/spreadsheetml/2006/main" count="75" uniqueCount="63">
  <si>
    <t>ID #</t>
  </si>
  <si>
    <t>High Level Proposal Description</t>
  </si>
  <si>
    <r>
      <t>The FAST Proposal</t>
    </r>
    <r>
      <rPr>
        <sz val="14"/>
        <color indexed="8"/>
        <rFont val="Arial"/>
        <family val="2"/>
      </rPr>
      <t>, as described at the 9-25-14 TAC meeting but with NO cap on the FFRS MCPC.</t>
    </r>
  </si>
  <si>
    <t>IMM Modification to Alternative Proposal 2, as described at the 9-25-14 TAC meeting that introduced the “Linked Load Bids – AS Offers Concept"</t>
  </si>
  <si>
    <t>Constraints</t>
  </si>
  <si>
    <t>PFR MCPC</t>
  </si>
  <si>
    <t>FFR MCPC</t>
  </si>
  <si>
    <t>FAST Proposal</t>
  </si>
  <si>
    <t>(a) Sum(PFR)+R*Sum(FFR)&gt;=PFR_Req+R*FFR_Req (Shadow Price SP_a)
(b) Sum(FFR) &lt;= FFR_Req (Shadow Price SP_b)</t>
  </si>
  <si>
    <t>SP_a</t>
  </si>
  <si>
    <t>R*SP_a</t>
  </si>
  <si>
    <t>IMM Modification to Alternative Proposal 2</t>
  </si>
  <si>
    <t>(a) Sum(PFR)+R*Sum(FFR)&gt;=PFR_Req+R*FFR_Req (Shadow Price SP_a)
(b) Sum(FFR) &lt;= FFR_Req (Shadow Price SP_b)
(c) For each Load Resource with linked energy bid:
EnergyBid_cleared_MW - FFR &gt;= LPC (Shadow Price SP_c)</t>
  </si>
  <si>
    <t>(a) Sum(PFR)+Sum(FFR)&gt;=PFR_Req+FFR_Req (Shadow Price SP_x)
(b) Sum(FFR) &lt;= FFR_Req (Shadow Price SP_b)</t>
  </si>
  <si>
    <t>SCENARIOs</t>
  </si>
  <si>
    <t>Case 1</t>
  </si>
  <si>
    <t>Case 2</t>
  </si>
  <si>
    <t>Case 3</t>
  </si>
  <si>
    <t>Case 4</t>
  </si>
  <si>
    <t>Case 5</t>
  </si>
  <si>
    <t>Case 6</t>
  </si>
  <si>
    <t>Requirement</t>
  </si>
  <si>
    <t>OFFERS</t>
  </si>
  <si>
    <t>MWs</t>
  </si>
  <si>
    <t>$$$</t>
  </si>
  <si>
    <t>AWARDS</t>
  </si>
  <si>
    <t>PFR MW</t>
  </si>
  <si>
    <t>FFR MW</t>
  </si>
  <si>
    <t>Shadow Price</t>
  </si>
  <si>
    <t>Sum(PFR) + R*Sum(FFR)  &gt;= 3360</t>
  </si>
  <si>
    <t>Sum(FFR) &lt;= 1060</t>
  </si>
  <si>
    <t>MCPC</t>
  </si>
  <si>
    <t>FAST PFR MCPC</t>
  </si>
  <si>
    <t>FAST FFR MCPC</t>
  </si>
  <si>
    <t>IMM Modification to Alternative Proposal 2 PFR MCPC</t>
  </si>
  <si>
    <t>IMM Modification to Alternative Proposal 2 FFR MCPC</t>
  </si>
  <si>
    <t>Total Requirement PFR_req+FFR_req</t>
  </si>
  <si>
    <t>Sum(PFR)+Sum(FFR)&gt;-2300 --&gt; Ratio=1</t>
  </si>
  <si>
    <t>Sum(FFR) &lt;=1060</t>
  </si>
  <si>
    <t>Case 7</t>
  </si>
  <si>
    <t>Enhanced 2015-2018 Alternative - No change to DAM software</t>
  </si>
  <si>
    <t>SP_x</t>
  </si>
  <si>
    <t>a) For the marginal PFR offer the opportunity costs for energy impacts procurement constraint = $20 (for example)
b) Not enough FFR cleared to bind on FFR max procurement limit</t>
  </si>
  <si>
    <t>a) For the marginal PFR offer the opportunity costs for energy impacts procurement constraint = $2000 (for example)
b) For the marginal FFR offer the opportunity costs for energy is $1100 (for example)&lt;-- note this is used in the IMM proposal with linked energy bids
c) FFR max procurement limit reached</t>
  </si>
  <si>
    <t>Equivalence Ratio (R ) FFR to PFR
i.e. 1 MW of FFR = R MW of PFR</t>
  </si>
  <si>
    <t>Equivalent total in PFR MW 
= PFR_Req+Ratio*FFR_Req</t>
  </si>
  <si>
    <t>a) Lots of capacity, i.e. no opportunity costs for energy or other AS
b) FFR max procurement limit reached</t>
  </si>
  <si>
    <t>a) Lots of capacity, i.e. no opportunity costs for energy or other AS
b) Not enough FFR cleared to bind on FFR max procurement limit</t>
  </si>
  <si>
    <t>a) Lots of capacity, i.e. no opportunity costs for energy or other AS
b) Not enough FFR cleared to bind on FFR max procurement limit
c) FFR Offers more expensive compared to PFR Offers</t>
  </si>
  <si>
    <t>a) Lots of capacity, i.e. no opportunity costs for energy or other AS
b) FFR Offers more expensive compared to PFR Offers
c) Lots of PFR Offers available that are cheaper than FFR Offers</t>
  </si>
  <si>
    <t>R*SP_a + SP_b
Note: The formula is the same as Alternate Proposal 2 but allows for opportunity costs for Load Resource energy bid to be incorporated into the FFR MCPC</t>
  </si>
  <si>
    <t>Enhanced 2015-2018 Alternative  --&gt; Awards</t>
  </si>
  <si>
    <t>Enhanced 2015-2018 Alternative  --&gt; Shadow Price</t>
  </si>
  <si>
    <t>Enhanced 2015-2018 Alternative  --&gt; MCPCs</t>
  </si>
  <si>
    <t xml:space="preserve">a) Capacity for PFR has moderate opportunity cost. Note: In this scenario, the energy prices are somewhat elevated but not too much. For the IMM proposal, it is expected that the LR energy bids are much higher than the energy prices and hence any linked FFR offers will not have opportunity cost included.
b) For the marginal PFR offer the opportunity costs for energy impacts procurement constraint = $20 (for example)
c) For the marginal FFR offer the opportunity costs for energy is zero (for example).&lt;-- note this is used in the IMM proposal with linked energy bids
d) FFR max procurement limit reached
</t>
  </si>
  <si>
    <t>The Enhanced 2015-2018 Proposal</t>
  </si>
  <si>
    <t>PFR $/MW</t>
  </si>
  <si>
    <t>FFR $/MW</t>
  </si>
  <si>
    <t>Total Payments for PFR and FFR</t>
  </si>
  <si>
    <t>FAST ($)</t>
  </si>
  <si>
    <t>IMM ($)</t>
  </si>
  <si>
    <t>Enhanced 2015-2018 ($)</t>
  </si>
  <si>
    <t>Enhanced 2015-2018 Proposal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</si>
</sst>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9" x14ac:knownFonts="1">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4"/>
      <color indexed="8"/>
      <name val="Calibri"/>
      <family val="2"/>
    </font>
    <font>
      <sz val="20"/>
      <color indexed="8"/>
      <name val="Calibri"/>
      <family val="2"/>
    </font>
    <font>
      <sz val="14"/>
      <color indexed="8"/>
      <name val="Arial"/>
      <family val="2"/>
    </font>
    <font>
      <b/>
      <sz val="14"/>
      <color indexed="8"/>
      <name val="Arial"/>
      <family val="2"/>
    </font>
    <font>
      <b/>
      <sz val="9"/>
      <color indexed="8"/>
      <name val="Tahoma"/>
      <family val="2"/>
    </font>
    <font>
      <sz val="9"/>
      <color indexed="8"/>
      <name val="Tahoma"/>
      <family val="2"/>
    </font>
    <font>
      <sz val="9"/>
      <color indexed="81"/>
      <name val="Tahoma"/>
      <family val="2"/>
    </font>
    <font>
      <b/>
      <sz val="9"/>
      <color indexed="81"/>
      <name val="Tahoma"/>
      <family val="2"/>
    </font>
    <font>
      <sz val="11"/>
      <color indexed="8"/>
      <name val="Calibri"/>
      <family val="2"/>
    </font>
    <font>
      <b/>
      <u/>
      <sz val="11"/>
      <color indexed="8"/>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27" fillId="0" borderId="0" applyFont="0" applyFill="0" applyBorder="0" applyAlignment="0" applyProtection="0"/>
  </cellStyleXfs>
  <cellXfs count="32">
    <xf numFmtId="0" fontId="0" fillId="0" borderId="0" xfId="0"/>
    <xf numFmtId="0" fontId="20" fillId="0" borderId="10" xfId="0" applyFont="1" applyBorder="1" applyAlignment="1">
      <alignment horizontal="left" vertical="top"/>
    </xf>
    <xf numFmtId="0" fontId="20" fillId="0" borderId="0" xfId="0" applyFont="1"/>
    <xf numFmtId="0" fontId="19" fillId="0" borderId="10" xfId="0" applyFont="1" applyBorder="1" applyAlignment="1">
      <alignment horizontal="left" vertical="top"/>
    </xf>
    <xf numFmtId="0" fontId="22" fillId="0" borderId="11" xfId="0" applyFont="1" applyBorder="1" applyAlignment="1">
      <alignment vertical="top" wrapText="1" readingOrder="1"/>
    </xf>
    <xf numFmtId="0" fontId="0" fillId="0" borderId="10" xfId="0" applyBorder="1"/>
    <xf numFmtId="0" fontId="22" fillId="0" borderId="11" xfId="0" applyFont="1" applyBorder="1" applyAlignment="1">
      <alignment vertical="center" wrapText="1" readingOrder="1"/>
    </xf>
    <xf numFmtId="0" fontId="0" fillId="0" borderId="10" xfId="0" applyBorder="1" applyAlignment="1">
      <alignment wrapText="1"/>
    </xf>
    <xf numFmtId="0" fontId="0" fillId="0" borderId="0" xfId="0" applyAlignment="1">
      <alignment horizontal="right"/>
    </xf>
    <xf numFmtId="0" fontId="18" fillId="0" borderId="0" xfId="0" applyFont="1" applyAlignment="1">
      <alignment horizontal="right" wrapText="1"/>
    </xf>
    <xf numFmtId="0" fontId="18" fillId="0" borderId="10" xfId="0" applyFont="1" applyBorder="1" applyAlignment="1">
      <alignment horizontal="right"/>
    </xf>
    <xf numFmtId="0" fontId="0" fillId="0" borderId="0" xfId="0" applyAlignment="1">
      <alignment horizontal="right" wrapText="1"/>
    </xf>
    <xf numFmtId="0" fontId="0" fillId="0" borderId="10" xfId="0" applyBorder="1" applyAlignment="1">
      <alignment horizontal="right" wrapText="1"/>
    </xf>
    <xf numFmtId="0" fontId="0" fillId="0" borderId="10" xfId="0" applyBorder="1" applyAlignment="1">
      <alignment horizontal="right"/>
    </xf>
    <xf numFmtId="0" fontId="0" fillId="0" borderId="0" xfId="0" applyAlignment="1">
      <alignment horizontal="right" vertical="center"/>
    </xf>
    <xf numFmtId="0" fontId="18" fillId="0" borderId="0" xfId="0" applyFont="1" applyAlignment="1">
      <alignment horizontal="right" vertical="center" wrapText="1"/>
    </xf>
    <xf numFmtId="2" fontId="0" fillId="0" borderId="10" xfId="0" applyNumberFormat="1" applyBorder="1" applyAlignment="1">
      <alignment horizontal="right" vertical="center"/>
    </xf>
    <xf numFmtId="2" fontId="0" fillId="0" borderId="0" xfId="0" applyNumberFormat="1" applyAlignment="1">
      <alignment horizontal="right" vertical="center"/>
    </xf>
    <xf numFmtId="1" fontId="0" fillId="0" borderId="10" xfId="0" applyNumberFormat="1" applyBorder="1" applyAlignment="1">
      <alignment horizontal="right"/>
    </xf>
    <xf numFmtId="1" fontId="0" fillId="0" borderId="0" xfId="0" applyNumberFormat="1" applyAlignment="1">
      <alignment horizontal="right"/>
    </xf>
    <xf numFmtId="0" fontId="0" fillId="0" borderId="0" xfId="0" applyBorder="1" applyAlignment="1">
      <alignment horizontal="right"/>
    </xf>
    <xf numFmtId="0" fontId="0" fillId="33" borderId="10" xfId="0" applyFill="1" applyBorder="1" applyAlignment="1">
      <alignment horizontal="right"/>
    </xf>
    <xf numFmtId="0" fontId="0" fillId="0" borderId="10" xfId="0" applyFill="1" applyBorder="1" applyAlignment="1">
      <alignment horizontal="right"/>
    </xf>
    <xf numFmtId="0" fontId="0" fillId="34" borderId="10" xfId="0" applyFill="1" applyBorder="1" applyAlignment="1">
      <alignment horizontal="right" wrapText="1"/>
    </xf>
    <xf numFmtId="0" fontId="0" fillId="34" borderId="10" xfId="0" applyFill="1" applyBorder="1" applyAlignment="1">
      <alignment horizontal="right"/>
    </xf>
    <xf numFmtId="0" fontId="0" fillId="34" borderId="0" xfId="0" applyFill="1" applyAlignment="1">
      <alignment horizontal="right"/>
    </xf>
    <xf numFmtId="2" fontId="0" fillId="34" borderId="10" xfId="0" applyNumberFormat="1" applyFill="1" applyBorder="1" applyAlignment="1">
      <alignment horizontal="right" vertical="center"/>
    </xf>
    <xf numFmtId="1" fontId="0" fillId="34" borderId="10" xfId="0" applyNumberFormat="1" applyFill="1" applyBorder="1" applyAlignment="1">
      <alignment horizontal="right"/>
    </xf>
    <xf numFmtId="0" fontId="0" fillId="34" borderId="0" xfId="0" applyFill="1" applyBorder="1" applyAlignment="1">
      <alignment horizontal="right"/>
    </xf>
    <xf numFmtId="0" fontId="18" fillId="0" borderId="0" xfId="0" applyFont="1" applyAlignment="1">
      <alignment horizontal="right"/>
    </xf>
    <xf numFmtId="164" fontId="18" fillId="0" borderId="0" xfId="42" applyNumberFormat="1" applyFont="1" applyAlignment="1">
      <alignment horizontal="right"/>
    </xf>
    <xf numFmtId="0" fontId="28" fillId="0" borderId="0" xfId="0" applyFont="1" applyAlignment="1">
      <alignment horizontal="righ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workbookViewId="0"/>
  </sheetViews>
  <sheetFormatPr defaultRowHeight="15" customHeight="1" x14ac:dyDescent="0.25"/>
  <cols>
    <col min="2" max="2" width="109.42578125" customWidth="1"/>
    <col min="3" max="3" width="17" customWidth="1"/>
  </cols>
  <sheetData>
    <row r="1" spans="1:3" ht="33" customHeight="1" x14ac:dyDescent="0.4">
      <c r="A1" s="1" t="s">
        <v>0</v>
      </c>
      <c r="B1" s="2" t="s">
        <v>1</v>
      </c>
    </row>
    <row r="2" spans="1:3" ht="36" customHeight="1" x14ac:dyDescent="0.25">
      <c r="A2" s="3">
        <v>1</v>
      </c>
      <c r="B2" s="4" t="s">
        <v>2</v>
      </c>
      <c r="C2" s="5"/>
    </row>
    <row r="3" spans="1:3" ht="36" customHeight="1" x14ac:dyDescent="0.25">
      <c r="A3" s="3">
        <v>2</v>
      </c>
      <c r="B3" s="6" t="s">
        <v>3</v>
      </c>
      <c r="C3" s="5"/>
    </row>
    <row r="4" spans="1:3" ht="18.75" customHeight="1" x14ac:dyDescent="0.25">
      <c r="A4" s="3">
        <v>3</v>
      </c>
      <c r="B4" s="6" t="s">
        <v>55</v>
      </c>
      <c r="C4"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
  <sheetViews>
    <sheetView zoomScale="90" zoomScaleNormal="90" workbookViewId="0">
      <selection activeCell="A5" sqref="A5"/>
    </sheetView>
  </sheetViews>
  <sheetFormatPr defaultRowHeight="15" customHeight="1" x14ac:dyDescent="0.25"/>
  <cols>
    <col min="1" max="1" width="38.42578125" bestFit="1" customWidth="1"/>
    <col min="2" max="2" width="51.7109375" customWidth="1"/>
    <col min="3" max="3" width="10.85546875" customWidth="1"/>
    <col min="4" max="4" width="29.42578125" customWidth="1"/>
  </cols>
  <sheetData>
    <row r="2" spans="1:4" ht="15" customHeight="1" x14ac:dyDescent="0.25">
      <c r="A2" s="5"/>
      <c r="B2" s="5" t="s">
        <v>4</v>
      </c>
      <c r="C2" s="5" t="s">
        <v>5</v>
      </c>
      <c r="D2" s="5" t="s">
        <v>6</v>
      </c>
    </row>
    <row r="3" spans="1:4" ht="60" customHeight="1" x14ac:dyDescent="0.25">
      <c r="A3" s="5" t="s">
        <v>7</v>
      </c>
      <c r="B3" s="7" t="s">
        <v>8</v>
      </c>
      <c r="C3" s="5" t="s">
        <v>9</v>
      </c>
      <c r="D3" s="5" t="s">
        <v>10</v>
      </c>
    </row>
    <row r="4" spans="1:4" ht="120" customHeight="1" x14ac:dyDescent="0.25">
      <c r="A4" s="5" t="s">
        <v>11</v>
      </c>
      <c r="B4" s="7" t="s">
        <v>12</v>
      </c>
      <c r="C4" s="5" t="s">
        <v>9</v>
      </c>
      <c r="D4" s="7" t="s">
        <v>50</v>
      </c>
    </row>
    <row r="5" spans="1:4" ht="60" customHeight="1" x14ac:dyDescent="0.25">
      <c r="A5" s="5" t="s">
        <v>62</v>
      </c>
      <c r="B5" s="7" t="s">
        <v>13</v>
      </c>
      <c r="C5" s="5" t="s">
        <v>41</v>
      </c>
      <c r="D5" s="5"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7"/>
  <sheetViews>
    <sheetView topLeftCell="A19" zoomScaleNormal="100" workbookViewId="0">
      <pane xSplit="1" topLeftCell="B1" activePane="topRight" state="frozen"/>
      <selection pane="topRight" activeCell="A41" sqref="A41"/>
    </sheetView>
  </sheetViews>
  <sheetFormatPr defaultColWidth="9.140625" defaultRowHeight="15" customHeight="1" x14ac:dyDescent="0.25"/>
  <cols>
    <col min="1" max="1" width="34.28515625" style="8" bestFit="1" customWidth="1"/>
    <col min="2" max="2" width="9.140625" style="8"/>
    <col min="3" max="3" width="17.28515625" style="8" customWidth="1"/>
    <col min="4" max="4" width="21.5703125" style="8" customWidth="1"/>
    <col min="5" max="5" width="27.140625" style="8" customWidth="1"/>
    <col min="6" max="6" width="30.7109375" style="8" customWidth="1"/>
    <col min="7" max="7" width="31" style="8" customWidth="1"/>
    <col min="8" max="8" width="28.85546875" style="8" customWidth="1"/>
    <col min="9" max="9" width="31" style="8" customWidth="1"/>
    <col min="10" max="16384" width="9.140625" style="8"/>
  </cols>
  <sheetData>
    <row r="1" spans="1:10" ht="15" customHeight="1" x14ac:dyDescent="0.25">
      <c r="A1" s="9" t="s">
        <v>14</v>
      </c>
      <c r="C1" s="10" t="s">
        <v>15</v>
      </c>
      <c r="D1" s="10" t="s">
        <v>16</v>
      </c>
      <c r="E1" s="10" t="s">
        <v>17</v>
      </c>
      <c r="F1" s="10" t="s">
        <v>18</v>
      </c>
      <c r="G1" s="10" t="s">
        <v>19</v>
      </c>
      <c r="H1" s="10" t="s">
        <v>20</v>
      </c>
      <c r="I1" s="10" t="s">
        <v>39</v>
      </c>
    </row>
    <row r="2" spans="1:10" s="11" customFormat="1" ht="375" x14ac:dyDescent="0.25">
      <c r="C2" s="12" t="s">
        <v>46</v>
      </c>
      <c r="D2" s="12" t="s">
        <v>47</v>
      </c>
      <c r="E2" s="12" t="s">
        <v>48</v>
      </c>
      <c r="F2" s="12" t="s">
        <v>49</v>
      </c>
      <c r="G2" s="23" t="s">
        <v>54</v>
      </c>
      <c r="H2" s="12" t="s">
        <v>42</v>
      </c>
      <c r="I2" s="23" t="s">
        <v>43</v>
      </c>
    </row>
    <row r="3" spans="1:10" ht="15" customHeight="1" x14ac:dyDescent="0.25">
      <c r="A3" s="9" t="s">
        <v>21</v>
      </c>
      <c r="I3" s="25"/>
    </row>
    <row r="4" spans="1:10" ht="15" customHeight="1" x14ac:dyDescent="0.25">
      <c r="A4" s="11" t="s">
        <v>26</v>
      </c>
      <c r="C4" s="13">
        <v>1240</v>
      </c>
      <c r="D4" s="13">
        <v>1240</v>
      </c>
      <c r="E4" s="13">
        <v>1240</v>
      </c>
      <c r="F4" s="13">
        <v>1240</v>
      </c>
      <c r="G4" s="13">
        <v>1240</v>
      </c>
      <c r="H4" s="13">
        <v>1240</v>
      </c>
      <c r="I4" s="24">
        <v>1240</v>
      </c>
    </row>
    <row r="5" spans="1:10" ht="15" customHeight="1" x14ac:dyDescent="0.25">
      <c r="A5" s="11" t="s">
        <v>27</v>
      </c>
      <c r="C5" s="13">
        <f t="shared" ref="C5:H5" si="0">2300-C4</f>
        <v>1060</v>
      </c>
      <c r="D5" s="13">
        <f t="shared" si="0"/>
        <v>1060</v>
      </c>
      <c r="E5" s="13">
        <f t="shared" si="0"/>
        <v>1060</v>
      </c>
      <c r="F5" s="13">
        <f t="shared" si="0"/>
        <v>1060</v>
      </c>
      <c r="G5" s="13">
        <f t="shared" si="0"/>
        <v>1060</v>
      </c>
      <c r="H5" s="13">
        <f t="shared" si="0"/>
        <v>1060</v>
      </c>
      <c r="I5" s="24">
        <f t="shared" ref="I5" si="1">2300-I4</f>
        <v>1060</v>
      </c>
    </row>
    <row r="6" spans="1:10" ht="15" customHeight="1" x14ac:dyDescent="0.25">
      <c r="A6" s="11"/>
      <c r="I6" s="25"/>
    </row>
    <row r="7" spans="1:10" s="14" customFormat="1" ht="30" customHeight="1" x14ac:dyDescent="0.25">
      <c r="A7" s="15" t="s">
        <v>44</v>
      </c>
      <c r="C7" s="16">
        <v>2</v>
      </c>
      <c r="D7" s="16">
        <v>2</v>
      </c>
      <c r="E7" s="16">
        <v>2</v>
      </c>
      <c r="F7" s="16">
        <v>2</v>
      </c>
      <c r="G7" s="16">
        <v>2</v>
      </c>
      <c r="H7" s="16">
        <v>2</v>
      </c>
      <c r="I7" s="26">
        <v>2</v>
      </c>
      <c r="J7" s="17"/>
    </row>
    <row r="8" spans="1:10" ht="15" customHeight="1" x14ac:dyDescent="0.25">
      <c r="A8" s="11"/>
      <c r="I8" s="25"/>
    </row>
    <row r="9" spans="1:10" ht="30" customHeight="1" x14ac:dyDescent="0.25">
      <c r="A9" s="11" t="s">
        <v>45</v>
      </c>
      <c r="C9" s="18">
        <f t="shared" ref="C9:H9" si="2">C4+(C5*C7)</f>
        <v>3360</v>
      </c>
      <c r="D9" s="18">
        <f t="shared" si="2"/>
        <v>3360</v>
      </c>
      <c r="E9" s="18">
        <f t="shared" si="2"/>
        <v>3360</v>
      </c>
      <c r="F9" s="18">
        <f t="shared" si="2"/>
        <v>3360</v>
      </c>
      <c r="G9" s="18">
        <f t="shared" si="2"/>
        <v>3360</v>
      </c>
      <c r="H9" s="18">
        <f t="shared" si="2"/>
        <v>3360</v>
      </c>
      <c r="I9" s="27">
        <f t="shared" ref="I9" si="3">I4+(I5*I7)</f>
        <v>3360</v>
      </c>
      <c r="J9" s="19"/>
    </row>
    <row r="10" spans="1:10" ht="15" customHeight="1" x14ac:dyDescent="0.25">
      <c r="A10" s="11"/>
      <c r="I10" s="25"/>
    </row>
    <row r="11" spans="1:10" ht="15" customHeight="1" x14ac:dyDescent="0.25">
      <c r="A11" s="9" t="s">
        <v>22</v>
      </c>
      <c r="I11" s="25"/>
    </row>
    <row r="12" spans="1:10" ht="15" customHeight="1" x14ac:dyDescent="0.25">
      <c r="A12" s="11" t="s">
        <v>26</v>
      </c>
      <c r="B12" s="8" t="s">
        <v>23</v>
      </c>
      <c r="C12" s="13">
        <v>3000</v>
      </c>
      <c r="D12" s="13">
        <v>3000</v>
      </c>
      <c r="E12" s="13">
        <v>3000</v>
      </c>
      <c r="F12" s="13">
        <v>4000</v>
      </c>
      <c r="G12" s="13">
        <v>3000</v>
      </c>
      <c r="H12" s="13">
        <v>3000</v>
      </c>
      <c r="I12" s="24">
        <v>3000</v>
      </c>
    </row>
    <row r="13" spans="1:10" ht="15" customHeight="1" x14ac:dyDescent="0.25">
      <c r="A13" s="11" t="s">
        <v>56</v>
      </c>
      <c r="B13" s="8" t="s">
        <v>24</v>
      </c>
      <c r="C13" s="13">
        <v>10</v>
      </c>
      <c r="D13" s="13">
        <v>10</v>
      </c>
      <c r="E13" s="13">
        <v>10</v>
      </c>
      <c r="F13" s="13">
        <v>10</v>
      </c>
      <c r="G13" s="13">
        <v>10</v>
      </c>
      <c r="H13" s="13">
        <v>10</v>
      </c>
      <c r="I13" s="24">
        <v>10</v>
      </c>
    </row>
    <row r="14" spans="1:10" ht="15" customHeight="1" x14ac:dyDescent="0.25">
      <c r="A14" s="11" t="s">
        <v>27</v>
      </c>
      <c r="B14" s="8" t="s">
        <v>23</v>
      </c>
      <c r="C14" s="13">
        <v>3000</v>
      </c>
      <c r="D14" s="13">
        <v>1000</v>
      </c>
      <c r="E14" s="13">
        <v>3000</v>
      </c>
      <c r="F14" s="13">
        <v>3000</v>
      </c>
      <c r="G14" s="13">
        <v>3000</v>
      </c>
      <c r="H14" s="13">
        <v>1000</v>
      </c>
      <c r="I14" s="24">
        <v>3000</v>
      </c>
    </row>
    <row r="15" spans="1:10" ht="15" customHeight="1" x14ac:dyDescent="0.25">
      <c r="A15" s="11" t="s">
        <v>57</v>
      </c>
      <c r="B15" s="8" t="s">
        <v>24</v>
      </c>
      <c r="C15" s="13">
        <v>3</v>
      </c>
      <c r="D15" s="13">
        <v>3</v>
      </c>
      <c r="E15" s="13">
        <v>22</v>
      </c>
      <c r="F15" s="13">
        <v>22</v>
      </c>
      <c r="G15" s="13">
        <v>3</v>
      </c>
      <c r="H15" s="13">
        <v>3</v>
      </c>
      <c r="I15" s="24">
        <v>3</v>
      </c>
    </row>
    <row r="16" spans="1:10" ht="15" customHeight="1" x14ac:dyDescent="0.25">
      <c r="A16" s="11"/>
      <c r="C16" s="20"/>
      <c r="D16" s="20"/>
      <c r="E16" s="20"/>
      <c r="F16" s="20"/>
      <c r="G16" s="20"/>
      <c r="H16" s="20"/>
      <c r="I16" s="28"/>
    </row>
    <row r="17" spans="1:9" ht="15" customHeight="1" x14ac:dyDescent="0.25">
      <c r="A17" s="9" t="s">
        <v>25</v>
      </c>
      <c r="I17" s="25"/>
    </row>
    <row r="18" spans="1:9" ht="15" customHeight="1" x14ac:dyDescent="0.25">
      <c r="A18" s="11" t="s">
        <v>26</v>
      </c>
      <c r="C18" s="13">
        <v>1240</v>
      </c>
      <c r="D18" s="12">
        <v>1360</v>
      </c>
      <c r="E18" s="13">
        <v>3000</v>
      </c>
      <c r="F18" s="13">
        <v>3360</v>
      </c>
      <c r="G18" s="13">
        <v>1240</v>
      </c>
      <c r="H18" s="13">
        <v>1360</v>
      </c>
      <c r="I18" s="24">
        <v>1240</v>
      </c>
    </row>
    <row r="19" spans="1:9" ht="15" customHeight="1" x14ac:dyDescent="0.25">
      <c r="A19" s="11" t="s">
        <v>27</v>
      </c>
      <c r="C19" s="13">
        <v>1060</v>
      </c>
      <c r="D19" s="12">
        <v>1000</v>
      </c>
      <c r="E19" s="13">
        <v>180</v>
      </c>
      <c r="F19" s="13">
        <v>0</v>
      </c>
      <c r="G19" s="13">
        <v>1060</v>
      </c>
      <c r="H19" s="13">
        <v>1000</v>
      </c>
      <c r="I19" s="24">
        <v>1060</v>
      </c>
    </row>
    <row r="20" spans="1:9" ht="15" customHeight="1" x14ac:dyDescent="0.25">
      <c r="A20" s="11"/>
      <c r="I20" s="25"/>
    </row>
    <row r="21" spans="1:9" ht="15" customHeight="1" x14ac:dyDescent="0.25">
      <c r="A21" s="9" t="s">
        <v>28</v>
      </c>
      <c r="I21" s="25"/>
    </row>
    <row r="22" spans="1:9" ht="15" customHeight="1" x14ac:dyDescent="0.25">
      <c r="A22" s="11" t="s">
        <v>29</v>
      </c>
      <c r="C22" s="13">
        <v>10</v>
      </c>
      <c r="D22" s="13">
        <v>10</v>
      </c>
      <c r="E22" s="13">
        <v>11</v>
      </c>
      <c r="F22" s="13">
        <v>10</v>
      </c>
      <c r="G22" s="21">
        <v>30</v>
      </c>
      <c r="H22" s="21">
        <v>30</v>
      </c>
      <c r="I22" s="24">
        <v>2010</v>
      </c>
    </row>
    <row r="23" spans="1:9" ht="15" customHeight="1" x14ac:dyDescent="0.25">
      <c r="A23" s="11" t="s">
        <v>30</v>
      </c>
      <c r="C23" s="13">
        <v>-17</v>
      </c>
      <c r="D23" s="13">
        <v>0</v>
      </c>
      <c r="E23" s="13">
        <v>0</v>
      </c>
      <c r="F23" s="13">
        <v>0</v>
      </c>
      <c r="G23" s="21">
        <f>-57</f>
        <v>-57</v>
      </c>
      <c r="H23" s="21">
        <v>0</v>
      </c>
      <c r="I23" s="24">
        <v>-4017</v>
      </c>
    </row>
    <row r="24" spans="1:9" ht="15" customHeight="1" x14ac:dyDescent="0.25">
      <c r="A24" s="9" t="s">
        <v>31</v>
      </c>
      <c r="C24" s="13"/>
      <c r="D24" s="13"/>
      <c r="E24" s="13"/>
      <c r="F24" s="13"/>
      <c r="G24" s="13"/>
      <c r="H24" s="13"/>
      <c r="I24" s="24"/>
    </row>
    <row r="25" spans="1:9" ht="15" customHeight="1" x14ac:dyDescent="0.25">
      <c r="A25" s="11" t="s">
        <v>32</v>
      </c>
      <c r="C25" s="13">
        <f t="shared" ref="C25:H25" si="4">C22</f>
        <v>10</v>
      </c>
      <c r="D25" s="13">
        <f t="shared" si="4"/>
        <v>10</v>
      </c>
      <c r="E25" s="13">
        <f t="shared" si="4"/>
        <v>11</v>
      </c>
      <c r="F25" s="13">
        <f t="shared" si="4"/>
        <v>10</v>
      </c>
      <c r="G25" s="13">
        <f t="shared" si="4"/>
        <v>30</v>
      </c>
      <c r="H25" s="13">
        <f t="shared" si="4"/>
        <v>30</v>
      </c>
      <c r="I25" s="24">
        <f t="shared" ref="I25" si="5">I22</f>
        <v>2010</v>
      </c>
    </row>
    <row r="26" spans="1:9" ht="15" customHeight="1" x14ac:dyDescent="0.25">
      <c r="A26" s="11" t="s">
        <v>33</v>
      </c>
      <c r="C26" s="13">
        <f t="shared" ref="C26:H26" si="6">C7*C22</f>
        <v>20</v>
      </c>
      <c r="D26" s="13">
        <f t="shared" si="6"/>
        <v>20</v>
      </c>
      <c r="E26" s="13">
        <f t="shared" si="6"/>
        <v>22</v>
      </c>
      <c r="F26" s="13">
        <f t="shared" si="6"/>
        <v>20</v>
      </c>
      <c r="G26" s="13">
        <f t="shared" si="6"/>
        <v>60</v>
      </c>
      <c r="H26" s="13">
        <f t="shared" si="6"/>
        <v>60</v>
      </c>
      <c r="I26" s="24">
        <f t="shared" ref="I26" si="7">I7*I22</f>
        <v>4020</v>
      </c>
    </row>
    <row r="27" spans="1:9" ht="30" customHeight="1" x14ac:dyDescent="0.25">
      <c r="A27" s="11" t="s">
        <v>34</v>
      </c>
      <c r="C27" s="13">
        <f t="shared" ref="C27:I27" si="8">C22</f>
        <v>10</v>
      </c>
      <c r="D27" s="13">
        <f t="shared" si="8"/>
        <v>10</v>
      </c>
      <c r="E27" s="13">
        <f t="shared" si="8"/>
        <v>11</v>
      </c>
      <c r="F27" s="13">
        <f t="shared" si="8"/>
        <v>10</v>
      </c>
      <c r="G27" s="13">
        <f t="shared" si="8"/>
        <v>30</v>
      </c>
      <c r="H27" s="13">
        <f t="shared" si="8"/>
        <v>30</v>
      </c>
      <c r="I27" s="24">
        <f t="shared" si="8"/>
        <v>2010</v>
      </c>
    </row>
    <row r="28" spans="1:9" ht="30" customHeight="1" x14ac:dyDescent="0.25">
      <c r="A28" s="11" t="s">
        <v>35</v>
      </c>
      <c r="C28" s="22">
        <f>C7*C22+C23</f>
        <v>3</v>
      </c>
      <c r="D28" s="13">
        <f>D7*D22+D23</f>
        <v>20</v>
      </c>
      <c r="E28" s="13">
        <f>E7*E22+E23</f>
        <v>22</v>
      </c>
      <c r="F28" s="13">
        <f>F7*F22+F23</f>
        <v>20</v>
      </c>
      <c r="G28" s="24">
        <v>3</v>
      </c>
      <c r="H28" s="13">
        <v>60</v>
      </c>
      <c r="I28" s="24">
        <v>1103</v>
      </c>
    </row>
    <row r="29" spans="1:9" ht="15" customHeight="1" x14ac:dyDescent="0.25">
      <c r="A29" s="11"/>
      <c r="I29" s="25"/>
    </row>
    <row r="30" spans="1:9" ht="30" x14ac:dyDescent="0.25">
      <c r="A30" s="9" t="s">
        <v>40</v>
      </c>
      <c r="I30" s="25"/>
    </row>
    <row r="31" spans="1:9" ht="15" customHeight="1" x14ac:dyDescent="0.25">
      <c r="A31" s="9"/>
      <c r="I31" s="25"/>
    </row>
    <row r="32" spans="1:9" ht="15" customHeight="1" x14ac:dyDescent="0.25">
      <c r="A32" s="9" t="s">
        <v>36</v>
      </c>
      <c r="C32" s="13">
        <v>2300</v>
      </c>
      <c r="D32" s="24">
        <v>2360</v>
      </c>
      <c r="E32" s="24">
        <v>3360</v>
      </c>
      <c r="F32" s="24">
        <v>3360</v>
      </c>
      <c r="G32" s="13">
        <v>2300</v>
      </c>
      <c r="H32" s="24">
        <v>2360</v>
      </c>
      <c r="I32" s="24">
        <v>2300</v>
      </c>
    </row>
    <row r="33" spans="1:9" ht="15" customHeight="1" x14ac:dyDescent="0.25">
      <c r="A33" s="11"/>
      <c r="I33" s="25"/>
    </row>
    <row r="34" spans="1:9" ht="30" x14ac:dyDescent="0.25">
      <c r="A34" s="9" t="s">
        <v>51</v>
      </c>
      <c r="B34" s="8" t="s">
        <v>26</v>
      </c>
      <c r="C34" s="13">
        <v>1240</v>
      </c>
      <c r="D34" s="24">
        <v>1360</v>
      </c>
      <c r="E34" s="24">
        <v>3000</v>
      </c>
      <c r="F34" s="24">
        <v>3360</v>
      </c>
      <c r="G34" s="13">
        <v>1240</v>
      </c>
      <c r="H34" s="24">
        <v>1360</v>
      </c>
      <c r="I34" s="24">
        <v>1240</v>
      </c>
    </row>
    <row r="35" spans="1:9" ht="15" customHeight="1" x14ac:dyDescent="0.25">
      <c r="A35" s="11"/>
      <c r="B35" s="8" t="s">
        <v>27</v>
      </c>
      <c r="C35" s="13">
        <v>1060</v>
      </c>
      <c r="D35" s="13">
        <v>1000</v>
      </c>
      <c r="E35" s="24">
        <v>360</v>
      </c>
      <c r="F35" s="13">
        <v>0</v>
      </c>
      <c r="G35" s="13">
        <v>1060</v>
      </c>
      <c r="H35" s="13">
        <v>1000</v>
      </c>
      <c r="I35" s="24">
        <v>1060</v>
      </c>
    </row>
    <row r="36" spans="1:9" ht="15" customHeight="1" x14ac:dyDescent="0.25">
      <c r="A36" s="11"/>
      <c r="I36" s="25"/>
    </row>
    <row r="37" spans="1:9" ht="30" x14ac:dyDescent="0.25">
      <c r="A37" s="9" t="s">
        <v>52</v>
      </c>
      <c r="I37" s="25"/>
    </row>
    <row r="38" spans="1:9" ht="30" customHeight="1" x14ac:dyDescent="0.25">
      <c r="A38" s="11" t="s">
        <v>37</v>
      </c>
      <c r="C38" s="13">
        <v>10</v>
      </c>
      <c r="D38" s="13">
        <v>10</v>
      </c>
      <c r="E38" s="24">
        <v>22</v>
      </c>
      <c r="F38" s="13">
        <v>10</v>
      </c>
      <c r="G38" s="13">
        <v>30</v>
      </c>
      <c r="H38" s="13">
        <v>30</v>
      </c>
      <c r="I38" s="24">
        <v>2010</v>
      </c>
    </row>
    <row r="39" spans="1:9" ht="15" customHeight="1" x14ac:dyDescent="0.25">
      <c r="A39" s="11" t="s">
        <v>38</v>
      </c>
      <c r="C39" s="13">
        <v>-7</v>
      </c>
      <c r="D39" s="13">
        <v>0</v>
      </c>
      <c r="E39" s="13">
        <v>0</v>
      </c>
      <c r="F39" s="13">
        <v>0</v>
      </c>
      <c r="G39" s="13">
        <v>-27</v>
      </c>
      <c r="H39" s="13">
        <v>0</v>
      </c>
      <c r="I39" s="24">
        <v>-2007</v>
      </c>
    </row>
    <row r="40" spans="1:9" ht="15" customHeight="1" x14ac:dyDescent="0.25">
      <c r="A40" s="11"/>
      <c r="I40" s="25"/>
    </row>
    <row r="41" spans="1:9" ht="30" x14ac:dyDescent="0.25">
      <c r="A41" s="9" t="s">
        <v>53</v>
      </c>
      <c r="B41" s="8" t="s">
        <v>5</v>
      </c>
      <c r="C41" s="13">
        <f t="shared" ref="C41:H41" si="9">C38</f>
        <v>10</v>
      </c>
      <c r="D41" s="13">
        <f t="shared" si="9"/>
        <v>10</v>
      </c>
      <c r="E41" s="13">
        <f t="shared" si="9"/>
        <v>22</v>
      </c>
      <c r="F41" s="13">
        <f t="shared" si="9"/>
        <v>10</v>
      </c>
      <c r="G41" s="13">
        <f t="shared" si="9"/>
        <v>30</v>
      </c>
      <c r="H41" s="13">
        <f t="shared" si="9"/>
        <v>30</v>
      </c>
      <c r="I41" s="24">
        <f t="shared" ref="I41" si="10">I38</f>
        <v>2010</v>
      </c>
    </row>
    <row r="42" spans="1:9" ht="15" customHeight="1" x14ac:dyDescent="0.25">
      <c r="A42" s="11"/>
      <c r="B42" s="8" t="s">
        <v>6</v>
      </c>
      <c r="C42" s="13">
        <f t="shared" ref="C42:H42" si="11">C41</f>
        <v>10</v>
      </c>
      <c r="D42" s="13">
        <f t="shared" si="11"/>
        <v>10</v>
      </c>
      <c r="E42" s="13">
        <f t="shared" si="11"/>
        <v>22</v>
      </c>
      <c r="F42" s="13">
        <f t="shared" si="11"/>
        <v>10</v>
      </c>
      <c r="G42" s="13">
        <f t="shared" si="11"/>
        <v>30</v>
      </c>
      <c r="H42" s="13">
        <f t="shared" si="11"/>
        <v>30</v>
      </c>
      <c r="I42" s="24">
        <f t="shared" ref="I42" si="12">I41</f>
        <v>2010</v>
      </c>
    </row>
    <row r="44" spans="1:9" ht="15" customHeight="1" x14ac:dyDescent="0.25">
      <c r="A44" s="31" t="s">
        <v>58</v>
      </c>
    </row>
    <row r="45" spans="1:9" s="29" customFormat="1" ht="15" customHeight="1" x14ac:dyDescent="0.25">
      <c r="A45" s="29" t="s">
        <v>59</v>
      </c>
      <c r="C45" s="30">
        <f>C18*C25+C19*C26</f>
        <v>33600</v>
      </c>
      <c r="D45" s="30">
        <f t="shared" ref="D45:I45" si="13">D18*D25+D19*D26</f>
        <v>33600</v>
      </c>
      <c r="E45" s="30">
        <f t="shared" si="13"/>
        <v>36960</v>
      </c>
      <c r="F45" s="30">
        <f t="shared" si="13"/>
        <v>33600</v>
      </c>
      <c r="G45" s="30">
        <f t="shared" si="13"/>
        <v>100800</v>
      </c>
      <c r="H45" s="30">
        <f t="shared" si="13"/>
        <v>100800</v>
      </c>
      <c r="I45" s="30">
        <f t="shared" si="13"/>
        <v>6753600</v>
      </c>
    </row>
    <row r="46" spans="1:9" s="29" customFormat="1" ht="15" customHeight="1" x14ac:dyDescent="0.25">
      <c r="A46" s="29" t="s">
        <v>60</v>
      </c>
      <c r="C46" s="30">
        <f>C18*C27+C19*C28</f>
        <v>15580</v>
      </c>
      <c r="D46" s="30">
        <f t="shared" ref="D46:I46" si="14">D18*D27+D19*D28</f>
        <v>33600</v>
      </c>
      <c r="E46" s="30">
        <f t="shared" si="14"/>
        <v>36960</v>
      </c>
      <c r="F46" s="30">
        <f t="shared" si="14"/>
        <v>33600</v>
      </c>
      <c r="G46" s="30">
        <f t="shared" si="14"/>
        <v>40380</v>
      </c>
      <c r="H46" s="30">
        <f t="shared" si="14"/>
        <v>100800</v>
      </c>
      <c r="I46" s="30">
        <f t="shared" si="14"/>
        <v>3661580</v>
      </c>
    </row>
    <row r="47" spans="1:9" s="29" customFormat="1" ht="15" customHeight="1" x14ac:dyDescent="0.25">
      <c r="A47" s="29" t="s">
        <v>61</v>
      </c>
      <c r="C47" s="30">
        <f>C34*C41+C35*C42</f>
        <v>23000</v>
      </c>
      <c r="D47" s="30">
        <f t="shared" ref="D47:I47" si="15">D34*D41+D35*D42</f>
        <v>23600</v>
      </c>
      <c r="E47" s="30">
        <f t="shared" si="15"/>
        <v>73920</v>
      </c>
      <c r="F47" s="30">
        <f t="shared" si="15"/>
        <v>33600</v>
      </c>
      <c r="G47" s="30">
        <f t="shared" si="15"/>
        <v>69000</v>
      </c>
      <c r="H47" s="30">
        <f t="shared" si="15"/>
        <v>70800</v>
      </c>
      <c r="I47" s="30">
        <f t="shared" si="15"/>
        <v>4623000</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The 3 Proposals from 5-18-15</vt:lpstr>
      <vt:lpstr>Constraint MCPC for PFR, FFR</vt:lpstr>
      <vt:lpstr>Example</vt:lpstr>
    </vt:vector>
  </TitlesOfParts>
  <Company>EFH Corporate Services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dwb2</dc:creator>
  <cp:lastModifiedBy>Kenneth Ragsdale</cp:lastModifiedBy>
  <dcterms:created xsi:type="dcterms:W3CDTF">2015-02-20T18:17:32Z</dcterms:created>
  <dcterms:modified xsi:type="dcterms:W3CDTF">2015-05-21T23:38:09Z</dcterms:modified>
</cp:coreProperties>
</file>